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ong/Downloads/"/>
    </mc:Choice>
  </mc:AlternateContent>
  <xr:revisionPtr revIDLastSave="0" documentId="13_ncr:1_{6EC75472-0699-4446-AEC8-F8E8E78DA486}" xr6:coauthVersionLast="45" xr6:coauthVersionMax="45" xr10:uidLastSave="{00000000-0000-0000-0000-000000000000}"/>
  <bookViews>
    <workbookView xWindow="0" yWindow="460" windowWidth="35840" windowHeight="20620" activeTab="2" xr2:uid="{AB219472-A173-4942-882C-E6C36FFFB216}"/>
  </bookViews>
  <sheets>
    <sheet name="Q1" sheetId="2" r:id="rId1"/>
    <sheet name="Q(A) - Q(D)" sheetId="3" r:id="rId2"/>
    <sheet name="Q(E) - Q(H)" sheetId="4" r:id="rId3"/>
  </sheets>
  <definedNames>
    <definedName name="OLE_LINK10" localSheetId="2">'Q(E) - Q(H)'!#REF!</definedName>
    <definedName name="solver_adj" localSheetId="1" hidden="1">'Q(A) - Q(D)'!$B$92:$B$95</definedName>
    <definedName name="solver_adj" localSheetId="2" hidden="1">'Q(E) - Q(H)'!$B$150:$B$153</definedName>
    <definedName name="solver_cvg" localSheetId="1" hidden="1">0.0001</definedName>
    <definedName name="solver_cvg" localSheetId="2" hidden="1">0.0001</definedName>
    <definedName name="solver_drv" localSheetId="1" hidden="1">1</definedName>
    <definedName name="solver_drv" localSheetId="2" hidden="1">1</definedName>
    <definedName name="solver_eng" localSheetId="1" hidden="1">1</definedName>
    <definedName name="solver_eng" localSheetId="2" hidden="1">1</definedName>
    <definedName name="solver_itr" localSheetId="1" hidden="1">2147483647</definedName>
    <definedName name="solver_itr" localSheetId="2" hidden="1">2147483647</definedName>
    <definedName name="solver_lhs1" localSheetId="1" hidden="1">'Q(A) - Q(D)'!#REF!</definedName>
    <definedName name="solver_lhs2" localSheetId="1" hidden="1">'Q(A) - Q(D)'!#REF!</definedName>
    <definedName name="solver_lin" localSheetId="1" hidden="1">2</definedName>
    <definedName name="solver_lin" localSheetId="2" hidden="1">2</definedName>
    <definedName name="solver_mip" localSheetId="1" hidden="1">2147483647</definedName>
    <definedName name="solver_mip" localSheetId="2" hidden="1">2147483647</definedName>
    <definedName name="solver_mni" localSheetId="1" hidden="1">30</definedName>
    <definedName name="solver_mni" localSheetId="2" hidden="1">30</definedName>
    <definedName name="solver_mrt" localSheetId="1" hidden="1">0.075</definedName>
    <definedName name="solver_mrt" localSheetId="2" hidden="1">0.075</definedName>
    <definedName name="solver_msl" localSheetId="1" hidden="1">2</definedName>
    <definedName name="solver_msl" localSheetId="2" hidden="1">2</definedName>
    <definedName name="solver_neg" localSheetId="1" hidden="1">2</definedName>
    <definedName name="solver_neg" localSheetId="2" hidden="1">2</definedName>
    <definedName name="solver_nod" localSheetId="1" hidden="1">2147483647</definedName>
    <definedName name="solver_nod" localSheetId="2" hidden="1">2147483647</definedName>
    <definedName name="solver_num" localSheetId="1" hidden="1">0</definedName>
    <definedName name="solver_num" localSheetId="2" hidden="1">0</definedName>
    <definedName name="solver_opt" localSheetId="1" hidden="1">'Q(A) - Q(D)'!$B$89</definedName>
    <definedName name="solver_opt" localSheetId="2" hidden="1">'Q(E) - Q(H)'!$B$147</definedName>
    <definedName name="solver_pre" localSheetId="1" hidden="1">0.000001</definedName>
    <definedName name="solver_pre" localSheetId="2" hidden="1">0.000001</definedName>
    <definedName name="solver_rbv" localSheetId="1" hidden="1">1</definedName>
    <definedName name="solver_rbv" localSheetId="2" hidden="1">1</definedName>
    <definedName name="solver_rel1" localSheetId="1" hidden="1">2</definedName>
    <definedName name="solver_rel2" localSheetId="1" hidden="1">2</definedName>
    <definedName name="solver_rhs1" localSheetId="1" hidden="1">2000</definedName>
    <definedName name="solver_rhs2" localSheetId="1" hidden="1">5000</definedName>
    <definedName name="solver_rlx" localSheetId="1" hidden="1">1</definedName>
    <definedName name="solver_rlx" localSheetId="2" hidden="1">2</definedName>
    <definedName name="solver_rsd" localSheetId="1" hidden="1">0</definedName>
    <definedName name="solver_rsd" localSheetId="2" hidden="1">0</definedName>
    <definedName name="solver_scl" localSheetId="1" hidden="1">2</definedName>
    <definedName name="solver_scl" localSheetId="2" hidden="1">1</definedName>
    <definedName name="solver_sho" localSheetId="1" hidden="1">2</definedName>
    <definedName name="solver_sho" localSheetId="2" hidden="1">2</definedName>
    <definedName name="solver_ssz" localSheetId="1" hidden="1">100</definedName>
    <definedName name="solver_ssz" localSheetId="2" hidden="1">100</definedName>
    <definedName name="solver_tim" localSheetId="1" hidden="1">2147483647</definedName>
    <definedName name="solver_tim" localSheetId="2" hidden="1">2147483647</definedName>
    <definedName name="solver_tol" localSheetId="1" hidden="1">0.01</definedName>
    <definedName name="solver_tol" localSheetId="2" hidden="1">0.01</definedName>
    <definedName name="solver_typ" localSheetId="1" hidden="1">2</definedName>
    <definedName name="solver_typ" localSheetId="2" hidden="1">2</definedName>
    <definedName name="solver_val" localSheetId="1" hidden="1">2000</definedName>
    <definedName name="solver_val" localSheetId="2" hidden="1">0</definedName>
    <definedName name="solver_ver" localSheetId="1" hidden="1">2</definedName>
    <definedName name="solver_ver" localSheetId="2"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57" i="4" l="1"/>
  <c r="D126" i="4"/>
  <c r="D127" i="4"/>
  <c r="D128" i="4"/>
  <c r="D129" i="4"/>
  <c r="D130" i="4"/>
  <c r="D131" i="4"/>
  <c r="D132" i="4"/>
  <c r="D133" i="4"/>
  <c r="D134" i="4"/>
  <c r="D135" i="4"/>
  <c r="D136" i="4"/>
  <c r="D137" i="4"/>
  <c r="D138" i="4"/>
  <c r="D139" i="4"/>
  <c r="D140" i="4"/>
  <c r="D141" i="4"/>
  <c r="D142" i="4"/>
  <c r="D143" i="4"/>
  <c r="D144" i="4"/>
  <c r="D125" i="4"/>
  <c r="B51" i="4" l="1" a="1"/>
  <c r="B51" i="4" s="1"/>
  <c r="E31" i="3"/>
  <c r="E69" i="3"/>
  <c r="E68" i="3"/>
  <c r="E70" i="3"/>
  <c r="E71" i="3"/>
  <c r="E72" i="3"/>
  <c r="E73" i="3"/>
  <c r="E74" i="3"/>
  <c r="E75" i="3"/>
  <c r="E76" i="3"/>
  <c r="E77" i="3"/>
  <c r="E78" i="3"/>
  <c r="E79" i="3"/>
  <c r="E80" i="3"/>
  <c r="E81" i="3"/>
  <c r="E82" i="3"/>
  <c r="E83" i="3"/>
  <c r="E84" i="3"/>
  <c r="E85" i="3"/>
  <c r="E86" i="3"/>
  <c r="E67" i="3"/>
  <c r="E32" i="3"/>
  <c r="E33" i="3"/>
  <c r="E34" i="3"/>
  <c r="E35" i="3"/>
  <c r="E36" i="3"/>
  <c r="E37" i="3"/>
  <c r="E38" i="3"/>
  <c r="E39" i="3"/>
  <c r="E40" i="3"/>
  <c r="E41" i="3"/>
  <c r="E42" i="3"/>
  <c r="E43" i="3"/>
  <c r="E44" i="3"/>
  <c r="E45" i="3"/>
  <c r="E46" i="3"/>
  <c r="E47" i="3"/>
  <c r="E48" i="3"/>
  <c r="E49" i="3"/>
  <c r="E50" i="3"/>
  <c r="B57" i="4" l="1" a="1"/>
  <c r="B57" i="4" s="1"/>
  <c r="F3" i="3"/>
  <c r="H3" i="3" s="1"/>
  <c r="E125" i="4" s="1"/>
  <c r="F125" i="4" s="1"/>
  <c r="G125" i="4" s="1"/>
  <c r="F31" i="3" l="1"/>
  <c r="G31" i="3" s="1"/>
  <c r="F67" i="3"/>
  <c r="G67" i="3" s="1"/>
  <c r="B29" i="4"/>
  <c r="B70" i="4" s="1"/>
  <c r="F4" i="3"/>
  <c r="H4" i="3" s="1"/>
  <c r="E126" i="4" s="1"/>
  <c r="F126" i="4" s="1"/>
  <c r="G126" i="4" s="1"/>
  <c r="F5" i="3"/>
  <c r="H5" i="3" s="1"/>
  <c r="E127" i="4" s="1"/>
  <c r="F127" i="4" s="1"/>
  <c r="G127" i="4" s="1"/>
  <c r="F6" i="3"/>
  <c r="H6" i="3" s="1"/>
  <c r="E128" i="4" s="1"/>
  <c r="F128" i="4" s="1"/>
  <c r="G128" i="4" s="1"/>
  <c r="F7" i="3"/>
  <c r="H7" i="3" s="1"/>
  <c r="E129" i="4" s="1"/>
  <c r="F129" i="4" s="1"/>
  <c r="G129" i="4" s="1"/>
  <c r="F8" i="3"/>
  <c r="H8" i="3" s="1"/>
  <c r="E130" i="4" s="1"/>
  <c r="F130" i="4" s="1"/>
  <c r="G130" i="4" s="1"/>
  <c r="F9" i="3"/>
  <c r="H9" i="3" s="1"/>
  <c r="E131" i="4" s="1"/>
  <c r="F131" i="4" s="1"/>
  <c r="G131" i="4" s="1"/>
  <c r="F10" i="3"/>
  <c r="H10" i="3" s="1"/>
  <c r="E132" i="4" s="1"/>
  <c r="F132" i="4" s="1"/>
  <c r="G132" i="4" s="1"/>
  <c r="F11" i="3"/>
  <c r="H11" i="3" s="1"/>
  <c r="E133" i="4" s="1"/>
  <c r="F133" i="4" s="1"/>
  <c r="G133" i="4" s="1"/>
  <c r="F12" i="3"/>
  <c r="H12" i="3" s="1"/>
  <c r="E134" i="4" s="1"/>
  <c r="F134" i="4" s="1"/>
  <c r="G134" i="4" s="1"/>
  <c r="F13" i="3"/>
  <c r="H13" i="3" s="1"/>
  <c r="E135" i="4" s="1"/>
  <c r="F135" i="4" s="1"/>
  <c r="G135" i="4" s="1"/>
  <c r="F14" i="3"/>
  <c r="H14" i="3" s="1"/>
  <c r="E136" i="4" s="1"/>
  <c r="F136" i="4" s="1"/>
  <c r="G136" i="4" s="1"/>
  <c r="F15" i="3"/>
  <c r="H15" i="3" s="1"/>
  <c r="E137" i="4" s="1"/>
  <c r="F137" i="4" s="1"/>
  <c r="G137" i="4" s="1"/>
  <c r="F16" i="3"/>
  <c r="H16" i="3" s="1"/>
  <c r="E138" i="4" s="1"/>
  <c r="F138" i="4" s="1"/>
  <c r="G138" i="4" s="1"/>
  <c r="F17" i="3"/>
  <c r="H17" i="3" s="1"/>
  <c r="E139" i="4" s="1"/>
  <c r="F139" i="4" s="1"/>
  <c r="G139" i="4" s="1"/>
  <c r="F18" i="3"/>
  <c r="H18" i="3" s="1"/>
  <c r="E140" i="4" s="1"/>
  <c r="F140" i="4" s="1"/>
  <c r="G140" i="4" s="1"/>
  <c r="F19" i="3"/>
  <c r="H19" i="3" s="1"/>
  <c r="E141" i="4" s="1"/>
  <c r="F141" i="4" s="1"/>
  <c r="G141" i="4" s="1"/>
  <c r="F20" i="3"/>
  <c r="H20" i="3" s="1"/>
  <c r="E142" i="4" s="1"/>
  <c r="F142" i="4" s="1"/>
  <c r="G142" i="4" s="1"/>
  <c r="F21" i="3"/>
  <c r="H21" i="3" s="1"/>
  <c r="E143" i="4" s="1"/>
  <c r="F143" i="4" s="1"/>
  <c r="G143" i="4" s="1"/>
  <c r="F22" i="3"/>
  <c r="H22" i="3" s="1"/>
  <c r="E144" i="4" s="1"/>
  <c r="F144" i="4" s="1"/>
  <c r="G144" i="4" s="1"/>
  <c r="B147" i="4" l="1"/>
  <c r="F82" i="3"/>
  <c r="G82" i="3" s="1"/>
  <c r="H82" i="3" s="1"/>
  <c r="F46" i="3"/>
  <c r="G46" i="3" s="1"/>
  <c r="H46" i="3" s="1"/>
  <c r="B44" i="4"/>
  <c r="B85" i="4" s="1"/>
  <c r="F68" i="3"/>
  <c r="G68" i="3" s="1"/>
  <c r="H68" i="3" s="1"/>
  <c r="B30" i="4"/>
  <c r="B71" i="4" s="1"/>
  <c r="F32" i="3"/>
  <c r="G32" i="3" s="1"/>
  <c r="H32" i="3" s="1"/>
  <c r="F80" i="3"/>
  <c r="G80" i="3" s="1"/>
  <c r="H80" i="3" s="1"/>
  <c r="B42" i="4"/>
  <c r="B83" i="4" s="1"/>
  <c r="F44" i="3"/>
  <c r="G44" i="3" s="1"/>
  <c r="H44" i="3" s="1"/>
  <c r="B36" i="4"/>
  <c r="B77" i="4" s="1"/>
  <c r="F38" i="3"/>
  <c r="G38" i="3" s="1"/>
  <c r="H38" i="3" s="1"/>
  <c r="F74" i="3"/>
  <c r="G74" i="3" s="1"/>
  <c r="H74" i="3" s="1"/>
  <c r="F37" i="3"/>
  <c r="G37" i="3" s="1"/>
  <c r="H37" i="3" s="1"/>
  <c r="B35" i="4"/>
  <c r="B76" i="4" s="1"/>
  <c r="F73" i="3"/>
  <c r="G73" i="3" s="1"/>
  <c r="H73" i="3" s="1"/>
  <c r="F70" i="3"/>
  <c r="G70" i="3" s="1"/>
  <c r="H70" i="3" s="1"/>
  <c r="B32" i="4"/>
  <c r="B73" i="4" s="1"/>
  <c r="F34" i="3"/>
  <c r="G34" i="3" s="1"/>
  <c r="H34" i="3" s="1"/>
  <c r="B39" i="4"/>
  <c r="B80" i="4" s="1"/>
  <c r="F77" i="3"/>
  <c r="G77" i="3" s="1"/>
  <c r="H77" i="3" s="1"/>
  <c r="F41" i="3"/>
  <c r="G41" i="3" s="1"/>
  <c r="H41" i="3" s="1"/>
  <c r="H31" i="3"/>
  <c r="F48" i="3"/>
  <c r="G48" i="3" s="1"/>
  <c r="H48" i="3" s="1"/>
  <c r="B46" i="4"/>
  <c r="B87" i="4" s="1"/>
  <c r="F84" i="3"/>
  <c r="G84" i="3" s="1"/>
  <c r="H84" i="3" s="1"/>
  <c r="F47" i="3"/>
  <c r="G47" i="3" s="1"/>
  <c r="H47" i="3" s="1"/>
  <c r="B45" i="4"/>
  <c r="B86" i="4" s="1"/>
  <c r="F83" i="3"/>
  <c r="G83" i="3" s="1"/>
  <c r="H83" i="3" s="1"/>
  <c r="F81" i="3"/>
  <c r="G81" i="3" s="1"/>
  <c r="H81" i="3" s="1"/>
  <c r="B43" i="4"/>
  <c r="B84" i="4" s="1"/>
  <c r="F45" i="3"/>
  <c r="G45" i="3" s="1"/>
  <c r="H45" i="3" s="1"/>
  <c r="B41" i="4"/>
  <c r="B82" i="4" s="1"/>
  <c r="F43" i="3"/>
  <c r="G43" i="3" s="1"/>
  <c r="H43" i="3" s="1"/>
  <c r="F79" i="3"/>
  <c r="G79" i="3" s="1"/>
  <c r="H79" i="3" s="1"/>
  <c r="F40" i="3"/>
  <c r="G40" i="3" s="1"/>
  <c r="H40" i="3" s="1"/>
  <c r="F76" i="3"/>
  <c r="G76" i="3" s="1"/>
  <c r="H76" i="3" s="1"/>
  <c r="B38" i="4"/>
  <c r="B79" i="4" s="1"/>
  <c r="F50" i="3"/>
  <c r="G50" i="3" s="1"/>
  <c r="H50" i="3" s="1"/>
  <c r="B48" i="4"/>
  <c r="B89" i="4" s="1"/>
  <c r="F86" i="3"/>
  <c r="G86" i="3" s="1"/>
  <c r="H86" i="3" s="1"/>
  <c r="F49" i="3"/>
  <c r="G49" i="3" s="1"/>
  <c r="H49" i="3" s="1"/>
  <c r="F85" i="3"/>
  <c r="G85" i="3" s="1"/>
  <c r="H85" i="3" s="1"/>
  <c r="B47" i="4"/>
  <c r="B88" i="4" s="1"/>
  <c r="F36" i="3"/>
  <c r="G36" i="3" s="1"/>
  <c r="H36" i="3" s="1"/>
  <c r="B34" i="4"/>
  <c r="B75" i="4" s="1"/>
  <c r="F72" i="3"/>
  <c r="G72" i="3" s="1"/>
  <c r="H72" i="3" s="1"/>
  <c r="F71" i="3"/>
  <c r="G71" i="3" s="1"/>
  <c r="H71" i="3" s="1"/>
  <c r="B33" i="4"/>
  <c r="B74" i="4" s="1"/>
  <c r="F35" i="3"/>
  <c r="G35" i="3" s="1"/>
  <c r="H35" i="3" s="1"/>
  <c r="F69" i="3"/>
  <c r="G69" i="3" s="1"/>
  <c r="H69" i="3" s="1"/>
  <c r="F33" i="3"/>
  <c r="G33" i="3" s="1"/>
  <c r="H33" i="3" s="1"/>
  <c r="B31" i="4"/>
  <c r="B72" i="4" s="1"/>
  <c r="B40" i="4"/>
  <c r="B81" i="4" s="1"/>
  <c r="F78" i="3"/>
  <c r="G78" i="3" s="1"/>
  <c r="H78" i="3" s="1"/>
  <c r="F42" i="3"/>
  <c r="G42" i="3" s="1"/>
  <c r="H42" i="3" s="1"/>
  <c r="H67" i="3"/>
  <c r="F75" i="3"/>
  <c r="G75" i="3" s="1"/>
  <c r="H75" i="3" s="1"/>
  <c r="F39" i="3"/>
  <c r="G39" i="3" s="1"/>
  <c r="H39" i="3" s="1"/>
  <c r="B37" i="4"/>
  <c r="B78" i="4" s="1"/>
  <c r="B89" i="3" l="1"/>
  <c r="B52" i="3"/>
  <c r="B63" i="4" a="1"/>
  <c r="B63" i="3"/>
  <c r="B98" i="3"/>
  <c r="B97" i="3"/>
  <c r="B62" i="3"/>
  <c r="B63" i="4" l="1"/>
  <c r="B104" i="4"/>
  <c r="H71" i="4"/>
  <c r="H72" i="4"/>
  <c r="B105" i="4"/>
  <c r="B106" i="4"/>
  <c r="B107" i="4"/>
  <c r="H74" i="4"/>
  <c r="H73" i="4"/>
  <c r="B103" i="4" l="1"/>
  <c r="H70" i="4"/>
  <c r="I70" i="4" s="1" a="1"/>
  <c r="I70" i="4" s="1"/>
  <c r="B92" i="4" s="1"/>
  <c r="B95" i="4" s="1" a="1"/>
  <c r="C104" i="4" s="1"/>
  <c r="B110" i="4" s="1"/>
  <c r="B118" i="4" s="1"/>
  <c r="C107" i="4" l="1"/>
  <c r="B113" i="4" s="1"/>
  <c r="C105" i="4"/>
  <c r="B111" i="4" s="1"/>
  <c r="B119" i="4" s="1"/>
  <c r="C106" i="4"/>
  <c r="B112" i="4" s="1"/>
  <c r="B120" i="4" s="1"/>
  <c r="B95" i="4"/>
  <c r="C103" i="4" s="1"/>
  <c r="B109" i="4" s="1"/>
  <c r="B117" i="4" s="1"/>
  <c r="B12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<sst xmlns="http://schemas.openxmlformats.org/spreadsheetml/2006/main" count="122" uniqueCount="69">
  <si>
    <t>Remodeled</t>
  </si>
  <si>
    <t>Neighborhood</t>
  </si>
  <si>
    <t>Age</t>
  </si>
  <si>
    <t>Price</t>
  </si>
  <si>
    <t>Area (SQFT)</t>
  </si>
  <si>
    <t>Y</t>
  </si>
  <si>
    <t>New</t>
  </si>
  <si>
    <t>Error</t>
  </si>
  <si>
    <t xml:space="preserve">Question B </t>
  </si>
  <si>
    <t>Neighborhood2</t>
  </si>
  <si>
    <t>Neighborhood1</t>
  </si>
  <si>
    <t>Price( from A)</t>
  </si>
  <si>
    <t>MSE</t>
  </si>
  <si>
    <t>Total MSE</t>
  </si>
  <si>
    <t>Question C</t>
  </si>
  <si>
    <t>Mean of error of Q(B):</t>
  </si>
  <si>
    <t>Standard deviation of errors Q(B):</t>
  </si>
  <si>
    <t>Question D</t>
  </si>
  <si>
    <t>Mean of error of Q(D):</t>
  </si>
  <si>
    <t>Standard deviation of errors Q(D):</t>
  </si>
  <si>
    <t xml:space="preserve">X ： </t>
  </si>
  <si>
    <t>X`:</t>
  </si>
  <si>
    <t>Question(E)</t>
  </si>
  <si>
    <t xml:space="preserve">Golden Rule of Beta Hat: </t>
  </si>
  <si>
    <t>Question(F)</t>
  </si>
  <si>
    <t>Variance</t>
  </si>
  <si>
    <t>Price(From A)</t>
  </si>
  <si>
    <t xml:space="preserve">Variance-covariance matrix </t>
  </si>
  <si>
    <t>t-statistic for each coefficient</t>
  </si>
  <si>
    <t>Simulation of errors *</t>
  </si>
  <si>
    <t>* The simulation of errors is made by the random number generation of data alalysis, setting means is 5000, standard deviation is 2000</t>
  </si>
  <si>
    <t>Simulation of actual price</t>
  </si>
  <si>
    <t>Predicted price</t>
  </si>
  <si>
    <t>Question(G)</t>
  </si>
  <si>
    <t xml:space="preserve">Standard deviation </t>
  </si>
  <si>
    <t>P-value</t>
  </si>
  <si>
    <t>Significant</t>
  </si>
  <si>
    <t>Compare with (B)</t>
  </si>
  <si>
    <t>The mean of error of B is about 0, but the mean of the D is about 147. The key point is that if we remove the intercept, the line have to go through the (0,0) point. For this reason, the line cannot guarantee the sum of error to be  0 anymore.</t>
  </si>
  <si>
    <t>Question(H)</t>
  </si>
  <si>
    <t>Y:</t>
  </si>
  <si>
    <t xml:space="preserve">Question A </t>
  </si>
  <si>
    <t xml:space="preserve">For neighborhood1,  when neighborhood = 1, we assign it as 1, otherwise 0 </t>
  </si>
  <si>
    <t xml:space="preserve">For neighborhood2,  when neighborhood = 2, we assign it as 1, otherwise 0 </t>
  </si>
  <si>
    <t>For Remodeled: Y = 1, otherwise =0;     For Age, new = 0.</t>
  </si>
  <si>
    <t>Insignificant</t>
  </si>
  <si>
    <t>Since the Neighborhood 2 is insignificant, we remove this variable and reestimate the coefficient for the rest of the variables.</t>
  </si>
  <si>
    <t xml:space="preserve">Error </t>
  </si>
  <si>
    <t>Coefficients</t>
  </si>
  <si>
    <t xml:space="preserve"> Estimate house price for a 3500 SQFT house in neighborhood 3, with 10 years age.</t>
  </si>
  <si>
    <t>Price = -5195.80105 + 157.5319031*3500 + 44780.80707*0 +(-2886.259464*10)</t>
  </si>
  <si>
    <t>Predicted  Price</t>
  </si>
  <si>
    <t>B0^</t>
  </si>
  <si>
    <t>B1^</t>
  </si>
  <si>
    <t>B2^</t>
  </si>
  <si>
    <t>B3^</t>
  </si>
  <si>
    <t>* ^ means head</t>
  </si>
  <si>
    <t>B4^</t>
  </si>
  <si>
    <t>B0^ - intercept</t>
  </si>
  <si>
    <t>B1^ - Area (SQFT)</t>
  </si>
  <si>
    <t>B2^ - Neighborhood1</t>
  </si>
  <si>
    <t>B3^ - Neighborhood2</t>
  </si>
  <si>
    <t>B4^- Age</t>
  </si>
  <si>
    <t>Variance of error</t>
  </si>
  <si>
    <t>X</t>
  </si>
  <si>
    <t>B^</t>
  </si>
  <si>
    <t>Estimate(from E)</t>
  </si>
  <si>
    <t xml:space="preserve">Price^ =B0^ + Area*B1^   + Neighborhood1*B2^ +  + Age*B3^ </t>
  </si>
  <si>
    <t>Price^=Area*B1^ +  Neighborhood1*B2^ + Neighborhood2*B3^ + Age*B4^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</si>
</sst>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i/>
      <sz val="14"/>
      <color theme="1"/>
      <name val="Calibri"/>
      <family val="2"/>
      <scheme val="minor"/>
    </font>
    <font>
      <b/>
      <sz val="16"/>
      <color rgb="FF000000"/>
      <name val="Calibri"/>
      <family val="2"/>
      <scheme val="minor"/>
    </font>
    <font>
      <sz val="20"/>
      <color theme="1"/>
      <name val="Cambria Math"/>
      <family val="1"/>
    </font>
    <font>
      <i/>
      <sz val="11"/>
      <color theme="1"/>
      <name val="Calibri"/>
      <family val="2"/>
      <scheme val="minor"/>
    </font>
    <font>
      <sz val="15"/>
      <color rgb="FF333333"/>
      <name val="Microsoft YaHei"/>
      <family val="2"/>
      <charset val="134"/>
    </font>
    <font>
      <sz val="11"/>
      <color theme="0"/>
      <name val="Calibri"/>
      <family val="2"/>
      <scheme val="minor"/>
    </font>
    <font>
      <sz val="16"/>
      <color theme="1"/>
      <name val="Calibri"/>
      <family val="2"/>
      <scheme val="minor"/>
    </font>
    <font>
      <b/>
      <i/>
      <sz val="14"/>
      <color theme="1"/>
      <name val="Calibri"/>
      <family val="2"/>
      <scheme val="minor"/>
    </font>
    <font>
      <b/>
      <sz val="16"/>
      <color theme="0"/>
      <name val="Calibri"/>
      <family val="2"/>
      <scheme val="minor"/>
    </font>
    <font>
      <sz val="16"/>
      <color theme="0"/>
      <name val="Calibri"/>
      <family val="2"/>
      <scheme val="minor"/>
    </font>
    <font>
      <b/>
      <i/>
      <sz val="14"/>
      <color rgb="FFFF0000"/>
      <name val="Calibri"/>
      <family val="2"/>
      <scheme val="minor"/>
    </font>
    <font>
      <b/>
      <sz val="14"/>
      <color rgb="FF000000"/>
      <name val="Calibri"/>
      <family val="2"/>
      <scheme val="minor"/>
    </font>
    <font>
      <sz val="14"/>
      <color rgb="FF00000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2" fillId="0" borderId="0" xfId="0" applyFont="1" applyAlignment="1">
      <alignment horizontal="left"/>
    </xf>
    <xf numFmtId="0" fontId="3" fillId="0" borderId="0" xfId="0" applyFont="1" applyAlignment="1">
      <alignment horizontal="center" vertical="center"/>
    </xf>
    <xf numFmtId="0" fontId="4" fillId="2" borderId="0" xfId="0" applyFont="1" applyFill="1"/>
    <xf numFmtId="0" fontId="5" fillId="2" borderId="0" xfId="0" applyFont="1" applyFill="1"/>
    <xf numFmtId="0" fontId="6" fillId="0" borderId="0" xfId="0" applyFont="1"/>
    <xf numFmtId="0" fontId="2" fillId="0" borderId="0" xfId="0" applyFont="1"/>
    <xf numFmtId="0" fontId="2" fillId="0" borderId="0" xfId="0" applyFont="1" applyAlignment="1">
      <alignment horizontal="right" vertical="center"/>
    </xf>
    <xf numFmtId="0" fontId="2" fillId="0" borderId="0" xfId="0" applyFont="1" applyAlignment="1">
      <alignment horizontal="right"/>
    </xf>
    <xf numFmtId="0" fontId="1" fillId="0" borderId="0" xfId="0" applyFont="1"/>
    <xf numFmtId="0" fontId="0" fillId="2" borderId="0" xfId="0" applyFill="1"/>
    <xf numFmtId="0" fontId="4" fillId="2" borderId="0" xfId="0" applyFont="1" applyFill="1" applyAlignment="1">
      <alignment horizontal="center" vertical="center"/>
    </xf>
    <xf numFmtId="0" fontId="7" fillId="0" borderId="0" xfId="0" applyFont="1"/>
    <xf numFmtId="0" fontId="8" fillId="0" borderId="0" xfId="0" applyFont="1"/>
    <xf numFmtId="0" fontId="0" fillId="0" borderId="0" xfId="0" applyFill="1" applyBorder="1" applyAlignment="1"/>
    <xf numFmtId="0" fontId="4" fillId="2" borderId="0" xfId="0" applyFont="1" applyFill="1" applyAlignment="1">
      <alignment horizontal="center"/>
    </xf>
    <xf numFmtId="0" fontId="9" fillId="0" borderId="0" xfId="0" applyFont="1" applyFill="1" applyBorder="1" applyAlignment="1">
      <alignment horizontal="center"/>
    </xf>
    <xf numFmtId="0" fontId="3" fillId="0" borderId="0" xfId="0" applyFont="1" applyAlignment="1">
      <alignment horizontal="left"/>
    </xf>
    <xf numFmtId="0" fontId="2" fillId="0" borderId="0" xfId="0" applyFont="1" applyAlignment="1">
      <alignment horizontal="center" vertical="center"/>
    </xf>
    <xf numFmtId="0" fontId="3" fillId="2" borderId="0" xfId="0" applyFont="1" applyFill="1" applyAlignment="1">
      <alignment horizontal="center" vertical="center"/>
    </xf>
    <xf numFmtId="0" fontId="3" fillId="0" borderId="0" xfId="0" applyFont="1" applyAlignment="1">
      <alignment vertical="center"/>
    </xf>
    <xf numFmtId="0" fontId="10" fillId="0" borderId="0" xfId="0" applyFont="1"/>
    <xf numFmtId="0" fontId="11" fillId="2" borderId="0" xfId="0" applyFont="1" applyFill="1"/>
    <xf numFmtId="0" fontId="12" fillId="0" borderId="0" xfId="0" applyFont="1"/>
    <xf numFmtId="0" fontId="2" fillId="2" borderId="0" xfId="0" applyFont="1" applyFill="1" applyAlignment="1">
      <alignment horizontal="center" vertical="center"/>
    </xf>
    <xf numFmtId="0" fontId="2" fillId="0" borderId="0" xfId="0" applyFont="1" applyAlignment="1">
      <alignment horizontal="left" vertical="center"/>
    </xf>
    <xf numFmtId="0" fontId="13" fillId="0" borderId="0" xfId="0" applyFont="1"/>
    <xf numFmtId="0" fontId="13" fillId="0" borderId="0" xfId="0" applyFont="1" applyAlignment="1"/>
    <xf numFmtId="0" fontId="13" fillId="0" borderId="0" xfId="0" applyFont="1" applyAlignment="1">
      <alignment horizontal="left"/>
    </xf>
    <xf numFmtId="0" fontId="6" fillId="0" borderId="0" xfId="0" applyFont="1" applyAlignment="1">
      <alignment horizontal="center"/>
    </xf>
    <xf numFmtId="0" fontId="13" fillId="0" borderId="0" xfId="0" applyFont="1" applyAlignment="1">
      <alignment horizontal="center"/>
    </xf>
    <xf numFmtId="0" fontId="14" fillId="2" borderId="0" xfId="0" applyFont="1" applyFill="1" applyAlignment="1">
      <alignment horizontal="left" vertical="center"/>
    </xf>
    <xf numFmtId="0" fontId="15" fillId="2" borderId="0" xfId="0" applyFont="1" applyFill="1"/>
    <xf numFmtId="0" fontId="12" fillId="2" borderId="0" xfId="0" applyFont="1" applyFill="1"/>
    <xf numFmtId="0" fontId="14" fillId="2" borderId="0" xfId="0" applyFont="1" applyFill="1" applyAlignment="1">
      <alignment horizontal="left"/>
    </xf>
    <xf numFmtId="0" fontId="16" fillId="0" borderId="0" xfId="0" applyFont="1"/>
    <xf numFmtId="0" fontId="17" fillId="0" borderId="0" xfId="0" applyFont="1" applyAlignment="1">
      <alignment horizontal="center"/>
    </xf>
    <xf numFmtId="0" fontId="18" fillId="0" borderId="0" xfId="0" applyFont="1" applyAlignment="1">
      <alignment horizontal="center" vertical="center"/>
    </xf>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23</xdr:row>
      <xdr:rowOff>25400</xdr:rowOff>
    </xdr:from>
    <xdr:ext cx="7666586" cy="213200"/>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2DCF816E-C4A2-1D43-8BD0-34FF36A4C899}"/>
                </a:ext>
              </a:extLst>
            </xdr:cNvPr>
            <xdr:cNvSpPr txBox="1"/>
          </xdr:nvSpPr>
          <xdr:spPr>
            <a:xfrm>
              <a:off x="0" y="5575300"/>
              <a:ext cx="7666586" cy="213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acc>
                      <m:accPr>
                        <m:chr m:val="̂"/>
                        <m:ctrlPr>
                          <a:rPr lang="en-US" sz="1300" b="0" i="0">
                            <a:latin typeface="Cambria Math" panose="02040503050406030204" pitchFamily="18" charset="0"/>
                          </a:rPr>
                        </m:ctrlPr>
                      </m:accPr>
                      <m:e>
                        <m:r>
                          <m:rPr>
                            <m:sty m:val="p"/>
                          </m:rPr>
                          <a:rPr lang="en-US" sz="1300" b="0" i="0">
                            <a:latin typeface="Cambria Math" panose="02040503050406030204" pitchFamily="18" charset="0"/>
                          </a:rPr>
                          <m:t>Price</m:t>
                        </m:r>
                      </m:e>
                    </m:acc>
                    <m:r>
                      <a:rPr lang="en-US" sz="1300" b="0" i="0">
                        <a:latin typeface="Cambria Math" panose="02040503050406030204" pitchFamily="18" charset="0"/>
                      </a:rPr>
                      <m:t> = </m:t>
                    </m:r>
                    <m:r>
                      <m:rPr>
                        <m:sty m:val="p"/>
                      </m:rPr>
                      <a:rPr lang="en-US" sz="1300" b="0" i="0">
                        <a:latin typeface="Cambria Math" panose="02040503050406030204" pitchFamily="18" charset="0"/>
                      </a:rPr>
                      <m:t>Area</m:t>
                    </m:r>
                    <m:r>
                      <a:rPr lang="en-US" sz="1300" b="0" i="0">
                        <a:latin typeface="Cambria Math" panose="02040503050406030204" pitchFamily="18" charset="0"/>
                      </a:rPr>
                      <m:t>*150 + </m:t>
                    </m:r>
                    <m:r>
                      <m:rPr>
                        <m:sty m:val="p"/>
                      </m:rPr>
                      <a:rPr lang="en-US" sz="1300" b="0" i="0">
                        <a:latin typeface="Cambria Math" panose="02040503050406030204" pitchFamily="18" charset="0"/>
                      </a:rPr>
                      <m:t>Remodeled</m:t>
                    </m:r>
                    <m:r>
                      <a:rPr lang="en-US" sz="1300" b="0" i="0">
                        <a:latin typeface="Cambria Math" panose="02040503050406030204" pitchFamily="18" charset="0"/>
                      </a:rPr>
                      <m:t>*50000 - </m:t>
                    </m:r>
                    <m:r>
                      <m:rPr>
                        <m:sty m:val="p"/>
                      </m:rPr>
                      <a:rPr lang="en-US" sz="1300" b="0" i="0">
                        <a:latin typeface="Cambria Math" panose="02040503050406030204" pitchFamily="18" charset="0"/>
                      </a:rPr>
                      <m:t>Age</m:t>
                    </m:r>
                    <m:r>
                      <a:rPr lang="en-US" sz="1300" b="0" i="0">
                        <a:latin typeface="Cambria Math" panose="02040503050406030204" pitchFamily="18" charset="0"/>
                      </a:rPr>
                      <m:t>*2000 + </m:t>
                    </m:r>
                    <m:r>
                      <m:rPr>
                        <m:sty m:val="p"/>
                      </m:rPr>
                      <a:rPr lang="en-US" sz="1300" b="0" i="0">
                        <a:latin typeface="Cambria Math" panose="02040503050406030204" pitchFamily="18" charset="0"/>
                      </a:rPr>
                      <m:t>Neighborhood</m:t>
                    </m:r>
                    <m:r>
                      <a:rPr lang="en-US" sz="1300" b="0" i="0">
                        <a:latin typeface="Cambria Math" panose="02040503050406030204" pitchFamily="18" charset="0"/>
                      </a:rPr>
                      <m:t>1*</m:t>
                    </m:r>
                    <m:r>
                      <m:rPr>
                        <m:sty m:val="p"/>
                      </m:rPr>
                      <a:rPr lang="en-US" sz="1300" b="0" i="0">
                        <a:latin typeface="Cambria Math" panose="02040503050406030204" pitchFamily="18" charset="0"/>
                      </a:rPr>
                      <m:t>Area</m:t>
                    </m:r>
                    <m:r>
                      <a:rPr lang="en-US" sz="1300" b="0" i="0">
                        <a:latin typeface="Cambria Math" panose="02040503050406030204" pitchFamily="18" charset="0"/>
                      </a:rPr>
                      <m:t>*15 - </m:t>
                    </m:r>
                    <m:r>
                      <m:rPr>
                        <m:sty m:val="p"/>
                      </m:rPr>
                      <a:rPr lang="en-US" sz="1300" b="0" i="0">
                        <a:latin typeface="Cambria Math" panose="02040503050406030204" pitchFamily="18" charset="0"/>
                      </a:rPr>
                      <m:t>Neighborhood</m:t>
                    </m:r>
                    <m:r>
                      <a:rPr lang="en-US" sz="1300" b="0" i="0">
                        <a:latin typeface="Cambria Math" panose="02040503050406030204" pitchFamily="18" charset="0"/>
                      </a:rPr>
                      <m:t>2*</m:t>
                    </m:r>
                    <m:r>
                      <m:rPr>
                        <m:sty m:val="p"/>
                      </m:rPr>
                      <a:rPr lang="en-US" sz="1300" b="0" i="0">
                        <a:latin typeface="Cambria Math" panose="02040503050406030204" pitchFamily="18" charset="0"/>
                      </a:rPr>
                      <m:t>Area</m:t>
                    </m:r>
                    <m:r>
                      <a:rPr lang="en-US" sz="1300" b="0" i="0">
                        <a:latin typeface="Cambria Math" panose="02040503050406030204" pitchFamily="18" charset="0"/>
                      </a:rPr>
                      <m:t>*5</m:t>
                    </m:r>
                  </m:oMath>
                </m:oMathPara>
              </a14:m>
              <a:endParaRPr lang="en-US" sz="1300" b="0" i="0"/>
            </a:p>
          </xdr:txBody>
        </xdr:sp>
      </mc:Choice>
      <mc:Fallback>
        <xdr:sp macro="" textlink="">
          <xdr:nvSpPr>
            <xdr:cNvPr id="2" name="TextBox 1">
              <a:extLst>
                <a:ext uri="{FF2B5EF4-FFF2-40B4-BE49-F238E27FC236}">
                  <a16:creationId xmlns:a16="http://schemas.microsoft.com/office/drawing/2014/main" id="{2DCF816E-C4A2-1D43-8BD0-34FF36A4C899}"/>
                </a:ext>
              </a:extLst>
            </xdr:cNvPr>
            <xdr:cNvSpPr txBox="1"/>
          </xdr:nvSpPr>
          <xdr:spPr>
            <a:xfrm>
              <a:off x="0" y="5575300"/>
              <a:ext cx="7666586" cy="213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300" b="0" i="0">
                  <a:latin typeface="Cambria Math" panose="02040503050406030204" pitchFamily="18" charset="0"/>
                </a:rPr>
                <a:t>(Price) ̂  = Area*150 + Remodeled*50000 - Age*2000 + Neighborhood1*Area*15 - Neighborhood2*Area*5</a:t>
              </a:r>
              <a:endParaRPr lang="en-US" sz="1300" b="0" i="0"/>
            </a:p>
          </xdr:txBody>
        </xdr:sp>
      </mc:Fallback>
    </mc:AlternateContent>
    <xdr:clientData/>
  </xdr:oneCellAnchor>
  <xdr:oneCellAnchor>
    <xdr:from>
      <xdr:col>0</xdr:col>
      <xdr:colOff>38100</xdr:colOff>
      <xdr:row>51</xdr:row>
      <xdr:rowOff>0</xdr:rowOff>
    </xdr:from>
    <xdr:ext cx="65" cy="203454"/>
    <xdr:sp macro="" textlink="">
      <xdr:nvSpPr>
        <xdr:cNvPr id="3" name="TextBox 2">
          <a:extLst>
            <a:ext uri="{FF2B5EF4-FFF2-40B4-BE49-F238E27FC236}">
              <a16:creationId xmlns:a16="http://schemas.microsoft.com/office/drawing/2014/main" id="{8D6A2247-872E-0F43-B08E-C6597CD41131}"/>
            </a:ext>
          </a:extLst>
        </xdr:cNvPr>
        <xdr:cNvSpPr txBox="1"/>
      </xdr:nvSpPr>
      <xdr:spPr>
        <a:xfrm>
          <a:off x="38100" y="12331700"/>
          <a:ext cx="65" cy="2034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300" b="0" i="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107950</xdr:colOff>
      <xdr:row>49</xdr:row>
      <xdr:rowOff>0</xdr:rowOff>
    </xdr:from>
    <xdr:ext cx="1449628" cy="26949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ECF5772-BFAE-EE43-BAE8-43E925DC119D}"/>
                </a:ext>
              </a:extLst>
            </xdr:cNvPr>
            <xdr:cNvSpPr txBox="1"/>
          </xdr:nvSpPr>
          <xdr:spPr>
            <a:xfrm>
              <a:off x="2241550" y="11963400"/>
              <a:ext cx="1449628"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600" i="1">
                            <a:latin typeface="Cambria Math" panose="02040503050406030204" pitchFamily="18" charset="0"/>
                          </a:rPr>
                        </m:ctrlPr>
                      </m:accPr>
                      <m:e>
                        <m:r>
                          <m:rPr>
                            <m:sty m:val="p"/>
                          </m:rPr>
                          <a:rPr lang="en-US" sz="1600" i="1">
                            <a:latin typeface="Cambria Math" panose="02040503050406030204" pitchFamily="18" charset="0"/>
                          </a:rPr>
                          <m:t>β</m:t>
                        </m:r>
                      </m:e>
                    </m:acc>
                    <m:r>
                      <a:rPr lang="en-US" altLang="zh-CN" sz="1600" b="0" i="1">
                        <a:latin typeface="Cambria Math" panose="02040503050406030204" pitchFamily="18" charset="0"/>
                      </a:rPr>
                      <m:t>=</m:t>
                    </m:r>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𝑌</m:t>
                    </m:r>
                  </m:oMath>
                </m:oMathPara>
              </a14:m>
              <a:endParaRPr lang="en-US" sz="2000"/>
            </a:p>
          </xdr:txBody>
        </xdr:sp>
      </mc:Choice>
      <mc:Fallback xmlns="">
        <xdr:sp macro="" textlink="">
          <xdr:nvSpPr>
            <xdr:cNvPr id="2" name="TextBox 1">
              <a:extLst>
                <a:ext uri="{FF2B5EF4-FFF2-40B4-BE49-F238E27FC236}">
                  <a16:creationId xmlns:a16="http://schemas.microsoft.com/office/drawing/2014/main" id="{FECF5772-BFAE-EE43-BAE8-43E925DC119D}"/>
                </a:ext>
              </a:extLst>
            </xdr:cNvPr>
            <xdr:cNvSpPr txBox="1"/>
          </xdr:nvSpPr>
          <xdr:spPr>
            <a:xfrm>
              <a:off x="2241550" y="11963400"/>
              <a:ext cx="1449628"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i="0">
                  <a:latin typeface="Cambria Math" panose="02040503050406030204" pitchFamily="18" charset="0"/>
                </a:rPr>
                <a:t>β ̂</a:t>
              </a:r>
              <a:r>
                <a:rPr lang="en-US" altLang="zh-CN" sz="1600" b="0" i="0">
                  <a:latin typeface="Cambria Math" panose="02040503050406030204" pitchFamily="18" charset="0"/>
                </a:rPr>
                <a:t>=〖(𝑋`𝑋)〗^(−1) 𝑋`𝑌</a:t>
              </a:r>
              <a:endParaRPr lang="en-US" sz="2000"/>
            </a:p>
          </xdr:txBody>
        </xdr:sp>
      </mc:Fallback>
    </mc:AlternateContent>
    <xdr:clientData/>
  </xdr:oneCellAnchor>
  <xdr:oneCellAnchor>
    <xdr:from>
      <xdr:col>0</xdr:col>
      <xdr:colOff>1092200</xdr:colOff>
      <xdr:row>50</xdr:row>
      <xdr:rowOff>25400</xdr:rowOff>
    </xdr:from>
    <xdr:ext cx="902298" cy="254493"/>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3BA95D47-8E0B-E94C-B7A1-C6BFC403B2F2}"/>
                </a:ext>
              </a:extLst>
            </xdr:cNvPr>
            <xdr:cNvSpPr txBox="1"/>
          </xdr:nvSpPr>
          <xdr:spPr>
            <a:xfrm>
              <a:off x="1092200" y="12255500"/>
              <a:ext cx="90229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m:t>
                    </m:r>
                  </m:oMath>
                </m:oMathPara>
              </a14:m>
              <a:endParaRPr lang="en-US" sz="1600"/>
            </a:p>
          </xdr:txBody>
        </xdr:sp>
      </mc:Choice>
      <mc:Fallback xmlns="">
        <xdr:sp macro="" textlink="">
          <xdr:nvSpPr>
            <xdr:cNvPr id="3" name="TextBox 2">
              <a:extLst>
                <a:ext uri="{FF2B5EF4-FFF2-40B4-BE49-F238E27FC236}">
                  <a16:creationId xmlns:a16="http://schemas.microsoft.com/office/drawing/2014/main" id="{3BA95D47-8E0B-E94C-B7A1-C6BFC403B2F2}"/>
                </a:ext>
              </a:extLst>
            </xdr:cNvPr>
            <xdr:cNvSpPr txBox="1"/>
          </xdr:nvSpPr>
          <xdr:spPr>
            <a:xfrm>
              <a:off x="1092200" y="12255500"/>
              <a:ext cx="90229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600" b="0" i="0">
                  <a:latin typeface="Cambria Math" panose="02040503050406030204" pitchFamily="18" charset="0"/>
                </a:rPr>
                <a:t>〖(𝑋`𝑋)〗^(−1)=</a:t>
              </a:r>
              <a:endParaRPr lang="en-US" sz="1600"/>
            </a:p>
          </xdr:txBody>
        </xdr:sp>
      </mc:Fallback>
    </mc:AlternateContent>
    <xdr:clientData/>
  </xdr:oneCellAnchor>
  <xdr:oneCellAnchor>
    <xdr:from>
      <xdr:col>0</xdr:col>
      <xdr:colOff>876300</xdr:colOff>
      <xdr:row>56</xdr:row>
      <xdr:rowOff>50800</xdr:rowOff>
    </xdr:from>
    <xdr:ext cx="1150058" cy="254493"/>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34DB6BB2-8733-FA47-A816-A18BC4B50B42}"/>
                </a:ext>
              </a:extLst>
            </xdr:cNvPr>
            <xdr:cNvSpPr txBox="1"/>
          </xdr:nvSpPr>
          <xdr:spPr>
            <a:xfrm>
              <a:off x="876300" y="13716000"/>
              <a:ext cx="115005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𝑋</m:t>
                    </m:r>
                    <m:r>
                      <a:rPr lang="en-US" altLang="zh-CN" sz="1600" b="0" i="1">
                        <a:latin typeface="Cambria Math" panose="02040503050406030204" pitchFamily="18" charset="0"/>
                      </a:rPr>
                      <m:t>`=</m:t>
                    </m:r>
                  </m:oMath>
                </m:oMathPara>
              </a14:m>
              <a:endParaRPr lang="en-US" sz="1600"/>
            </a:p>
          </xdr:txBody>
        </xdr:sp>
      </mc:Choice>
      <mc:Fallback xmlns="">
        <xdr:sp macro="" textlink="">
          <xdr:nvSpPr>
            <xdr:cNvPr id="4" name="TextBox 3">
              <a:extLst>
                <a:ext uri="{FF2B5EF4-FFF2-40B4-BE49-F238E27FC236}">
                  <a16:creationId xmlns:a16="http://schemas.microsoft.com/office/drawing/2014/main" id="{34DB6BB2-8733-FA47-A816-A18BC4B50B42}"/>
                </a:ext>
              </a:extLst>
            </xdr:cNvPr>
            <xdr:cNvSpPr txBox="1"/>
          </xdr:nvSpPr>
          <xdr:spPr>
            <a:xfrm>
              <a:off x="876300" y="13716000"/>
              <a:ext cx="1150058"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600" b="0" i="0">
                  <a:latin typeface="Cambria Math" panose="02040503050406030204" pitchFamily="18" charset="0"/>
                </a:rPr>
                <a:t>〖(𝑋`𝑋)〗^(−1) 𝑋`=</a:t>
              </a:r>
              <a:endParaRPr lang="en-US" sz="1600"/>
            </a:p>
          </xdr:txBody>
        </xdr:sp>
      </mc:Fallback>
    </mc:AlternateContent>
    <xdr:clientData/>
  </xdr:oneCellAnchor>
  <xdr:oneCellAnchor>
    <xdr:from>
      <xdr:col>0</xdr:col>
      <xdr:colOff>381000</xdr:colOff>
      <xdr:row>61</xdr:row>
      <xdr:rowOff>165100</xdr:rowOff>
    </xdr:from>
    <xdr:ext cx="1659942" cy="269497"/>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61DFD113-B256-8244-94AC-5295722AFBCE}"/>
                </a:ext>
              </a:extLst>
            </xdr:cNvPr>
            <xdr:cNvSpPr txBox="1"/>
          </xdr:nvSpPr>
          <xdr:spPr>
            <a:xfrm>
              <a:off x="381000" y="14782800"/>
              <a:ext cx="1659942"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en-US" sz="1600" i="1">
                            <a:latin typeface="Cambria Math" panose="02040503050406030204" pitchFamily="18" charset="0"/>
                          </a:rPr>
                        </m:ctrlPr>
                      </m:accPr>
                      <m:e>
                        <m:r>
                          <m:rPr>
                            <m:sty m:val="p"/>
                          </m:rPr>
                          <a:rPr lang="en-US" sz="1600" i="1">
                            <a:latin typeface="Cambria Math" panose="02040503050406030204" pitchFamily="18" charset="0"/>
                          </a:rPr>
                          <m:t>β</m:t>
                        </m:r>
                      </m:e>
                    </m:acc>
                    <m:r>
                      <a:rPr lang="en-US" altLang="zh-CN" sz="1600" b="0" i="1">
                        <a:latin typeface="Cambria Math" panose="02040503050406030204" pitchFamily="18" charset="0"/>
                      </a:rPr>
                      <m:t>=</m:t>
                    </m:r>
                    <m:sSup>
                      <m:sSupPr>
                        <m:ctrlPr>
                          <a:rPr lang="en-US" altLang="zh-CN" sz="1600" b="0" i="1">
                            <a:latin typeface="Cambria Math" panose="02040503050406030204" pitchFamily="18" charset="0"/>
                          </a:rPr>
                        </m:ctrlPr>
                      </m:sSupPr>
                      <m:e>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𝑋</m:t>
                        </m:r>
                        <m:r>
                          <a:rPr lang="en-US" altLang="zh-CN" sz="1600" b="0" i="1">
                            <a:latin typeface="Cambria Math" panose="02040503050406030204" pitchFamily="18" charset="0"/>
                          </a:rPr>
                          <m:t>)</m:t>
                        </m:r>
                      </m:e>
                      <m:sup>
                        <m:r>
                          <a:rPr lang="en-US" altLang="zh-CN" sz="1600" b="0" i="1">
                            <a:latin typeface="Cambria Math" panose="02040503050406030204" pitchFamily="18" charset="0"/>
                          </a:rPr>
                          <m:t>−1</m:t>
                        </m:r>
                      </m:sup>
                    </m:sSup>
                    <m:r>
                      <a:rPr lang="en-US" altLang="zh-CN" sz="1600" b="0" i="1">
                        <a:latin typeface="Cambria Math" panose="02040503050406030204" pitchFamily="18" charset="0"/>
                      </a:rPr>
                      <m:t>𝑋</m:t>
                    </m:r>
                    <m:r>
                      <a:rPr lang="en-US" altLang="zh-CN" sz="1600" b="0" i="1">
                        <a:latin typeface="Cambria Math" panose="02040503050406030204" pitchFamily="18" charset="0"/>
                      </a:rPr>
                      <m:t>`</m:t>
                    </m:r>
                    <m:r>
                      <a:rPr lang="en-US" altLang="zh-CN" sz="1600" b="0" i="1">
                        <a:latin typeface="Cambria Math" panose="02040503050406030204" pitchFamily="18" charset="0"/>
                      </a:rPr>
                      <m:t>𝑌</m:t>
                    </m:r>
                    <m:r>
                      <a:rPr lang="en-US" altLang="zh-CN" sz="1600" b="0" i="1">
                        <a:latin typeface="Cambria Math" panose="02040503050406030204" pitchFamily="18" charset="0"/>
                      </a:rPr>
                      <m:t>=</m:t>
                    </m:r>
                  </m:oMath>
                </m:oMathPara>
              </a14:m>
              <a:endParaRPr lang="en-US" sz="1600"/>
            </a:p>
          </xdr:txBody>
        </xdr:sp>
      </mc:Choice>
      <mc:Fallback>
        <xdr:sp macro="" textlink="">
          <xdr:nvSpPr>
            <xdr:cNvPr id="5" name="TextBox 4">
              <a:extLst>
                <a:ext uri="{FF2B5EF4-FFF2-40B4-BE49-F238E27FC236}">
                  <a16:creationId xmlns:a16="http://schemas.microsoft.com/office/drawing/2014/main" id="{61DFD113-B256-8244-94AC-5295722AFBCE}"/>
                </a:ext>
              </a:extLst>
            </xdr:cNvPr>
            <xdr:cNvSpPr txBox="1"/>
          </xdr:nvSpPr>
          <xdr:spPr>
            <a:xfrm>
              <a:off x="381000" y="14782800"/>
              <a:ext cx="1659942"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600" i="0">
                  <a:latin typeface="Cambria Math" panose="02040503050406030204" pitchFamily="18" charset="0"/>
                </a:rPr>
                <a:t>β ̂</a:t>
              </a:r>
              <a:r>
                <a:rPr lang="en-US" altLang="zh-CN" sz="1600" b="0" i="0">
                  <a:latin typeface="Cambria Math" panose="02040503050406030204" pitchFamily="18" charset="0"/>
                </a:rPr>
                <a:t>=〖(𝑋`𝑋)〗^(−1) 𝑋`𝑌=</a:t>
              </a:r>
              <a:endParaRPr lang="en-US" sz="1600"/>
            </a:p>
          </xdr:txBody>
        </xdr:sp>
      </mc:Fallback>
    </mc:AlternateContent>
    <xdr:clientData/>
  </xdr:oneCellAnchor>
  <xdr:oneCellAnchor>
    <xdr:from>
      <xdr:col>3</xdr:col>
      <xdr:colOff>1301750</xdr:colOff>
      <xdr:row>90</xdr:row>
      <xdr:rowOff>0</xdr:rowOff>
    </xdr:from>
    <xdr:ext cx="65" cy="172098"/>
    <xdr:sp macro="" textlink="">
      <xdr:nvSpPr>
        <xdr:cNvPr id="6" name="TextBox 5">
          <a:extLst>
            <a:ext uri="{FF2B5EF4-FFF2-40B4-BE49-F238E27FC236}">
              <a16:creationId xmlns:a16="http://schemas.microsoft.com/office/drawing/2014/main" id="{02C221BC-3738-7B40-A3CC-83B1B5FE6F0D}"/>
            </a:ext>
          </a:extLst>
        </xdr:cNvPr>
        <xdr:cNvSpPr txBox="1"/>
      </xdr:nvSpPr>
      <xdr:spPr>
        <a:xfrm>
          <a:off x="6432550" y="21856700"/>
          <a:ext cx="65"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0</xdr:col>
      <xdr:colOff>406400</xdr:colOff>
      <xdr:row>68</xdr:row>
      <xdr:rowOff>0</xdr:rowOff>
    </xdr:from>
    <xdr:ext cx="1223925" cy="269497"/>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C8164D87-B364-A546-A394-F4CB3F8398DD}"/>
                </a:ext>
              </a:extLst>
            </xdr:cNvPr>
            <xdr:cNvSpPr txBox="1"/>
          </xdr:nvSpPr>
          <xdr:spPr>
            <a:xfrm>
              <a:off x="406400" y="16268700"/>
              <a:ext cx="1223925"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altLang="zh-CN" sz="1600" b="0" i="1">
                  <a:latin typeface="+mn-lt"/>
                </a:rPr>
                <a:t>Error</a:t>
              </a:r>
              <a:r>
                <a:rPr lang="zh-CN" altLang="en-US" sz="1600" b="0" i="0" baseline="0">
                  <a:latin typeface="+mn-lt"/>
                </a:rPr>
                <a:t> </a:t>
              </a:r>
              <a:r>
                <a:rPr lang="en-US" altLang="zh-CN" sz="1400" b="0" i="0" baseline="0">
                  <a:latin typeface="+mn-lt"/>
                </a:rPr>
                <a:t>=</a:t>
              </a:r>
              <a:r>
                <a:rPr lang="zh-CN" altLang="en-US" sz="1400" b="0" i="0" baseline="0">
                  <a:latin typeface="+mn-lt"/>
                </a:rPr>
                <a:t> </a:t>
              </a:r>
              <a14:m>
                <m:oMath xmlns:m="http://schemas.openxmlformats.org/officeDocument/2006/math">
                  <m:r>
                    <a:rPr lang="en-US" altLang="zh-CN" sz="1600" b="0" i="1">
                      <a:latin typeface="Cambria Math" panose="02040503050406030204" pitchFamily="18" charset="0"/>
                    </a:rPr>
                    <m:t>𝑌</m:t>
                  </m:r>
                  <m:r>
                    <a:rPr lang="en-US" altLang="zh-CN" sz="1600" b="0" i="1">
                      <a:latin typeface="Cambria Math" panose="02040503050406030204" pitchFamily="18" charset="0"/>
                    </a:rPr>
                    <m:t>−</m:t>
                  </m:r>
                  <m:r>
                    <a:rPr lang="en-US" altLang="zh-CN" sz="1600" b="0" i="1">
                      <a:latin typeface="Cambria Math" panose="02040503050406030204" pitchFamily="18" charset="0"/>
                    </a:rPr>
                    <m:t>𝑋</m:t>
                  </m:r>
                  <m:acc>
                    <m:accPr>
                      <m:chr m:val="̂"/>
                      <m:ctrlPr>
                        <a:rPr lang="en-US" sz="1600" i="1">
                          <a:latin typeface="Cambria Math" panose="02040503050406030204" pitchFamily="18" charset="0"/>
                        </a:rPr>
                      </m:ctrlPr>
                    </m:accPr>
                    <m:e>
                      <m:r>
                        <m:rPr>
                          <m:sty m:val="p"/>
                        </m:rPr>
                        <a:rPr lang="en-US" sz="1600" i="1">
                          <a:latin typeface="Cambria Math" panose="02040503050406030204" pitchFamily="18" charset="0"/>
                        </a:rPr>
                        <m:t>β</m:t>
                      </m:r>
                    </m:e>
                  </m:acc>
                </m:oMath>
              </a14:m>
              <a:endParaRPr lang="en-US" sz="1400"/>
            </a:p>
          </xdr:txBody>
        </xdr:sp>
      </mc:Choice>
      <mc:Fallback>
        <xdr:sp macro="" textlink="">
          <xdr:nvSpPr>
            <xdr:cNvPr id="7" name="TextBox 6">
              <a:extLst>
                <a:ext uri="{FF2B5EF4-FFF2-40B4-BE49-F238E27FC236}">
                  <a16:creationId xmlns:a16="http://schemas.microsoft.com/office/drawing/2014/main" id="{C8164D87-B364-A546-A394-F4CB3F8398DD}"/>
                </a:ext>
              </a:extLst>
            </xdr:cNvPr>
            <xdr:cNvSpPr txBox="1"/>
          </xdr:nvSpPr>
          <xdr:spPr>
            <a:xfrm>
              <a:off x="406400" y="16268700"/>
              <a:ext cx="1223925" cy="269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altLang="zh-CN" sz="1600" b="0" i="1">
                  <a:latin typeface="+mn-lt"/>
                </a:rPr>
                <a:t>Error</a:t>
              </a:r>
              <a:r>
                <a:rPr lang="zh-CN" altLang="en-US" sz="1600" b="0" i="0" baseline="0">
                  <a:latin typeface="+mn-lt"/>
                </a:rPr>
                <a:t> </a:t>
              </a:r>
              <a:r>
                <a:rPr lang="en-US" altLang="zh-CN" sz="1400" b="0" i="0" baseline="0">
                  <a:latin typeface="+mn-lt"/>
                </a:rPr>
                <a:t>=</a:t>
              </a:r>
              <a:r>
                <a:rPr lang="zh-CN" altLang="en-US" sz="1400" b="0" i="0" baseline="0">
                  <a:latin typeface="+mn-lt"/>
                </a:rPr>
                <a:t> </a:t>
              </a:r>
              <a:r>
                <a:rPr lang="en-US" altLang="zh-CN" sz="1600" b="0" i="0">
                  <a:latin typeface="Cambria Math" panose="02040503050406030204" pitchFamily="18" charset="0"/>
                </a:rPr>
                <a:t>𝑌−𝑋</a:t>
              </a:r>
              <a:r>
                <a:rPr lang="en-US" sz="1600" i="0">
                  <a:latin typeface="Cambria Math" panose="02040503050406030204" pitchFamily="18" charset="0"/>
                </a:rPr>
                <a:t>β ̂</a:t>
              </a:r>
              <a:endParaRPr lang="en-US" sz="14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64B5-7711-4566-9B07-7419F0C55504}">
  <dimension ref="A1:H21"/>
  <sheetViews>
    <sheetView workbookViewId="0">
      <selection activeCell="I17" sqref="I17"/>
    </sheetView>
  </sheetViews>
  <sheetFormatPr baseColWidth="10" defaultColWidth="8.83203125" defaultRowHeight="15" x14ac:dyDescent="0.2"/>
  <cols>
    <col min="1" max="5" width="15.83203125" style="2" customWidth="1"/>
    <col min="6" max="6" width="13" customWidth="1"/>
    <col min="7" max="7" width="11.83203125" style="2" customWidth="1"/>
    <col min="8" max="8" width="12" bestFit="1" customWidth="1"/>
  </cols>
  <sheetData>
    <row r="1" spans="1:8" x14ac:dyDescent="0.2">
      <c r="A1" s="1" t="s">
        <v>4</v>
      </c>
      <c r="B1" s="1" t="s">
        <v>0</v>
      </c>
      <c r="C1" s="1" t="s">
        <v>1</v>
      </c>
      <c r="D1" s="1" t="s">
        <v>2</v>
      </c>
      <c r="E1" s="1" t="s">
        <v>3</v>
      </c>
      <c r="F1" s="1"/>
      <c r="G1" s="1"/>
      <c r="H1" s="1"/>
    </row>
    <row r="2" spans="1:8" x14ac:dyDescent="0.2">
      <c r="A2" s="2">
        <v>1500</v>
      </c>
      <c r="C2" s="2">
        <v>2</v>
      </c>
      <c r="D2" s="2">
        <v>20</v>
      </c>
      <c r="F2" s="2"/>
    </row>
    <row r="3" spans="1:8" x14ac:dyDescent="0.2">
      <c r="A3" s="2">
        <v>2500</v>
      </c>
      <c r="C3" s="2">
        <v>2</v>
      </c>
      <c r="D3" s="2" t="s">
        <v>6</v>
      </c>
      <c r="F3" s="2"/>
    </row>
    <row r="4" spans="1:8" x14ac:dyDescent="0.2">
      <c r="A4" s="2">
        <v>5000</v>
      </c>
      <c r="C4" s="2">
        <v>3</v>
      </c>
      <c r="D4" s="2">
        <v>14</v>
      </c>
      <c r="F4" s="2"/>
    </row>
    <row r="5" spans="1:8" x14ac:dyDescent="0.2">
      <c r="A5" s="2">
        <v>4700</v>
      </c>
      <c r="B5" s="2" t="s">
        <v>5</v>
      </c>
      <c r="C5" s="2">
        <v>3</v>
      </c>
      <c r="D5" s="2">
        <v>12</v>
      </c>
      <c r="F5" s="2"/>
    </row>
    <row r="6" spans="1:8" x14ac:dyDescent="0.2">
      <c r="A6" s="2">
        <v>3500</v>
      </c>
      <c r="C6" s="2">
        <v>3</v>
      </c>
      <c r="D6" s="2">
        <v>5</v>
      </c>
      <c r="F6" s="2"/>
    </row>
    <row r="7" spans="1:8" x14ac:dyDescent="0.2">
      <c r="A7" s="2">
        <v>1000</v>
      </c>
      <c r="C7" s="2">
        <v>1</v>
      </c>
      <c r="D7" s="2">
        <v>25</v>
      </c>
      <c r="F7" s="2"/>
    </row>
    <row r="8" spans="1:8" x14ac:dyDescent="0.2">
      <c r="A8" s="2">
        <v>1500</v>
      </c>
      <c r="C8" s="2">
        <v>2</v>
      </c>
      <c r="D8" s="2">
        <v>4</v>
      </c>
      <c r="F8" s="2"/>
    </row>
    <row r="9" spans="1:8" x14ac:dyDescent="0.2">
      <c r="A9" s="2">
        <v>1600</v>
      </c>
      <c r="B9" s="2" t="s">
        <v>5</v>
      </c>
      <c r="C9" s="2">
        <v>3</v>
      </c>
      <c r="D9" s="2">
        <v>3</v>
      </c>
      <c r="F9" s="2"/>
    </row>
    <row r="10" spans="1:8" x14ac:dyDescent="0.2">
      <c r="A10" s="2">
        <v>2000</v>
      </c>
      <c r="C10" s="2">
        <v>1</v>
      </c>
      <c r="D10" s="2">
        <v>1</v>
      </c>
      <c r="F10" s="2"/>
    </row>
    <row r="11" spans="1:8" x14ac:dyDescent="0.2">
      <c r="A11" s="2">
        <v>3000</v>
      </c>
      <c r="C11" s="2">
        <v>1</v>
      </c>
      <c r="D11" s="2" t="s">
        <v>6</v>
      </c>
      <c r="F11" s="2"/>
    </row>
    <row r="12" spans="1:8" x14ac:dyDescent="0.2">
      <c r="A12" s="2">
        <v>3600</v>
      </c>
      <c r="C12" s="2">
        <v>2</v>
      </c>
      <c r="D12" s="2">
        <v>10</v>
      </c>
      <c r="F12" s="2"/>
    </row>
    <row r="13" spans="1:8" x14ac:dyDescent="0.2">
      <c r="A13" s="2">
        <v>4100</v>
      </c>
      <c r="C13" s="2">
        <v>2</v>
      </c>
      <c r="D13" s="2">
        <v>35</v>
      </c>
      <c r="F13" s="2"/>
    </row>
    <row r="14" spans="1:8" x14ac:dyDescent="0.2">
      <c r="A14" s="2">
        <v>4300</v>
      </c>
      <c r="B14" s="2" t="s">
        <v>5</v>
      </c>
      <c r="C14" s="2">
        <v>2</v>
      </c>
      <c r="D14" s="2">
        <v>22</v>
      </c>
      <c r="F14" s="2"/>
    </row>
    <row r="15" spans="1:8" x14ac:dyDescent="0.2">
      <c r="A15" s="2">
        <v>6000</v>
      </c>
      <c r="C15" s="2">
        <v>1</v>
      </c>
      <c r="D15" s="2">
        <v>12</v>
      </c>
      <c r="F15" s="2"/>
    </row>
    <row r="16" spans="1:8" x14ac:dyDescent="0.2">
      <c r="A16" s="2">
        <v>8000</v>
      </c>
      <c r="C16" s="2">
        <v>3</v>
      </c>
      <c r="D16" s="2">
        <v>28</v>
      </c>
      <c r="F16" s="2"/>
    </row>
    <row r="17" spans="1:6" x14ac:dyDescent="0.2">
      <c r="A17" s="2">
        <v>6700</v>
      </c>
      <c r="C17" s="2">
        <v>1</v>
      </c>
      <c r="D17" s="2">
        <v>6</v>
      </c>
      <c r="F17" s="2"/>
    </row>
    <row r="18" spans="1:6" x14ac:dyDescent="0.2">
      <c r="A18" s="2">
        <v>1400</v>
      </c>
      <c r="C18" s="2">
        <v>1</v>
      </c>
      <c r="D18" s="2">
        <v>4</v>
      </c>
      <c r="F18" s="2"/>
    </row>
    <row r="19" spans="1:6" x14ac:dyDescent="0.2">
      <c r="A19" s="2">
        <v>1800</v>
      </c>
      <c r="B19" s="2" t="s">
        <v>5</v>
      </c>
      <c r="C19" s="2">
        <v>1</v>
      </c>
      <c r="D19" s="2">
        <v>9</v>
      </c>
      <c r="F19" s="2"/>
    </row>
    <row r="20" spans="1:6" x14ac:dyDescent="0.2">
      <c r="A20" s="2">
        <v>2200</v>
      </c>
      <c r="C20" s="2">
        <v>1</v>
      </c>
      <c r="D20" s="2">
        <v>11</v>
      </c>
      <c r="F20" s="2"/>
    </row>
    <row r="21" spans="1:6" x14ac:dyDescent="0.2">
      <c r="A21" s="2">
        <v>2800</v>
      </c>
      <c r="C21" s="2">
        <v>1</v>
      </c>
      <c r="D21" s="2" t="s">
        <v>6</v>
      </c>
      <c r="F21" s="2"/>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5C834-661E-E64B-B82A-34592F9814B8}">
  <dimension ref="A1:AB128"/>
  <sheetViews>
    <sheetView topLeftCell="A60" workbookViewId="0">
      <selection activeCell="K84" sqref="K84"/>
    </sheetView>
  </sheetViews>
  <sheetFormatPr baseColWidth="10" defaultRowHeight="19" x14ac:dyDescent="0.25"/>
  <cols>
    <col min="1" max="1" width="34" style="4" customWidth="1"/>
    <col min="2" max="3" width="15.83203125" style="4" customWidth="1"/>
    <col min="4" max="4" width="16.83203125" style="4" customWidth="1"/>
    <col min="5" max="5" width="18" style="4" customWidth="1"/>
    <col min="6" max="7" width="23.83203125" style="4" customWidth="1"/>
    <col min="8" max="8" width="30.83203125" style="4" customWidth="1"/>
    <col min="9" max="9" width="9.1640625" style="4" customWidth="1"/>
    <col min="10" max="10" width="10.33203125" style="4" customWidth="1"/>
    <col min="11" max="11" width="8.83203125" style="4" customWidth="1"/>
    <col min="12" max="12" width="9.5" style="4" customWidth="1"/>
    <col min="13" max="16384" width="10.83203125" style="4"/>
  </cols>
  <sheetData>
    <row r="1" spans="1:12" x14ac:dyDescent="0.25">
      <c r="A1" s="8" t="s">
        <v>41</v>
      </c>
      <c r="B1" s="9"/>
      <c r="C1" s="9"/>
      <c r="D1" s="9"/>
      <c r="E1" s="9"/>
      <c r="F1" s="9"/>
      <c r="G1" s="9"/>
      <c r="H1" s="9"/>
      <c r="I1" s="24"/>
      <c r="J1" s="7"/>
      <c r="K1" s="7"/>
      <c r="L1" s="7"/>
    </row>
    <row r="2" spans="1:12" x14ac:dyDescent="0.25">
      <c r="A2" s="3" t="s">
        <v>4</v>
      </c>
      <c r="B2" s="3" t="s">
        <v>0</v>
      </c>
      <c r="C2" s="3" t="s">
        <v>10</v>
      </c>
      <c r="D2" s="3" t="s">
        <v>9</v>
      </c>
      <c r="E2" s="3" t="s">
        <v>2</v>
      </c>
      <c r="F2" s="3" t="s">
        <v>32</v>
      </c>
      <c r="G2" s="3" t="s">
        <v>29</v>
      </c>
      <c r="H2" s="3" t="s">
        <v>31</v>
      </c>
      <c r="I2" s="7"/>
      <c r="J2" s="7"/>
      <c r="K2" s="7"/>
      <c r="L2" s="7"/>
    </row>
    <row r="3" spans="1:12" x14ac:dyDescent="0.25">
      <c r="A3" s="5">
        <v>1500</v>
      </c>
      <c r="B3" s="5">
        <v>0</v>
      </c>
      <c r="C3" s="5">
        <v>0</v>
      </c>
      <c r="D3" s="5">
        <v>1</v>
      </c>
      <c r="E3" s="5">
        <v>20</v>
      </c>
      <c r="F3" s="7">
        <f>A3*150+B3*50000 - E3*2000 +C3*A3*15 - D3*A3*5</f>
        <v>177500</v>
      </c>
      <c r="G3" s="7">
        <v>7788.8836484635249</v>
      </c>
      <c r="H3" s="7">
        <f>F3+G3</f>
        <v>185288.88364846352</v>
      </c>
      <c r="I3" s="7"/>
      <c r="J3" s="7"/>
      <c r="L3" s="7"/>
    </row>
    <row r="4" spans="1:12" x14ac:dyDescent="0.25">
      <c r="A4" s="5">
        <v>2500</v>
      </c>
      <c r="B4" s="5">
        <v>0</v>
      </c>
      <c r="C4" s="5">
        <v>0</v>
      </c>
      <c r="D4" s="5">
        <v>1</v>
      </c>
      <c r="E4" s="5">
        <v>0</v>
      </c>
      <c r="F4" s="7">
        <f t="shared" ref="F4:F22" si="0">A4*150+B4*50000 - E4*2000 +C4 * A4*15 - D4*A4*5</f>
        <v>362500</v>
      </c>
      <c r="G4" s="7">
        <v>5947.702574194409</v>
      </c>
      <c r="H4" s="7">
        <f t="shared" ref="H4:H22" si="1">F4+G4</f>
        <v>368447.70257419441</v>
      </c>
      <c r="I4" s="7"/>
      <c r="J4" s="7"/>
      <c r="L4" s="7"/>
    </row>
    <row r="5" spans="1:12" x14ac:dyDescent="0.25">
      <c r="A5" s="5">
        <v>5000</v>
      </c>
      <c r="B5" s="5">
        <v>0</v>
      </c>
      <c r="C5" s="5">
        <v>0</v>
      </c>
      <c r="D5" s="5">
        <v>0</v>
      </c>
      <c r="E5" s="5">
        <v>14</v>
      </c>
      <c r="F5" s="7">
        <f t="shared" si="0"/>
        <v>722000</v>
      </c>
      <c r="G5" s="7">
        <v>5991.4310794556513</v>
      </c>
      <c r="H5" s="7">
        <f t="shared" si="1"/>
        <v>727991.43107945565</v>
      </c>
      <c r="I5" s="7"/>
      <c r="J5" s="7"/>
      <c r="L5" s="7"/>
    </row>
    <row r="6" spans="1:12" x14ac:dyDescent="0.25">
      <c r="A6" s="5">
        <v>4700</v>
      </c>
      <c r="B6" s="5">
        <v>1</v>
      </c>
      <c r="C6" s="5">
        <v>0</v>
      </c>
      <c r="D6" s="5">
        <v>0</v>
      </c>
      <c r="E6" s="5">
        <v>12</v>
      </c>
      <c r="F6" s="7">
        <f t="shared" si="0"/>
        <v>731000</v>
      </c>
      <c r="G6" s="7">
        <v>1239.8214847780764</v>
      </c>
      <c r="H6" s="7">
        <f t="shared" si="1"/>
        <v>732239.82148477808</v>
      </c>
      <c r="I6" s="7"/>
      <c r="J6" s="7"/>
      <c r="L6" s="7"/>
    </row>
    <row r="7" spans="1:12" x14ac:dyDescent="0.25">
      <c r="A7" s="5">
        <v>3500</v>
      </c>
      <c r="B7" s="5">
        <v>0</v>
      </c>
      <c r="C7" s="5">
        <v>0</v>
      </c>
      <c r="D7" s="5">
        <v>0</v>
      </c>
      <c r="E7" s="5">
        <v>5</v>
      </c>
      <c r="F7" s="7">
        <f t="shared" si="0"/>
        <v>515000</v>
      </c>
      <c r="G7" s="7">
        <v>549.80604443699121</v>
      </c>
      <c r="H7" s="7">
        <f t="shared" si="1"/>
        <v>515549.80604443699</v>
      </c>
      <c r="I7" s="7"/>
      <c r="J7" s="7"/>
      <c r="L7" s="7"/>
    </row>
    <row r="8" spans="1:12" x14ac:dyDescent="0.25">
      <c r="A8" s="5">
        <v>1000</v>
      </c>
      <c r="B8" s="5">
        <v>0</v>
      </c>
      <c r="C8" s="5">
        <v>1</v>
      </c>
      <c r="D8" s="5">
        <v>0</v>
      </c>
      <c r="E8" s="5">
        <v>25</v>
      </c>
      <c r="F8" s="7">
        <f t="shared" si="0"/>
        <v>115000</v>
      </c>
      <c r="G8" s="7">
        <v>2587.8836266929284</v>
      </c>
      <c r="H8" s="7">
        <f t="shared" si="1"/>
        <v>117587.88362669293</v>
      </c>
      <c r="I8" s="7"/>
      <c r="J8" s="7"/>
      <c r="L8" s="7"/>
    </row>
    <row r="9" spans="1:12" x14ac:dyDescent="0.25">
      <c r="A9" s="5">
        <v>1500</v>
      </c>
      <c r="B9" s="5">
        <v>0</v>
      </c>
      <c r="C9" s="5">
        <v>0</v>
      </c>
      <c r="D9" s="5">
        <v>1</v>
      </c>
      <c r="E9" s="5">
        <v>4</v>
      </c>
      <c r="F9" s="7">
        <f t="shared" si="0"/>
        <v>209500</v>
      </c>
      <c r="G9" s="7">
        <v>3807.452357141301</v>
      </c>
      <c r="H9" s="7">
        <f t="shared" si="1"/>
        <v>213307.4523571413</v>
      </c>
      <c r="I9" s="7"/>
      <c r="J9" s="7"/>
      <c r="L9" s="7"/>
    </row>
    <row r="10" spans="1:12" x14ac:dyDescent="0.25">
      <c r="A10" s="5">
        <v>1600</v>
      </c>
      <c r="B10" s="5">
        <v>1</v>
      </c>
      <c r="C10" s="5">
        <v>0</v>
      </c>
      <c r="D10" s="5">
        <v>0</v>
      </c>
      <c r="E10" s="5">
        <v>3</v>
      </c>
      <c r="F10" s="7">
        <f t="shared" si="0"/>
        <v>284000</v>
      </c>
      <c r="G10" s="7">
        <v>3750.3315423964523</v>
      </c>
      <c r="H10" s="7">
        <f t="shared" si="1"/>
        <v>287750.33154239645</v>
      </c>
      <c r="I10" s="7"/>
      <c r="J10" s="7"/>
      <c r="L10" s="7"/>
    </row>
    <row r="11" spans="1:12" x14ac:dyDescent="0.25">
      <c r="A11" s="5">
        <v>2000</v>
      </c>
      <c r="B11" s="5">
        <v>0</v>
      </c>
      <c r="C11" s="5">
        <v>1</v>
      </c>
      <c r="D11" s="5">
        <v>0</v>
      </c>
      <c r="E11" s="5">
        <v>1</v>
      </c>
      <c r="F11" s="7">
        <f t="shared" si="0"/>
        <v>328000</v>
      </c>
      <c r="G11" s="7">
        <v>4117.3808666644618</v>
      </c>
      <c r="H11" s="7">
        <f t="shared" si="1"/>
        <v>332117.38086666446</v>
      </c>
      <c r="I11" s="7"/>
      <c r="J11" s="7"/>
      <c r="L11" s="7"/>
    </row>
    <row r="12" spans="1:12" x14ac:dyDescent="0.25">
      <c r="A12" s="5">
        <v>3000</v>
      </c>
      <c r="B12" s="5">
        <v>0</v>
      </c>
      <c r="C12" s="5">
        <v>1</v>
      </c>
      <c r="D12" s="5">
        <v>0</v>
      </c>
      <c r="E12" s="5">
        <v>0</v>
      </c>
      <c r="F12" s="7">
        <f t="shared" si="0"/>
        <v>495000</v>
      </c>
      <c r="G12" s="7">
        <v>6796.3839127332903</v>
      </c>
      <c r="H12" s="7">
        <f t="shared" si="1"/>
        <v>501796.38391273329</v>
      </c>
      <c r="I12" s="7"/>
      <c r="J12" s="7"/>
      <c r="L12" s="7"/>
    </row>
    <row r="13" spans="1:12" x14ac:dyDescent="0.25">
      <c r="A13" s="5">
        <v>3600</v>
      </c>
      <c r="B13" s="5">
        <v>0</v>
      </c>
      <c r="C13" s="5">
        <v>0</v>
      </c>
      <c r="D13" s="5">
        <v>1</v>
      </c>
      <c r="E13" s="5">
        <v>10</v>
      </c>
      <c r="F13" s="7">
        <f t="shared" si="0"/>
        <v>502000</v>
      </c>
      <c r="G13" s="7">
        <v>4532.7993929095101</v>
      </c>
      <c r="H13" s="7">
        <f t="shared" si="1"/>
        <v>506532.79939290951</v>
      </c>
      <c r="I13" s="7"/>
      <c r="J13" s="7"/>
      <c r="L13" s="7"/>
    </row>
    <row r="14" spans="1:12" x14ac:dyDescent="0.25">
      <c r="A14" s="5">
        <v>4100</v>
      </c>
      <c r="B14" s="5">
        <v>0</v>
      </c>
      <c r="C14" s="5">
        <v>0</v>
      </c>
      <c r="D14" s="5">
        <v>1</v>
      </c>
      <c r="E14" s="5">
        <v>35</v>
      </c>
      <c r="F14" s="7">
        <f t="shared" si="0"/>
        <v>524500</v>
      </c>
      <c r="G14" s="7">
        <v>4140.3910826193169</v>
      </c>
      <c r="H14" s="7">
        <f t="shared" si="1"/>
        <v>528640.39108261932</v>
      </c>
      <c r="I14" s="7"/>
      <c r="J14" s="7"/>
      <c r="L14" s="7"/>
    </row>
    <row r="15" spans="1:12" x14ac:dyDescent="0.25">
      <c r="A15" s="5">
        <v>4300</v>
      </c>
      <c r="B15" s="5">
        <v>1</v>
      </c>
      <c r="C15" s="5">
        <v>0</v>
      </c>
      <c r="D15" s="5">
        <v>1</v>
      </c>
      <c r="E15" s="5">
        <v>22</v>
      </c>
      <c r="F15" s="7">
        <f t="shared" si="0"/>
        <v>629500</v>
      </c>
      <c r="G15" s="7">
        <v>9020.6577978096902</v>
      </c>
      <c r="H15" s="7">
        <f t="shared" si="1"/>
        <v>638520.65779780969</v>
      </c>
      <c r="I15" s="7"/>
      <c r="J15" s="7"/>
      <c r="L15" s="7"/>
    </row>
    <row r="16" spans="1:12" x14ac:dyDescent="0.25">
      <c r="A16" s="5">
        <v>6000</v>
      </c>
      <c r="B16" s="5">
        <v>0</v>
      </c>
      <c r="C16" s="5">
        <v>1</v>
      </c>
      <c r="D16" s="5">
        <v>0</v>
      </c>
      <c r="E16" s="5">
        <v>12</v>
      </c>
      <c r="F16" s="7">
        <f t="shared" si="0"/>
        <v>966000</v>
      </c>
      <c r="G16" s="7">
        <v>7820.2657631481998</v>
      </c>
      <c r="H16" s="7">
        <f t="shared" si="1"/>
        <v>973820.2657631482</v>
      </c>
      <c r="I16" s="7"/>
      <c r="J16" s="7"/>
      <c r="L16" s="7"/>
    </row>
    <row r="17" spans="1:12" x14ac:dyDescent="0.25">
      <c r="A17" s="5">
        <v>8000</v>
      </c>
      <c r="B17" s="5">
        <v>0</v>
      </c>
      <c r="C17" s="5">
        <v>0</v>
      </c>
      <c r="D17" s="5">
        <v>0</v>
      </c>
      <c r="E17" s="5">
        <v>28</v>
      </c>
      <c r="F17" s="7">
        <f t="shared" si="0"/>
        <v>1144000</v>
      </c>
      <c r="G17" s="7">
        <v>1508.5407893639058</v>
      </c>
      <c r="H17" s="7">
        <f t="shared" si="1"/>
        <v>1145508.5407893639</v>
      </c>
      <c r="I17" s="7"/>
      <c r="J17" s="7"/>
      <c r="L17" s="7"/>
    </row>
    <row r="18" spans="1:12" x14ac:dyDescent="0.25">
      <c r="A18" s="5">
        <v>6700</v>
      </c>
      <c r="B18" s="5">
        <v>0</v>
      </c>
      <c r="C18" s="5">
        <v>1</v>
      </c>
      <c r="D18" s="5">
        <v>0</v>
      </c>
      <c r="E18" s="5">
        <v>6</v>
      </c>
      <c r="F18" s="7">
        <f t="shared" si="0"/>
        <v>1093500</v>
      </c>
      <c r="G18" s="7">
        <v>4963.5429048794322</v>
      </c>
      <c r="H18" s="7">
        <f t="shared" si="1"/>
        <v>1098463.5429048794</v>
      </c>
      <c r="I18" s="7"/>
      <c r="J18" s="7"/>
      <c r="L18" s="7"/>
    </row>
    <row r="19" spans="1:12" x14ac:dyDescent="0.25">
      <c r="A19" s="5">
        <v>1400</v>
      </c>
      <c r="B19" s="5">
        <v>0</v>
      </c>
      <c r="C19" s="5">
        <v>1</v>
      </c>
      <c r="D19" s="5">
        <v>0</v>
      </c>
      <c r="E19" s="5">
        <v>4</v>
      </c>
      <c r="F19" s="7">
        <f t="shared" si="0"/>
        <v>223000</v>
      </c>
      <c r="G19" s="7">
        <v>3837.7180670795497</v>
      </c>
      <c r="H19" s="7">
        <f t="shared" si="1"/>
        <v>226837.71806707955</v>
      </c>
      <c r="I19" s="7"/>
      <c r="J19" s="7"/>
      <c r="L19" s="7"/>
    </row>
    <row r="20" spans="1:12" x14ac:dyDescent="0.25">
      <c r="A20" s="5">
        <v>1800</v>
      </c>
      <c r="B20" s="5">
        <v>1</v>
      </c>
      <c r="C20" s="5">
        <v>1</v>
      </c>
      <c r="D20" s="5">
        <v>0</v>
      </c>
      <c r="E20" s="5">
        <v>9</v>
      </c>
      <c r="F20" s="7">
        <f t="shared" si="0"/>
        <v>329000</v>
      </c>
      <c r="G20" s="7">
        <v>5436.4346750662662</v>
      </c>
      <c r="H20" s="7">
        <f t="shared" si="1"/>
        <v>334436.43467506627</v>
      </c>
      <c r="I20" s="7"/>
      <c r="J20" s="7"/>
      <c r="L20" s="7"/>
    </row>
    <row r="21" spans="1:12" x14ac:dyDescent="0.25">
      <c r="A21" s="5">
        <v>2200</v>
      </c>
      <c r="B21" s="5">
        <v>0</v>
      </c>
      <c r="C21" s="5">
        <v>1</v>
      </c>
      <c r="D21" s="5">
        <v>0</v>
      </c>
      <c r="E21" s="5">
        <v>11</v>
      </c>
      <c r="F21" s="7">
        <f t="shared" si="0"/>
        <v>341000</v>
      </c>
      <c r="G21" s="7">
        <v>2709.6422298927791</v>
      </c>
      <c r="H21" s="7">
        <f t="shared" si="1"/>
        <v>343709.64222989278</v>
      </c>
      <c r="I21" s="7"/>
      <c r="J21" s="7"/>
      <c r="L21" s="7"/>
    </row>
    <row r="22" spans="1:12" x14ac:dyDescent="0.25">
      <c r="A22" s="5">
        <v>2800</v>
      </c>
      <c r="B22" s="5">
        <v>0</v>
      </c>
      <c r="C22" s="5">
        <v>1</v>
      </c>
      <c r="D22" s="5">
        <v>0</v>
      </c>
      <c r="E22" s="5">
        <v>0</v>
      </c>
      <c r="F22" s="7">
        <f t="shared" si="0"/>
        <v>462000</v>
      </c>
      <c r="G22" s="7">
        <v>6835.0056052440777</v>
      </c>
      <c r="H22" s="7">
        <f t="shared" si="1"/>
        <v>468835.00560524408</v>
      </c>
      <c r="I22" s="7"/>
      <c r="J22" s="7"/>
      <c r="L22" s="7"/>
    </row>
    <row r="23" spans="1:12" x14ac:dyDescent="0.25">
      <c r="A23" s="5"/>
      <c r="B23" s="5"/>
      <c r="C23" s="5"/>
      <c r="D23" s="5"/>
      <c r="E23" s="5"/>
      <c r="F23" s="7"/>
      <c r="G23" s="7"/>
      <c r="H23" s="7"/>
      <c r="I23" s="7"/>
      <c r="J23" s="7"/>
      <c r="L23" s="7"/>
    </row>
    <row r="24" spans="1:12" x14ac:dyDescent="0.25">
      <c r="A24" s="22"/>
      <c r="B24" s="5"/>
      <c r="C24" s="5"/>
      <c r="D24" s="5"/>
      <c r="E24" s="5"/>
      <c r="F24" s="7"/>
      <c r="G24" s="7"/>
      <c r="H24" s="7"/>
      <c r="I24" s="7"/>
      <c r="J24" s="7"/>
      <c r="L24" s="7"/>
    </row>
    <row r="25" spans="1:12" s="10" customFormat="1" x14ac:dyDescent="0.25">
      <c r="A25" s="33" t="s">
        <v>30</v>
      </c>
      <c r="B25" s="34"/>
      <c r="F25" s="33"/>
      <c r="G25" s="33"/>
      <c r="H25" s="35"/>
      <c r="I25" s="34"/>
      <c r="J25" s="34"/>
    </row>
    <row r="26" spans="1:12" x14ac:dyDescent="0.25">
      <c r="A26" s="32" t="s">
        <v>44</v>
      </c>
      <c r="B26" s="3"/>
      <c r="F26" s="6"/>
      <c r="G26" s="6"/>
      <c r="H26" s="3"/>
      <c r="I26" s="5"/>
      <c r="J26" s="5"/>
    </row>
    <row r="27" spans="1:12" x14ac:dyDescent="0.25">
      <c r="A27" s="31" t="s">
        <v>42</v>
      </c>
      <c r="B27" s="5"/>
      <c r="F27" s="6"/>
      <c r="G27" s="6"/>
      <c r="H27" s="3"/>
      <c r="I27" s="5"/>
      <c r="J27" s="5"/>
    </row>
    <row r="28" spans="1:12" x14ac:dyDescent="0.25">
      <c r="A28" s="31" t="s">
        <v>43</v>
      </c>
    </row>
    <row r="29" spans="1:12" x14ac:dyDescent="0.25">
      <c r="A29" s="8" t="s">
        <v>8</v>
      </c>
      <c r="B29" s="9"/>
      <c r="C29" s="9"/>
      <c r="D29" s="9"/>
      <c r="E29" s="9"/>
      <c r="F29" s="9"/>
      <c r="G29" s="9"/>
      <c r="H29" s="9"/>
      <c r="I29" s="9"/>
    </row>
    <row r="30" spans="1:12" x14ac:dyDescent="0.25">
      <c r="A30" s="3" t="s">
        <v>4</v>
      </c>
      <c r="B30" s="3" t="s">
        <v>10</v>
      </c>
      <c r="C30" s="3" t="s">
        <v>9</v>
      </c>
      <c r="D30" s="3" t="s">
        <v>2</v>
      </c>
      <c r="E30" s="23" t="s">
        <v>51</v>
      </c>
      <c r="F30" s="23" t="s">
        <v>11</v>
      </c>
      <c r="G30" s="3" t="s">
        <v>7</v>
      </c>
      <c r="H30" s="3" t="s">
        <v>12</v>
      </c>
      <c r="I30" s="3"/>
    </row>
    <row r="31" spans="1:12" x14ac:dyDescent="0.25">
      <c r="A31" s="5">
        <v>1500</v>
      </c>
      <c r="B31" s="5">
        <v>0</v>
      </c>
      <c r="C31" s="5">
        <v>1</v>
      </c>
      <c r="D31" s="5">
        <v>20</v>
      </c>
      <c r="E31" s="7">
        <f>$B$55+A31*$B$56+B31*$B$57+C31*$B$58+D31*$B$59</f>
        <v>171138.47279549102</v>
      </c>
      <c r="F31" s="7">
        <f t="shared" ref="F31:F50" si="2">H3</f>
        <v>185288.88364846352</v>
      </c>
      <c r="G31" s="7">
        <f>F31-E31</f>
        <v>14150.410852972505</v>
      </c>
      <c r="H31" s="5">
        <f>G31^2</f>
        <v>200234127.30792207</v>
      </c>
      <c r="I31" s="5"/>
    </row>
    <row r="32" spans="1:12" x14ac:dyDescent="0.25">
      <c r="A32" s="5">
        <v>2500</v>
      </c>
      <c r="B32" s="5">
        <v>0</v>
      </c>
      <c r="C32" s="5">
        <v>1</v>
      </c>
      <c r="D32" s="5">
        <v>0</v>
      </c>
      <c r="E32" s="7">
        <f>$B$55+A32*$B$56+B32*$B$57+C32*$B$58+D32*$B$59</f>
        <v>383945.01799410942</v>
      </c>
      <c r="F32" s="7">
        <f t="shared" si="2"/>
        <v>368447.70257419441</v>
      </c>
      <c r="G32" s="7">
        <f t="shared" ref="G32:G50" si="3">F32-E32</f>
        <v>-15497.315419915016</v>
      </c>
      <c r="H32" s="5">
        <f t="shared" ref="H32:H50" si="4">G32^2</f>
        <v>240166785.22433573</v>
      </c>
      <c r="I32" s="5"/>
    </row>
    <row r="33" spans="1:9" x14ac:dyDescent="0.25">
      <c r="A33" s="5">
        <v>5000</v>
      </c>
      <c r="B33" s="5">
        <v>0</v>
      </c>
      <c r="C33" s="5">
        <v>0</v>
      </c>
      <c r="D33" s="5">
        <v>14</v>
      </c>
      <c r="E33" s="7">
        <f>$B$55+A33*$B$56+B33*$B$57+C33*$B$58+D33*$B$59</f>
        <v>746312.19130323571</v>
      </c>
      <c r="F33" s="7">
        <f t="shared" si="2"/>
        <v>727991.43107945565</v>
      </c>
      <c r="G33" s="7">
        <f t="shared" si="3"/>
        <v>-18320.76022378006</v>
      </c>
      <c r="H33" s="5">
        <f t="shared" si="4"/>
        <v>335650255.17724162</v>
      </c>
      <c r="I33" s="5"/>
    </row>
    <row r="34" spans="1:9" x14ac:dyDescent="0.25">
      <c r="A34" s="5">
        <v>4700</v>
      </c>
      <c r="B34" s="5">
        <v>0</v>
      </c>
      <c r="C34" s="5">
        <v>0</v>
      </c>
      <c r="D34" s="5">
        <v>12</v>
      </c>
      <c r="E34" s="7">
        <f>$B$55+A34*$B$56+B34*$B$57+C34*$B$58+D34*$B$59</f>
        <v>704878.58641201479</v>
      </c>
      <c r="F34" s="7">
        <f t="shared" si="2"/>
        <v>732239.82148477808</v>
      </c>
      <c r="G34" s="7">
        <f t="shared" si="3"/>
        <v>27361.235072763287</v>
      </c>
      <c r="H34" s="5">
        <f t="shared" si="4"/>
        <v>748637184.70701182</v>
      </c>
      <c r="I34" s="5"/>
    </row>
    <row r="35" spans="1:9" x14ac:dyDescent="0.25">
      <c r="A35" s="5">
        <v>3500</v>
      </c>
      <c r="B35" s="5">
        <v>0</v>
      </c>
      <c r="C35" s="5">
        <v>0</v>
      </c>
      <c r="D35" s="5">
        <v>5</v>
      </c>
      <c r="E35" s="7">
        <f>$B$55+A35*$B$56+B35*$B$57+C35*$B$58+D35*$B$59</f>
        <v>536343.12201358576</v>
      </c>
      <c r="F35" s="7">
        <f t="shared" si="2"/>
        <v>515549.80604443699</v>
      </c>
      <c r="G35" s="7">
        <f t="shared" si="3"/>
        <v>-20793.315969148767</v>
      </c>
      <c r="H35" s="5">
        <f t="shared" si="4"/>
        <v>432361988.99285716</v>
      </c>
      <c r="I35" s="5"/>
    </row>
    <row r="36" spans="1:9" x14ac:dyDescent="0.25">
      <c r="A36" s="5">
        <v>1000</v>
      </c>
      <c r="B36" s="5">
        <v>1</v>
      </c>
      <c r="C36" s="5">
        <v>0</v>
      </c>
      <c r="D36" s="5">
        <v>25</v>
      </c>
      <c r="E36" s="7">
        <f>$B$55+A36*$B$56+B36*$B$57+C36*$B$58+D36*$B$59</f>
        <v>127930.99015774042</v>
      </c>
      <c r="F36" s="7">
        <f t="shared" si="2"/>
        <v>117587.88362669293</v>
      </c>
      <c r="G36" s="7">
        <f t="shared" si="3"/>
        <v>-10343.106531047495</v>
      </c>
      <c r="H36" s="5">
        <f t="shared" si="4"/>
        <v>106979852.71259734</v>
      </c>
      <c r="I36" s="5"/>
    </row>
    <row r="37" spans="1:9" x14ac:dyDescent="0.25">
      <c r="A37" s="5">
        <v>1500</v>
      </c>
      <c r="B37" s="5">
        <v>0</v>
      </c>
      <c r="C37" s="5">
        <v>1</v>
      </c>
      <c r="D37" s="5">
        <v>4</v>
      </c>
      <c r="E37" s="7">
        <f>$B$55+A37*$B$56+B37*$B$57+C37*$B$58+D37*$B$59</f>
        <v>215955.19013222039</v>
      </c>
      <c r="F37" s="7">
        <f t="shared" si="2"/>
        <v>213307.4523571413</v>
      </c>
      <c r="G37" s="7">
        <f t="shared" si="3"/>
        <v>-2647.7377750790911</v>
      </c>
      <c r="H37" s="5">
        <f t="shared" si="4"/>
        <v>7010515.3255807757</v>
      </c>
      <c r="I37" s="5"/>
    </row>
    <row r="38" spans="1:9" x14ac:dyDescent="0.25">
      <c r="A38" s="5">
        <v>1600</v>
      </c>
      <c r="B38" s="5">
        <v>0</v>
      </c>
      <c r="C38" s="5">
        <v>0</v>
      </c>
      <c r="D38" s="5">
        <v>3</v>
      </c>
      <c r="E38" s="7">
        <f>$B$55+A38*$B$56+B38*$B$57+C38*$B$58+D38*$B$59</f>
        <v>244052.47947803422</v>
      </c>
      <c r="F38" s="7">
        <f t="shared" si="2"/>
        <v>287750.33154239645</v>
      </c>
      <c r="G38" s="7">
        <f t="shared" si="3"/>
        <v>43697.852064362232</v>
      </c>
      <c r="H38" s="5">
        <f t="shared" si="4"/>
        <v>1909502275.0388865</v>
      </c>
      <c r="I38" s="5"/>
    </row>
    <row r="39" spans="1:9" x14ac:dyDescent="0.25">
      <c r="A39" s="5">
        <v>2000</v>
      </c>
      <c r="B39" s="5">
        <v>1</v>
      </c>
      <c r="C39" s="5">
        <v>0</v>
      </c>
      <c r="D39" s="5">
        <v>1</v>
      </c>
      <c r="E39" s="7">
        <f>$B$55+A39*$B$56+B39*$B$57+C39*$B$58+D39*$B$59</f>
        <v>351941.71469054115</v>
      </c>
      <c r="F39" s="7">
        <f t="shared" si="2"/>
        <v>332117.38086666446</v>
      </c>
      <c r="G39" s="7">
        <f t="shared" si="3"/>
        <v>-19824.333823876688</v>
      </c>
      <c r="H39" s="5">
        <f t="shared" si="4"/>
        <v>393004211.56050134</v>
      </c>
      <c r="I39" s="5"/>
    </row>
    <row r="40" spans="1:9" x14ac:dyDescent="0.25">
      <c r="A40" s="5">
        <v>3000</v>
      </c>
      <c r="B40" s="5">
        <v>1</v>
      </c>
      <c r="C40" s="5">
        <v>0</v>
      </c>
      <c r="D40" s="5">
        <v>0</v>
      </c>
      <c r="E40" s="7">
        <f>$B$55+A40*$B$56+B40*$B$57+C40*$B$58+D40*$B$59</f>
        <v>511528.40805179346</v>
      </c>
      <c r="F40" s="7">
        <f t="shared" si="2"/>
        <v>501796.38391273329</v>
      </c>
      <c r="G40" s="7">
        <f t="shared" si="3"/>
        <v>-9732.0241390601732</v>
      </c>
      <c r="H40" s="5">
        <f t="shared" si="4"/>
        <v>94712293.843249902</v>
      </c>
      <c r="I40" s="5"/>
    </row>
    <row r="41" spans="1:9" x14ac:dyDescent="0.25">
      <c r="A41" s="5">
        <v>3600</v>
      </c>
      <c r="B41" s="5">
        <v>0</v>
      </c>
      <c r="C41" s="5">
        <v>1</v>
      </c>
      <c r="D41" s="5">
        <v>10</v>
      </c>
      <c r="E41" s="7">
        <f>$B$55+A41*$B$56+B41*$B$57+C41*$B$58+D41*$B$59</f>
        <v>528398.78303913097</v>
      </c>
      <c r="F41" s="7">
        <f t="shared" si="2"/>
        <v>506532.79939290951</v>
      </c>
      <c r="G41" s="7">
        <f t="shared" si="3"/>
        <v>-21865.983646221459</v>
      </c>
      <c r="H41" s="5">
        <f t="shared" si="4"/>
        <v>478121240.81682432</v>
      </c>
      <c r="I41" s="5"/>
    </row>
    <row r="42" spans="1:9" x14ac:dyDescent="0.25">
      <c r="A42" s="5">
        <v>4100</v>
      </c>
      <c r="B42" s="5">
        <v>0</v>
      </c>
      <c r="C42" s="5">
        <v>1</v>
      </c>
      <c r="D42" s="5">
        <v>35</v>
      </c>
      <c r="E42" s="7">
        <f>$B$55+A42*$B$56+B42*$B$57+C42*$B$58+D42*$B$59</f>
        <v>536765.48646434466</v>
      </c>
      <c r="F42" s="7">
        <f t="shared" si="2"/>
        <v>528640.39108261932</v>
      </c>
      <c r="G42" s="7">
        <f t="shared" si="3"/>
        <v>-8125.0953817253467</v>
      </c>
      <c r="H42" s="5">
        <f t="shared" si="4"/>
        <v>66017174.962134555</v>
      </c>
      <c r="I42" s="5"/>
    </row>
    <row r="43" spans="1:9" x14ac:dyDescent="0.25">
      <c r="A43" s="5">
        <v>4300</v>
      </c>
      <c r="B43" s="5">
        <v>0</v>
      </c>
      <c r="C43" s="5">
        <v>1</v>
      </c>
      <c r="D43" s="5">
        <v>22</v>
      </c>
      <c r="E43" s="7">
        <f>$B$55+A43*$B$56+B43*$B$57+C43*$B$58+D43*$B$59</f>
        <v>604536.19900597876</v>
      </c>
      <c r="F43" s="7">
        <f t="shared" si="2"/>
        <v>638520.65779780969</v>
      </c>
      <c r="G43" s="7">
        <f t="shared" si="3"/>
        <v>33984.458791830926</v>
      </c>
      <c r="H43" s="5">
        <f t="shared" si="4"/>
        <v>1154943439.3736544</v>
      </c>
      <c r="I43" s="5"/>
    </row>
    <row r="44" spans="1:9" x14ac:dyDescent="0.25">
      <c r="A44" s="5">
        <v>6000</v>
      </c>
      <c r="B44" s="5">
        <v>1</v>
      </c>
      <c r="C44" s="5">
        <v>0</v>
      </c>
      <c r="D44" s="5">
        <v>12</v>
      </c>
      <c r="E44" s="7">
        <f>$B$55+A44*$B$56+B44*$B$57+C44*$B$58+D44*$B$59</f>
        <v>948272.81563236669</v>
      </c>
      <c r="F44" s="7">
        <f t="shared" si="2"/>
        <v>973820.2657631482</v>
      </c>
      <c r="G44" s="7">
        <f t="shared" si="3"/>
        <v>25547.450130781508</v>
      </c>
      <c r="H44" s="5">
        <f t="shared" si="4"/>
        <v>652672208.18476808</v>
      </c>
      <c r="I44" s="5"/>
    </row>
    <row r="45" spans="1:9" x14ac:dyDescent="0.25">
      <c r="A45" s="5">
        <v>8000</v>
      </c>
      <c r="B45" s="5">
        <v>0</v>
      </c>
      <c r="C45" s="5">
        <v>0</v>
      </c>
      <c r="D45" s="5">
        <v>28</v>
      </c>
      <c r="E45" s="7">
        <f>$B$55+A45*$B$56+B45*$B$57+C45*$B$58+D45*$B$59</f>
        <v>1177454.5092167174</v>
      </c>
      <c r="F45" s="7">
        <f t="shared" si="2"/>
        <v>1145508.5407893639</v>
      </c>
      <c r="G45" s="7">
        <f t="shared" si="3"/>
        <v>-31945.968427353539</v>
      </c>
      <c r="H45" s="5">
        <f t="shared" si="4"/>
        <v>1020544898.7614691</v>
      </c>
      <c r="I45" s="5"/>
    </row>
    <row r="46" spans="1:9" x14ac:dyDescent="0.25">
      <c r="A46" s="5">
        <v>6700</v>
      </c>
      <c r="B46" s="5">
        <v>1</v>
      </c>
      <c r="C46" s="5">
        <v>0</v>
      </c>
      <c r="D46" s="5">
        <v>6</v>
      </c>
      <c r="E46" s="7">
        <f>$B$55+A46*$B$56+B46*$B$57+C46*$B$58+D46*$B$59</f>
        <v>1074829.038603035</v>
      </c>
      <c r="F46" s="7">
        <f t="shared" si="2"/>
        <v>1098463.5429048794</v>
      </c>
      <c r="G46" s="7">
        <f t="shared" si="3"/>
        <v>23634.504301844398</v>
      </c>
      <c r="H46" s="5">
        <f t="shared" si="4"/>
        <v>558589793.59390128</v>
      </c>
      <c r="I46" s="5"/>
    </row>
    <row r="47" spans="1:9" x14ac:dyDescent="0.25">
      <c r="A47" s="5">
        <v>1400</v>
      </c>
      <c r="B47" s="5">
        <v>1</v>
      </c>
      <c r="C47" s="5">
        <v>0</v>
      </c>
      <c r="D47" s="5">
        <v>4</v>
      </c>
      <c r="E47" s="7">
        <f>$B$55+A47*$B$56+B47*$B$57+C47*$B$58+D47*$B$59</f>
        <v>249467.19107328041</v>
      </c>
      <c r="F47" s="7">
        <f t="shared" si="2"/>
        <v>226837.71806707955</v>
      </c>
      <c r="G47" s="7">
        <f t="shared" si="3"/>
        <v>-22629.47300620086</v>
      </c>
      <c r="H47" s="5">
        <f t="shared" si="4"/>
        <v>512093048.53837341</v>
      </c>
      <c r="I47" s="5"/>
    </row>
    <row r="48" spans="1:9" x14ac:dyDescent="0.25">
      <c r="A48" s="5">
        <v>1800</v>
      </c>
      <c r="B48" s="5">
        <v>1</v>
      </c>
      <c r="C48" s="5">
        <v>0</v>
      </c>
      <c r="D48" s="5">
        <v>9</v>
      </c>
      <c r="E48" s="7">
        <f>$B$55+A48*$B$56+B48*$B$57+C48*$B$58+D48*$B$59</f>
        <v>298176.22631663515</v>
      </c>
      <c r="F48" s="7">
        <f t="shared" si="2"/>
        <v>334436.43467506627</v>
      </c>
      <c r="G48" s="7">
        <f t="shared" si="3"/>
        <v>36260.208358431119</v>
      </c>
      <c r="H48" s="5">
        <f t="shared" si="4"/>
        <v>1314802710.1968379</v>
      </c>
      <c r="I48" s="5"/>
    </row>
    <row r="49" spans="1:9" x14ac:dyDescent="0.25">
      <c r="A49" s="5">
        <v>2200</v>
      </c>
      <c r="B49" s="5">
        <v>1</v>
      </c>
      <c r="C49" s="5">
        <v>0</v>
      </c>
      <c r="D49" s="5">
        <v>11</v>
      </c>
      <c r="E49" s="7">
        <f>$B$55+A49*$B$56+B49*$B$57+C49*$B$58+D49*$B$59</f>
        <v>355288.39606062672</v>
      </c>
      <c r="F49" s="7">
        <f t="shared" si="2"/>
        <v>343709.64222989278</v>
      </c>
      <c r="G49" s="7">
        <f t="shared" si="3"/>
        <v>-11578.753830733942</v>
      </c>
      <c r="H49" s="5">
        <f t="shared" si="4"/>
        <v>134067540.27273594</v>
      </c>
      <c r="I49" s="5"/>
    </row>
    <row r="50" spans="1:9" x14ac:dyDescent="0.25">
      <c r="A50" s="5">
        <v>2800</v>
      </c>
      <c r="B50" s="5">
        <v>1</v>
      </c>
      <c r="C50" s="5">
        <v>0</v>
      </c>
      <c r="D50" s="5">
        <v>0</v>
      </c>
      <c r="E50" s="7">
        <f>$B$55+A50*$B$56+B50*$B$57+C50*$B$58+D50*$B$59</f>
        <v>480171.27834625216</v>
      </c>
      <c r="F50" s="7">
        <f t="shared" si="2"/>
        <v>468835.00560524408</v>
      </c>
      <c r="G50" s="7">
        <f t="shared" si="3"/>
        <v>-11336.272741008084</v>
      </c>
      <c r="H50" s="5">
        <f t="shared" si="4"/>
        <v>128511079.65852295</v>
      </c>
      <c r="I50" s="5"/>
    </row>
    <row r="52" spans="1:9" x14ac:dyDescent="0.25">
      <c r="A52" s="3" t="s">
        <v>13</v>
      </c>
      <c r="B52" s="4">
        <f>SUM(H31:H50)</f>
        <v>10488622624.249407</v>
      </c>
    </row>
    <row r="53" spans="1:9" x14ac:dyDescent="0.25">
      <c r="A53" s="3"/>
    </row>
    <row r="54" spans="1:9" x14ac:dyDescent="0.25">
      <c r="A54" s="20" t="s">
        <v>48</v>
      </c>
      <c r="B54" s="9"/>
    </row>
    <row r="55" spans="1:9" x14ac:dyDescent="0.25">
      <c r="A55" s="3" t="s">
        <v>52</v>
      </c>
      <c r="B55" s="4">
        <v>1598.5763343402255</v>
      </c>
    </row>
    <row r="56" spans="1:9" x14ac:dyDescent="0.25">
      <c r="A56" s="3" t="s">
        <v>53</v>
      </c>
      <c r="B56" s="4">
        <v>156.78564852770671</v>
      </c>
    </row>
    <row r="57" spans="1:9" x14ac:dyDescent="0.25">
      <c r="A57" s="3" t="s">
        <v>54</v>
      </c>
      <c r="B57" s="4">
        <v>39572.886134333123</v>
      </c>
    </row>
    <row r="58" spans="1:9" x14ac:dyDescent="0.25">
      <c r="A58" s="3" t="s">
        <v>55</v>
      </c>
      <c r="B58" s="4">
        <v>-9617.6796594975876</v>
      </c>
    </row>
    <row r="59" spans="1:9" x14ac:dyDescent="0.25">
      <c r="A59" s="3" t="s">
        <v>57</v>
      </c>
      <c r="B59" s="4">
        <v>-2801.0448335455858</v>
      </c>
    </row>
    <row r="60" spans="1:9" x14ac:dyDescent="0.25">
      <c r="A60" s="40" t="s">
        <v>56</v>
      </c>
      <c r="C60" s="10"/>
    </row>
    <row r="61" spans="1:9" x14ac:dyDescent="0.25">
      <c r="A61" s="8" t="s">
        <v>14</v>
      </c>
      <c r="B61" s="9"/>
      <c r="C61" s="9"/>
      <c r="D61" s="9"/>
      <c r="E61" s="9"/>
      <c r="F61" s="9"/>
      <c r="G61" s="9"/>
      <c r="H61" s="9"/>
      <c r="I61" s="9"/>
    </row>
    <row r="62" spans="1:9" x14ac:dyDescent="0.25">
      <c r="A62" s="11" t="s">
        <v>15</v>
      </c>
      <c r="B62" s="4">
        <f>AVERAGE(G31:G50)</f>
        <v>-0.20106710822728929</v>
      </c>
    </row>
    <row r="63" spans="1:9" x14ac:dyDescent="0.25">
      <c r="A63" s="11" t="s">
        <v>16</v>
      </c>
      <c r="B63" s="4">
        <f>STDEV(G31:G50)</f>
        <v>23495.377623157739</v>
      </c>
    </row>
    <row r="65" spans="1:9" x14ac:dyDescent="0.25">
      <c r="A65" s="8" t="s">
        <v>17</v>
      </c>
      <c r="B65" s="9"/>
      <c r="C65" s="9"/>
      <c r="D65" s="9"/>
      <c r="E65" s="9"/>
      <c r="F65" s="9"/>
      <c r="G65" s="9"/>
      <c r="H65" s="9"/>
      <c r="I65" s="9"/>
    </row>
    <row r="66" spans="1:9" x14ac:dyDescent="0.25">
      <c r="A66" s="3" t="s">
        <v>4</v>
      </c>
      <c r="B66" s="3" t="s">
        <v>10</v>
      </c>
      <c r="C66" s="3" t="s">
        <v>9</v>
      </c>
      <c r="D66" s="3" t="s">
        <v>2</v>
      </c>
      <c r="E66" s="3" t="s">
        <v>51</v>
      </c>
      <c r="F66" s="3" t="s">
        <v>11</v>
      </c>
      <c r="G66" s="3" t="s">
        <v>7</v>
      </c>
      <c r="H66" s="3" t="s">
        <v>12</v>
      </c>
      <c r="I66" s="3"/>
    </row>
    <row r="67" spans="1:9" x14ac:dyDescent="0.25">
      <c r="A67" s="5">
        <v>1500</v>
      </c>
      <c r="B67" s="5">
        <v>0</v>
      </c>
      <c r="C67" s="5">
        <v>1</v>
      </c>
      <c r="D67" s="5">
        <v>20</v>
      </c>
      <c r="E67" s="34">
        <f>A67*$B$92+B67*$B$93+C67*$B$94+D67*$B$95</f>
        <v>170888.72175337886</v>
      </c>
      <c r="F67" s="7">
        <f>H3</f>
        <v>185288.88364846352</v>
      </c>
      <c r="G67" s="7">
        <f>F67-E67</f>
        <v>14400.161895084661</v>
      </c>
      <c r="H67" s="5">
        <f>G67^2</f>
        <v>207364662.60464823</v>
      </c>
      <c r="I67" s="5"/>
    </row>
    <row r="68" spans="1:9" x14ac:dyDescent="0.25">
      <c r="A68" s="5">
        <v>2500</v>
      </c>
      <c r="B68" s="5">
        <v>0</v>
      </c>
      <c r="C68" s="5">
        <v>1</v>
      </c>
      <c r="D68" s="5">
        <v>0</v>
      </c>
      <c r="E68" s="5">
        <f>A68*$B$92+B68*$B$93+C68*$B$94+D68*$B$95</f>
        <v>383748.30448587373</v>
      </c>
      <c r="F68" s="7">
        <f>H4</f>
        <v>368447.70257419441</v>
      </c>
      <c r="G68" s="7">
        <f t="shared" ref="G68:G86" si="5">F68-E68</f>
        <v>-15300.601911679318</v>
      </c>
      <c r="H68" s="5">
        <f t="shared" ref="H68:H86" si="6">G68^2</f>
        <v>234108418.8596848</v>
      </c>
      <c r="I68" s="5"/>
    </row>
    <row r="69" spans="1:9" x14ac:dyDescent="0.25">
      <c r="A69" s="5">
        <v>5000</v>
      </c>
      <c r="B69" s="5">
        <v>0</v>
      </c>
      <c r="C69" s="5">
        <v>0</v>
      </c>
      <c r="D69" s="5">
        <v>14</v>
      </c>
      <c r="E69" s="5">
        <f>A69*$B$92+B69*$B$93+C69*$B$94+D69*$B$95</f>
        <v>745824.80306359672</v>
      </c>
      <c r="F69" s="7">
        <f>H5</f>
        <v>727991.43107945565</v>
      </c>
      <c r="G69" s="7">
        <f t="shared" si="5"/>
        <v>-17833.371984141064</v>
      </c>
      <c r="H69" s="5">
        <f t="shared" si="6"/>
        <v>318029156.32474738</v>
      </c>
      <c r="I69" s="5"/>
    </row>
    <row r="70" spans="1:9" x14ac:dyDescent="0.25">
      <c r="A70" s="5">
        <v>4700</v>
      </c>
      <c r="B70" s="5">
        <v>0</v>
      </c>
      <c r="C70" s="5">
        <v>0</v>
      </c>
      <c r="D70" s="5">
        <v>12</v>
      </c>
      <c r="E70" s="5">
        <f t="shared" ref="E70:E86" si="7">A70*$B$92+B70*$B$93+C70*$B$94+D70*$B$95</f>
        <v>704315.91846131335</v>
      </c>
      <c r="F70" s="7">
        <f>H6</f>
        <v>732239.82148477808</v>
      </c>
      <c r="G70" s="7">
        <f t="shared" si="5"/>
        <v>27923.903023464722</v>
      </c>
      <c r="H70" s="5">
        <f t="shared" si="6"/>
        <v>779744360.0638622</v>
      </c>
      <c r="I70" s="5"/>
    </row>
    <row r="71" spans="1:9" x14ac:dyDescent="0.25">
      <c r="A71" s="5">
        <v>3500</v>
      </c>
      <c r="B71" s="5">
        <v>0</v>
      </c>
      <c r="C71" s="5">
        <v>0</v>
      </c>
      <c r="D71" s="5">
        <v>5</v>
      </c>
      <c r="E71" s="5">
        <f t="shared" si="7"/>
        <v>535486.75627499679</v>
      </c>
      <c r="F71" s="7">
        <f>H7</f>
        <v>515549.80604443699</v>
      </c>
      <c r="G71" s="7">
        <f t="shared" si="5"/>
        <v>-19936.9502305598</v>
      </c>
      <c r="H71" s="5">
        <f t="shared" si="6"/>
        <v>397481984.49581844</v>
      </c>
      <c r="I71" s="5"/>
    </row>
    <row r="72" spans="1:9" x14ac:dyDescent="0.25">
      <c r="A72" s="5">
        <v>1000</v>
      </c>
      <c r="B72" s="5">
        <v>1</v>
      </c>
      <c r="C72" s="5">
        <v>0</v>
      </c>
      <c r="D72" s="5">
        <v>25</v>
      </c>
      <c r="E72" s="5">
        <f t="shared" si="7"/>
        <v>127659.51305292673</v>
      </c>
      <c r="F72" s="7">
        <f>H8</f>
        <v>117587.88362669293</v>
      </c>
      <c r="G72" s="7">
        <f t="shared" si="5"/>
        <v>-10071.629426233805</v>
      </c>
      <c r="H72" s="5">
        <f t="shared" si="6"/>
        <v>101437719.29937869</v>
      </c>
      <c r="I72" s="5"/>
    </row>
    <row r="73" spans="1:9" x14ac:dyDescent="0.25">
      <c r="A73" s="5">
        <v>1500</v>
      </c>
      <c r="B73" s="5">
        <v>0</v>
      </c>
      <c r="C73" s="5">
        <v>1</v>
      </c>
      <c r="D73" s="5">
        <v>4</v>
      </c>
      <c r="E73" s="5">
        <f t="shared" si="7"/>
        <v>215586.70218830911</v>
      </c>
      <c r="F73" s="7">
        <f>H9</f>
        <v>213307.4523571413</v>
      </c>
      <c r="G73" s="7">
        <f t="shared" si="5"/>
        <v>-2279.2498311678064</v>
      </c>
      <c r="H73" s="5">
        <f t="shared" si="6"/>
        <v>5194979.7928784741</v>
      </c>
      <c r="I73" s="5"/>
    </row>
    <row r="74" spans="1:9" x14ac:dyDescent="0.25">
      <c r="A74" s="5">
        <v>1600</v>
      </c>
      <c r="B74" s="5">
        <v>0</v>
      </c>
      <c r="C74" s="5">
        <v>0</v>
      </c>
      <c r="D74" s="5">
        <v>3</v>
      </c>
      <c r="E74" s="5">
        <f t="shared" si="7"/>
        <v>242798.500170582</v>
      </c>
      <c r="F74" s="7">
        <f>H10</f>
        <v>287750.33154239645</v>
      </c>
      <c r="G74" s="7">
        <f t="shared" si="5"/>
        <v>44951.831371814449</v>
      </c>
      <c r="H74" s="5">
        <f t="shared" si="6"/>
        <v>2020667143.6800418</v>
      </c>
      <c r="I74" s="5"/>
    </row>
    <row r="75" spans="1:9" x14ac:dyDescent="0.25">
      <c r="A75" s="5">
        <v>2000</v>
      </c>
      <c r="B75" s="5">
        <v>1</v>
      </c>
      <c r="C75" s="5">
        <v>0</v>
      </c>
      <c r="D75" s="5">
        <v>1</v>
      </c>
      <c r="E75" s="5">
        <f t="shared" si="7"/>
        <v>351693.59089415427</v>
      </c>
      <c r="F75" s="7">
        <f>H11</f>
        <v>332117.38086666446</v>
      </c>
      <c r="G75" s="7">
        <f t="shared" si="5"/>
        <v>-19576.210027489811</v>
      </c>
      <c r="H75" s="5">
        <f t="shared" si="6"/>
        <v>383227999.04039264</v>
      </c>
      <c r="I75" s="5"/>
    </row>
    <row r="76" spans="1:9" x14ac:dyDescent="0.25">
      <c r="A76" s="5">
        <v>3000</v>
      </c>
      <c r="B76" s="5">
        <v>1</v>
      </c>
      <c r="C76" s="5">
        <v>0</v>
      </c>
      <c r="D76" s="5">
        <v>0</v>
      </c>
      <c r="E76" s="5">
        <f t="shared" si="7"/>
        <v>511474.32186016958</v>
      </c>
      <c r="F76" s="7">
        <f>H12</f>
        <v>501796.38391273329</v>
      </c>
      <c r="G76" s="7">
        <f t="shared" si="5"/>
        <v>-9677.9379474362941</v>
      </c>
      <c r="H76" s="5">
        <f t="shared" si="6"/>
        <v>93662482.914427429</v>
      </c>
      <c r="I76" s="5"/>
    </row>
    <row r="77" spans="1:9" x14ac:dyDescent="0.25">
      <c r="A77" s="5">
        <v>3600</v>
      </c>
      <c r="B77" s="5">
        <v>0</v>
      </c>
      <c r="C77" s="5">
        <v>1</v>
      </c>
      <c r="D77" s="5">
        <v>10</v>
      </c>
      <c r="E77" s="5">
        <f t="shared" si="7"/>
        <v>528497.88462175766</v>
      </c>
      <c r="F77" s="7">
        <f>H13</f>
        <v>506532.79939290951</v>
      </c>
      <c r="G77" s="7">
        <f t="shared" si="5"/>
        <v>-21965.085228848155</v>
      </c>
      <c r="H77" s="5">
        <f t="shared" si="6"/>
        <v>482464969.1105634</v>
      </c>
      <c r="I77" s="5"/>
    </row>
    <row r="78" spans="1:9" x14ac:dyDescent="0.25">
      <c r="A78" s="5">
        <v>4100</v>
      </c>
      <c r="B78" s="5">
        <v>0</v>
      </c>
      <c r="C78" s="5">
        <v>1</v>
      </c>
      <c r="D78" s="5">
        <v>35</v>
      </c>
      <c r="E78" s="5">
        <f t="shared" si="7"/>
        <v>537150.84378659516</v>
      </c>
      <c r="F78" s="7">
        <f>H14</f>
        <v>528640.39108261932</v>
      </c>
      <c r="G78" s="7">
        <f t="shared" si="5"/>
        <v>-8510.4527039758395</v>
      </c>
      <c r="H78" s="5">
        <f t="shared" si="6"/>
        <v>72427805.226609677</v>
      </c>
      <c r="I78" s="5"/>
    </row>
    <row r="79" spans="1:9" x14ac:dyDescent="0.25">
      <c r="A79" s="5">
        <v>4300</v>
      </c>
      <c r="B79" s="5">
        <v>0</v>
      </c>
      <c r="C79" s="5">
        <v>1</v>
      </c>
      <c r="D79" s="5">
        <v>22</v>
      </c>
      <c r="E79" s="5">
        <f t="shared" si="7"/>
        <v>604865.37432774261</v>
      </c>
      <c r="F79" s="7">
        <f>H15</f>
        <v>638520.65779780969</v>
      </c>
      <c r="G79" s="7">
        <f t="shared" si="5"/>
        <v>33655.283470067079</v>
      </c>
      <c r="H79" s="5">
        <f t="shared" si="6"/>
        <v>1132678105.4505703</v>
      </c>
      <c r="I79" s="5"/>
    </row>
    <row r="80" spans="1:9" x14ac:dyDescent="0.25">
      <c r="A80" s="5">
        <v>6000</v>
      </c>
      <c r="B80" s="5">
        <v>1</v>
      </c>
      <c r="C80" s="5">
        <v>0</v>
      </c>
      <c r="D80" s="5">
        <v>12</v>
      </c>
      <c r="E80" s="5">
        <f t="shared" si="7"/>
        <v>948912.15810046834</v>
      </c>
      <c r="F80" s="7">
        <f>H16</f>
        <v>973820.2657631482</v>
      </c>
      <c r="G80" s="7">
        <f t="shared" si="5"/>
        <v>24908.10766267986</v>
      </c>
      <c r="H80" s="5">
        <f t="shared" si="6"/>
        <v>620413827.33565116</v>
      </c>
      <c r="I80" s="5"/>
    </row>
    <row r="81" spans="1:9" x14ac:dyDescent="0.25">
      <c r="A81" s="5">
        <v>8000</v>
      </c>
      <c r="B81" s="5">
        <v>0</v>
      </c>
      <c r="C81" s="5">
        <v>0</v>
      </c>
      <c r="D81" s="5">
        <v>28</v>
      </c>
      <c r="E81" s="5">
        <f t="shared" si="7"/>
        <v>1177675.3917495292</v>
      </c>
      <c r="F81" s="7">
        <f>H17</f>
        <v>1145508.5407893639</v>
      </c>
      <c r="G81" s="7">
        <f t="shared" si="5"/>
        <v>-32166.850960165262</v>
      </c>
      <c r="H81" s="5">
        <f t="shared" si="6"/>
        <v>1034706300.6934849</v>
      </c>
      <c r="I81" s="5"/>
    </row>
    <row r="82" spans="1:9" x14ac:dyDescent="0.25">
      <c r="A82" s="5">
        <v>6700</v>
      </c>
      <c r="B82" s="5">
        <v>1</v>
      </c>
      <c r="C82" s="5">
        <v>0</v>
      </c>
      <c r="D82" s="5">
        <v>6</v>
      </c>
      <c r="E82" s="5">
        <f t="shared" si="7"/>
        <v>1075564.8757957497</v>
      </c>
      <c r="F82" s="7">
        <f>H18</f>
        <v>1098463.5429048794</v>
      </c>
      <c r="G82" s="7">
        <f t="shared" si="5"/>
        <v>22898.667109129718</v>
      </c>
      <c r="H82" s="5">
        <f t="shared" si="6"/>
        <v>524348955.37473911</v>
      </c>
      <c r="I82" s="5"/>
    </row>
    <row r="83" spans="1:9" x14ac:dyDescent="0.25">
      <c r="A83" s="5">
        <v>1400</v>
      </c>
      <c r="B83" s="5">
        <v>1</v>
      </c>
      <c r="C83" s="5">
        <v>0</v>
      </c>
      <c r="D83" s="5">
        <v>4</v>
      </c>
      <c r="E83" s="5">
        <f t="shared" si="7"/>
        <v>249120.45524930552</v>
      </c>
      <c r="F83" s="7">
        <f>H19</f>
        <v>226837.71806707955</v>
      </c>
      <c r="G83" s="7">
        <f t="shared" si="5"/>
        <v>-22282.737182225974</v>
      </c>
      <c r="H83" s="5">
        <f t="shared" si="6"/>
        <v>496520376.33215594</v>
      </c>
      <c r="I83" s="5"/>
    </row>
    <row r="84" spans="1:9" x14ac:dyDescent="0.25">
      <c r="A84" s="5">
        <v>1800</v>
      </c>
      <c r="B84" s="5">
        <v>1</v>
      </c>
      <c r="C84" s="5">
        <v>0</v>
      </c>
      <c r="D84" s="5">
        <v>9</v>
      </c>
      <c r="E84" s="5">
        <f t="shared" si="7"/>
        <v>297947.17923892272</v>
      </c>
      <c r="F84" s="7">
        <f>H20</f>
        <v>334436.43467506627</v>
      </c>
      <c r="G84" s="7">
        <f t="shared" si="5"/>
        <v>36489.255436143547</v>
      </c>
      <c r="H84" s="5">
        <f t="shared" si="6"/>
        <v>1331465762.2841313</v>
      </c>
      <c r="I84" s="5"/>
    </row>
    <row r="85" spans="1:9" x14ac:dyDescent="0.25">
      <c r="A85" s="5">
        <v>2200</v>
      </c>
      <c r="B85" s="5">
        <v>1</v>
      </c>
      <c r="C85" s="5">
        <v>0</v>
      </c>
      <c r="D85" s="5">
        <v>11</v>
      </c>
      <c r="E85" s="5">
        <f t="shared" si="7"/>
        <v>355154.77456008934</v>
      </c>
      <c r="F85" s="7">
        <f>H21</f>
        <v>343709.64222989278</v>
      </c>
      <c r="G85" s="7">
        <f t="shared" si="5"/>
        <v>-11445.13233019656</v>
      </c>
      <c r="H85" s="5">
        <f t="shared" si="6"/>
        <v>130991054.05571055</v>
      </c>
      <c r="I85" s="5"/>
    </row>
    <row r="86" spans="1:9" x14ac:dyDescent="0.25">
      <c r="A86" s="5">
        <v>2800</v>
      </c>
      <c r="B86" s="5">
        <v>1</v>
      </c>
      <c r="C86" s="5">
        <v>0</v>
      </c>
      <c r="D86" s="5">
        <v>0</v>
      </c>
      <c r="E86" s="5">
        <f t="shared" si="7"/>
        <v>480076.90042240312</v>
      </c>
      <c r="F86" s="7">
        <f>H22</f>
        <v>468835.00560524408</v>
      </c>
      <c r="G86" s="7">
        <f t="shared" si="5"/>
        <v>-11241.894817159045</v>
      </c>
      <c r="H86" s="5">
        <f t="shared" si="6"/>
        <v>126380199.08006741</v>
      </c>
      <c r="I86" s="5"/>
    </row>
    <row r="88" spans="1:9" x14ac:dyDescent="0.25">
      <c r="A88" s="43" t="s">
        <v>68</v>
      </c>
      <c r="B88" s="43"/>
      <c r="C88" s="43"/>
      <c r="D88" s="43"/>
    </row>
    <row r="89" spans="1:9" x14ac:dyDescent="0.25">
      <c r="A89" s="3" t="s">
        <v>13</v>
      </c>
      <c r="B89" s="4">
        <f>SUM(H67:H86)</f>
        <v>10493316262.019562</v>
      </c>
    </row>
    <row r="90" spans="1:9" x14ac:dyDescent="0.25">
      <c r="A90" s="3"/>
    </row>
    <row r="91" spans="1:9" x14ac:dyDescent="0.25">
      <c r="A91" s="20" t="s">
        <v>48</v>
      </c>
      <c r="B91" s="9"/>
    </row>
    <row r="92" spans="1:9" x14ac:dyDescent="0.25">
      <c r="A92" s="3" t="s">
        <v>53</v>
      </c>
      <c r="B92" s="4">
        <v>156.98710718883214</v>
      </c>
    </row>
    <row r="93" spans="1:9" x14ac:dyDescent="0.25">
      <c r="A93" s="3" t="s">
        <v>54</v>
      </c>
      <c r="B93" s="4">
        <v>40513.000293673111</v>
      </c>
    </row>
    <row r="94" spans="1:9" x14ac:dyDescent="0.25">
      <c r="A94" s="3" t="s">
        <v>55</v>
      </c>
      <c r="B94" s="4">
        <v>-8719.4634862065832</v>
      </c>
    </row>
    <row r="95" spans="1:9" x14ac:dyDescent="0.25">
      <c r="A95" s="3" t="s">
        <v>57</v>
      </c>
      <c r="B95" s="4">
        <v>-2793.6237771831402</v>
      </c>
    </row>
    <row r="97" spans="1:28" x14ac:dyDescent="0.25">
      <c r="A97" s="11" t="s">
        <v>18</v>
      </c>
      <c r="B97" s="4">
        <f>AVERAGE(G67:G86)</f>
        <v>146.95526935526505</v>
      </c>
    </row>
    <row r="98" spans="1:28" x14ac:dyDescent="0.25">
      <c r="A98" s="11" t="s">
        <v>19</v>
      </c>
      <c r="B98" s="4">
        <f>STDEV(G67:G86)</f>
        <v>23500.150441842907</v>
      </c>
    </row>
    <row r="100" spans="1:28" ht="21" x14ac:dyDescent="0.25">
      <c r="A100" s="11" t="s">
        <v>37</v>
      </c>
      <c r="B100" s="28" t="s">
        <v>38</v>
      </c>
      <c r="C100" s="22"/>
      <c r="D100" s="5"/>
      <c r="F100" s="5"/>
      <c r="G100" s="5"/>
      <c r="I100" s="5"/>
      <c r="K100" s="5"/>
      <c r="M100" s="5"/>
    </row>
    <row r="101" spans="1:28" x14ac:dyDescent="0.25">
      <c r="B101" s="5"/>
      <c r="D101" s="5"/>
      <c r="F101" s="5"/>
      <c r="G101" s="5"/>
      <c r="I101" s="5"/>
      <c r="K101" s="5"/>
      <c r="M101" s="5"/>
    </row>
    <row r="102" spans="1:28" x14ac:dyDescent="0.25">
      <c r="B102" s="5"/>
      <c r="D102" s="5"/>
      <c r="F102" s="5"/>
      <c r="G102" s="5"/>
      <c r="I102" s="5"/>
      <c r="K102" s="5"/>
      <c r="M102" s="5"/>
    </row>
    <row r="103" spans="1:28" x14ac:dyDescent="0.25">
      <c r="B103" s="5"/>
      <c r="D103" s="5"/>
      <c r="F103" s="5"/>
      <c r="G103" s="5"/>
      <c r="I103" s="5"/>
      <c r="K103" s="5"/>
      <c r="M103" s="5"/>
      <c r="N103" s="5"/>
      <c r="O103" s="5"/>
      <c r="P103" s="5"/>
      <c r="Q103" s="5"/>
      <c r="R103" s="5"/>
      <c r="S103" s="5"/>
      <c r="T103" s="5"/>
      <c r="U103" s="5"/>
      <c r="V103" s="5"/>
      <c r="W103" s="5"/>
      <c r="X103" s="5"/>
      <c r="Y103" s="5"/>
      <c r="Z103" s="5"/>
      <c r="AA103" s="5"/>
      <c r="AB103" s="5"/>
    </row>
    <row r="104" spans="1:28" x14ac:dyDescent="0.25">
      <c r="C104" s="5"/>
      <c r="D104" s="5"/>
      <c r="E104" s="5"/>
      <c r="F104" s="5"/>
      <c r="G104" s="5"/>
      <c r="I104" s="5"/>
      <c r="J104" s="5"/>
      <c r="K104" s="5"/>
      <c r="L104" s="5"/>
      <c r="M104" s="5"/>
      <c r="N104" s="5"/>
      <c r="O104" s="5"/>
      <c r="P104" s="5"/>
      <c r="Q104" s="5"/>
      <c r="R104" s="5"/>
      <c r="S104" s="5"/>
      <c r="T104" s="5"/>
      <c r="U104" s="5"/>
      <c r="V104" s="5"/>
      <c r="W104" s="5"/>
      <c r="X104" s="5"/>
      <c r="Y104" s="5"/>
      <c r="Z104" s="5"/>
      <c r="AA104" s="5"/>
      <c r="AB104" s="5"/>
    </row>
    <row r="105" spans="1:28" x14ac:dyDescent="0.25">
      <c r="C105" s="5"/>
      <c r="D105" s="5"/>
      <c r="E105" s="5"/>
      <c r="F105" s="5"/>
      <c r="G105" s="5"/>
      <c r="I105" s="5"/>
      <c r="J105" s="5"/>
      <c r="K105" s="5"/>
      <c r="L105" s="5"/>
      <c r="M105" s="5"/>
      <c r="N105" s="5"/>
      <c r="O105" s="5"/>
      <c r="P105" s="5"/>
      <c r="Q105" s="5"/>
      <c r="R105" s="5"/>
      <c r="S105" s="5"/>
      <c r="T105" s="5"/>
      <c r="U105" s="5"/>
      <c r="V105" s="5"/>
      <c r="W105" s="5"/>
      <c r="X105" s="5"/>
      <c r="Y105" s="5"/>
      <c r="Z105" s="5"/>
      <c r="AA105" s="5"/>
      <c r="AB105" s="5"/>
    </row>
    <row r="106" spans="1:28" x14ac:dyDescent="0.25">
      <c r="C106" s="5"/>
      <c r="D106" s="5"/>
      <c r="E106" s="5"/>
      <c r="F106" s="5"/>
      <c r="G106" s="5"/>
      <c r="I106" s="5"/>
      <c r="J106" s="5"/>
      <c r="K106" s="5"/>
      <c r="L106" s="5"/>
      <c r="M106" s="5"/>
      <c r="N106" s="5"/>
      <c r="O106" s="5"/>
      <c r="P106" s="5"/>
      <c r="Q106" s="5"/>
      <c r="R106" s="5"/>
      <c r="S106" s="5"/>
      <c r="T106" s="5"/>
      <c r="U106" s="5"/>
      <c r="V106" s="5"/>
      <c r="W106" s="5"/>
      <c r="X106" s="5"/>
      <c r="Y106" s="5"/>
      <c r="Z106" s="5"/>
      <c r="AA106" s="5"/>
      <c r="AB106" s="5"/>
    </row>
    <row r="107" spans="1:28" x14ac:dyDescent="0.25">
      <c r="C107" s="5"/>
      <c r="D107" s="5"/>
      <c r="E107" s="5"/>
      <c r="F107" s="5"/>
      <c r="G107" s="5"/>
      <c r="I107" s="5"/>
      <c r="J107" s="5"/>
      <c r="K107" s="5"/>
      <c r="L107" s="5"/>
      <c r="M107" s="5"/>
      <c r="N107" s="5"/>
      <c r="O107" s="5"/>
      <c r="P107" s="5"/>
      <c r="Q107" s="5"/>
      <c r="R107" s="5"/>
      <c r="S107" s="5"/>
      <c r="T107" s="5"/>
      <c r="U107" s="5"/>
      <c r="V107" s="5"/>
      <c r="W107" s="5"/>
      <c r="X107" s="5"/>
      <c r="Y107" s="5"/>
      <c r="Z107" s="5"/>
      <c r="AA107" s="5"/>
      <c r="AB107" s="5"/>
    </row>
    <row r="108" spans="1:28" x14ac:dyDescent="0.25">
      <c r="C108" s="5"/>
      <c r="D108" s="5"/>
      <c r="E108" s="5"/>
      <c r="F108" s="5"/>
      <c r="G108" s="5"/>
    </row>
    <row r="109" spans="1:28" x14ac:dyDescent="0.25">
      <c r="C109" s="5"/>
      <c r="D109" s="5"/>
      <c r="E109" s="5"/>
      <c r="F109" s="5"/>
      <c r="G109" s="5"/>
    </row>
    <row r="110" spans="1:28" x14ac:dyDescent="0.25">
      <c r="C110" s="5"/>
      <c r="D110" s="5"/>
      <c r="E110" s="5"/>
      <c r="F110" s="5"/>
      <c r="G110" s="5"/>
    </row>
    <row r="111" spans="1:28" x14ac:dyDescent="0.25">
      <c r="C111" s="5"/>
      <c r="D111" s="5"/>
      <c r="E111" s="5"/>
      <c r="F111" s="5"/>
      <c r="G111" s="5"/>
    </row>
    <row r="112" spans="1:28" x14ac:dyDescent="0.25">
      <c r="C112" s="5"/>
      <c r="D112" s="5"/>
      <c r="E112" s="5"/>
      <c r="F112" s="5"/>
      <c r="G112" s="5"/>
    </row>
    <row r="113" spans="1:18" x14ac:dyDescent="0.25">
      <c r="C113" s="5"/>
      <c r="D113" s="5"/>
      <c r="E113" s="5"/>
      <c r="F113" s="5"/>
      <c r="G113" s="5"/>
    </row>
    <row r="114" spans="1:18" x14ac:dyDescent="0.25">
      <c r="C114" s="5"/>
      <c r="D114" s="5"/>
      <c r="E114" s="5"/>
      <c r="F114" s="5"/>
      <c r="G114" s="5"/>
    </row>
    <row r="115" spans="1:18" x14ac:dyDescent="0.25">
      <c r="C115" s="5"/>
      <c r="D115" s="5"/>
      <c r="E115" s="5"/>
      <c r="F115" s="5"/>
      <c r="G115" s="5"/>
    </row>
    <row r="116" spans="1:18" x14ac:dyDescent="0.25">
      <c r="C116" s="5"/>
      <c r="D116" s="5"/>
      <c r="E116" s="5"/>
      <c r="F116" s="5"/>
      <c r="G116" s="5"/>
    </row>
    <row r="117" spans="1:18" x14ac:dyDescent="0.25">
      <c r="C117" s="5"/>
      <c r="D117" s="5"/>
      <c r="E117" s="5"/>
      <c r="F117" s="5"/>
      <c r="G117" s="5"/>
    </row>
    <row r="118" spans="1:18" x14ac:dyDescent="0.25">
      <c r="C118" s="5"/>
      <c r="D118" s="5"/>
      <c r="E118" s="5"/>
      <c r="F118" s="5"/>
      <c r="G118" s="5"/>
    </row>
    <row r="119" spans="1:18" x14ac:dyDescent="0.25">
      <c r="C119" s="5"/>
      <c r="D119" s="5"/>
      <c r="E119" s="5"/>
      <c r="F119" s="5"/>
      <c r="G119" s="5"/>
    </row>
    <row r="120" spans="1:18" x14ac:dyDescent="0.25">
      <c r="C120" s="5"/>
      <c r="D120" s="5"/>
      <c r="E120" s="5"/>
      <c r="F120" s="5"/>
      <c r="G120" s="5"/>
    </row>
    <row r="121" spans="1:18" x14ac:dyDescent="0.25">
      <c r="C121" s="5"/>
      <c r="D121" s="5"/>
      <c r="E121" s="5"/>
      <c r="F121" s="5"/>
      <c r="G121" s="5"/>
    </row>
    <row r="122" spans="1:18" x14ac:dyDescent="0.25">
      <c r="C122" s="5"/>
      <c r="D122" s="5"/>
      <c r="E122" s="5"/>
      <c r="F122" s="5"/>
      <c r="G122" s="5"/>
    </row>
    <row r="124" spans="1:18" x14ac:dyDescent="0.25">
      <c r="A124" s="12"/>
      <c r="B124" s="5"/>
      <c r="C124" s="5"/>
      <c r="D124" s="5"/>
      <c r="E124" s="5"/>
      <c r="F124" s="5"/>
      <c r="G124" s="5"/>
      <c r="H124" s="5"/>
      <c r="I124" s="5"/>
      <c r="J124" s="5"/>
      <c r="K124" s="5"/>
      <c r="L124" s="5"/>
      <c r="M124" s="5"/>
      <c r="N124" s="5"/>
      <c r="O124" s="5"/>
      <c r="P124" s="5"/>
      <c r="Q124" s="5"/>
      <c r="R124" s="5"/>
    </row>
    <row r="125" spans="1:18" x14ac:dyDescent="0.25">
      <c r="B125" s="5"/>
      <c r="C125" s="5"/>
      <c r="D125" s="5"/>
      <c r="E125" s="5"/>
      <c r="F125" s="5"/>
      <c r="G125" s="5"/>
      <c r="H125" s="5"/>
      <c r="I125" s="5"/>
      <c r="J125" s="5"/>
      <c r="K125" s="5"/>
      <c r="L125" s="5"/>
      <c r="M125" s="5"/>
      <c r="N125" s="5"/>
      <c r="O125" s="5"/>
      <c r="P125" s="5"/>
      <c r="Q125" s="5"/>
      <c r="R125" s="5"/>
    </row>
    <row r="126" spans="1:18" x14ac:dyDescent="0.25">
      <c r="B126" s="5"/>
      <c r="C126" s="5"/>
      <c r="D126" s="5"/>
      <c r="E126" s="5"/>
      <c r="F126" s="5"/>
      <c r="G126" s="5"/>
      <c r="H126" s="5"/>
      <c r="I126" s="5"/>
      <c r="J126" s="5"/>
      <c r="K126" s="5"/>
      <c r="L126" s="5"/>
      <c r="M126" s="5"/>
      <c r="N126" s="5"/>
      <c r="O126" s="5"/>
      <c r="P126" s="5"/>
      <c r="Q126" s="5"/>
      <c r="R126" s="5"/>
    </row>
    <row r="127" spans="1:18" x14ac:dyDescent="0.25">
      <c r="B127" s="5"/>
      <c r="C127" s="5"/>
      <c r="D127" s="5"/>
      <c r="E127" s="5"/>
      <c r="F127" s="5"/>
      <c r="G127" s="5"/>
      <c r="H127" s="5"/>
      <c r="I127" s="5"/>
      <c r="J127" s="5"/>
      <c r="K127" s="5"/>
      <c r="L127" s="5"/>
      <c r="M127" s="5"/>
      <c r="N127" s="5"/>
      <c r="O127" s="5"/>
      <c r="P127" s="5"/>
      <c r="Q127" s="5"/>
      <c r="R127" s="5"/>
    </row>
    <row r="128" spans="1:18" x14ac:dyDescent="0.25">
      <c r="B128" s="5"/>
      <c r="C128" s="5"/>
      <c r="D128" s="5"/>
      <c r="E128" s="5"/>
      <c r="F128" s="5"/>
      <c r="G128" s="5"/>
      <c r="H128" s="5"/>
      <c r="I128" s="5"/>
      <c r="J128" s="5"/>
      <c r="K128" s="5"/>
      <c r="L128" s="5"/>
      <c r="M128" s="5"/>
      <c r="N128" s="5"/>
      <c r="O128" s="5"/>
      <c r="P128" s="5"/>
      <c r="Q128" s="5"/>
      <c r="R128" s="5"/>
    </row>
  </sheetData>
  <pageMargins left="0.7" right="0.7" top="0.75" bottom="0.75" header="0.3" footer="0.3"/>
  <pageSetup scale="63" fitToWidth="0" fitToHeight="0"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09E5F-4EA1-E042-B751-25F191BC8081}">
  <dimension ref="A1:U157"/>
  <sheetViews>
    <sheetView tabSelected="1" topLeftCell="A122" workbookViewId="0">
      <selection activeCell="F119" sqref="F119"/>
    </sheetView>
  </sheetViews>
  <sheetFormatPr baseColWidth="10" defaultRowHeight="15" x14ac:dyDescent="0.2"/>
  <cols>
    <col min="1" max="1" width="30.33203125" customWidth="1"/>
    <col min="2" max="2" width="18.1640625" customWidth="1"/>
    <col min="3" max="3" width="20.1640625" customWidth="1"/>
    <col min="4" max="4" width="17.5" customWidth="1"/>
    <col min="5" max="5" width="15.1640625" customWidth="1"/>
    <col min="6" max="6" width="14.33203125" customWidth="1"/>
    <col min="7" max="7" width="15.33203125" customWidth="1"/>
    <col min="8" max="8" width="14" customWidth="1"/>
    <col min="9" max="9" width="14" bestFit="1" customWidth="1"/>
  </cols>
  <sheetData>
    <row r="1" spans="1:21" ht="23" customHeight="1" x14ac:dyDescent="0.2">
      <c r="A1" s="16" t="s">
        <v>22</v>
      </c>
      <c r="B1" s="15"/>
      <c r="C1" s="15"/>
      <c r="D1" s="15"/>
      <c r="E1" s="15"/>
      <c r="F1" s="15"/>
      <c r="G1" s="15"/>
      <c r="H1" s="15"/>
      <c r="I1" s="15"/>
      <c r="J1" s="15"/>
      <c r="K1" s="15"/>
      <c r="L1" s="15"/>
      <c r="M1" s="15"/>
      <c r="N1" s="15"/>
      <c r="O1" s="15"/>
      <c r="P1" s="15"/>
      <c r="Q1" s="15"/>
      <c r="R1" s="15"/>
      <c r="S1" s="15"/>
      <c r="T1" s="15"/>
      <c r="U1" s="15"/>
    </row>
    <row r="2" spans="1:21" ht="19" x14ac:dyDescent="0.25">
      <c r="A2" s="12" t="s">
        <v>20</v>
      </c>
      <c r="B2" s="4">
        <v>1</v>
      </c>
      <c r="C2" s="5">
        <v>1500</v>
      </c>
      <c r="D2" s="5">
        <v>0</v>
      </c>
      <c r="E2" s="5">
        <v>1</v>
      </c>
      <c r="F2" s="5">
        <v>20</v>
      </c>
      <c r="G2" s="13"/>
      <c r="H2" s="5"/>
      <c r="I2" s="5"/>
      <c r="J2" s="5"/>
      <c r="K2" s="5"/>
      <c r="L2" s="5"/>
      <c r="M2" s="5"/>
      <c r="N2" s="5"/>
      <c r="O2" s="5"/>
      <c r="P2" s="5"/>
      <c r="Q2" s="5"/>
    </row>
    <row r="3" spans="1:21" ht="19" x14ac:dyDescent="0.25">
      <c r="A3" s="4"/>
      <c r="B3" s="4">
        <v>1</v>
      </c>
      <c r="C3" s="5">
        <v>2500</v>
      </c>
      <c r="D3" s="5">
        <v>0</v>
      </c>
      <c r="E3" s="5">
        <v>1</v>
      </c>
      <c r="F3" s="5">
        <v>0</v>
      </c>
      <c r="G3" s="4"/>
      <c r="H3" s="5"/>
      <c r="I3" s="5"/>
      <c r="J3" s="5"/>
      <c r="K3" s="5"/>
      <c r="L3" s="5"/>
      <c r="M3" s="5"/>
      <c r="N3" s="5"/>
      <c r="O3" s="5"/>
      <c r="P3" s="5"/>
      <c r="Q3" s="5"/>
    </row>
    <row r="4" spans="1:21" ht="19" x14ac:dyDescent="0.25">
      <c r="A4" s="4"/>
      <c r="B4" s="4">
        <v>1</v>
      </c>
      <c r="C4" s="5">
        <v>5000</v>
      </c>
      <c r="D4" s="5">
        <v>0</v>
      </c>
      <c r="E4" s="5">
        <v>0</v>
      </c>
      <c r="F4" s="5">
        <v>14</v>
      </c>
      <c r="G4" s="4"/>
      <c r="H4" s="5"/>
      <c r="I4" s="5"/>
      <c r="J4" s="5"/>
      <c r="K4" s="5"/>
      <c r="L4" s="5"/>
      <c r="M4" s="5"/>
      <c r="N4" s="5"/>
      <c r="O4" s="5"/>
      <c r="P4" s="5"/>
      <c r="Q4" s="5"/>
    </row>
    <row r="5" spans="1:21" ht="19" x14ac:dyDescent="0.25">
      <c r="A5" s="4"/>
      <c r="B5" s="4">
        <v>1</v>
      </c>
      <c r="C5" s="5">
        <v>4700</v>
      </c>
      <c r="D5" s="5">
        <v>0</v>
      </c>
      <c r="E5" s="5">
        <v>0</v>
      </c>
      <c r="F5" s="5">
        <v>12</v>
      </c>
      <c r="G5" s="4"/>
      <c r="H5" s="5"/>
      <c r="I5" s="5"/>
      <c r="J5" s="5"/>
      <c r="K5" s="5"/>
      <c r="L5" s="5"/>
      <c r="M5" s="5"/>
      <c r="N5" s="5"/>
      <c r="O5" s="5"/>
      <c r="P5" s="5"/>
      <c r="Q5" s="5"/>
    </row>
    <row r="6" spans="1:21" ht="19" x14ac:dyDescent="0.25">
      <c r="A6" s="4"/>
      <c r="B6" s="4">
        <v>1</v>
      </c>
      <c r="C6" s="5">
        <v>3500</v>
      </c>
      <c r="D6" s="5">
        <v>0</v>
      </c>
      <c r="E6" s="5">
        <v>0</v>
      </c>
      <c r="F6" s="5">
        <v>5</v>
      </c>
      <c r="G6" s="4"/>
      <c r="H6" s="5"/>
      <c r="I6" s="5"/>
      <c r="J6" s="5"/>
      <c r="K6" s="5"/>
      <c r="L6" s="5"/>
      <c r="M6" s="5"/>
      <c r="N6" s="5"/>
      <c r="O6" s="5"/>
      <c r="P6" s="5"/>
      <c r="Q6" s="5"/>
    </row>
    <row r="7" spans="1:21" ht="19" x14ac:dyDescent="0.25">
      <c r="A7" s="4"/>
      <c r="B7" s="4">
        <v>1</v>
      </c>
      <c r="C7" s="5">
        <v>1000</v>
      </c>
      <c r="D7" s="5">
        <v>1</v>
      </c>
      <c r="E7" s="5">
        <v>0</v>
      </c>
      <c r="F7" s="5">
        <v>25</v>
      </c>
      <c r="G7" s="4"/>
      <c r="H7" s="4"/>
      <c r="I7" s="4"/>
      <c r="J7" s="4"/>
      <c r="K7" s="4"/>
      <c r="L7" s="4"/>
      <c r="M7" s="4"/>
      <c r="N7" s="4"/>
      <c r="O7" s="4"/>
      <c r="P7" s="4"/>
      <c r="Q7" s="4"/>
    </row>
    <row r="8" spans="1:21" ht="19" x14ac:dyDescent="0.25">
      <c r="A8" s="4"/>
      <c r="B8" s="4">
        <v>1</v>
      </c>
      <c r="C8" s="5">
        <v>1500</v>
      </c>
      <c r="D8" s="5">
        <v>0</v>
      </c>
      <c r="E8" s="5">
        <v>1</v>
      </c>
      <c r="F8" s="5">
        <v>4</v>
      </c>
      <c r="G8" s="4"/>
      <c r="H8" s="4"/>
      <c r="I8" s="4"/>
      <c r="J8" s="4"/>
      <c r="K8" s="4"/>
      <c r="L8" s="4"/>
      <c r="M8" s="4"/>
      <c r="N8" s="4"/>
      <c r="O8" s="4"/>
      <c r="P8" s="4"/>
      <c r="Q8" s="4"/>
    </row>
    <row r="9" spans="1:21" ht="19" x14ac:dyDescent="0.25">
      <c r="A9" s="4"/>
      <c r="B9" s="4">
        <v>1</v>
      </c>
      <c r="C9" s="5">
        <v>1600</v>
      </c>
      <c r="D9" s="5">
        <v>0</v>
      </c>
      <c r="E9" s="5">
        <v>0</v>
      </c>
      <c r="F9" s="5">
        <v>3</v>
      </c>
      <c r="G9" s="4"/>
      <c r="H9" s="4"/>
      <c r="I9" s="4"/>
      <c r="J9" s="4"/>
      <c r="K9" s="4"/>
      <c r="L9" s="4"/>
      <c r="M9" s="4"/>
      <c r="N9" s="4"/>
      <c r="O9" s="4"/>
      <c r="P9" s="4"/>
      <c r="Q9" s="4"/>
    </row>
    <row r="10" spans="1:21" ht="19" x14ac:dyDescent="0.25">
      <c r="A10" s="4"/>
      <c r="B10" s="4">
        <v>1</v>
      </c>
      <c r="C10" s="5">
        <v>2000</v>
      </c>
      <c r="D10" s="5">
        <v>1</v>
      </c>
      <c r="E10" s="5">
        <v>0</v>
      </c>
      <c r="F10" s="5">
        <v>1</v>
      </c>
      <c r="G10" s="4"/>
      <c r="H10" s="4"/>
      <c r="I10" s="4"/>
      <c r="J10" s="4"/>
      <c r="K10" s="4"/>
      <c r="L10" s="4"/>
      <c r="M10" s="4"/>
      <c r="N10" s="4"/>
      <c r="O10" s="4"/>
      <c r="P10" s="4"/>
      <c r="Q10" s="4"/>
    </row>
    <row r="11" spans="1:21" ht="19" x14ac:dyDescent="0.25">
      <c r="A11" s="4"/>
      <c r="B11" s="4">
        <v>1</v>
      </c>
      <c r="C11" s="5">
        <v>3000</v>
      </c>
      <c r="D11" s="5">
        <v>1</v>
      </c>
      <c r="E11" s="5">
        <v>0</v>
      </c>
      <c r="F11" s="5">
        <v>0</v>
      </c>
      <c r="G11" s="4"/>
      <c r="H11" s="4"/>
      <c r="I11" s="4"/>
      <c r="J11" s="4"/>
      <c r="K11" s="4"/>
      <c r="L11" s="4"/>
      <c r="M11" s="4"/>
      <c r="N11" s="4"/>
      <c r="O11" s="4"/>
      <c r="P11" s="4"/>
      <c r="Q11" s="4"/>
    </row>
    <row r="12" spans="1:21" ht="19" x14ac:dyDescent="0.25">
      <c r="A12" s="4"/>
      <c r="B12" s="4">
        <v>1</v>
      </c>
      <c r="C12" s="5">
        <v>3600</v>
      </c>
      <c r="D12" s="5">
        <v>0</v>
      </c>
      <c r="E12" s="5">
        <v>1</v>
      </c>
      <c r="F12" s="5">
        <v>10</v>
      </c>
      <c r="G12" s="4"/>
      <c r="H12" s="4"/>
      <c r="I12" s="4"/>
      <c r="J12" s="4"/>
      <c r="K12" s="4"/>
      <c r="L12" s="4"/>
      <c r="M12" s="4"/>
      <c r="N12" s="4"/>
      <c r="O12" s="4"/>
      <c r="P12" s="4"/>
      <c r="Q12" s="4"/>
    </row>
    <row r="13" spans="1:21" ht="19" x14ac:dyDescent="0.25">
      <c r="A13" s="4"/>
      <c r="B13" s="4">
        <v>1</v>
      </c>
      <c r="C13" s="5">
        <v>4100</v>
      </c>
      <c r="D13" s="5">
        <v>0</v>
      </c>
      <c r="E13" s="5">
        <v>1</v>
      </c>
      <c r="F13" s="5">
        <v>35</v>
      </c>
      <c r="G13" s="4"/>
      <c r="H13" s="4"/>
      <c r="I13" s="4"/>
      <c r="J13" s="4"/>
      <c r="K13" s="4"/>
      <c r="L13" s="4"/>
      <c r="M13" s="4"/>
      <c r="N13" s="4"/>
      <c r="O13" s="4"/>
      <c r="P13" s="4"/>
      <c r="Q13" s="4"/>
    </row>
    <row r="14" spans="1:21" ht="19" x14ac:dyDescent="0.25">
      <c r="A14" s="4"/>
      <c r="B14" s="4">
        <v>1</v>
      </c>
      <c r="C14" s="5">
        <v>4300</v>
      </c>
      <c r="D14" s="5">
        <v>0</v>
      </c>
      <c r="E14" s="5">
        <v>1</v>
      </c>
      <c r="F14" s="5">
        <v>22</v>
      </c>
      <c r="G14" s="4"/>
      <c r="H14" s="4"/>
      <c r="I14" s="4"/>
      <c r="J14" s="4"/>
      <c r="K14" s="4"/>
      <c r="L14" s="4"/>
      <c r="M14" s="4"/>
      <c r="N14" s="4"/>
      <c r="O14" s="4"/>
      <c r="P14" s="4"/>
      <c r="Q14" s="4"/>
    </row>
    <row r="15" spans="1:21" ht="19" x14ac:dyDescent="0.25">
      <c r="A15" s="4"/>
      <c r="B15" s="4">
        <v>1</v>
      </c>
      <c r="C15" s="5">
        <v>6000</v>
      </c>
      <c r="D15" s="5">
        <v>1</v>
      </c>
      <c r="E15" s="5">
        <v>0</v>
      </c>
      <c r="F15" s="5">
        <v>12</v>
      </c>
      <c r="G15" s="4"/>
      <c r="H15" s="4"/>
      <c r="I15" s="4"/>
      <c r="J15" s="4"/>
      <c r="K15" s="4"/>
      <c r="L15" s="4"/>
      <c r="M15" s="4"/>
      <c r="N15" s="4"/>
      <c r="O15" s="4"/>
      <c r="P15" s="4"/>
      <c r="Q15" s="4"/>
    </row>
    <row r="16" spans="1:21" ht="19" x14ac:dyDescent="0.25">
      <c r="A16" s="4"/>
      <c r="B16" s="4">
        <v>1</v>
      </c>
      <c r="C16" s="5">
        <v>8000</v>
      </c>
      <c r="D16" s="5">
        <v>0</v>
      </c>
      <c r="E16" s="5">
        <v>0</v>
      </c>
      <c r="F16" s="5">
        <v>28</v>
      </c>
      <c r="G16" s="4"/>
      <c r="H16" s="4"/>
      <c r="I16" s="4"/>
      <c r="J16" s="4"/>
      <c r="K16" s="4"/>
      <c r="L16" s="4"/>
      <c r="M16" s="4"/>
      <c r="N16" s="4"/>
      <c r="O16" s="4"/>
      <c r="P16" s="4"/>
      <c r="Q16" s="4"/>
    </row>
    <row r="17" spans="1:21" ht="19" x14ac:dyDescent="0.25">
      <c r="A17" s="4"/>
      <c r="B17" s="4">
        <v>1</v>
      </c>
      <c r="C17" s="5">
        <v>6700</v>
      </c>
      <c r="D17" s="5">
        <v>1</v>
      </c>
      <c r="E17" s="5">
        <v>0</v>
      </c>
      <c r="F17" s="5">
        <v>6</v>
      </c>
      <c r="G17" s="4"/>
      <c r="H17" s="4"/>
      <c r="I17" s="4"/>
      <c r="J17" s="4"/>
      <c r="K17" s="4"/>
      <c r="L17" s="4"/>
      <c r="M17" s="4"/>
      <c r="N17" s="4"/>
      <c r="O17" s="4"/>
      <c r="P17" s="4"/>
      <c r="Q17" s="4"/>
    </row>
    <row r="18" spans="1:21" ht="19" x14ac:dyDescent="0.25">
      <c r="A18" s="4"/>
      <c r="B18" s="4">
        <v>1</v>
      </c>
      <c r="C18" s="5">
        <v>1400</v>
      </c>
      <c r="D18" s="5">
        <v>1</v>
      </c>
      <c r="E18" s="5">
        <v>0</v>
      </c>
      <c r="F18" s="5">
        <v>4</v>
      </c>
      <c r="G18" s="4"/>
      <c r="H18" s="4"/>
      <c r="I18" s="4"/>
      <c r="J18" s="4"/>
      <c r="K18" s="4"/>
      <c r="L18" s="4"/>
      <c r="M18" s="4"/>
      <c r="N18" s="4"/>
      <c r="O18" s="4"/>
      <c r="P18" s="4"/>
      <c r="Q18" s="4"/>
    </row>
    <row r="19" spans="1:21" ht="19" x14ac:dyDescent="0.25">
      <c r="A19" s="4"/>
      <c r="B19" s="4">
        <v>1</v>
      </c>
      <c r="C19" s="5">
        <v>1800</v>
      </c>
      <c r="D19" s="5">
        <v>1</v>
      </c>
      <c r="E19" s="5">
        <v>0</v>
      </c>
      <c r="F19" s="5">
        <v>9</v>
      </c>
      <c r="G19" s="4"/>
      <c r="H19" s="4"/>
      <c r="I19" s="4"/>
      <c r="J19" s="4"/>
      <c r="K19" s="4"/>
      <c r="L19" s="4"/>
      <c r="M19" s="4"/>
      <c r="N19" s="4"/>
      <c r="O19" s="4"/>
      <c r="P19" s="4"/>
      <c r="Q19" s="4"/>
    </row>
    <row r="20" spans="1:21" ht="19" x14ac:dyDescent="0.25">
      <c r="A20" s="4"/>
      <c r="B20" s="4">
        <v>1</v>
      </c>
      <c r="C20" s="5">
        <v>2200</v>
      </c>
      <c r="D20" s="5">
        <v>1</v>
      </c>
      <c r="E20" s="5">
        <v>0</v>
      </c>
      <c r="F20" s="5">
        <v>11</v>
      </c>
      <c r="G20" s="4"/>
      <c r="H20" s="4"/>
      <c r="I20" s="4"/>
      <c r="J20" s="4"/>
      <c r="K20" s="4"/>
      <c r="L20" s="4"/>
      <c r="M20" s="4"/>
      <c r="N20" s="4"/>
      <c r="O20" s="4"/>
      <c r="P20" s="4"/>
      <c r="Q20" s="4"/>
    </row>
    <row r="21" spans="1:21" ht="19" x14ac:dyDescent="0.25">
      <c r="A21" s="4"/>
      <c r="B21" s="4">
        <v>1</v>
      </c>
      <c r="C21" s="5">
        <v>2800</v>
      </c>
      <c r="D21" s="5">
        <v>1</v>
      </c>
      <c r="E21" s="5">
        <v>0</v>
      </c>
      <c r="F21" s="5">
        <v>0</v>
      </c>
      <c r="G21" s="4"/>
      <c r="H21" s="4"/>
      <c r="I21" s="4"/>
      <c r="J21" s="4"/>
      <c r="K21" s="4"/>
      <c r="L21" s="4"/>
      <c r="M21" s="4"/>
      <c r="N21" s="4"/>
      <c r="O21" s="4"/>
      <c r="P21" s="4"/>
      <c r="Q21" s="4"/>
    </row>
    <row r="22" spans="1:21" ht="19" x14ac:dyDescent="0.25">
      <c r="A22" s="4"/>
      <c r="B22" s="4"/>
      <c r="C22" s="4"/>
      <c r="D22" s="4"/>
      <c r="E22" s="4"/>
      <c r="F22" s="4"/>
      <c r="G22" s="4"/>
      <c r="H22" s="4"/>
      <c r="I22" s="4"/>
      <c r="J22" s="4"/>
      <c r="K22" s="4"/>
      <c r="L22" s="4"/>
      <c r="M22" s="4"/>
      <c r="N22" s="4"/>
      <c r="O22" s="4"/>
      <c r="P22" s="4"/>
      <c r="Q22" s="4"/>
    </row>
    <row r="23" spans="1:21" ht="19" x14ac:dyDescent="0.25">
      <c r="A23" s="12" t="s">
        <v>21</v>
      </c>
      <c r="B23" s="4">
        <v>1</v>
      </c>
      <c r="C23" s="4">
        <v>1</v>
      </c>
      <c r="D23" s="4">
        <v>1</v>
      </c>
      <c r="E23" s="4">
        <v>1</v>
      </c>
      <c r="F23" s="4">
        <v>1</v>
      </c>
      <c r="G23" s="4">
        <v>1</v>
      </c>
      <c r="H23" s="4">
        <v>1</v>
      </c>
      <c r="I23" s="4">
        <v>1</v>
      </c>
      <c r="J23" s="4">
        <v>1</v>
      </c>
      <c r="K23" s="4">
        <v>1</v>
      </c>
      <c r="L23" s="4">
        <v>1</v>
      </c>
      <c r="M23" s="4">
        <v>1</v>
      </c>
      <c r="N23" s="4">
        <v>1</v>
      </c>
      <c r="O23" s="4">
        <v>1</v>
      </c>
      <c r="P23" s="4">
        <v>1</v>
      </c>
      <c r="Q23" s="4">
        <v>1</v>
      </c>
      <c r="R23" s="4">
        <v>1</v>
      </c>
      <c r="S23" s="4">
        <v>1</v>
      </c>
      <c r="T23" s="4">
        <v>1</v>
      </c>
      <c r="U23" s="4">
        <v>1</v>
      </c>
    </row>
    <row r="24" spans="1:21" ht="19" x14ac:dyDescent="0.25">
      <c r="A24" s="4"/>
      <c r="B24" s="5">
        <v>1500</v>
      </c>
      <c r="C24" s="5">
        <v>2500</v>
      </c>
      <c r="D24" s="5">
        <v>5000</v>
      </c>
      <c r="E24" s="5">
        <v>4700</v>
      </c>
      <c r="F24" s="5">
        <v>3500</v>
      </c>
      <c r="G24" s="5">
        <v>1000</v>
      </c>
      <c r="H24" s="5">
        <v>1500</v>
      </c>
      <c r="I24" s="5">
        <v>1600</v>
      </c>
      <c r="J24" s="5">
        <v>2000</v>
      </c>
      <c r="K24" s="5">
        <v>3000</v>
      </c>
      <c r="L24" s="5">
        <v>3600</v>
      </c>
      <c r="M24" s="5">
        <v>4100</v>
      </c>
      <c r="N24" s="5">
        <v>4300</v>
      </c>
      <c r="O24" s="5">
        <v>6000</v>
      </c>
      <c r="P24" s="5">
        <v>8000</v>
      </c>
      <c r="Q24" s="5">
        <v>6700</v>
      </c>
      <c r="R24" s="5">
        <v>1400</v>
      </c>
      <c r="S24" s="5">
        <v>1800</v>
      </c>
      <c r="T24" s="5">
        <v>2200</v>
      </c>
      <c r="U24" s="5">
        <v>2800</v>
      </c>
    </row>
    <row r="25" spans="1:21" ht="19" x14ac:dyDescent="0.25">
      <c r="A25" s="4"/>
      <c r="B25" s="5">
        <v>0</v>
      </c>
      <c r="C25" s="5">
        <v>0</v>
      </c>
      <c r="D25" s="5">
        <v>0</v>
      </c>
      <c r="E25" s="5">
        <v>0</v>
      </c>
      <c r="F25" s="5">
        <v>0</v>
      </c>
      <c r="G25" s="5">
        <v>1</v>
      </c>
      <c r="H25" s="5">
        <v>0</v>
      </c>
      <c r="I25" s="5">
        <v>0</v>
      </c>
      <c r="J25" s="5">
        <v>1</v>
      </c>
      <c r="K25" s="5">
        <v>1</v>
      </c>
      <c r="L25" s="5">
        <v>0</v>
      </c>
      <c r="M25" s="5">
        <v>0</v>
      </c>
      <c r="N25" s="5">
        <v>0</v>
      </c>
      <c r="O25" s="5">
        <v>1</v>
      </c>
      <c r="P25" s="5">
        <v>0</v>
      </c>
      <c r="Q25" s="5">
        <v>1</v>
      </c>
      <c r="R25" s="5">
        <v>1</v>
      </c>
      <c r="S25" s="5">
        <v>1</v>
      </c>
      <c r="T25" s="5">
        <v>1</v>
      </c>
      <c r="U25" s="5">
        <v>1</v>
      </c>
    </row>
    <row r="26" spans="1:21" ht="19" x14ac:dyDescent="0.25">
      <c r="A26" s="4"/>
      <c r="B26" s="5">
        <v>1</v>
      </c>
      <c r="C26" s="5">
        <v>1</v>
      </c>
      <c r="D26" s="5">
        <v>0</v>
      </c>
      <c r="E26" s="5">
        <v>0</v>
      </c>
      <c r="F26" s="5">
        <v>0</v>
      </c>
      <c r="G26" s="5">
        <v>0</v>
      </c>
      <c r="H26" s="5">
        <v>1</v>
      </c>
      <c r="I26" s="5">
        <v>0</v>
      </c>
      <c r="J26" s="5">
        <v>0</v>
      </c>
      <c r="K26" s="5">
        <v>0</v>
      </c>
      <c r="L26" s="5">
        <v>1</v>
      </c>
      <c r="M26" s="5">
        <v>1</v>
      </c>
      <c r="N26" s="5">
        <v>1</v>
      </c>
      <c r="O26" s="5">
        <v>0</v>
      </c>
      <c r="P26" s="5">
        <v>0</v>
      </c>
      <c r="Q26" s="5">
        <v>0</v>
      </c>
      <c r="R26" s="5">
        <v>0</v>
      </c>
      <c r="S26" s="5">
        <v>0</v>
      </c>
      <c r="T26" s="5">
        <v>0</v>
      </c>
      <c r="U26" s="5">
        <v>0</v>
      </c>
    </row>
    <row r="27" spans="1:21" ht="19" x14ac:dyDescent="0.25">
      <c r="A27" s="4"/>
      <c r="B27" s="5">
        <v>20</v>
      </c>
      <c r="C27" s="5">
        <v>0</v>
      </c>
      <c r="D27" s="5">
        <v>14</v>
      </c>
      <c r="E27" s="5">
        <v>12</v>
      </c>
      <c r="F27" s="5">
        <v>5</v>
      </c>
      <c r="G27" s="5">
        <v>25</v>
      </c>
      <c r="H27" s="5">
        <v>4</v>
      </c>
      <c r="I27" s="5">
        <v>3</v>
      </c>
      <c r="J27" s="5">
        <v>1</v>
      </c>
      <c r="K27" s="5">
        <v>0</v>
      </c>
      <c r="L27" s="5">
        <v>10</v>
      </c>
      <c r="M27" s="5">
        <v>35</v>
      </c>
      <c r="N27" s="5">
        <v>22</v>
      </c>
      <c r="O27" s="5">
        <v>12</v>
      </c>
      <c r="P27" s="5">
        <v>28</v>
      </c>
      <c r="Q27" s="5">
        <v>6</v>
      </c>
      <c r="R27" s="5">
        <v>4</v>
      </c>
      <c r="S27" s="5">
        <v>9</v>
      </c>
      <c r="T27" s="5">
        <v>11</v>
      </c>
      <c r="U27" s="5">
        <v>0</v>
      </c>
    </row>
    <row r="29" spans="1:21" ht="19" x14ac:dyDescent="0.2">
      <c r="A29" s="12" t="s">
        <v>40</v>
      </c>
      <c r="B29" s="7">
        <f>'Q(A) - Q(D)'!H3</f>
        <v>185288.88364846352</v>
      </c>
    </row>
    <row r="30" spans="1:21" ht="19" x14ac:dyDescent="0.2">
      <c r="B30" s="7">
        <f>'Q(A) - Q(D)'!H4</f>
        <v>368447.70257419441</v>
      </c>
    </row>
    <row r="31" spans="1:21" ht="19" x14ac:dyDescent="0.2">
      <c r="B31" s="7">
        <f>'Q(A) - Q(D)'!H5</f>
        <v>727991.43107945565</v>
      </c>
    </row>
    <row r="32" spans="1:21" ht="19" x14ac:dyDescent="0.2">
      <c r="B32" s="7">
        <f>'Q(A) - Q(D)'!H6</f>
        <v>732239.82148477808</v>
      </c>
    </row>
    <row r="33" spans="2:2" ht="19" x14ac:dyDescent="0.2">
      <c r="B33" s="7">
        <f>'Q(A) - Q(D)'!H7</f>
        <v>515549.80604443699</v>
      </c>
    </row>
    <row r="34" spans="2:2" ht="19" x14ac:dyDescent="0.2">
      <c r="B34" s="7">
        <f>'Q(A) - Q(D)'!H8</f>
        <v>117587.88362669293</v>
      </c>
    </row>
    <row r="35" spans="2:2" ht="19" x14ac:dyDescent="0.2">
      <c r="B35" s="7">
        <f>'Q(A) - Q(D)'!H9</f>
        <v>213307.4523571413</v>
      </c>
    </row>
    <row r="36" spans="2:2" ht="19" x14ac:dyDescent="0.2">
      <c r="B36" s="7">
        <f>'Q(A) - Q(D)'!H10</f>
        <v>287750.33154239645</v>
      </c>
    </row>
    <row r="37" spans="2:2" ht="19" x14ac:dyDescent="0.2">
      <c r="B37" s="7">
        <f>'Q(A) - Q(D)'!H11</f>
        <v>332117.38086666446</v>
      </c>
    </row>
    <row r="38" spans="2:2" ht="19" x14ac:dyDescent="0.2">
      <c r="B38" s="7">
        <f>'Q(A) - Q(D)'!H12</f>
        <v>501796.38391273329</v>
      </c>
    </row>
    <row r="39" spans="2:2" ht="19" x14ac:dyDescent="0.2">
      <c r="B39" s="7">
        <f>'Q(A) - Q(D)'!H13</f>
        <v>506532.79939290951</v>
      </c>
    </row>
    <row r="40" spans="2:2" ht="19" x14ac:dyDescent="0.2">
      <c r="B40" s="7">
        <f>'Q(A) - Q(D)'!H14</f>
        <v>528640.39108261932</v>
      </c>
    </row>
    <row r="41" spans="2:2" ht="19" x14ac:dyDescent="0.2">
      <c r="B41" s="7">
        <f>'Q(A) - Q(D)'!H15</f>
        <v>638520.65779780969</v>
      </c>
    </row>
    <row r="42" spans="2:2" ht="19" x14ac:dyDescent="0.2">
      <c r="B42" s="7">
        <f>'Q(A) - Q(D)'!H16</f>
        <v>973820.2657631482</v>
      </c>
    </row>
    <row r="43" spans="2:2" ht="19" x14ac:dyDescent="0.2">
      <c r="B43" s="7">
        <f>'Q(A) - Q(D)'!H17</f>
        <v>1145508.5407893639</v>
      </c>
    </row>
    <row r="44" spans="2:2" ht="19" x14ac:dyDescent="0.2">
      <c r="B44" s="7">
        <f>'Q(A) - Q(D)'!H18</f>
        <v>1098463.5429048794</v>
      </c>
    </row>
    <row r="45" spans="2:2" ht="19" x14ac:dyDescent="0.2">
      <c r="B45" s="7">
        <f>'Q(A) - Q(D)'!H19</f>
        <v>226837.71806707955</v>
      </c>
    </row>
    <row r="46" spans="2:2" ht="19" x14ac:dyDescent="0.2">
      <c r="B46" s="7">
        <f>'Q(A) - Q(D)'!H20</f>
        <v>334436.43467506627</v>
      </c>
    </row>
    <row r="47" spans="2:2" ht="19" x14ac:dyDescent="0.2">
      <c r="B47" s="7">
        <f>'Q(A) - Q(D)'!H21</f>
        <v>343709.64222989278</v>
      </c>
    </row>
    <row r="48" spans="2:2" ht="19" x14ac:dyDescent="0.2">
      <c r="B48" s="7">
        <f>'Q(A) - Q(D)'!H22</f>
        <v>468835.00560524408</v>
      </c>
    </row>
    <row r="50" spans="1:21" ht="21" x14ac:dyDescent="0.25">
      <c r="A50" s="17" t="s">
        <v>23</v>
      </c>
    </row>
    <row r="51" spans="1:21" ht="21" customHeight="1" x14ac:dyDescent="0.25">
      <c r="A51" s="18"/>
      <c r="B51" s="7" cm="1">
        <f t="array" ref="B51:F55">MINVERSE(MMULT(B23:U27,B2:F21))</f>
        <v>0.54369516751240898</v>
      </c>
      <c r="C51" s="7">
        <v>-6.8492720080288319E-5</v>
      </c>
      <c r="D51" s="7">
        <v>-0.31986469745569757</v>
      </c>
      <c r="E51" s="7">
        <v>-0.30555751460198766</v>
      </c>
      <c r="F51" s="7">
        <v>-2.5297067698624364E-3</v>
      </c>
      <c r="G51" s="7"/>
      <c r="H51" s="7"/>
      <c r="I51" s="7"/>
      <c r="J51" s="7"/>
      <c r="K51" s="7"/>
      <c r="L51" s="7"/>
      <c r="M51" s="7"/>
      <c r="N51" s="7"/>
      <c r="O51" s="7"/>
      <c r="P51" s="7"/>
      <c r="Q51" s="7"/>
      <c r="R51" s="7"/>
      <c r="S51" s="7"/>
      <c r="T51" s="7"/>
      <c r="U51" s="7"/>
    </row>
    <row r="52" spans="1:21" ht="16" customHeight="1" x14ac:dyDescent="0.2">
      <c r="B52" s="7">
        <v>-6.8492720080288346E-5</v>
      </c>
      <c r="C52" s="7">
        <v>1.8357981526184595E-8</v>
      </c>
      <c r="D52" s="7">
        <v>2.2896390584818604E-5</v>
      </c>
      <c r="E52" s="7">
        <v>3.3564070827832205E-5</v>
      </c>
      <c r="F52" s="7">
        <v>-1.2273931999285036E-6</v>
      </c>
      <c r="G52" s="7"/>
      <c r="H52" s="7"/>
      <c r="I52" s="7"/>
      <c r="J52" s="7"/>
      <c r="K52" s="7"/>
      <c r="L52" s="7"/>
      <c r="M52" s="7"/>
      <c r="N52" s="7"/>
      <c r="O52" s="7"/>
      <c r="P52" s="7"/>
      <c r="Q52" s="7"/>
      <c r="R52" s="7"/>
      <c r="S52" s="7"/>
      <c r="T52" s="7"/>
      <c r="U52" s="7"/>
    </row>
    <row r="53" spans="1:21" ht="15" customHeight="1" x14ac:dyDescent="0.2">
      <c r="B53" s="7">
        <v>-0.31986469745569757</v>
      </c>
      <c r="C53" s="7">
        <v>2.2896390584818583E-5</v>
      </c>
      <c r="D53" s="7">
        <v>0.35312270213384284</v>
      </c>
      <c r="E53" s="7">
        <v>0.23417762772051209</v>
      </c>
      <c r="F53" s="7">
        <v>1.2465448700745879E-3</v>
      </c>
      <c r="G53" s="7"/>
      <c r="H53" s="7"/>
      <c r="I53" s="7"/>
      <c r="J53" s="7"/>
      <c r="K53" s="7"/>
      <c r="L53" s="7"/>
      <c r="M53" s="7"/>
      <c r="N53" s="7"/>
      <c r="O53" s="7"/>
      <c r="P53" s="7"/>
      <c r="Q53" s="7"/>
      <c r="R53" s="7"/>
      <c r="S53" s="7"/>
      <c r="T53" s="7"/>
      <c r="U53" s="7"/>
    </row>
    <row r="54" spans="1:21" ht="19" x14ac:dyDescent="0.2">
      <c r="B54" s="7">
        <v>-0.3055575146019876</v>
      </c>
      <c r="C54" s="7">
        <v>3.3564070827832178E-5</v>
      </c>
      <c r="D54" s="7">
        <v>0.23417762772051212</v>
      </c>
      <c r="E54" s="7">
        <v>0.43242054729414864</v>
      </c>
      <c r="F54" s="7">
        <v>-3.8302135784618616E-3</v>
      </c>
      <c r="G54" s="7"/>
      <c r="H54" s="7"/>
      <c r="I54" s="7"/>
      <c r="J54" s="7"/>
      <c r="K54" s="7"/>
      <c r="L54" s="7"/>
      <c r="M54" s="7"/>
      <c r="N54" s="7"/>
      <c r="O54" s="7"/>
      <c r="P54" s="7"/>
      <c r="Q54" s="7"/>
      <c r="R54" s="7"/>
      <c r="S54" s="7"/>
      <c r="T54" s="7"/>
      <c r="U54" s="7"/>
    </row>
    <row r="55" spans="1:21" ht="19" x14ac:dyDescent="0.2">
      <c r="B55" s="7">
        <v>-2.5297067698624473E-3</v>
      </c>
      <c r="C55" s="7">
        <v>-1.2273931999285009E-6</v>
      </c>
      <c r="D55" s="7">
        <v>1.2465448700745864E-3</v>
      </c>
      <c r="E55" s="7">
        <v>-3.8302135784618642E-3</v>
      </c>
      <c r="F55" s="7">
        <v>6.5537256141422673E-4</v>
      </c>
      <c r="G55" s="7"/>
      <c r="H55" s="7"/>
      <c r="I55" s="7"/>
      <c r="J55" s="7"/>
      <c r="K55" s="7"/>
      <c r="L55" s="7"/>
      <c r="M55" s="7"/>
      <c r="N55" s="7"/>
      <c r="O55" s="7"/>
      <c r="P55" s="7"/>
      <c r="Q55" s="7"/>
      <c r="R55" s="7"/>
      <c r="S55" s="7"/>
      <c r="T55" s="7"/>
      <c r="U55" s="7"/>
    </row>
    <row r="56" spans="1:21" ht="16" customHeight="1" x14ac:dyDescent="0.2">
      <c r="B56" s="7"/>
      <c r="C56" s="7"/>
      <c r="D56" s="7"/>
      <c r="E56" s="7"/>
      <c r="F56" s="7"/>
      <c r="G56" s="7"/>
      <c r="H56" s="7"/>
      <c r="I56" s="7"/>
      <c r="J56" s="7"/>
      <c r="K56" s="7"/>
      <c r="L56" s="7"/>
      <c r="M56" s="7"/>
      <c r="N56" s="7"/>
      <c r="O56" s="7"/>
      <c r="P56" s="7"/>
      <c r="Q56" s="7"/>
      <c r="R56" s="7"/>
      <c r="S56" s="7"/>
      <c r="T56" s="7"/>
      <c r="U56" s="7"/>
    </row>
    <row r="57" spans="1:21" ht="21" customHeight="1" x14ac:dyDescent="0.25">
      <c r="A57" s="18"/>
      <c r="B57" s="7" cm="1">
        <f t="array" ref="B57:U61">MMULT(_xlfn.ANCHORARRAY(B51),B23:U27)</f>
        <v>8.4804437392740115E-2</v>
      </c>
      <c r="C57" s="7">
        <v>6.6905852709700508E-2</v>
      </c>
      <c r="D57" s="7">
        <v>0.16581567233289329</v>
      </c>
      <c r="E57" s="7">
        <v>0.19142290189670466</v>
      </c>
      <c r="F57" s="7">
        <v>0.29132211338208769</v>
      </c>
      <c r="G57" s="7">
        <v>9.2095080729862167E-2</v>
      </c>
      <c r="H57" s="7">
        <v>0.1252797457105391</v>
      </c>
      <c r="I57" s="7">
        <v>0.42651769507436038</v>
      </c>
      <c r="J57" s="7">
        <v>8.431532312627231E-2</v>
      </c>
      <c r="K57" s="7">
        <v>1.8352309815846457E-2</v>
      </c>
      <c r="L57" s="7">
        <v>-3.3733207077241013E-2</v>
      </c>
      <c r="M57" s="7">
        <v>-0.13122223636394606</v>
      </c>
      <c r="N57" s="7">
        <v>-0.11203459237179203</v>
      </c>
      <c r="O57" s="7">
        <v>-0.21748233166336775</v>
      </c>
      <c r="P57" s="7">
        <v>-7.507838268604583E-2</v>
      </c>
      <c r="Q57" s="7">
        <v>-0.25024899510039494</v>
      </c>
      <c r="R57" s="7">
        <v>0.117821834864858</v>
      </c>
      <c r="S57" s="7">
        <v>7.7776212983430501E-2</v>
      </c>
      <c r="T57" s="7">
        <v>4.5319711411590302E-2</v>
      </c>
      <c r="U57" s="7">
        <v>3.2050853831904091E-2</v>
      </c>
    </row>
    <row r="58" spans="1:21" ht="19" x14ac:dyDescent="0.2">
      <c r="B58" s="7">
        <v>-3.193954096174932E-5</v>
      </c>
      <c r="C58" s="7">
        <v>1.0966304563005346E-5</v>
      </c>
      <c r="D58" s="7">
        <v>6.1136827516355765E-6</v>
      </c>
      <c r="E58" s="7">
        <v>3.0610746936372074E-6</v>
      </c>
      <c r="F58" s="7">
        <v>-1.0376750738284788E-5</v>
      </c>
      <c r="G58" s="7">
        <v>-5.7923177967497734E-5</v>
      </c>
      <c r="H58" s="7">
        <v>-1.2301249762893266E-5</v>
      </c>
      <c r="I58" s="7">
        <v>-4.2802129238178503E-5</v>
      </c>
      <c r="J58" s="7">
        <v>-1.0107759643029054E-5</v>
      </c>
      <c r="K58" s="7">
        <v>9.4776150830840387E-6</v>
      </c>
      <c r="L58" s="7">
        <v>1.8886152242523359E-5</v>
      </c>
      <c r="M58" s="7">
        <v>-2.6196869925969278E-6</v>
      </c>
      <c r="N58" s="7">
        <v>1.7008020911710538E-5</v>
      </c>
      <c r="O58" s="7">
        <v>4.982284126249578E-5</v>
      </c>
      <c r="P58" s="7">
        <v>4.4004122531190321E-5</v>
      </c>
      <c r="Q58" s="7">
        <v>7.0037787530396006E-5</v>
      </c>
      <c r="R58" s="7">
        <v>-2.4804728158525326E-5</v>
      </c>
      <c r="S58" s="7">
        <v>-2.3598501547694008E-5</v>
      </c>
      <c r="T58" s="7">
        <v>-1.8710095337077173E-5</v>
      </c>
      <c r="U58" s="7">
        <v>5.8060187778471208E-6</v>
      </c>
    </row>
    <row r="59" spans="1:21" ht="19" x14ac:dyDescent="0.2">
      <c r="B59" s="7">
        <v>-2.6411586456465831E-2</v>
      </c>
      <c r="C59" s="7">
        <v>-2.8446093273139017E-2</v>
      </c>
      <c r="D59" s="7">
        <v>-0.18793111635056042</v>
      </c>
      <c r="E59" s="7">
        <v>-0.19729312326615517</v>
      </c>
      <c r="F59" s="7">
        <v>-0.23349460605845959</v>
      </c>
      <c r="G59" s="7">
        <v>8.7318017014828539E-2</v>
      </c>
      <c r="H59" s="7">
        <v>-4.6356304377659238E-2</v>
      </c>
      <c r="I59" s="7">
        <v>-0.27949083790976409</v>
      </c>
      <c r="J59" s="7">
        <v>8.0297330717856996E-2</v>
      </c>
      <c r="K59" s="7">
        <v>0.10194717643260104</v>
      </c>
      <c r="L59" s="7">
        <v>9.2053850709073008E-3</v>
      </c>
      <c r="M59" s="7">
        <v>5.1817202115181288E-2</v>
      </c>
      <c r="N59" s="7">
        <v>4.0191396921175376E-2</v>
      </c>
      <c r="O59" s="7">
        <v>0.18559488662795184</v>
      </c>
      <c r="P59" s="7">
        <v>-0.10179031641506045</v>
      </c>
      <c r="Q59" s="7">
        <v>0.19414309081687731</v>
      </c>
      <c r="R59" s="7">
        <v>7.0299130977189608E-2</v>
      </c>
      <c r="S59" s="7">
        <v>8.5690411561490015E-2</v>
      </c>
      <c r="T59" s="7">
        <v>9.7342057535566615E-2</v>
      </c>
      <c r="U59" s="7">
        <v>9.7367898315637302E-2</v>
      </c>
    </row>
    <row r="60" spans="1:21" ht="19" x14ac:dyDescent="0.2">
      <c r="B60" s="7">
        <v>0.1006048673646721</v>
      </c>
      <c r="C60" s="7">
        <v>0.21077320976174146</v>
      </c>
      <c r="D60" s="7">
        <v>-0.1913601505612928</v>
      </c>
      <c r="E60" s="7">
        <v>-0.19376894465271871</v>
      </c>
      <c r="F60" s="7">
        <v>-0.20723433459688428</v>
      </c>
      <c r="G60" s="7">
        <v>-0.13357115551518983</v>
      </c>
      <c r="H60" s="7">
        <v>0.16188828462006188</v>
      </c>
      <c r="I60" s="7">
        <v>-0.26334564201284172</v>
      </c>
      <c r="J60" s="7">
        <v>-8.0819588042729817E-3</v>
      </c>
      <c r="K60" s="7">
        <v>2.9312325602021044E-2</v>
      </c>
      <c r="L60" s="7">
        <v>0.20939155188773828</v>
      </c>
      <c r="M60" s="7">
        <v>0.13041824784010783</v>
      </c>
      <c r="N60" s="7">
        <v>0.18692383852567845</v>
      </c>
      <c r="O60" s="7">
        <v>8.4041975143975253E-2</v>
      </c>
      <c r="P60" s="7">
        <v>-0.1442909281762623</v>
      </c>
      <c r="Q60" s="7">
        <v>0.13051810619422896</v>
      </c>
      <c r="R60" s="7">
        <v>-3.9711042036357863E-2</v>
      </c>
      <c r="S60" s="7">
        <v>-4.5436481597534308E-2</v>
      </c>
      <c r="T60" s="7">
        <v>-3.9671280423325163E-2</v>
      </c>
      <c r="U60" s="7">
        <v>2.2599511436454639E-2</v>
      </c>
    </row>
    <row r="61" spans="1:21" ht="19" x14ac:dyDescent="0.2">
      <c r="B61" s="7">
        <v>4.9064410800674727E-3</v>
      </c>
      <c r="C61" s="7">
        <v>-9.4284033481455629E-3</v>
      </c>
      <c r="D61" s="7">
        <v>5.0854309029422194E-4</v>
      </c>
      <c r="E61" s="7">
        <v>-4.3398407255568032E-4</v>
      </c>
      <c r="F61" s="7">
        <v>-3.5487201625410661E-3</v>
      </c>
      <c r="G61" s="7">
        <v>1.3873758935639306E-2</v>
      </c>
      <c r="H61" s="7">
        <v>-5.5795199025601549E-3</v>
      </c>
      <c r="I61" s="7">
        <v>-2.5274182055053684E-3</v>
      </c>
      <c r="J61" s="7">
        <v>-3.0825757382306356E-3</v>
      </c>
      <c r="K61" s="7">
        <v>-4.9653414995733634E-3</v>
      </c>
      <c r="L61" s="7">
        <v>-4.2248102539246468E-3</v>
      </c>
      <c r="M61" s="7">
        <v>1.154580718146677E-2</v>
      </c>
      <c r="N61" s="7">
        <v>2.7804852430961223E-3</v>
      </c>
      <c r="O61" s="7">
        <v>-7.8305036238814595E-4</v>
      </c>
      <c r="P61" s="7">
        <v>6.001579350307892E-3</v>
      </c>
      <c r="Q61" s="7">
        <v>-5.574460970823457E-3</v>
      </c>
      <c r="R61" s="7">
        <v>-3.8002213403085482E-4</v>
      </c>
      <c r="S61" s="7">
        <v>2.4058833930688788E-3</v>
      </c>
      <c r="T61" s="7">
        <v>3.225671235925931E-3</v>
      </c>
      <c r="U61" s="7">
        <v>-4.7198628595876632E-3</v>
      </c>
    </row>
    <row r="62" spans="1:21" ht="14" customHeight="1" x14ac:dyDescent="0.2">
      <c r="B62" s="7"/>
      <c r="C62" s="7"/>
      <c r="D62" s="7"/>
      <c r="E62" s="7"/>
      <c r="F62" s="7"/>
      <c r="G62" s="7"/>
      <c r="H62" s="7"/>
      <c r="I62" s="7"/>
      <c r="J62" s="7"/>
      <c r="K62" s="7"/>
      <c r="L62" s="7"/>
      <c r="M62" s="7"/>
      <c r="N62" s="7"/>
      <c r="O62" s="7"/>
      <c r="P62" s="7"/>
      <c r="Q62" s="7"/>
      <c r="R62" s="7"/>
      <c r="S62" s="7"/>
      <c r="T62" s="7"/>
      <c r="U62" s="7"/>
    </row>
    <row r="63" spans="1:21" ht="21" customHeight="1" x14ac:dyDescent="0.25">
      <c r="A63" s="18"/>
      <c r="B63" s="7" cm="1">
        <f t="array" ref="B63:B67">MMULT(_xlfn.ANCHORARRAY(B57),B29:B48)</f>
        <v>1597.4699912315173</v>
      </c>
      <c r="C63" s="23"/>
      <c r="D63" s="7"/>
      <c r="E63" s="7"/>
      <c r="F63" s="7"/>
      <c r="G63" s="7"/>
      <c r="H63" s="7"/>
      <c r="I63" s="7"/>
      <c r="J63" s="7"/>
      <c r="K63" s="7"/>
      <c r="L63" s="7"/>
      <c r="M63" s="7"/>
      <c r="N63" s="7"/>
      <c r="O63" s="7"/>
      <c r="P63" s="7"/>
      <c r="Q63" s="7"/>
      <c r="R63" s="7"/>
      <c r="S63" s="7"/>
      <c r="T63" s="7"/>
      <c r="U63" s="7"/>
    </row>
    <row r="64" spans="1:21" ht="19" x14ac:dyDescent="0.2">
      <c r="B64" s="7">
        <v>156.78589758973399</v>
      </c>
      <c r="C64" s="23"/>
      <c r="D64" s="7"/>
      <c r="E64" s="7"/>
      <c r="F64" s="7"/>
      <c r="G64" s="7"/>
      <c r="H64" s="7"/>
      <c r="I64" s="7"/>
      <c r="J64" s="7"/>
      <c r="K64" s="7"/>
      <c r="L64" s="7"/>
      <c r="M64" s="7"/>
      <c r="N64" s="7"/>
      <c r="O64" s="7"/>
      <c r="P64" s="7"/>
      <c r="Q64" s="7"/>
      <c r="R64" s="7"/>
      <c r="S64" s="7"/>
      <c r="T64" s="7"/>
      <c r="U64" s="7"/>
    </row>
    <row r="65" spans="1:21" ht="19" x14ac:dyDescent="0.2">
      <c r="B65" s="7">
        <v>39573.182500563205</v>
      </c>
      <c r="C65" s="23"/>
      <c r="D65" s="7"/>
      <c r="E65" s="7"/>
      <c r="F65" s="7"/>
      <c r="G65" s="7"/>
      <c r="H65" s="7"/>
      <c r="I65" s="7"/>
      <c r="J65" s="7"/>
      <c r="K65" s="7"/>
      <c r="L65" s="7"/>
      <c r="M65" s="7"/>
      <c r="N65" s="7"/>
      <c r="O65" s="7"/>
      <c r="P65" s="7"/>
      <c r="Q65" s="7"/>
      <c r="R65" s="7"/>
      <c r="S65" s="7"/>
      <c r="T65" s="7"/>
      <c r="U65" s="7"/>
    </row>
    <row r="66" spans="1:21" ht="19" x14ac:dyDescent="0.2">
      <c r="B66" s="7">
        <v>-9617.2400190685476</v>
      </c>
      <c r="C66" s="23"/>
      <c r="D66" s="7"/>
      <c r="E66" s="7"/>
      <c r="F66" s="7"/>
      <c r="G66" s="7"/>
      <c r="H66" s="7"/>
      <c r="I66" s="7"/>
      <c r="J66" s="7"/>
      <c r="K66" s="7"/>
      <c r="L66" s="7"/>
      <c r="M66" s="7"/>
      <c r="N66" s="7"/>
      <c r="O66" s="7"/>
      <c r="P66" s="7"/>
      <c r="Q66" s="7"/>
      <c r="R66" s="7"/>
      <c r="S66" s="7"/>
      <c r="T66" s="7"/>
      <c r="U66" s="7"/>
    </row>
    <row r="67" spans="1:21" ht="19" x14ac:dyDescent="0.2">
      <c r="B67" s="7">
        <v>-2801.0626461559041</v>
      </c>
      <c r="C67" s="23"/>
      <c r="D67" s="7"/>
      <c r="E67" s="7"/>
      <c r="F67" s="7"/>
      <c r="G67" s="7"/>
      <c r="H67" s="7"/>
      <c r="I67" s="7"/>
      <c r="J67" s="7"/>
      <c r="K67" s="7"/>
      <c r="L67" s="7"/>
      <c r="M67" s="7"/>
      <c r="N67" s="7"/>
      <c r="O67" s="7"/>
      <c r="P67" s="7"/>
      <c r="Q67" s="7"/>
      <c r="R67" s="7"/>
      <c r="S67" s="7"/>
      <c r="T67" s="7"/>
      <c r="U67" s="7"/>
    </row>
    <row r="68" spans="1:21" ht="19" x14ac:dyDescent="0.25">
      <c r="A68" s="20" t="s">
        <v>25</v>
      </c>
      <c r="B68" s="24"/>
      <c r="C68" s="29"/>
      <c r="D68" s="24"/>
      <c r="E68" s="24"/>
      <c r="F68" s="24"/>
      <c r="G68" s="24"/>
      <c r="H68" s="24"/>
      <c r="I68" s="24"/>
      <c r="J68" s="7"/>
      <c r="K68" s="7"/>
      <c r="L68" s="7"/>
      <c r="M68" s="7"/>
      <c r="N68" s="7"/>
      <c r="O68" s="7"/>
      <c r="P68" s="7"/>
      <c r="Q68" s="7"/>
      <c r="R68" s="7"/>
      <c r="S68" s="7"/>
      <c r="T68" s="7"/>
      <c r="U68" s="7"/>
    </row>
    <row r="69" spans="1:21" ht="19" x14ac:dyDescent="0.25">
      <c r="A69" s="3"/>
      <c r="B69" s="3" t="s">
        <v>5</v>
      </c>
      <c r="C69" s="3" t="s">
        <v>64</v>
      </c>
      <c r="D69" s="3"/>
      <c r="E69" s="3"/>
      <c r="F69" s="3"/>
      <c r="G69" s="3"/>
      <c r="H69" s="3" t="s">
        <v>65</v>
      </c>
      <c r="I69" s="3" t="s">
        <v>7</v>
      </c>
    </row>
    <row r="70" spans="1:21" ht="19" x14ac:dyDescent="0.25">
      <c r="A70" s="5"/>
      <c r="B70" s="5">
        <f>B29</f>
        <v>185288.88364846352</v>
      </c>
      <c r="C70" s="4">
        <v>1</v>
      </c>
      <c r="D70" s="5">
        <v>1500</v>
      </c>
      <c r="E70" s="5">
        <v>0</v>
      </c>
      <c r="F70" s="5">
        <v>1</v>
      </c>
      <c r="G70" s="5">
        <v>20</v>
      </c>
      <c r="H70" s="7">
        <f>B63</f>
        <v>1597.4699912315173</v>
      </c>
      <c r="I70" s="7" cm="1">
        <f t="array" ref="I70:I89">B70:B89-MMULT(C70:G89,H70:H74)</f>
        <v>14151.06021481764</v>
      </c>
    </row>
    <row r="71" spans="1:21" ht="19" x14ac:dyDescent="0.25">
      <c r="A71" s="5"/>
      <c r="B71" s="5">
        <f>B30</f>
        <v>368447.70257419441</v>
      </c>
      <c r="C71" s="4">
        <v>1</v>
      </c>
      <c r="D71" s="5">
        <v>2500</v>
      </c>
      <c r="E71" s="5">
        <v>0</v>
      </c>
      <c r="F71" s="5">
        <v>1</v>
      </c>
      <c r="G71" s="5">
        <v>0</v>
      </c>
      <c r="H71" s="7">
        <f t="shared" ref="H71:H73" si="0">B64</f>
        <v>156.78589758973399</v>
      </c>
      <c r="I71" s="7">
        <v>-15497.271372303541</v>
      </c>
    </row>
    <row r="72" spans="1:21" ht="19" x14ac:dyDescent="0.25">
      <c r="A72" s="5"/>
      <c r="B72" s="5">
        <f>B31</f>
        <v>727991.43107945565</v>
      </c>
      <c r="C72" s="4">
        <v>1</v>
      </c>
      <c r="D72" s="5">
        <v>5000</v>
      </c>
      <c r="E72" s="5">
        <v>0</v>
      </c>
      <c r="F72" s="5">
        <v>0</v>
      </c>
      <c r="G72" s="5">
        <v>14</v>
      </c>
      <c r="H72" s="7">
        <f t="shared" si="0"/>
        <v>39573.182500563205</v>
      </c>
      <c r="I72" s="7">
        <v>-18320.649814263219</v>
      </c>
    </row>
    <row r="73" spans="1:21" ht="19" x14ac:dyDescent="0.25">
      <c r="A73" s="5"/>
      <c r="B73" s="5">
        <f>B32</f>
        <v>732239.82148477808</v>
      </c>
      <c r="C73" s="4">
        <v>1</v>
      </c>
      <c r="D73" s="5">
        <v>4700</v>
      </c>
      <c r="E73" s="5">
        <v>0</v>
      </c>
      <c r="F73" s="5">
        <v>0</v>
      </c>
      <c r="G73" s="5">
        <v>12</v>
      </c>
      <c r="H73" s="7">
        <f t="shared" si="0"/>
        <v>-9617.2400190685476</v>
      </c>
      <c r="I73" s="7">
        <v>27361.384575667558</v>
      </c>
    </row>
    <row r="74" spans="1:21" ht="19" x14ac:dyDescent="0.25">
      <c r="A74" s="5"/>
      <c r="B74" s="5">
        <f>B33</f>
        <v>515549.80604443699</v>
      </c>
      <c r="C74" s="4">
        <v>1</v>
      </c>
      <c r="D74" s="5">
        <v>3500</v>
      </c>
      <c r="E74" s="5">
        <v>0</v>
      </c>
      <c r="F74" s="5">
        <v>0</v>
      </c>
      <c r="G74" s="5">
        <v>5</v>
      </c>
      <c r="H74" s="7">
        <f>B67</f>
        <v>-2801.0626461559041</v>
      </c>
      <c r="I74" s="7">
        <v>-20792.992280084058</v>
      </c>
    </row>
    <row r="75" spans="1:21" ht="19" x14ac:dyDescent="0.25">
      <c r="A75" s="5"/>
      <c r="B75" s="5">
        <f>B34</f>
        <v>117587.88362669293</v>
      </c>
      <c r="C75" s="4">
        <v>1</v>
      </c>
      <c r="D75" s="5">
        <v>1000</v>
      </c>
      <c r="E75" s="5">
        <v>1</v>
      </c>
      <c r="F75" s="5">
        <v>0</v>
      </c>
      <c r="G75" s="5">
        <v>25</v>
      </c>
      <c r="I75" s="7">
        <v>-10342.100300938197</v>
      </c>
    </row>
    <row r="76" spans="1:21" ht="19" x14ac:dyDescent="0.25">
      <c r="A76" s="5"/>
      <c r="B76" s="5">
        <f>B35</f>
        <v>213307.4523571413</v>
      </c>
      <c r="C76" s="4">
        <v>1</v>
      </c>
      <c r="D76" s="5">
        <v>1500</v>
      </c>
      <c r="E76" s="5">
        <v>0</v>
      </c>
      <c r="F76" s="5">
        <v>1</v>
      </c>
      <c r="G76" s="5">
        <v>4</v>
      </c>
      <c r="I76" s="7">
        <v>-2647.3734149990487</v>
      </c>
    </row>
    <row r="77" spans="1:21" ht="19" x14ac:dyDescent="0.25">
      <c r="A77" s="5"/>
      <c r="B77" s="5">
        <f>B36</f>
        <v>287750.33154239645</v>
      </c>
      <c r="C77" s="4">
        <v>1</v>
      </c>
      <c r="D77" s="5">
        <v>1600</v>
      </c>
      <c r="E77" s="5">
        <v>0</v>
      </c>
      <c r="F77" s="5">
        <v>0</v>
      </c>
      <c r="G77" s="5">
        <v>3</v>
      </c>
      <c r="I77" s="7">
        <v>43698.613346058264</v>
      </c>
    </row>
    <row r="78" spans="1:21" ht="19" x14ac:dyDescent="0.25">
      <c r="A78" s="5"/>
      <c r="B78" s="5">
        <f>B37</f>
        <v>332117.38086666446</v>
      </c>
      <c r="C78" s="4">
        <v>1</v>
      </c>
      <c r="D78" s="5">
        <v>2000</v>
      </c>
      <c r="E78" s="5">
        <v>1</v>
      </c>
      <c r="F78" s="5">
        <v>0</v>
      </c>
      <c r="G78" s="5">
        <v>1</v>
      </c>
      <c r="I78" s="7">
        <v>-19824.004158442374</v>
      </c>
    </row>
    <row r="79" spans="1:21" ht="19" x14ac:dyDescent="0.25">
      <c r="A79" s="5"/>
      <c r="B79" s="5">
        <f>B38</f>
        <v>501796.38391273329</v>
      </c>
      <c r="C79" s="4">
        <v>1</v>
      </c>
      <c r="D79" s="5">
        <v>3000</v>
      </c>
      <c r="E79" s="5">
        <v>1</v>
      </c>
      <c r="F79" s="5">
        <v>0</v>
      </c>
      <c r="G79" s="5">
        <v>0</v>
      </c>
      <c r="I79" s="7">
        <v>-9731.9613482634304</v>
      </c>
    </row>
    <row r="80" spans="1:21" ht="19" x14ac:dyDescent="0.25">
      <c r="A80" s="5"/>
      <c r="B80" s="5">
        <f>B39</f>
        <v>506532.79939290951</v>
      </c>
      <c r="C80" s="4">
        <v>1</v>
      </c>
      <c r="D80" s="5">
        <v>3600</v>
      </c>
      <c r="E80" s="5">
        <v>0</v>
      </c>
      <c r="F80" s="5">
        <v>1</v>
      </c>
      <c r="G80" s="5">
        <v>10</v>
      </c>
      <c r="I80" s="7">
        <v>-21866.0354407368</v>
      </c>
    </row>
    <row r="81" spans="1:21" ht="19" x14ac:dyDescent="0.25">
      <c r="A81" s="5"/>
      <c r="B81" s="5">
        <f>B40</f>
        <v>528640.39108261932</v>
      </c>
      <c r="C81" s="4">
        <v>1</v>
      </c>
      <c r="D81" s="5">
        <v>4100</v>
      </c>
      <c r="E81" s="5">
        <v>0</v>
      </c>
      <c r="F81" s="5">
        <v>1</v>
      </c>
      <c r="G81" s="5">
        <v>35</v>
      </c>
      <c r="I81" s="7">
        <v>-8124.8263919963501</v>
      </c>
    </row>
    <row r="82" spans="1:21" ht="19" x14ac:dyDescent="0.25">
      <c r="A82" s="5"/>
      <c r="B82" s="5">
        <f>B41</f>
        <v>638520.65779780969</v>
      </c>
      <c r="C82" s="4">
        <v>1</v>
      </c>
      <c r="D82" s="5">
        <v>4300</v>
      </c>
      <c r="E82" s="5">
        <v>0</v>
      </c>
      <c r="F82" s="5">
        <v>1</v>
      </c>
      <c r="G82" s="5">
        <v>22</v>
      </c>
      <c r="I82" s="7">
        <v>33984.446405220428</v>
      </c>
    </row>
    <row r="83" spans="1:21" ht="19" x14ac:dyDescent="0.25">
      <c r="A83" s="5"/>
      <c r="B83" s="5">
        <f>B42</f>
        <v>973820.2657631482</v>
      </c>
      <c r="C83" s="4">
        <v>1</v>
      </c>
      <c r="D83" s="5">
        <v>6000</v>
      </c>
      <c r="E83" s="5">
        <v>1</v>
      </c>
      <c r="F83" s="5">
        <v>0</v>
      </c>
      <c r="G83" s="5">
        <v>12</v>
      </c>
      <c r="I83" s="7">
        <v>25546.979486820288</v>
      </c>
    </row>
    <row r="84" spans="1:21" ht="19" x14ac:dyDescent="0.25">
      <c r="A84" s="5"/>
      <c r="B84" s="5">
        <f>B43</f>
        <v>1145508.5407893639</v>
      </c>
      <c r="C84" s="4">
        <v>1</v>
      </c>
      <c r="D84" s="5">
        <v>8000</v>
      </c>
      <c r="E84" s="5">
        <v>0</v>
      </c>
      <c r="F84" s="5">
        <v>0</v>
      </c>
      <c r="G84" s="5">
        <v>28</v>
      </c>
      <c r="I84" s="7">
        <v>-31946.355827374384</v>
      </c>
    </row>
    <row r="85" spans="1:21" ht="19" x14ac:dyDescent="0.25">
      <c r="A85" s="5"/>
      <c r="B85" s="5">
        <f>B44</f>
        <v>1098463.5429048794</v>
      </c>
      <c r="C85" s="4">
        <v>1</v>
      </c>
      <c r="D85" s="5">
        <v>6700</v>
      </c>
      <c r="E85" s="5">
        <v>1</v>
      </c>
      <c r="F85" s="5">
        <v>0</v>
      </c>
      <c r="G85" s="5">
        <v>6</v>
      </c>
      <c r="I85" s="7">
        <v>23633.752438802505</v>
      </c>
    </row>
    <row r="86" spans="1:21" ht="19" x14ac:dyDescent="0.25">
      <c r="A86" s="5"/>
      <c r="B86" s="5">
        <f>B45</f>
        <v>226837.71806707955</v>
      </c>
      <c r="C86" s="4">
        <v>1</v>
      </c>
      <c r="D86" s="5">
        <v>1400</v>
      </c>
      <c r="E86" s="5">
        <v>1</v>
      </c>
      <c r="F86" s="5">
        <v>0</v>
      </c>
      <c r="G86" s="5">
        <v>4</v>
      </c>
      <c r="I86" s="7">
        <v>-22628.940465719148</v>
      </c>
    </row>
    <row r="87" spans="1:21" ht="19" x14ac:dyDescent="0.25">
      <c r="A87" s="5"/>
      <c r="B87" s="5">
        <f>B46</f>
        <v>334436.43467506627</v>
      </c>
      <c r="C87" s="4">
        <v>1</v>
      </c>
      <c r="D87" s="5">
        <v>1800</v>
      </c>
      <c r="E87" s="5">
        <v>1</v>
      </c>
      <c r="F87" s="5">
        <v>0</v>
      </c>
      <c r="G87" s="5">
        <v>9</v>
      </c>
      <c r="I87" s="7">
        <v>36260.73033715348</v>
      </c>
    </row>
    <row r="88" spans="1:21" ht="19" x14ac:dyDescent="0.25">
      <c r="A88" s="5"/>
      <c r="B88" s="5">
        <f>B47</f>
        <v>343709.64222989278</v>
      </c>
      <c r="C88" s="4">
        <v>1</v>
      </c>
      <c r="D88" s="5">
        <v>2200</v>
      </c>
      <c r="E88" s="5">
        <v>1</v>
      </c>
      <c r="F88" s="5">
        <v>0</v>
      </c>
      <c r="G88" s="5">
        <v>11</v>
      </c>
      <c r="I88" s="7">
        <v>-11578.295851601812</v>
      </c>
    </row>
    <row r="89" spans="1:21" ht="19" x14ac:dyDescent="0.25">
      <c r="A89" s="5"/>
      <c r="B89" s="5">
        <f>B48</f>
        <v>468835.00560524408</v>
      </c>
      <c r="C89" s="4">
        <v>1</v>
      </c>
      <c r="D89" s="5">
        <v>2800</v>
      </c>
      <c r="E89" s="5">
        <v>1</v>
      </c>
      <c r="F89" s="5">
        <v>0</v>
      </c>
      <c r="G89" s="5">
        <v>0</v>
      </c>
      <c r="I89" s="7">
        <v>-11336.160137805797</v>
      </c>
    </row>
    <row r="90" spans="1:21" ht="19" x14ac:dyDescent="0.25">
      <c r="A90" s="5"/>
      <c r="B90" s="5"/>
      <c r="C90" s="5"/>
      <c r="D90" s="5"/>
      <c r="E90" s="7"/>
      <c r="F90" s="7"/>
      <c r="G90" s="7"/>
    </row>
    <row r="91" spans="1:21" ht="19" x14ac:dyDescent="0.25">
      <c r="A91" s="20" t="s">
        <v>63</v>
      </c>
      <c r="B91" s="27"/>
    </row>
    <row r="92" spans="1:21" ht="19" x14ac:dyDescent="0.25">
      <c r="A92" s="3" t="s">
        <v>25</v>
      </c>
      <c r="B92" s="7">
        <f>_xlfn.VAR.S(_xlfn.ANCHORARRAY(I70))</f>
        <v>552032769.4767648</v>
      </c>
    </row>
    <row r="93" spans="1:21" ht="19" x14ac:dyDescent="0.25">
      <c r="A93" s="3"/>
      <c r="B93" s="42"/>
    </row>
    <row r="94" spans="1:21" ht="19" x14ac:dyDescent="0.2">
      <c r="A94" s="16" t="s">
        <v>24</v>
      </c>
      <c r="B94" s="15"/>
      <c r="C94" s="15"/>
      <c r="D94" s="15"/>
      <c r="E94" s="15"/>
      <c r="F94" s="15"/>
      <c r="G94" s="15"/>
      <c r="H94" s="15"/>
      <c r="I94" s="15"/>
      <c r="J94" s="15"/>
      <c r="K94" s="15"/>
      <c r="L94" s="15"/>
      <c r="M94" s="15"/>
      <c r="N94" s="15"/>
      <c r="O94" s="15"/>
      <c r="P94" s="15"/>
      <c r="Q94" s="15"/>
      <c r="R94" s="15"/>
      <c r="S94" s="15"/>
      <c r="T94" s="15"/>
      <c r="U94" s="15"/>
    </row>
    <row r="95" spans="1:21" ht="19" x14ac:dyDescent="0.25">
      <c r="A95" s="3" t="s">
        <v>27</v>
      </c>
      <c r="B95" s="23" cm="1">
        <f t="array" ref="B95:F99">B92*_xlfn.ANCHORARRAY(B51)</f>
        <v>300137549.07300872</v>
      </c>
      <c r="C95" s="7">
        <v>-37810.22595491838</v>
      </c>
      <c r="D95" s="7">
        <v>-176575794.7943162</v>
      </c>
      <c r="E95" s="7">
        <v>-168677761.02017224</v>
      </c>
      <c r="F95" s="7">
        <v>-1396481.0341312818</v>
      </c>
    </row>
    <row r="96" spans="1:21" ht="19" x14ac:dyDescent="0.2">
      <c r="B96" s="7">
        <v>-37810.225954918395</v>
      </c>
      <c r="C96" s="23">
        <v>10.134207383902966</v>
      </c>
      <c r="D96" s="7">
        <v>12639.557905559137</v>
      </c>
      <c r="E96" s="7">
        <v>18528.466974002502</v>
      </c>
      <c r="F96" s="7">
        <v>-677.56126739348031</v>
      </c>
    </row>
    <row r="97" spans="1:21" ht="19" x14ac:dyDescent="0.2">
      <c r="B97" s="7">
        <v>-176575794.7943162</v>
      </c>
      <c r="C97" s="7">
        <v>12639.557905559124</v>
      </c>
      <c r="D97" s="23">
        <v>194935303.22406393</v>
      </c>
      <c r="E97" s="7">
        <v>129273724.3800531</v>
      </c>
      <c r="F97" s="7">
        <v>688133.61690432869</v>
      </c>
    </row>
    <row r="98" spans="1:21" ht="19" x14ac:dyDescent="0.2">
      <c r="B98" s="7">
        <v>-168677761.02017221</v>
      </c>
      <c r="C98" s="7">
        <v>18528.466974002487</v>
      </c>
      <c r="D98" s="7">
        <v>129273724.38005312</v>
      </c>
      <c r="E98" s="23">
        <v>238710312.30144721</v>
      </c>
      <c r="F98" s="7">
        <v>-2114403.4094058112</v>
      </c>
    </row>
    <row r="99" spans="1:21" ht="19" x14ac:dyDescent="0.2">
      <c r="B99" s="7">
        <v>-1396481.0341312876</v>
      </c>
      <c r="C99" s="7">
        <v>-677.56126739347883</v>
      </c>
      <c r="D99" s="7">
        <v>688133.61690432788</v>
      </c>
      <c r="E99" s="7">
        <v>-2114403.4094058126</v>
      </c>
      <c r="F99" s="23">
        <v>361787.13011657668</v>
      </c>
    </row>
    <row r="101" spans="1:21" ht="19" x14ac:dyDescent="0.2">
      <c r="A101" s="16" t="s">
        <v>33</v>
      </c>
      <c r="B101" s="15"/>
      <c r="C101" s="15"/>
      <c r="D101" s="15"/>
      <c r="E101" s="15"/>
      <c r="F101" s="15"/>
      <c r="G101" s="15"/>
      <c r="H101" s="15"/>
      <c r="I101" s="15"/>
      <c r="J101" s="15"/>
      <c r="K101" s="15"/>
      <c r="L101" s="15"/>
      <c r="M101" s="15"/>
      <c r="N101" s="15"/>
      <c r="O101" s="15"/>
      <c r="P101" s="15"/>
      <c r="Q101" s="15"/>
      <c r="R101" s="15"/>
      <c r="S101" s="15"/>
      <c r="T101" s="15"/>
      <c r="U101" s="15"/>
    </row>
    <row r="102" spans="1:21" ht="19" x14ac:dyDescent="0.25">
      <c r="A102" s="3"/>
      <c r="B102" s="3" t="s">
        <v>66</v>
      </c>
      <c r="C102" s="3" t="s">
        <v>34</v>
      </c>
    </row>
    <row r="103" spans="1:21" ht="19" x14ac:dyDescent="0.25">
      <c r="A103" s="41" t="s">
        <v>52</v>
      </c>
      <c r="B103" s="7">
        <f>B63</f>
        <v>1597.4699912315173</v>
      </c>
      <c r="C103" s="7">
        <f>SQRT(B95)</f>
        <v>17324.478320371112</v>
      </c>
      <c r="F103" s="19"/>
    </row>
    <row r="104" spans="1:21" ht="19" x14ac:dyDescent="0.25">
      <c r="A104" s="41" t="s">
        <v>53</v>
      </c>
      <c r="B104" s="7">
        <f t="shared" ref="B104:B107" si="1">B64</f>
        <v>156.78589758973399</v>
      </c>
      <c r="C104" s="7">
        <f>SQRT(C96)</f>
        <v>3.1834269873680103</v>
      </c>
      <c r="F104" s="19"/>
    </row>
    <row r="105" spans="1:21" ht="19" x14ac:dyDescent="0.25">
      <c r="A105" s="41" t="s">
        <v>54</v>
      </c>
      <c r="B105" s="7">
        <f t="shared" si="1"/>
        <v>39573.182500563205</v>
      </c>
      <c r="C105" s="7">
        <f>SQRT(D97)</f>
        <v>13961.923335417077</v>
      </c>
      <c r="F105" s="19"/>
    </row>
    <row r="106" spans="1:21" ht="19" x14ac:dyDescent="0.25">
      <c r="A106" s="41" t="s">
        <v>55</v>
      </c>
      <c r="B106" s="7">
        <f t="shared" si="1"/>
        <v>-9617.2400190685476</v>
      </c>
      <c r="C106" s="7">
        <f>SQRT(E98)</f>
        <v>15450.252823220959</v>
      </c>
      <c r="E106" s="14"/>
      <c r="F106" s="19"/>
    </row>
    <row r="107" spans="1:21" ht="19" x14ac:dyDescent="0.25">
      <c r="A107" s="41" t="s">
        <v>57</v>
      </c>
      <c r="B107" s="7">
        <f t="shared" si="1"/>
        <v>-2801.0626461559041</v>
      </c>
      <c r="C107" s="7">
        <f>SQRT(F99)</f>
        <v>601.48743138703799</v>
      </c>
      <c r="F107" s="19"/>
    </row>
    <row r="109" spans="1:21" ht="22" x14ac:dyDescent="0.3">
      <c r="A109" s="3" t="s">
        <v>28</v>
      </c>
      <c r="B109" s="25">
        <f>B103/C103</f>
        <v>9.2208836635104943E-2</v>
      </c>
      <c r="C109" s="41" t="s">
        <v>52</v>
      </c>
      <c r="E109" s="26"/>
    </row>
    <row r="110" spans="1:21" ht="19" x14ac:dyDescent="0.25">
      <c r="B110" s="25">
        <f>B104/C104</f>
        <v>49.250665465822806</v>
      </c>
      <c r="C110" s="41" t="s">
        <v>53</v>
      </c>
    </row>
    <row r="111" spans="1:21" ht="19" x14ac:dyDescent="0.25">
      <c r="B111" s="25">
        <f>B105/C105</f>
        <v>2.8343646895824368</v>
      </c>
      <c r="C111" s="41" t="s">
        <v>54</v>
      </c>
    </row>
    <row r="112" spans="1:21" ht="19" x14ac:dyDescent="0.25">
      <c r="B112" s="25">
        <f>B106/C106</f>
        <v>-0.6224648961481275</v>
      </c>
      <c r="C112" s="41" t="s">
        <v>55</v>
      </c>
    </row>
    <row r="113" spans="1:21" ht="19" x14ac:dyDescent="0.25">
      <c r="B113" s="25">
        <f>B107/C107</f>
        <v>-4.6568930620821396</v>
      </c>
      <c r="C113" s="41" t="s">
        <v>57</v>
      </c>
    </row>
    <row r="115" spans="1:21" ht="19" x14ac:dyDescent="0.2">
      <c r="A115" s="16" t="s">
        <v>39</v>
      </c>
      <c r="B115" s="15"/>
      <c r="C115" s="15"/>
      <c r="D115" s="15"/>
      <c r="E115" s="15"/>
      <c r="F115" s="15"/>
      <c r="G115" s="15"/>
      <c r="H115" s="15"/>
      <c r="I115" s="15"/>
      <c r="J115" s="15"/>
      <c r="K115" s="15"/>
      <c r="L115" s="15"/>
      <c r="M115" s="15"/>
      <c r="N115" s="15"/>
      <c r="O115" s="15"/>
      <c r="P115" s="15"/>
      <c r="Q115" s="15"/>
      <c r="R115" s="15"/>
      <c r="S115" s="15"/>
      <c r="T115" s="15"/>
      <c r="U115" s="15"/>
    </row>
    <row r="116" spans="1:21" ht="19" x14ac:dyDescent="0.2">
      <c r="B116" s="23" t="s">
        <v>35</v>
      </c>
      <c r="C116" s="21"/>
    </row>
    <row r="117" spans="1:21" ht="19" x14ac:dyDescent="0.2">
      <c r="A117" s="30" t="s">
        <v>58</v>
      </c>
      <c r="B117" s="7">
        <f>_xlfn.T.DIST.2T(B109,19)</f>
        <v>0.92749741592422974</v>
      </c>
      <c r="C117" s="7" t="s">
        <v>45</v>
      </c>
      <c r="E117" s="19"/>
      <c r="F117" s="19"/>
    </row>
    <row r="118" spans="1:21" ht="19" x14ac:dyDescent="0.2">
      <c r="A118" s="30" t="s">
        <v>59</v>
      </c>
      <c r="B118" s="7">
        <f>_xlfn.T.DIST.2T(B110,19)</f>
        <v>1.6539471372679304E-21</v>
      </c>
      <c r="C118" s="7" t="s">
        <v>36</v>
      </c>
      <c r="E118" s="19"/>
    </row>
    <row r="119" spans="1:21" ht="19" x14ac:dyDescent="0.2">
      <c r="A119" s="30" t="s">
        <v>60</v>
      </c>
      <c r="B119" s="7">
        <f t="shared" ref="B119" si="2">_xlfn.T.DIST.2T(B111,19)</f>
        <v>1.0598487012382194E-2</v>
      </c>
      <c r="C119" s="7" t="s">
        <v>36</v>
      </c>
      <c r="E119" s="19"/>
      <c r="F119" s="19"/>
    </row>
    <row r="120" spans="1:21" ht="19" x14ac:dyDescent="0.2">
      <c r="A120" s="30" t="s">
        <v>61</v>
      </c>
      <c r="B120" s="7">
        <f>_xlfn.T.DIST.2T(ABS(B112),19)</f>
        <v>0.54103544044783169</v>
      </c>
      <c r="C120" s="7" t="s">
        <v>45</v>
      </c>
      <c r="E120" s="19"/>
      <c r="F120" s="19"/>
    </row>
    <row r="121" spans="1:21" ht="19" x14ac:dyDescent="0.2">
      <c r="A121" s="30" t="s">
        <v>62</v>
      </c>
      <c r="B121" s="7">
        <f>_xlfn.T.DIST.2T(ABS(B113),19)</f>
        <v>1.7186421993557158E-4</v>
      </c>
      <c r="C121" s="7" t="s">
        <v>36</v>
      </c>
      <c r="E121" s="19"/>
      <c r="F121" s="19"/>
    </row>
    <row r="123" spans="1:21" s="28" customFormat="1" ht="21" x14ac:dyDescent="0.25">
      <c r="A123" s="36" t="s">
        <v>46</v>
      </c>
      <c r="B123" s="37"/>
      <c r="C123" s="37"/>
      <c r="D123" s="37"/>
      <c r="E123" s="37"/>
      <c r="F123" s="37"/>
      <c r="G123" s="37"/>
      <c r="H123" s="38"/>
      <c r="I123" s="38"/>
    </row>
    <row r="124" spans="1:21" ht="19" x14ac:dyDescent="0.25">
      <c r="A124" s="3" t="s">
        <v>4</v>
      </c>
      <c r="B124" s="3" t="s">
        <v>10</v>
      </c>
      <c r="C124" s="3" t="s">
        <v>2</v>
      </c>
      <c r="D124" s="3" t="s">
        <v>51</v>
      </c>
      <c r="E124" s="3" t="s">
        <v>26</v>
      </c>
      <c r="F124" s="3" t="s">
        <v>47</v>
      </c>
      <c r="G124" s="3" t="s">
        <v>12</v>
      </c>
    </row>
    <row r="125" spans="1:21" ht="19" x14ac:dyDescent="0.25">
      <c r="A125" s="5">
        <v>1500</v>
      </c>
      <c r="B125" s="5">
        <v>0</v>
      </c>
      <c r="C125" s="5">
        <v>20</v>
      </c>
      <c r="D125" s="5">
        <f>$B$150+A125*$B$151+B125*$B$152+C125*$B$153</f>
        <v>173376.8645570823</v>
      </c>
      <c r="E125" s="5">
        <f>'Q(A) - Q(D)'!H3</f>
        <v>185288.88364846352</v>
      </c>
      <c r="F125" s="5">
        <f>E125-D125</f>
        <v>11912.019091381226</v>
      </c>
      <c r="G125" s="5">
        <f>F125^2</f>
        <v>141896198.8334308</v>
      </c>
    </row>
    <row r="126" spans="1:21" ht="19" x14ac:dyDescent="0.25">
      <c r="A126" s="5">
        <v>2500</v>
      </c>
      <c r="B126" s="5">
        <v>0</v>
      </c>
      <c r="C126" s="5">
        <v>0</v>
      </c>
      <c r="D126" s="5">
        <f t="shared" ref="D126:D144" si="3">$B$150+A126*$B$151+B126*$B$152+C126*$B$153</f>
        <v>388633.95675205509</v>
      </c>
      <c r="E126" s="5">
        <f>'Q(A) - Q(D)'!H4</f>
        <v>368447.70257419441</v>
      </c>
      <c r="F126" s="5">
        <f t="shared" ref="F126:F144" si="4">E126-D126</f>
        <v>-20186.254177860683</v>
      </c>
      <c r="G126" s="5">
        <f t="shared" ref="G126:G144" si="5">F126^2</f>
        <v>407484857.73319787</v>
      </c>
    </row>
    <row r="127" spans="1:21" ht="19" x14ac:dyDescent="0.25">
      <c r="A127" s="5">
        <v>5000</v>
      </c>
      <c r="B127" s="5">
        <v>0</v>
      </c>
      <c r="C127" s="5">
        <v>14</v>
      </c>
      <c r="D127" s="5">
        <f t="shared" si="3"/>
        <v>742056.08220257703</v>
      </c>
      <c r="E127" s="5">
        <f>'Q(A) - Q(D)'!H5</f>
        <v>727991.43107945565</v>
      </c>
      <c r="F127" s="5">
        <f t="shared" si="4"/>
        <v>-14064.651123121381</v>
      </c>
      <c r="G127" s="5">
        <f t="shared" si="5"/>
        <v>197814411.21511951</v>
      </c>
    </row>
    <row r="128" spans="1:21" ht="19" x14ac:dyDescent="0.25">
      <c r="A128" s="5">
        <v>4700</v>
      </c>
      <c r="B128" s="5">
        <v>0</v>
      </c>
      <c r="C128" s="5">
        <v>12</v>
      </c>
      <c r="D128" s="5">
        <f t="shared" si="3"/>
        <v>700569.03017369891</v>
      </c>
      <c r="E128" s="5">
        <f>'Q(A) - Q(D)'!H6</f>
        <v>732239.82148477808</v>
      </c>
      <c r="F128" s="5">
        <f t="shared" si="4"/>
        <v>31670.791311079171</v>
      </c>
      <c r="G128" s="5">
        <f t="shared" si="5"/>
        <v>1003039022.2699279</v>
      </c>
    </row>
    <row r="129" spans="1:7" ht="19" x14ac:dyDescent="0.25">
      <c r="A129" s="5">
        <v>3500</v>
      </c>
      <c r="B129" s="5">
        <v>0</v>
      </c>
      <c r="C129" s="5">
        <v>5</v>
      </c>
      <c r="D129" s="5">
        <f t="shared" si="3"/>
        <v>531734.56260448496</v>
      </c>
      <c r="E129" s="5">
        <f>'Q(A) - Q(D)'!H7</f>
        <v>515549.80604443699</v>
      </c>
      <c r="F129" s="5">
        <f t="shared" si="4"/>
        <v>-16184.756560047972</v>
      </c>
      <c r="G129" s="5">
        <f t="shared" si="5"/>
        <v>261946344.90801588</v>
      </c>
    </row>
    <row r="130" spans="1:7" ht="19" x14ac:dyDescent="0.25">
      <c r="A130" s="5">
        <v>1000</v>
      </c>
      <c r="B130" s="5">
        <v>1</v>
      </c>
      <c r="C130" s="5">
        <v>25</v>
      </c>
      <c r="D130" s="5">
        <f t="shared" si="3"/>
        <v>124960.42280128264</v>
      </c>
      <c r="E130" s="5">
        <f>'Q(A) - Q(D)'!H8</f>
        <v>117587.88362669293</v>
      </c>
      <c r="F130" s="5">
        <f t="shared" si="4"/>
        <v>-7372.5391745897068</v>
      </c>
      <c r="G130" s="5">
        <f t="shared" si="5"/>
        <v>54354333.880859874</v>
      </c>
    </row>
    <row r="131" spans="1:7" ht="19" x14ac:dyDescent="0.25">
      <c r="A131" s="5">
        <v>1500</v>
      </c>
      <c r="B131" s="5">
        <v>0</v>
      </c>
      <c r="C131" s="5">
        <v>4</v>
      </c>
      <c r="D131" s="5">
        <f t="shared" si="3"/>
        <v>219557.01581630984</v>
      </c>
      <c r="E131" s="5">
        <f>'Q(A) - Q(D)'!H9</f>
        <v>213307.4523571413</v>
      </c>
      <c r="F131" s="5">
        <f t="shared" si="4"/>
        <v>-6249.5634591685375</v>
      </c>
      <c r="G131" s="5">
        <f t="shared" si="5"/>
        <v>39057043.430174619</v>
      </c>
    </row>
    <row r="132" spans="1:7" ht="19" x14ac:dyDescent="0.25">
      <c r="A132" s="5">
        <v>1600</v>
      </c>
      <c r="B132" s="5">
        <v>0</v>
      </c>
      <c r="C132" s="5">
        <v>3</v>
      </c>
      <c r="D132" s="5">
        <f t="shared" si="3"/>
        <v>238196.46558210542</v>
      </c>
      <c r="E132" s="5">
        <f>'Q(A) - Q(D)'!H10</f>
        <v>287750.33154239645</v>
      </c>
      <c r="F132" s="5">
        <f t="shared" si="4"/>
        <v>49553.865960291034</v>
      </c>
      <c r="G132" s="5">
        <f t="shared" si="5"/>
        <v>2455585631.6104903</v>
      </c>
    </row>
    <row r="133" spans="1:7" ht="19" x14ac:dyDescent="0.25">
      <c r="A133" s="5">
        <v>2000</v>
      </c>
      <c r="B133" s="5">
        <v>1</v>
      </c>
      <c r="C133" s="5">
        <v>1</v>
      </c>
      <c r="D133" s="5">
        <f t="shared" si="3"/>
        <v>351762.55281106231</v>
      </c>
      <c r="E133" s="5">
        <f>'Q(A) - Q(D)'!H11</f>
        <v>332117.38086666446</v>
      </c>
      <c r="F133" s="5">
        <f t="shared" si="4"/>
        <v>-19645.171944397851</v>
      </c>
      <c r="G133" s="5">
        <f t="shared" si="5"/>
        <v>385932780.72495645</v>
      </c>
    </row>
    <row r="134" spans="1:7" ht="19" x14ac:dyDescent="0.25">
      <c r="A134" s="5">
        <v>3000</v>
      </c>
      <c r="B134" s="5">
        <v>1</v>
      </c>
      <c r="C134" s="5">
        <v>0</v>
      </c>
      <c r="D134" s="5">
        <f t="shared" si="3"/>
        <v>512180.71538570244</v>
      </c>
      <c r="E134" s="5">
        <f>'Q(A) - Q(D)'!H12</f>
        <v>501796.38391273329</v>
      </c>
      <c r="F134" s="5">
        <f t="shared" si="4"/>
        <v>-10384.331472969148</v>
      </c>
      <c r="G134" s="5">
        <f t="shared" si="5"/>
        <v>107834340.1404976</v>
      </c>
    </row>
    <row r="135" spans="1:7" ht="19" x14ac:dyDescent="0.25">
      <c r="A135" s="5">
        <v>3600</v>
      </c>
      <c r="B135" s="5">
        <v>0</v>
      </c>
      <c r="C135" s="5">
        <v>10</v>
      </c>
      <c r="D135" s="5">
        <f t="shared" si="3"/>
        <v>533056.4556480702</v>
      </c>
      <c r="E135" s="5">
        <f>'Q(A) - Q(D)'!H13</f>
        <v>506532.79939290951</v>
      </c>
      <c r="F135" s="5">
        <f t="shared" si="4"/>
        <v>-26523.656255160691</v>
      </c>
      <c r="G135" s="5">
        <f t="shared" si="5"/>
        <v>703504341.14192486</v>
      </c>
    </row>
    <row r="136" spans="1:7" ht="19" x14ac:dyDescent="0.25">
      <c r="A136" s="5">
        <v>4100</v>
      </c>
      <c r="B136" s="5">
        <v>0</v>
      </c>
      <c r="C136" s="5">
        <v>35</v>
      </c>
      <c r="D136" s="5">
        <f t="shared" si="3"/>
        <v>539665.92086599628</v>
      </c>
      <c r="E136" s="5">
        <f>'Q(A) - Q(D)'!H14</f>
        <v>528640.39108261932</v>
      </c>
      <c r="F136" s="5">
        <f t="shared" si="4"/>
        <v>-11025.529783376958</v>
      </c>
      <c r="G136" s="5">
        <f t="shared" si="5"/>
        <v>121562307.00413236</v>
      </c>
    </row>
    <row r="137" spans="1:7" ht="19" x14ac:dyDescent="0.25">
      <c r="A137" s="5">
        <v>4300</v>
      </c>
      <c r="B137" s="5">
        <v>0</v>
      </c>
      <c r="C137" s="5">
        <v>22</v>
      </c>
      <c r="D137" s="5">
        <f t="shared" si="3"/>
        <v>608693.67438830633</v>
      </c>
      <c r="E137" s="5">
        <f>'Q(A) - Q(D)'!H15</f>
        <v>638520.65779780969</v>
      </c>
      <c r="F137" s="5">
        <f t="shared" si="4"/>
        <v>29826.983409503358</v>
      </c>
      <c r="G137" s="5">
        <f t="shared" si="5"/>
        <v>889648939.31078863</v>
      </c>
    </row>
    <row r="138" spans="1:7" ht="19" x14ac:dyDescent="0.25">
      <c r="A138" s="5">
        <v>6000</v>
      </c>
      <c r="B138" s="5">
        <v>1</v>
      </c>
      <c r="C138" s="5">
        <v>12</v>
      </c>
      <c r="D138" s="5">
        <f t="shared" si="3"/>
        <v>950141.31130409695</v>
      </c>
      <c r="E138" s="5">
        <f>'Q(A) - Q(D)'!H16</f>
        <v>973820.2657631482</v>
      </c>
      <c r="F138" s="5">
        <f t="shared" si="4"/>
        <v>23678.954459051252</v>
      </c>
      <c r="G138" s="5">
        <f t="shared" si="5"/>
        <v>560692884.27382314</v>
      </c>
    </row>
    <row r="139" spans="1:7" ht="19" x14ac:dyDescent="0.25">
      <c r="A139" s="5">
        <v>8000</v>
      </c>
      <c r="B139" s="5">
        <v>0</v>
      </c>
      <c r="C139" s="5">
        <v>28</v>
      </c>
      <c r="D139" s="5">
        <f t="shared" si="3"/>
        <v>1174244.1592135679</v>
      </c>
      <c r="E139" s="5">
        <f>'Q(A) - Q(D)'!H17</f>
        <v>1145508.5407893639</v>
      </c>
      <c r="F139" s="5">
        <f t="shared" si="4"/>
        <v>-28735.618424203945</v>
      </c>
      <c r="G139" s="5">
        <f t="shared" si="5"/>
        <v>825735766.22144926</v>
      </c>
    </row>
    <row r="140" spans="1:7" ht="19" x14ac:dyDescent="0.25">
      <c r="A140" s="5">
        <v>6700</v>
      </c>
      <c r="B140" s="5">
        <v>1</v>
      </c>
      <c r="C140" s="5">
        <v>6</v>
      </c>
      <c r="D140" s="5">
        <f t="shared" si="3"/>
        <v>1077731.2002109643</v>
      </c>
      <c r="E140" s="5">
        <f>'Q(A) - Q(D)'!H18</f>
        <v>1098463.5429048794</v>
      </c>
      <c r="F140" s="5">
        <f t="shared" si="4"/>
        <v>20732.342693915125</v>
      </c>
      <c r="G140" s="5">
        <f t="shared" si="5"/>
        <v>429830033.57793587</v>
      </c>
    </row>
    <row r="141" spans="1:7" ht="19" x14ac:dyDescent="0.25">
      <c r="A141" s="5">
        <v>1400</v>
      </c>
      <c r="B141" s="5">
        <v>1</v>
      </c>
      <c r="C141" s="5">
        <v>4</v>
      </c>
      <c r="D141" s="5">
        <f t="shared" si="3"/>
        <v>248584.63257739416</v>
      </c>
      <c r="E141" s="5">
        <f>'Q(A) - Q(D)'!H19</f>
        <v>226837.71806707955</v>
      </c>
      <c r="F141" s="5">
        <f t="shared" si="4"/>
        <v>-21746.914510314615</v>
      </c>
      <c r="G141" s="5">
        <f t="shared" si="5"/>
        <v>472928290.71893233</v>
      </c>
    </row>
    <row r="142" spans="1:7" ht="19" x14ac:dyDescent="0.25">
      <c r="A142" s="5">
        <v>1800</v>
      </c>
      <c r="B142" s="5">
        <v>1</v>
      </c>
      <c r="C142" s="5">
        <v>9</v>
      </c>
      <c r="D142" s="5">
        <f t="shared" si="3"/>
        <v>297166.0965572609</v>
      </c>
      <c r="E142" s="5">
        <f>'Q(A) - Q(D)'!H20</f>
        <v>334436.43467506627</v>
      </c>
      <c r="F142" s="5">
        <f t="shared" si="4"/>
        <v>37270.338117805368</v>
      </c>
      <c r="G142" s="5">
        <f t="shared" si="5"/>
        <v>1389078103.4155357</v>
      </c>
    </row>
    <row r="143" spans="1:7" ht="19" x14ac:dyDescent="0.25">
      <c r="A143" s="5">
        <v>2200</v>
      </c>
      <c r="B143" s="5">
        <v>1</v>
      </c>
      <c r="C143" s="5">
        <v>11</v>
      </c>
      <c r="D143" s="5">
        <f t="shared" si="3"/>
        <v>354406.33889823279</v>
      </c>
      <c r="E143" s="5">
        <f>'Q(A) - Q(D)'!H21</f>
        <v>343709.64222989278</v>
      </c>
      <c r="F143" s="5">
        <f t="shared" si="4"/>
        <v>-10696.69666834001</v>
      </c>
      <c r="G143" s="5">
        <f t="shared" si="5"/>
        <v>114419319.61447626</v>
      </c>
    </row>
    <row r="144" spans="1:7" ht="19" x14ac:dyDescent="0.25">
      <c r="A144" s="5">
        <v>2800</v>
      </c>
      <c r="B144" s="5">
        <v>1</v>
      </c>
      <c r="C144" s="5">
        <v>0</v>
      </c>
      <c r="D144" s="5">
        <f t="shared" si="3"/>
        <v>480674.33476151479</v>
      </c>
      <c r="E144" s="5">
        <f>'Q(A) - Q(D)'!H22</f>
        <v>468835.00560524408</v>
      </c>
      <c r="F144" s="5">
        <f t="shared" si="4"/>
        <v>-11839.329156270716</v>
      </c>
      <c r="G144" s="5">
        <f t="shared" si="5"/>
        <v>140169714.87052187</v>
      </c>
    </row>
    <row r="146" spans="1:5" ht="19" x14ac:dyDescent="0.25">
      <c r="A146" s="6" t="s">
        <v>67</v>
      </c>
    </row>
    <row r="147" spans="1:5" ht="19" x14ac:dyDescent="0.25">
      <c r="A147" s="3" t="s">
        <v>12</v>
      </c>
      <c r="B147" s="5">
        <f>SUM(G125:G144)</f>
        <v>10702514664.896191</v>
      </c>
    </row>
    <row r="148" spans="1:5" ht="19" x14ac:dyDescent="0.25">
      <c r="A148" s="3"/>
      <c r="B148" s="5"/>
    </row>
    <row r="149" spans="1:5" ht="19" x14ac:dyDescent="0.25">
      <c r="A149" s="20" t="s">
        <v>48</v>
      </c>
      <c r="B149" s="9"/>
    </row>
    <row r="150" spans="1:5" ht="19" x14ac:dyDescent="0.25">
      <c r="A150" s="3" t="s">
        <v>52</v>
      </c>
      <c r="B150" s="5">
        <v>-5195.8010502908546</v>
      </c>
    </row>
    <row r="151" spans="1:5" ht="19" x14ac:dyDescent="0.25">
      <c r="A151" s="3" t="s">
        <v>53</v>
      </c>
      <c r="B151" s="5">
        <v>157.53190312093838</v>
      </c>
    </row>
    <row r="152" spans="1:5" ht="19" x14ac:dyDescent="0.25">
      <c r="A152" s="3" t="s">
        <v>54</v>
      </c>
      <c r="B152" s="5">
        <v>44780.807073178155</v>
      </c>
    </row>
    <row r="153" spans="1:5" ht="19" x14ac:dyDescent="0.25">
      <c r="A153" s="3" t="s">
        <v>55</v>
      </c>
      <c r="B153" s="5">
        <v>-2886.2594537017217</v>
      </c>
    </row>
    <row r="154" spans="1:5" ht="19" x14ac:dyDescent="0.25">
      <c r="A154" s="3"/>
    </row>
    <row r="155" spans="1:5" ht="19" customHeight="1" x14ac:dyDescent="0.25">
      <c r="A155" s="39" t="s">
        <v>49</v>
      </c>
      <c r="B155" s="27"/>
      <c r="C155" s="27"/>
      <c r="D155" s="27"/>
      <c r="E155" s="27"/>
    </row>
    <row r="157" spans="1:5" ht="19" x14ac:dyDescent="0.25">
      <c r="A157" s="6" t="s">
        <v>50</v>
      </c>
      <c r="E157" s="3">
        <f>B150+B151*3500+B152*0+B153*10</f>
        <v>517303.26533597632</v>
      </c>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Q1</vt:lpstr>
      <vt:lpstr>Q(A) - Q(D)</vt:lpstr>
      <vt:lpstr>Q(E) - Q(H)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Microsoft Office User</cp:lastModifiedBy>
  <dcterms:created xsi:type="dcterms:W3CDTF">2020-09-03T00:56:35Z</dcterms:created>
  <dcterms:modified xsi:type="dcterms:W3CDTF">2020-09-14T15:58:48Z</dcterms:modified>
</cp:coreProperties>
</file>