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charts/chart2.xml" ContentType="application/vnd.openxmlformats-officedocument.drawingml.chart+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xl/comments7.xml" ContentType="application/vnd.openxmlformats-officedocument.spreadsheetml.comments+xml"/>
  <Override PartName="/xl/charts/chart3.xml" ContentType="application/vnd.openxmlformats-officedocument.drawingml.chart+xml"/>
  <Override PartName="/xl/drawings/drawing10.xml" ContentType="application/vnd.openxmlformats-officedocument.drawing+xml"/>
  <Override PartName="/xl/comments8.xml" ContentType="application/vnd.openxmlformats-officedocument.spreadsheetml.comments+xml"/>
  <Override PartName="/xl/drawings/drawing11.xml" ContentType="application/vnd.openxmlformats-officedocument.drawing+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24226"/>
  <mc:AlternateContent xmlns:mc="http://schemas.openxmlformats.org/markup-compatibility/2006">
    <mc:Choice Requires="x15">
      <x15ac:absPath xmlns:x15ac="http://schemas.microsoft.com/office/spreadsheetml/2010/11/ac" url="D:\Code\odoo\sps\sps\sps_addons\xproject\templates\"/>
    </mc:Choice>
  </mc:AlternateContent>
  <xr:revisionPtr revIDLastSave="0" documentId="13_ncr:1_{D0B930A2-A535-48F6-80E6-AA651A357E4A}" xr6:coauthVersionLast="47" xr6:coauthVersionMax="47" xr10:uidLastSave="{00000000-0000-0000-0000-000000000000}"/>
  <bookViews>
    <workbookView xWindow="25490" yWindow="-110" windowWidth="38620" windowHeight="21100" tabRatio="790" xr2:uid="{00000000-000D-0000-FFFF-FFFF00000000}"/>
  </bookViews>
  <sheets>
    <sheet name="DATA" sheetId="4" r:id="rId1"/>
    <sheet name="General" sheetId="18" r:id="rId2"/>
    <sheet name="Yearly Staff Satisfaction" sheetId="25" r:id="rId3"/>
    <sheet name="Monthly Staff Satisfaction" sheetId="20" r:id="rId4"/>
    <sheet name="Prject Staffs Satisfaction" sheetId="22" state="hidden" r:id="rId5"/>
    <sheet name="General (Project Satisfaction)" sheetId="23" state="hidden" r:id="rId6"/>
    <sheet name="Trouble shooting" sheetId="30" r:id="rId7"/>
    <sheet name="StaffList" sheetId="19" r:id="rId8"/>
    <sheet name="DATA (For monthly bonus)" sheetId="26" state="hidden" r:id="rId9"/>
    <sheet name="General (For monthly bonus)" sheetId="27" state="hidden" r:id="rId10"/>
    <sheet name="Monthly Staff Satisfaction (2)" sheetId="28" state="hidden" r:id="rId11"/>
    <sheet name="Yearly Staff Satisfaction (2)" sheetId="29" state="hidden" r:id="rId12"/>
  </sheets>
  <definedNames>
    <definedName name="_xlnm._FilterDatabase" localSheetId="0" hidden="1">DATA!$A$2:$T$1065</definedName>
    <definedName name="_xlnm._FilterDatabase" localSheetId="8" hidden="1">'DATA (For monthly bonus)'!$A$7:$Y$4581</definedName>
    <definedName name="_xlnm._FilterDatabase" localSheetId="3" hidden="1">'Monthly Staff Satisfaction'!$A$7:$M$7</definedName>
    <definedName name="_xlnm._FilterDatabase" localSheetId="10" hidden="1">'Monthly Staff Satisfaction (2)'!$A$7:$L$39</definedName>
    <definedName name="_xlnm._FilterDatabase" localSheetId="4" hidden="1">'Prject Staffs Satisfaction'!$A$7:$J$7</definedName>
    <definedName name="_xlnm._FilterDatabase" localSheetId="7" hidden="1">StaffList!$A$4:$D$4</definedName>
    <definedName name="_xlnm._FilterDatabase" localSheetId="6" hidden="1">'Trouble shooting'!$A$7:$M$37</definedName>
    <definedName name="_xlnm._FilterDatabase" localSheetId="2" hidden="1">'Yearly Staff Satisfaction'!$A$7:$Q$7</definedName>
    <definedName name="_xlnm._FilterDatabase" localSheetId="11" hidden="1">'Yearly Staff Satisfaction (2)'!$A$7:$Q$7</definedName>
    <definedName name="_xlnm.Print_Area" localSheetId="0">DATA!$A$1:$Q$1064</definedName>
    <definedName name="_xlnm.Print_Area" localSheetId="8">'DATA (For monthly bonus)'!$A$1:$U$4581</definedName>
    <definedName name="_xlnm.Print_Area" localSheetId="1">General!$A$1:$P$34</definedName>
    <definedName name="_xlnm.Print_Area" localSheetId="9">'General (For monthly bonus)'!$A$1:$P$34</definedName>
    <definedName name="_xlnm.Print_Area" localSheetId="5">'General (Project Satisfaction)'!$A$1:$P$41</definedName>
    <definedName name="_xlnm.Print_Area" localSheetId="3">'Monthly Staff Satisfaction'!$A$1:$I$37</definedName>
    <definedName name="_xlnm.Print_Area" localSheetId="10">'Monthly Staff Satisfaction (2)'!$A$1:$H$39</definedName>
    <definedName name="_xlnm.Print_Area" localSheetId="4">'Prject Staffs Satisfaction'!$A$1:$H$29</definedName>
    <definedName name="_xlnm.Print_Area" localSheetId="7">StaffList!$A$1:$D$33</definedName>
    <definedName name="_xlnm.Print_Area" localSheetId="6">'Trouble shooting'!$A$1:$I$37</definedName>
    <definedName name="_xlnm.Print_Area" localSheetId="2">'Yearly Staff Satisfaction'!$A$1:$O$37</definedName>
    <definedName name="_xlnm.Print_Area" localSheetId="11">'Yearly Staff Satisfaction (2)'!$A$1:$O$39</definedName>
    <definedName name="_xlnm.Print_Titles" localSheetId="0">DATA!$6:$7</definedName>
    <definedName name="_xlnm.Print_Titles" localSheetId="8">'DATA (For monthly bonus)'!$6:$7</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8" i="20" l="1"/>
  <c r="K12" i="20"/>
  <c r="K11" i="20"/>
  <c r="K10" i="20"/>
  <c r="K9" i="20"/>
  <c r="D6" i="18"/>
  <c r="Q8" i="25"/>
  <c r="D10" i="18"/>
  <c r="F6" i="18"/>
  <c r="Q32" i="25"/>
  <c r="E3" i="30" l="1"/>
  <c r="Q38" i="29" l="1"/>
  <c r="Q37" i="29"/>
  <c r="Q36" i="29"/>
  <c r="Q35" i="29"/>
  <c r="B35" i="29"/>
  <c r="Q34" i="29"/>
  <c r="Q33" i="29"/>
  <c r="Q32" i="29"/>
  <c r="B32" i="29"/>
  <c r="Q31" i="29"/>
  <c r="Q30" i="29"/>
  <c r="Q29" i="29"/>
  <c r="Q28" i="29"/>
  <c r="Q27" i="29"/>
  <c r="Q26" i="29"/>
  <c r="B26" i="29"/>
  <c r="Q25" i="29"/>
  <c r="B25" i="29"/>
  <c r="Q24" i="29"/>
  <c r="Q23" i="29"/>
  <c r="Q22" i="29"/>
  <c r="Q21" i="29"/>
  <c r="Q20" i="29"/>
  <c r="Q19" i="29"/>
  <c r="Q18" i="29"/>
  <c r="Q17" i="29"/>
  <c r="B17" i="29"/>
  <c r="Q16" i="29"/>
  <c r="Q15" i="29"/>
  <c r="Q14" i="29"/>
  <c r="B14" i="29"/>
  <c r="Q13" i="29"/>
  <c r="Q12" i="29"/>
  <c r="Q11" i="29"/>
  <c r="Q10" i="29"/>
  <c r="Q9" i="29"/>
  <c r="Q8" i="29"/>
  <c r="D5" i="29"/>
  <c r="N3" i="29"/>
  <c r="J38" i="28"/>
  <c r="B38" i="28"/>
  <c r="J37" i="28"/>
  <c r="B37" i="28" s="1"/>
  <c r="J36" i="28"/>
  <c r="J35" i="28"/>
  <c r="J34" i="28"/>
  <c r="B34" i="28"/>
  <c r="J33" i="28"/>
  <c r="J32" i="28"/>
  <c r="J31" i="28"/>
  <c r="J30" i="28"/>
  <c r="J29" i="28"/>
  <c r="J28" i="28"/>
  <c r="B28" i="28" s="1"/>
  <c r="J27" i="28"/>
  <c r="J26" i="28"/>
  <c r="J25" i="28"/>
  <c r="J24" i="28"/>
  <c r="J23" i="28"/>
  <c r="B23" i="28"/>
  <c r="J22" i="28"/>
  <c r="J21" i="28"/>
  <c r="J20" i="28"/>
  <c r="B20" i="28"/>
  <c r="J19" i="28"/>
  <c r="J18" i="28"/>
  <c r="B18" i="28" s="1"/>
  <c r="J17" i="28"/>
  <c r="J16" i="28"/>
  <c r="J15" i="28"/>
  <c r="J14" i="28"/>
  <c r="B14" i="28"/>
  <c r="J13" i="28"/>
  <c r="J12" i="28"/>
  <c r="B12" i="28"/>
  <c r="J11" i="28"/>
  <c r="J10" i="28"/>
  <c r="B10" i="28"/>
  <c r="J9" i="28"/>
  <c r="J8" i="28"/>
  <c r="E3" i="28"/>
  <c r="P14" i="27"/>
  <c r="O14" i="27"/>
  <c r="N14" i="27"/>
  <c r="M14" i="27"/>
  <c r="L14" i="27"/>
  <c r="K14" i="27"/>
  <c r="J14" i="27"/>
  <c r="I14" i="27"/>
  <c r="H14" i="27"/>
  <c r="G14" i="27"/>
  <c r="F14" i="27"/>
  <c r="E14" i="27"/>
  <c r="O13" i="27"/>
  <c r="N13" i="27"/>
  <c r="M13" i="27"/>
  <c r="L13" i="27"/>
  <c r="K13" i="27"/>
  <c r="J13" i="27"/>
  <c r="I13" i="27"/>
  <c r="H13" i="27"/>
  <c r="G13" i="27"/>
  <c r="F13" i="27"/>
  <c r="D13" i="27"/>
  <c r="E4" i="27"/>
  <c r="O3" i="27"/>
  <c r="M4565" i="26"/>
  <c r="M4563" i="26"/>
  <c r="M4562" i="26"/>
  <c r="M4557" i="26"/>
  <c r="M4556" i="26"/>
  <c r="M4554" i="26"/>
  <c r="M4553" i="26"/>
  <c r="M4552" i="26"/>
  <c r="M4551" i="26"/>
  <c r="M4550" i="26"/>
  <c r="M4549" i="26"/>
  <c r="M4548" i="26"/>
  <c r="M4547" i="26"/>
  <c r="M4546" i="26"/>
  <c r="M4545" i="26"/>
  <c r="M4544" i="26"/>
  <c r="M4543" i="26"/>
  <c r="M4542" i="26"/>
  <c r="M4541" i="26"/>
  <c r="M4540" i="26"/>
  <c r="M4539" i="26"/>
  <c r="M4538" i="26"/>
  <c r="M4537" i="26"/>
  <c r="M4536" i="26"/>
  <c r="M4535" i="26"/>
  <c r="M4534" i="26"/>
  <c r="M4533" i="26"/>
  <c r="M4532" i="26"/>
  <c r="M4531" i="26"/>
  <c r="M4530" i="26"/>
  <c r="M4529" i="26"/>
  <c r="M4528" i="26"/>
  <c r="M4527" i="26"/>
  <c r="M4526" i="26"/>
  <c r="M4525" i="26"/>
  <c r="M4524" i="26"/>
  <c r="M4523" i="26"/>
  <c r="M4522" i="26"/>
  <c r="M4521" i="26"/>
  <c r="M4520" i="26"/>
  <c r="M4519" i="26"/>
  <c r="M4518" i="26"/>
  <c r="M4517" i="26"/>
  <c r="M4516" i="26"/>
  <c r="M4515" i="26"/>
  <c r="M4514" i="26"/>
  <c r="M4513" i="26"/>
  <c r="M4512" i="26"/>
  <c r="M4511" i="26"/>
  <c r="M4510" i="26"/>
  <c r="M4509" i="26"/>
  <c r="M4508" i="26"/>
  <c r="M4507" i="26"/>
  <c r="M4506" i="26"/>
  <c r="M4505" i="26"/>
  <c r="M4504" i="26"/>
  <c r="M4503" i="26"/>
  <c r="M4502" i="26"/>
  <c r="M4501" i="26"/>
  <c r="M4500" i="26"/>
  <c r="M4499" i="26"/>
  <c r="M4498" i="26"/>
  <c r="M4497" i="26"/>
  <c r="M4496" i="26"/>
  <c r="M4495" i="26"/>
  <c r="M4494" i="26"/>
  <c r="M4493" i="26"/>
  <c r="M4492" i="26"/>
  <c r="M4491" i="26"/>
  <c r="M4490" i="26"/>
  <c r="M4486" i="26"/>
  <c r="M4485" i="26"/>
  <c r="M4484" i="26"/>
  <c r="M4483" i="26"/>
  <c r="M4482" i="26"/>
  <c r="M4481" i="26"/>
  <c r="M4480" i="26"/>
  <c r="M4479" i="26"/>
  <c r="M4478" i="26"/>
  <c r="M4477" i="26"/>
  <c r="M4476" i="26"/>
  <c r="M4475" i="26"/>
  <c r="M4474" i="26"/>
  <c r="M4473" i="26"/>
  <c r="M4472" i="26"/>
  <c r="M4471" i="26"/>
  <c r="M4470" i="26"/>
  <c r="M4469" i="26"/>
  <c r="M4468" i="26"/>
  <c r="M4467" i="26"/>
  <c r="M4466" i="26"/>
  <c r="M4465" i="26"/>
  <c r="M4464" i="26"/>
  <c r="M4463" i="26"/>
  <c r="M4462" i="26"/>
  <c r="M4461" i="26"/>
  <c r="M4460" i="26"/>
  <c r="M4459" i="26"/>
  <c r="M4458" i="26"/>
  <c r="M4457" i="26"/>
  <c r="M4456" i="26"/>
  <c r="M4455" i="26"/>
  <c r="M4454" i="26"/>
  <c r="M4453" i="26"/>
  <c r="M4452" i="26"/>
  <c r="M4451" i="26"/>
  <c r="M4450" i="26"/>
  <c r="M4449" i="26"/>
  <c r="M4448" i="26"/>
  <c r="M4447" i="26"/>
  <c r="M4446" i="26"/>
  <c r="M4445" i="26"/>
  <c r="M4444" i="26"/>
  <c r="M4443" i="26"/>
  <c r="M4442" i="26"/>
  <c r="M4441" i="26"/>
  <c r="M4440" i="26"/>
  <c r="M4439" i="26"/>
  <c r="M4438" i="26"/>
  <c r="M4437" i="26"/>
  <c r="M4436" i="26"/>
  <c r="M4435" i="26"/>
  <c r="M4434" i="26"/>
  <c r="M4433" i="26"/>
  <c r="M4432" i="26"/>
  <c r="M4431" i="26"/>
  <c r="M4430" i="26"/>
  <c r="M4429" i="26"/>
  <c r="M4428" i="26"/>
  <c r="M4427" i="26"/>
  <c r="M4426" i="26"/>
  <c r="M4425" i="26"/>
  <c r="M4424" i="26"/>
  <c r="M4423" i="26"/>
  <c r="M4422" i="26"/>
  <c r="M4421" i="26"/>
  <c r="M4420" i="26"/>
  <c r="M4419" i="26"/>
  <c r="M4418" i="26"/>
  <c r="M4417" i="26"/>
  <c r="M4416" i="26"/>
  <c r="M4415" i="26"/>
  <c r="N4415" i="26" s="1"/>
  <c r="O4415" i="26" s="1"/>
  <c r="M4414" i="26"/>
  <c r="M4413" i="26"/>
  <c r="M4411" i="26"/>
  <c r="M4403" i="26"/>
  <c r="M4401" i="26"/>
  <c r="M4399" i="26"/>
  <c r="M4379" i="26"/>
  <c r="M4378" i="26"/>
  <c r="M4377" i="26"/>
  <c r="M4375" i="26"/>
  <c r="M4374" i="26"/>
  <c r="M4364" i="26"/>
  <c r="M4363" i="26"/>
  <c r="M4362" i="26"/>
  <c r="M4361" i="26"/>
  <c r="M4360" i="26"/>
  <c r="M4359" i="26"/>
  <c r="M4358" i="26"/>
  <c r="M4357" i="26"/>
  <c r="M4356" i="26"/>
  <c r="M4355" i="26"/>
  <c r="M4354" i="26"/>
  <c r="M4353" i="26"/>
  <c r="M4352" i="26"/>
  <c r="M4351" i="26"/>
  <c r="M4350" i="26"/>
  <c r="M4349" i="26"/>
  <c r="M4348" i="26"/>
  <c r="M4347" i="26"/>
  <c r="M4346" i="26"/>
  <c r="M4345" i="26"/>
  <c r="M4344" i="26"/>
  <c r="M4343" i="26"/>
  <c r="M4342" i="26"/>
  <c r="M4341" i="26"/>
  <c r="M4335" i="26"/>
  <c r="M4327" i="26"/>
  <c r="M4322" i="26"/>
  <c r="M4321" i="26"/>
  <c r="O4320" i="26"/>
  <c r="M4320" i="26"/>
  <c r="M4303" i="26"/>
  <c r="M4294" i="26"/>
  <c r="M4283" i="26"/>
  <c r="M4278" i="26"/>
  <c r="M4260" i="26"/>
  <c r="M4259" i="26"/>
  <c r="M4249" i="26"/>
  <c r="M4248" i="26"/>
  <c r="M4247" i="26"/>
  <c r="M4246" i="26"/>
  <c r="M4245" i="26"/>
  <c r="M4244" i="26"/>
  <c r="M4243" i="26"/>
  <c r="M4242" i="26"/>
  <c r="M4241" i="26"/>
  <c r="M4239" i="26"/>
  <c r="M4238" i="26"/>
  <c r="M4237" i="26"/>
  <c r="M4236" i="26"/>
  <c r="N4236" i="26" s="1"/>
  <c r="M4235" i="26"/>
  <c r="M4234" i="26"/>
  <c r="M4233" i="26"/>
  <c r="M4217" i="26"/>
  <c r="M4216" i="26"/>
  <c r="M4209" i="26"/>
  <c r="M4194" i="26"/>
  <c r="N4194" i="26" s="1"/>
  <c r="M4193" i="26"/>
  <c r="M4177" i="26"/>
  <c r="M4176" i="26"/>
  <c r="M4175" i="26"/>
  <c r="N4175" i="26" s="1"/>
  <c r="M4154" i="26"/>
  <c r="M4153" i="26"/>
  <c r="M4151" i="26"/>
  <c r="M4150" i="26"/>
  <c r="M4137" i="26"/>
  <c r="M4136" i="26"/>
  <c r="M4135" i="26"/>
  <c r="M4071" i="26"/>
  <c r="M4070" i="26"/>
  <c r="M4068" i="26"/>
  <c r="M4067" i="26"/>
  <c r="M4066" i="26"/>
  <c r="M4064" i="26"/>
  <c r="M4063" i="26"/>
  <c r="M4062" i="26"/>
  <c r="M4060" i="26"/>
  <c r="M4059" i="26"/>
  <c r="M4058" i="26"/>
  <c r="M4056" i="26"/>
  <c r="M4055" i="26"/>
  <c r="M4054" i="26"/>
  <c r="M4053" i="26"/>
  <c r="M4052" i="26"/>
  <c r="M4051" i="26"/>
  <c r="M4050" i="26"/>
  <c r="M4049" i="26"/>
  <c r="M4048" i="26"/>
  <c r="M4047" i="26"/>
  <c r="M4046" i="26"/>
  <c r="M4045" i="26"/>
  <c r="M4044" i="26"/>
  <c r="M4043" i="26"/>
  <c r="M4042" i="26"/>
  <c r="M4041" i="26"/>
  <c r="M4040" i="26"/>
  <c r="M4039" i="26"/>
  <c r="M4038" i="26"/>
  <c r="M4037" i="26"/>
  <c r="M4036" i="26"/>
  <c r="M4035" i="26"/>
  <c r="M4034" i="26"/>
  <c r="M4033" i="26"/>
  <c r="M4032" i="26"/>
  <c r="M4031" i="26"/>
  <c r="M4030" i="26"/>
  <c r="M4029" i="26"/>
  <c r="M4028" i="26"/>
  <c r="M4027" i="26"/>
  <c r="M4026" i="26"/>
  <c r="M4025" i="26"/>
  <c r="M4024" i="26"/>
  <c r="M4023" i="26"/>
  <c r="M4022" i="26"/>
  <c r="M4021" i="26"/>
  <c r="M4020" i="26"/>
  <c r="M4019" i="26"/>
  <c r="M4018" i="26"/>
  <c r="M4017" i="26"/>
  <c r="M4016" i="26"/>
  <c r="M4015" i="26"/>
  <c r="M4014" i="26"/>
  <c r="M4013" i="26"/>
  <c r="M4012" i="26"/>
  <c r="M4011" i="26"/>
  <c r="M4010" i="26"/>
  <c r="M4009" i="26"/>
  <c r="M4008" i="26"/>
  <c r="M4007" i="26"/>
  <c r="M4006" i="26"/>
  <c r="M4005" i="26"/>
  <c r="M4004" i="26"/>
  <c r="M4003" i="26"/>
  <c r="M4002" i="26"/>
  <c r="M4001" i="26"/>
  <c r="M4000" i="26"/>
  <c r="M3999" i="26"/>
  <c r="M3998" i="26"/>
  <c r="M3997" i="26"/>
  <c r="M3996" i="26"/>
  <c r="M3995" i="26"/>
  <c r="M3994" i="26"/>
  <c r="M3993" i="26"/>
  <c r="M3992" i="26"/>
  <c r="M3991" i="26"/>
  <c r="M3990" i="26"/>
  <c r="M3989" i="26"/>
  <c r="M3988" i="26"/>
  <c r="M3987" i="26"/>
  <c r="M3986" i="26"/>
  <c r="M3985" i="26"/>
  <c r="M3984" i="26"/>
  <c r="M3983" i="26"/>
  <c r="M3982" i="26"/>
  <c r="M3981" i="26"/>
  <c r="M3980" i="26"/>
  <c r="M3979" i="26"/>
  <c r="M3978" i="26"/>
  <c r="M3977" i="26"/>
  <c r="M3976" i="26"/>
  <c r="M3975" i="26"/>
  <c r="M3974" i="26"/>
  <c r="M3973" i="26"/>
  <c r="M3972" i="26"/>
  <c r="M3971" i="26"/>
  <c r="M3970" i="26"/>
  <c r="M3969" i="26"/>
  <c r="M3968" i="26"/>
  <c r="M3967" i="26"/>
  <c r="M3966" i="26"/>
  <c r="M3965" i="26"/>
  <c r="M3964" i="26"/>
  <c r="M3963" i="26"/>
  <c r="M3962" i="26"/>
  <c r="M3961" i="26"/>
  <c r="M3960" i="26"/>
  <c r="M3959" i="26"/>
  <c r="M3958" i="26"/>
  <c r="M3957" i="26"/>
  <c r="M3956" i="26"/>
  <c r="M3955" i="26"/>
  <c r="M3954" i="26"/>
  <c r="M3953" i="26"/>
  <c r="M3952" i="26"/>
  <c r="M3951" i="26"/>
  <c r="M3950" i="26"/>
  <c r="M3949" i="26"/>
  <c r="M3948" i="26"/>
  <c r="M3947" i="26"/>
  <c r="M3946" i="26"/>
  <c r="M3945" i="26"/>
  <c r="M3944" i="26"/>
  <c r="M3943" i="26"/>
  <c r="M3942" i="26"/>
  <c r="M3941" i="26"/>
  <c r="M3940" i="26"/>
  <c r="M3939" i="26"/>
  <c r="M3938" i="26"/>
  <c r="M3937" i="26"/>
  <c r="M3936" i="26"/>
  <c r="M3935" i="26"/>
  <c r="M3934" i="26"/>
  <c r="M3933" i="26"/>
  <c r="M3911" i="26"/>
  <c r="M3910" i="26"/>
  <c r="M3909" i="26"/>
  <c r="M3908" i="26"/>
  <c r="M3907" i="26"/>
  <c r="M3905" i="26"/>
  <c r="M3904" i="26"/>
  <c r="M3903" i="26"/>
  <c r="M3902" i="26"/>
  <c r="M3901" i="26"/>
  <c r="M3900" i="26"/>
  <c r="M3899" i="26"/>
  <c r="M3898" i="26"/>
  <c r="M3897" i="26"/>
  <c r="M3896" i="26"/>
  <c r="M3895" i="26"/>
  <c r="M3894" i="26"/>
  <c r="M3893" i="26"/>
  <c r="M3892" i="26"/>
  <c r="M3891" i="26"/>
  <c r="M3890" i="26"/>
  <c r="M3889" i="26"/>
  <c r="M3888" i="26"/>
  <c r="M3887" i="26"/>
  <c r="M3886" i="26"/>
  <c r="M3885" i="26"/>
  <c r="M3884" i="26"/>
  <c r="M3883" i="26"/>
  <c r="M3882" i="26"/>
  <c r="M3881" i="26"/>
  <c r="M3880" i="26"/>
  <c r="M3879" i="26"/>
  <c r="M3878" i="26"/>
  <c r="M3877" i="26"/>
  <c r="M3876" i="26"/>
  <c r="M3875" i="26"/>
  <c r="M3874" i="26"/>
  <c r="M3873" i="26"/>
  <c r="M3872" i="26"/>
  <c r="M3871" i="26"/>
  <c r="M3870" i="26"/>
  <c r="M3869" i="26"/>
  <c r="M3868" i="26"/>
  <c r="M3867" i="26"/>
  <c r="M3866" i="26"/>
  <c r="M3865" i="26"/>
  <c r="M3864" i="26"/>
  <c r="M3863" i="26"/>
  <c r="M3862" i="26"/>
  <c r="M3861" i="26"/>
  <c r="M3860" i="26"/>
  <c r="M3859" i="26"/>
  <c r="M3858" i="26"/>
  <c r="M3857" i="26"/>
  <c r="M3856" i="26"/>
  <c r="M3855" i="26"/>
  <c r="M3854" i="26"/>
  <c r="M3853" i="26"/>
  <c r="M3852" i="26"/>
  <c r="M3851" i="26"/>
  <c r="M3850" i="26"/>
  <c r="M3849" i="26"/>
  <c r="M3848" i="26"/>
  <c r="M3847" i="26"/>
  <c r="M3846" i="26"/>
  <c r="M3845" i="26"/>
  <c r="M3844" i="26"/>
  <c r="M3843" i="26"/>
  <c r="M3842" i="26"/>
  <c r="M3841" i="26"/>
  <c r="M3840" i="26"/>
  <c r="M3839" i="26"/>
  <c r="M3838" i="26"/>
  <c r="M3837" i="26"/>
  <c r="M3836" i="26"/>
  <c r="M3835" i="26"/>
  <c r="M3834" i="26"/>
  <c r="M3833" i="26"/>
  <c r="M3832" i="26"/>
  <c r="M3831" i="26"/>
  <c r="M3830" i="26"/>
  <c r="M3829" i="26"/>
  <c r="M3828" i="26"/>
  <c r="M3827" i="26"/>
  <c r="M3826" i="26"/>
  <c r="M3825" i="26"/>
  <c r="M3824" i="26"/>
  <c r="M3823" i="26"/>
  <c r="M3822" i="26"/>
  <c r="M3821" i="26"/>
  <c r="M3820" i="26"/>
  <c r="M3819" i="26"/>
  <c r="M3818" i="26"/>
  <c r="M3817" i="26"/>
  <c r="M3816" i="26"/>
  <c r="M3815" i="26"/>
  <c r="M3814" i="26"/>
  <c r="M3813" i="26"/>
  <c r="M3812" i="26"/>
  <c r="M3811" i="26"/>
  <c r="M3810" i="26"/>
  <c r="M3809" i="26"/>
  <c r="M3808" i="26"/>
  <c r="M3807" i="26"/>
  <c r="M3806" i="26"/>
  <c r="M3805" i="26"/>
  <c r="M3804" i="26"/>
  <c r="M3803" i="26"/>
  <c r="M3802" i="26"/>
  <c r="M3801" i="26"/>
  <c r="M3800" i="26"/>
  <c r="M3799" i="26"/>
  <c r="M3798" i="26"/>
  <c r="M3797" i="26"/>
  <c r="M3796" i="26"/>
  <c r="M3795" i="26"/>
  <c r="M3794" i="26"/>
  <c r="M3793" i="26"/>
  <c r="M3792" i="26"/>
  <c r="M3791" i="26"/>
  <c r="M3790" i="26"/>
  <c r="M3789" i="26"/>
  <c r="M3788" i="26"/>
  <c r="M3787" i="26"/>
  <c r="M3786" i="26"/>
  <c r="M3785" i="26"/>
  <c r="M3784" i="26"/>
  <c r="M3783" i="26"/>
  <c r="M3782" i="26"/>
  <c r="M3781" i="26"/>
  <c r="M3780" i="26"/>
  <c r="M3779" i="26"/>
  <c r="M3778" i="26"/>
  <c r="M3777" i="26"/>
  <c r="M3776" i="26"/>
  <c r="M3775" i="26"/>
  <c r="M3774" i="26"/>
  <c r="M3773" i="26"/>
  <c r="M3772" i="26"/>
  <c r="M3771" i="26"/>
  <c r="M3770" i="26"/>
  <c r="M3769" i="26"/>
  <c r="M3768" i="26"/>
  <c r="M3767" i="26"/>
  <c r="M3766" i="26"/>
  <c r="M3765" i="26"/>
  <c r="M3764" i="26"/>
  <c r="M3763" i="26"/>
  <c r="M3762" i="26"/>
  <c r="M3761" i="26"/>
  <c r="M3760" i="26"/>
  <c r="M3759" i="26"/>
  <c r="M3758" i="26"/>
  <c r="M3757" i="26"/>
  <c r="M3756" i="26"/>
  <c r="M3755" i="26"/>
  <c r="M3754" i="26"/>
  <c r="M3753" i="26"/>
  <c r="M3752" i="26"/>
  <c r="M3751" i="26"/>
  <c r="M3750" i="26"/>
  <c r="M3749" i="26"/>
  <c r="M3748" i="26"/>
  <c r="M3747" i="26"/>
  <c r="M3746" i="26"/>
  <c r="M3745" i="26"/>
  <c r="M3744" i="26"/>
  <c r="M3743" i="26"/>
  <c r="M3742" i="26"/>
  <c r="M3741" i="26"/>
  <c r="M3740" i="26"/>
  <c r="M3739" i="26"/>
  <c r="M3738" i="26"/>
  <c r="M3737" i="26"/>
  <c r="M3736" i="26"/>
  <c r="M3735" i="26"/>
  <c r="M3734" i="26"/>
  <c r="M3733" i="26"/>
  <c r="M3732" i="26"/>
  <c r="M3717" i="26"/>
  <c r="N3717" i="26" s="1"/>
  <c r="M3716" i="26"/>
  <c r="N3716" i="26" s="1"/>
  <c r="M3715" i="26"/>
  <c r="M3712" i="26"/>
  <c r="M3711" i="26"/>
  <c r="M3710" i="26"/>
  <c r="M3709" i="26"/>
  <c r="M3708" i="26"/>
  <c r="M3694" i="26"/>
  <c r="M3693" i="26"/>
  <c r="M3692" i="26"/>
  <c r="M3691" i="26"/>
  <c r="N3691" i="26" s="1"/>
  <c r="M3690" i="26"/>
  <c r="M3689" i="26"/>
  <c r="M3688" i="26"/>
  <c r="M3687" i="26"/>
  <c r="M3686" i="26"/>
  <c r="M3685" i="26"/>
  <c r="M3684" i="26"/>
  <c r="M3683" i="26"/>
  <c r="M3682" i="26"/>
  <c r="M3681" i="26"/>
  <c r="M3680" i="26"/>
  <c r="M3679" i="26"/>
  <c r="M3678" i="26"/>
  <c r="M3677" i="26"/>
  <c r="M3676" i="26"/>
  <c r="M3675" i="26"/>
  <c r="M3674" i="26"/>
  <c r="M3673" i="26"/>
  <c r="M3672" i="26"/>
  <c r="M3671" i="26"/>
  <c r="M3670" i="26"/>
  <c r="M3650" i="26"/>
  <c r="M3648" i="26"/>
  <c r="M3646" i="26"/>
  <c r="M3645" i="26"/>
  <c r="M3644" i="26"/>
  <c r="M3643" i="26"/>
  <c r="M3642" i="26"/>
  <c r="M3641" i="26"/>
  <c r="M3640" i="26"/>
  <c r="M3639" i="26"/>
  <c r="M3638" i="26"/>
  <c r="M3637" i="26"/>
  <c r="M3636" i="26"/>
  <c r="M3635" i="26"/>
  <c r="M3634" i="26"/>
  <c r="M3633" i="26"/>
  <c r="M3632" i="26"/>
  <c r="M3631" i="26"/>
  <c r="M3630" i="26"/>
  <c r="M3629" i="26"/>
  <c r="M3628" i="26"/>
  <c r="M3627" i="26"/>
  <c r="M3625" i="26"/>
  <c r="M3623" i="26"/>
  <c r="M3622" i="26"/>
  <c r="M3621" i="26"/>
  <c r="M3619" i="26"/>
  <c r="M3618" i="26"/>
  <c r="M3617" i="26"/>
  <c r="M3615" i="26"/>
  <c r="M3613" i="26"/>
  <c r="M3612" i="26"/>
  <c r="M3611" i="26"/>
  <c r="M3609" i="26"/>
  <c r="M3608" i="26"/>
  <c r="M3607" i="26"/>
  <c r="M3605" i="26"/>
  <c r="M3604" i="26"/>
  <c r="M3603" i="26"/>
  <c r="M3601" i="26"/>
  <c r="M3600" i="26"/>
  <c r="M3599" i="26"/>
  <c r="M3597" i="26"/>
  <c r="M3596" i="26"/>
  <c r="M3595" i="26"/>
  <c r="M3593" i="26"/>
  <c r="M3561" i="26"/>
  <c r="M3559" i="26"/>
  <c r="M3557" i="26"/>
  <c r="M3552" i="26"/>
  <c r="M3546" i="26"/>
  <c r="M3538" i="26"/>
  <c r="M3537" i="26"/>
  <c r="M3536" i="26"/>
  <c r="M3535" i="26"/>
  <c r="M3534" i="26"/>
  <c r="M3532" i="26"/>
  <c r="M3526" i="26"/>
  <c r="M3525" i="26"/>
  <c r="M3524" i="26"/>
  <c r="M3523" i="26"/>
  <c r="M3522" i="26"/>
  <c r="N3522" i="26" s="1"/>
  <c r="M3521" i="26"/>
  <c r="N3521" i="26" s="1"/>
  <c r="M3520" i="26"/>
  <c r="N3520" i="26" s="1"/>
  <c r="M3519" i="26"/>
  <c r="N3519" i="26" s="1"/>
  <c r="M3518" i="26"/>
  <c r="N3518" i="26" s="1"/>
  <c r="M3517" i="26"/>
  <c r="M3516" i="26"/>
  <c r="N3516" i="26" s="1"/>
  <c r="M3492" i="26"/>
  <c r="M3490" i="26"/>
  <c r="M3489" i="26"/>
  <c r="M3488" i="26"/>
  <c r="M3487" i="26"/>
  <c r="M3482" i="26"/>
  <c r="M3480" i="26"/>
  <c r="M3478" i="26"/>
  <c r="M3477" i="26"/>
  <c r="M3476" i="26"/>
  <c r="M3475" i="26"/>
  <c r="M3474" i="26"/>
  <c r="M3473" i="26"/>
  <c r="M3471" i="26"/>
  <c r="M3470" i="26"/>
  <c r="M3469" i="26"/>
  <c r="M3468" i="26"/>
  <c r="M3442" i="26"/>
  <c r="M3423" i="26"/>
  <c r="M3421" i="26"/>
  <c r="M3420" i="26"/>
  <c r="M3419" i="26"/>
  <c r="M3418" i="26"/>
  <c r="M3417" i="26"/>
  <c r="M3416" i="26"/>
  <c r="M3415" i="26"/>
  <c r="M3414" i="26"/>
  <c r="M3413" i="26"/>
  <c r="M3412" i="26"/>
  <c r="M3411" i="26"/>
  <c r="O3410" i="26"/>
  <c r="M3410" i="26"/>
  <c r="M3409" i="26"/>
  <c r="M3408" i="26"/>
  <c r="M3407" i="26"/>
  <c r="M3406" i="26"/>
  <c r="M3405" i="26"/>
  <c r="M3404" i="26"/>
  <c r="M3403" i="26"/>
  <c r="M3402" i="26"/>
  <c r="M3401" i="26"/>
  <c r="M3400" i="26"/>
  <c r="M3399" i="26"/>
  <c r="M3398" i="26"/>
  <c r="M3397" i="26"/>
  <c r="M3396" i="26"/>
  <c r="M3395" i="26"/>
  <c r="M3394" i="26"/>
  <c r="M3393" i="26"/>
  <c r="M3392" i="26"/>
  <c r="M3391" i="26"/>
  <c r="M3390" i="26"/>
  <c r="M3389" i="26"/>
  <c r="M3388" i="26"/>
  <c r="M3387" i="26"/>
  <c r="M3386" i="26"/>
  <c r="M3385" i="26"/>
  <c r="M3384" i="26"/>
  <c r="M3383" i="26"/>
  <c r="M3382" i="26"/>
  <c r="M3381" i="26"/>
  <c r="M3380" i="26"/>
  <c r="M3379" i="26"/>
  <c r="M3378" i="26"/>
  <c r="M3377" i="26"/>
  <c r="M3376" i="26"/>
  <c r="M3375" i="26"/>
  <c r="M3374" i="26"/>
  <c r="M3373" i="26"/>
  <c r="M3372" i="26"/>
  <c r="M3371" i="26"/>
  <c r="M3370" i="26"/>
  <c r="M3369" i="26"/>
  <c r="M3368" i="26"/>
  <c r="M3367" i="26"/>
  <c r="M3366" i="26"/>
  <c r="M3365" i="26"/>
  <c r="M3364" i="26"/>
  <c r="M3363" i="26"/>
  <c r="M3362" i="26"/>
  <c r="M3361" i="26"/>
  <c r="M3360" i="26"/>
  <c r="M3359" i="26"/>
  <c r="M3358" i="26"/>
  <c r="M3357" i="26"/>
  <c r="M3356" i="26"/>
  <c r="M3355" i="26"/>
  <c r="M3354" i="26"/>
  <c r="M3353" i="26"/>
  <c r="M3352" i="26"/>
  <c r="M3351" i="26"/>
  <c r="M3350" i="26"/>
  <c r="M3349" i="26"/>
  <c r="M3348" i="26"/>
  <c r="M3347" i="26"/>
  <c r="M3346" i="26"/>
  <c r="M3345" i="26"/>
  <c r="M3344" i="26"/>
  <c r="M3343" i="26"/>
  <c r="M3342" i="26"/>
  <c r="M3341" i="26"/>
  <c r="M3340" i="26"/>
  <c r="M3339" i="26"/>
  <c r="M3338" i="26"/>
  <c r="M3337" i="26"/>
  <c r="M3336" i="26"/>
  <c r="M3335" i="26"/>
  <c r="M3334" i="26"/>
  <c r="M3333" i="26"/>
  <c r="M3332" i="26"/>
  <c r="M3331" i="26"/>
  <c r="M3330" i="26"/>
  <c r="M3329" i="26"/>
  <c r="M3328" i="26"/>
  <c r="M3327" i="26"/>
  <c r="M3326" i="26"/>
  <c r="M3325" i="26"/>
  <c r="M3324" i="26"/>
  <c r="M3323" i="26"/>
  <c r="M3322" i="26"/>
  <c r="M3321" i="26"/>
  <c r="M3320" i="26"/>
  <c r="M3319" i="26"/>
  <c r="M3318" i="26"/>
  <c r="M3317" i="26"/>
  <c r="M3316" i="26"/>
  <c r="M3315" i="26"/>
  <c r="M3314" i="26"/>
  <c r="M3313" i="26"/>
  <c r="M3312" i="26"/>
  <c r="M3311" i="26"/>
  <c r="M3310" i="26"/>
  <c r="M3309" i="26"/>
  <c r="M3308" i="26"/>
  <c r="M3307" i="26"/>
  <c r="M3306" i="26"/>
  <c r="M3305" i="26"/>
  <c r="M3304" i="26"/>
  <c r="M3303" i="26"/>
  <c r="M3302" i="26"/>
  <c r="M3301" i="26"/>
  <c r="M3300" i="26"/>
  <c r="M3299" i="26"/>
  <c r="M3298" i="26"/>
  <c r="M3297" i="26"/>
  <c r="M3296" i="26"/>
  <c r="M3295" i="26"/>
  <c r="M3294" i="26"/>
  <c r="M3293" i="26"/>
  <c r="M3292" i="26"/>
  <c r="M3291" i="26"/>
  <c r="M3290" i="26"/>
  <c r="M3289" i="26"/>
  <c r="M3288" i="26"/>
  <c r="M3287" i="26"/>
  <c r="M3286" i="26"/>
  <c r="M3285" i="26"/>
  <c r="M3284" i="26"/>
  <c r="M3283" i="26"/>
  <c r="M3282" i="26"/>
  <c r="M3281" i="26"/>
  <c r="M3280" i="26"/>
  <c r="M3279" i="26"/>
  <c r="M3278" i="26"/>
  <c r="M3277" i="26"/>
  <c r="M3276" i="26"/>
  <c r="M3275" i="26"/>
  <c r="M3274" i="26"/>
  <c r="M3273" i="26"/>
  <c r="M3272" i="26"/>
  <c r="M3271" i="26"/>
  <c r="M3270" i="26"/>
  <c r="M3269" i="26"/>
  <c r="M3268" i="26"/>
  <c r="M3267" i="26"/>
  <c r="M3266" i="26"/>
  <c r="M3265" i="26"/>
  <c r="M3264" i="26"/>
  <c r="M3263" i="26"/>
  <c r="M3262" i="26"/>
  <c r="M3261" i="26"/>
  <c r="M3260" i="26"/>
  <c r="M3259" i="26"/>
  <c r="M3258" i="26"/>
  <c r="M3257" i="26"/>
  <c r="M3256" i="26"/>
  <c r="M3255" i="26"/>
  <c r="M3254" i="26"/>
  <c r="M3253" i="26"/>
  <c r="M3252" i="26"/>
  <c r="M3251" i="26"/>
  <c r="M3250" i="26"/>
  <c r="M3249" i="26"/>
  <c r="M3248" i="26"/>
  <c r="M3247" i="26"/>
  <c r="M3246" i="26"/>
  <c r="M3245" i="26"/>
  <c r="M3244" i="26"/>
  <c r="M3243" i="26"/>
  <c r="M3242" i="26"/>
  <c r="M3241" i="26"/>
  <c r="M3240" i="26"/>
  <c r="M3239" i="26"/>
  <c r="M3238" i="26"/>
  <c r="M3237" i="26"/>
  <c r="M3236" i="26"/>
  <c r="M3235" i="26"/>
  <c r="M3234" i="26"/>
  <c r="M3233" i="26"/>
  <c r="M3232" i="26"/>
  <c r="M3231" i="26"/>
  <c r="M3230" i="26"/>
  <c r="M3229" i="26"/>
  <c r="M3228" i="26"/>
  <c r="M3227" i="26"/>
  <c r="M3226" i="26"/>
  <c r="M3225" i="26"/>
  <c r="M3224" i="26"/>
  <c r="M3223" i="26"/>
  <c r="M3222" i="26"/>
  <c r="M3221" i="26"/>
  <c r="M3220" i="26"/>
  <c r="M3219" i="26"/>
  <c r="M3218" i="26"/>
  <c r="M3217" i="26"/>
  <c r="M3216" i="26"/>
  <c r="M3215" i="26"/>
  <c r="M3214" i="26"/>
  <c r="M3213" i="26"/>
  <c r="M3212" i="26"/>
  <c r="M3211" i="26"/>
  <c r="M3210" i="26"/>
  <c r="M3203" i="26"/>
  <c r="M3202" i="26"/>
  <c r="M3201" i="26"/>
  <c r="M3200" i="26"/>
  <c r="M3199" i="26"/>
  <c r="M3198" i="26"/>
  <c r="M3197" i="26"/>
  <c r="M3196" i="26"/>
  <c r="M3195" i="26"/>
  <c r="M3194" i="26"/>
  <c r="M3193" i="26"/>
  <c r="M3192" i="26"/>
  <c r="M3191" i="26"/>
  <c r="M3190" i="26"/>
  <c r="M3189" i="26"/>
  <c r="M3188" i="26"/>
  <c r="M3187" i="26"/>
  <c r="M3186" i="26"/>
  <c r="M3185" i="26"/>
  <c r="M3184" i="26"/>
  <c r="M3183" i="26"/>
  <c r="M3182" i="26"/>
  <c r="M3181" i="26"/>
  <c r="M3180" i="26"/>
  <c r="M3179" i="26"/>
  <c r="M3178" i="26"/>
  <c r="M3177" i="26"/>
  <c r="M3176" i="26"/>
  <c r="M3175" i="26"/>
  <c r="M3174" i="26"/>
  <c r="M3173" i="26"/>
  <c r="M3172" i="26"/>
  <c r="M3171" i="26"/>
  <c r="M3170" i="26"/>
  <c r="M3169" i="26"/>
  <c r="M3168" i="26"/>
  <c r="M3167" i="26"/>
  <c r="M3166" i="26"/>
  <c r="M3165" i="26"/>
  <c r="M3164" i="26"/>
  <c r="M3163" i="26"/>
  <c r="M3162" i="26"/>
  <c r="M3161" i="26"/>
  <c r="M3160" i="26"/>
  <c r="M3159" i="26"/>
  <c r="M3158" i="26"/>
  <c r="M3157" i="26"/>
  <c r="M3156" i="26"/>
  <c r="M3155" i="26"/>
  <c r="M3154" i="26"/>
  <c r="M3153" i="26"/>
  <c r="M3152" i="26"/>
  <c r="M3151" i="26"/>
  <c r="M3150" i="26"/>
  <c r="M3147" i="26"/>
  <c r="M3146" i="26"/>
  <c r="M3145" i="26"/>
  <c r="M3144" i="26"/>
  <c r="M3143" i="26"/>
  <c r="M3142" i="26"/>
  <c r="M3141" i="26"/>
  <c r="M3140" i="26"/>
  <c r="M3139" i="26"/>
  <c r="M3138" i="26"/>
  <c r="M3137" i="26"/>
  <c r="M3136" i="26"/>
  <c r="M3135" i="26"/>
  <c r="M3134" i="26"/>
  <c r="M3133" i="26"/>
  <c r="M3132" i="26"/>
  <c r="M3131" i="26"/>
  <c r="M3130" i="26"/>
  <c r="M3129" i="26"/>
  <c r="M3128" i="26"/>
  <c r="M3127" i="26"/>
  <c r="M3126" i="26"/>
  <c r="M3125" i="26"/>
  <c r="M3124" i="26"/>
  <c r="M3123" i="26"/>
  <c r="M3122" i="26"/>
  <c r="M3121" i="26"/>
  <c r="M3120" i="26"/>
  <c r="M3119" i="26"/>
  <c r="M3118" i="26"/>
  <c r="M3117" i="26"/>
  <c r="M3116" i="26"/>
  <c r="M3115" i="26"/>
  <c r="M3114" i="26"/>
  <c r="M3113" i="26"/>
  <c r="M3112" i="26"/>
  <c r="M3111" i="26"/>
  <c r="M3110" i="26"/>
  <c r="M3108" i="26"/>
  <c r="M3107" i="26"/>
  <c r="M3106" i="26"/>
  <c r="M3105" i="26"/>
  <c r="M3104" i="26"/>
  <c r="N3104" i="26" s="1"/>
  <c r="O3104" i="26" s="1"/>
  <c r="M3103" i="26"/>
  <c r="M3102" i="26"/>
  <c r="M3101" i="26"/>
  <c r="M3100" i="26"/>
  <c r="M3099" i="26"/>
  <c r="M3098" i="26"/>
  <c r="M3097" i="26"/>
  <c r="M3096" i="26"/>
  <c r="M3094" i="26"/>
  <c r="M3093" i="26"/>
  <c r="N3093" i="26" s="1"/>
  <c r="O3093" i="26" s="1"/>
  <c r="M3092" i="26"/>
  <c r="M3091" i="26"/>
  <c r="N3091" i="26" s="1"/>
  <c r="M3090" i="26"/>
  <c r="N3090" i="26" s="1"/>
  <c r="M3089" i="26"/>
  <c r="N3089" i="26" s="1"/>
  <c r="M3088" i="26"/>
  <c r="N3088" i="26" s="1"/>
  <c r="M3087" i="26"/>
  <c r="N3087" i="26" s="1"/>
  <c r="M3086" i="26"/>
  <c r="N3086" i="26" s="1"/>
  <c r="M3085" i="26"/>
  <c r="M3084" i="26"/>
  <c r="N3084" i="26" s="1"/>
  <c r="M3083" i="26"/>
  <c r="M3082" i="26"/>
  <c r="M3044" i="26"/>
  <c r="M3043" i="26"/>
  <c r="M3042" i="26"/>
  <c r="M3041" i="26"/>
  <c r="M3040" i="26"/>
  <c r="M3039" i="26"/>
  <c r="M3038" i="26"/>
  <c r="M3036" i="26"/>
  <c r="M3035" i="26"/>
  <c r="N3035" i="26" s="1"/>
  <c r="M3034" i="26"/>
  <c r="M3033" i="26"/>
  <c r="N3033" i="26" s="1"/>
  <c r="O3033" i="26" s="1"/>
  <c r="M3025" i="26"/>
  <c r="M3021" i="26"/>
  <c r="M3020" i="26"/>
  <c r="M3011" i="26"/>
  <c r="M3010" i="26"/>
  <c r="M3006" i="26"/>
  <c r="M3000" i="26"/>
  <c r="M2952" i="26"/>
  <c r="M2950" i="26"/>
  <c r="M2948" i="26"/>
  <c r="M2946" i="26"/>
  <c r="M2945" i="26"/>
  <c r="M2941" i="26"/>
  <c r="M2940" i="26"/>
  <c r="M2939" i="26"/>
  <c r="M2938" i="26"/>
  <c r="M2937" i="26"/>
  <c r="M2936" i="26"/>
  <c r="M2896" i="26"/>
  <c r="M2845" i="26"/>
  <c r="M2844" i="26"/>
  <c r="M2842" i="26"/>
  <c r="M2840" i="26"/>
  <c r="M2832" i="26"/>
  <c r="M2821" i="26"/>
  <c r="N2821" i="26" s="1"/>
  <c r="M2820" i="26"/>
  <c r="N2820" i="26" s="1"/>
  <c r="M2819" i="26"/>
  <c r="N2819" i="26" s="1"/>
  <c r="M2818" i="26"/>
  <c r="N2818" i="26" s="1"/>
  <c r="M2817" i="26"/>
  <c r="N2817" i="26" s="1"/>
  <c r="M2816" i="26"/>
  <c r="N2816" i="26" s="1"/>
  <c r="M2815" i="26"/>
  <c r="N2815" i="26" s="1"/>
  <c r="M2814" i="26"/>
  <c r="N2814" i="26" s="1"/>
  <c r="M2813" i="26"/>
  <c r="N2813" i="26" s="1"/>
  <c r="M2812" i="26"/>
  <c r="N2812" i="26" s="1"/>
  <c r="M2811" i="26"/>
  <c r="N2811" i="26" s="1"/>
  <c r="M2810" i="26"/>
  <c r="N2810" i="26" s="1"/>
  <c r="M2809" i="26"/>
  <c r="N2809" i="26" s="1"/>
  <c r="M2808" i="26"/>
  <c r="N2808" i="26" s="1"/>
  <c r="M2807" i="26"/>
  <c r="N2807" i="26" s="1"/>
  <c r="M2806" i="26"/>
  <c r="N2806" i="26" s="1"/>
  <c r="M2805" i="26"/>
  <c r="N2805" i="26" s="1"/>
  <c r="M2804" i="26"/>
  <c r="N2804" i="26" s="1"/>
  <c r="M2803" i="26"/>
  <c r="N2803" i="26" s="1"/>
  <c r="M2802" i="26"/>
  <c r="N2802" i="26" s="1"/>
  <c r="M2801" i="26"/>
  <c r="N2801" i="26" s="1"/>
  <c r="M2800" i="26"/>
  <c r="N2800" i="26" s="1"/>
  <c r="M2799" i="26"/>
  <c r="N2799" i="26" s="1"/>
  <c r="M2798" i="26"/>
  <c r="M2796" i="26"/>
  <c r="M2795" i="26"/>
  <c r="M2792" i="26"/>
  <c r="M2791" i="26"/>
  <c r="M2788" i="26"/>
  <c r="M2787" i="26"/>
  <c r="M2784" i="26"/>
  <c r="M2782" i="26"/>
  <c r="M2780" i="26"/>
  <c r="M2779" i="26"/>
  <c r="M2777" i="26"/>
  <c r="M2775" i="26"/>
  <c r="M2774" i="26"/>
  <c r="M2772" i="26"/>
  <c r="M2771" i="26"/>
  <c r="M2770" i="26"/>
  <c r="M2763" i="26"/>
  <c r="M2753" i="26"/>
  <c r="M2752" i="26"/>
  <c r="M2745" i="26"/>
  <c r="M2733" i="26"/>
  <c r="M2723" i="26"/>
  <c r="M2722" i="26"/>
  <c r="M2721" i="26"/>
  <c r="M2720" i="26"/>
  <c r="M2719" i="26"/>
  <c r="M2718" i="26"/>
  <c r="M2715" i="26"/>
  <c r="M2714" i="26"/>
  <c r="M2713" i="26"/>
  <c r="M2711" i="26"/>
  <c r="M2706" i="26"/>
  <c r="M2703" i="26"/>
  <c r="M2702" i="26"/>
  <c r="M2698" i="26"/>
  <c r="M2697" i="26"/>
  <c r="M2696" i="26"/>
  <c r="M2695" i="26"/>
  <c r="M2694" i="26"/>
  <c r="M2693" i="26"/>
  <c r="M2692" i="26"/>
  <c r="M2691" i="26"/>
  <c r="M2690" i="26"/>
  <c r="M2689" i="26"/>
  <c r="M2688" i="26"/>
  <c r="M2687" i="26"/>
  <c r="M2686" i="26"/>
  <c r="M2685" i="26"/>
  <c r="M2684" i="26"/>
  <c r="M2683" i="26"/>
  <c r="M2682" i="26"/>
  <c r="M2681" i="26"/>
  <c r="M2680" i="26"/>
  <c r="M2679" i="26"/>
  <c r="M2678" i="26"/>
  <c r="M2677" i="26"/>
  <c r="M2676" i="26"/>
  <c r="M2675" i="26"/>
  <c r="M2674" i="26"/>
  <c r="M2673" i="26"/>
  <c r="M2672" i="26"/>
  <c r="M2671" i="26"/>
  <c r="M2670" i="26"/>
  <c r="M2669" i="26"/>
  <c r="M2668" i="26"/>
  <c r="M2667" i="26"/>
  <c r="M2666" i="26"/>
  <c r="M2665" i="26"/>
  <c r="M2664" i="26"/>
  <c r="M2663" i="26"/>
  <c r="M2662" i="26"/>
  <c r="M2661" i="26"/>
  <c r="M2660" i="26"/>
  <c r="M2659" i="26"/>
  <c r="M2658" i="26"/>
  <c r="M2657" i="26"/>
  <c r="M2656" i="26"/>
  <c r="M2655" i="26"/>
  <c r="M2654" i="26"/>
  <c r="M2653" i="26"/>
  <c r="M2652" i="26"/>
  <c r="M2651" i="26"/>
  <c r="M2650" i="26"/>
  <c r="M2649" i="26"/>
  <c r="M2648" i="26"/>
  <c r="M2647" i="26"/>
  <c r="M2634" i="26"/>
  <c r="M2633" i="26"/>
  <c r="M2632" i="26"/>
  <c r="M2631" i="26"/>
  <c r="M2630" i="26"/>
  <c r="M2629" i="26"/>
  <c r="M2628" i="26"/>
  <c r="M2627" i="26"/>
  <c r="M2626" i="26"/>
  <c r="M2625" i="26"/>
  <c r="M2624" i="26"/>
  <c r="M2623" i="26"/>
  <c r="M2622" i="26"/>
  <c r="M2621" i="26"/>
  <c r="M2620" i="26"/>
  <c r="M2619" i="26"/>
  <c r="M2618" i="26"/>
  <c r="M2617" i="26"/>
  <c r="M2616" i="26"/>
  <c r="M2615" i="26"/>
  <c r="M2614" i="26"/>
  <c r="M2613" i="26"/>
  <c r="M2612" i="26"/>
  <c r="M2611" i="26"/>
  <c r="M2610" i="26"/>
  <c r="M2609" i="26"/>
  <c r="M2608" i="26"/>
  <c r="M2607" i="26"/>
  <c r="M2606" i="26"/>
  <c r="M2605" i="26"/>
  <c r="M2604" i="26"/>
  <c r="M2603" i="26"/>
  <c r="M2602" i="26"/>
  <c r="M2601" i="26"/>
  <c r="M2600" i="26"/>
  <c r="M2599" i="26"/>
  <c r="M2598" i="26"/>
  <c r="M2597" i="26"/>
  <c r="M2596" i="26"/>
  <c r="M2590" i="26"/>
  <c r="M2589" i="26"/>
  <c r="M2588" i="26"/>
  <c r="M2587" i="26"/>
  <c r="M2586" i="26"/>
  <c r="M2585" i="26"/>
  <c r="M2584" i="26"/>
  <c r="M2583" i="26"/>
  <c r="M2582" i="26"/>
  <c r="M2581" i="26"/>
  <c r="M2580" i="26"/>
  <c r="M2579" i="26"/>
  <c r="M2578" i="26"/>
  <c r="M2577" i="26"/>
  <c r="M2576" i="26"/>
  <c r="M2575" i="26"/>
  <c r="M2574" i="26"/>
  <c r="M2573" i="26"/>
  <c r="M2572" i="26"/>
  <c r="M2571" i="26"/>
  <c r="M2570" i="26"/>
  <c r="M2569" i="26"/>
  <c r="M2568" i="26"/>
  <c r="M2567" i="26"/>
  <c r="M2566" i="26"/>
  <c r="M2565" i="26"/>
  <c r="M2564" i="26"/>
  <c r="M2563" i="26"/>
  <c r="M2562" i="26"/>
  <c r="M2561" i="26"/>
  <c r="M2560" i="26"/>
  <c r="M2559" i="26"/>
  <c r="M2558" i="26"/>
  <c r="M2557" i="26"/>
  <c r="M2556" i="26"/>
  <c r="M2555" i="26"/>
  <c r="M2554" i="26"/>
  <c r="M2550" i="26"/>
  <c r="M2549" i="26"/>
  <c r="M2548" i="26"/>
  <c r="M2547" i="26"/>
  <c r="M2546" i="26"/>
  <c r="M2545" i="26"/>
  <c r="M2544" i="26"/>
  <c r="M2543" i="26"/>
  <c r="M2542" i="26"/>
  <c r="M2541" i="26"/>
  <c r="M2540" i="26"/>
  <c r="M2539" i="26"/>
  <c r="M2538" i="26"/>
  <c r="M2537" i="26"/>
  <c r="M2536" i="26"/>
  <c r="M2535" i="26"/>
  <c r="M2534" i="26"/>
  <c r="M2533" i="26"/>
  <c r="M2532" i="26"/>
  <c r="M2531" i="26"/>
  <c r="M2530" i="26"/>
  <c r="M2529" i="26"/>
  <c r="M2528" i="26"/>
  <c r="M2486" i="26"/>
  <c r="M2475" i="26"/>
  <c r="M2474" i="26"/>
  <c r="M2473" i="26"/>
  <c r="M2472" i="26"/>
  <c r="M2471" i="26"/>
  <c r="M2470" i="26"/>
  <c r="M2469" i="26"/>
  <c r="M2468" i="26"/>
  <c r="M2467" i="26"/>
  <c r="M2466" i="26"/>
  <c r="M2465" i="26"/>
  <c r="M2464" i="26"/>
  <c r="M2463" i="26"/>
  <c r="M2462" i="26"/>
  <c r="M2461" i="26"/>
  <c r="M2460" i="26"/>
  <c r="M2459" i="26"/>
  <c r="M2458" i="26"/>
  <c r="M2457" i="26"/>
  <c r="M2456" i="26"/>
  <c r="M2455" i="26"/>
  <c r="M2454" i="26"/>
  <c r="M2453" i="26"/>
  <c r="M2452" i="26"/>
  <c r="M2451" i="26"/>
  <c r="M2450" i="26"/>
  <c r="M2449" i="26"/>
  <c r="M2448" i="26"/>
  <c r="M2447" i="26"/>
  <c r="M2446" i="26"/>
  <c r="M2445" i="26"/>
  <c r="M2444" i="26"/>
  <c r="M2443" i="26"/>
  <c r="M2442" i="26"/>
  <c r="M2441" i="26"/>
  <c r="M2440" i="26"/>
  <c r="M2439" i="26"/>
  <c r="M2438" i="26"/>
  <c r="M2437" i="26"/>
  <c r="M2436" i="26"/>
  <c r="M2435" i="26"/>
  <c r="M2434" i="26"/>
  <c r="M2433" i="26"/>
  <c r="M2432" i="26"/>
  <c r="M2431" i="26"/>
  <c r="M2430" i="26"/>
  <c r="M2429" i="26"/>
  <c r="M2428" i="26"/>
  <c r="M2427" i="26"/>
  <c r="M2426" i="26"/>
  <c r="M2425" i="26"/>
  <c r="M2424" i="26"/>
  <c r="M2423" i="26"/>
  <c r="M2422" i="26"/>
  <c r="M2421" i="26"/>
  <c r="M2420" i="26"/>
  <c r="M2419" i="26"/>
  <c r="M2418" i="26"/>
  <c r="M2417" i="26"/>
  <c r="M2416" i="26"/>
  <c r="M2401" i="26"/>
  <c r="M2400" i="26"/>
  <c r="M2399" i="26"/>
  <c r="M2364" i="26"/>
  <c r="M2344" i="26"/>
  <c r="M2342" i="26"/>
  <c r="M2340" i="26"/>
  <c r="M2333" i="26"/>
  <c r="M2332" i="26"/>
  <c r="M2331" i="26"/>
  <c r="M2330" i="26"/>
  <c r="M2328" i="26"/>
  <c r="M2327" i="26"/>
  <c r="M2326" i="26"/>
  <c r="M2325" i="26"/>
  <c r="M2324" i="26"/>
  <c r="M2323" i="26"/>
  <c r="M2322" i="26"/>
  <c r="M2321" i="26"/>
  <c r="M2320" i="26"/>
  <c r="M2319" i="26"/>
  <c r="M2318" i="26"/>
  <c r="M2317" i="26"/>
  <c r="M2316" i="26"/>
  <c r="M2315" i="26"/>
  <c r="M2314" i="26"/>
  <c r="M2313" i="26"/>
  <c r="M2312" i="26"/>
  <c r="M2311" i="26"/>
  <c r="M2310" i="26"/>
  <c r="M2309" i="26"/>
  <c r="M2308" i="26"/>
  <c r="M2307" i="26"/>
  <c r="M2306" i="26"/>
  <c r="M2305" i="26"/>
  <c r="M2304" i="26"/>
  <c r="M2302" i="26"/>
  <c r="M2277" i="26"/>
  <c r="M2248" i="26"/>
  <c r="M2247" i="26"/>
  <c r="M2246" i="26"/>
  <c r="M2245" i="26"/>
  <c r="M2244" i="26"/>
  <c r="M2243" i="26"/>
  <c r="M2224" i="26"/>
  <c r="M2210" i="26"/>
  <c r="M2196" i="26"/>
  <c r="M2189" i="26"/>
  <c r="M2188" i="26"/>
  <c r="M2180" i="26"/>
  <c r="M2179" i="26"/>
  <c r="M2178" i="26"/>
  <c r="N2178" i="26" s="1"/>
  <c r="O2178" i="26" s="1"/>
  <c r="M2177" i="26"/>
  <c r="O2159" i="26"/>
  <c r="M2159" i="26"/>
  <c r="O2158" i="26"/>
  <c r="M2158" i="26"/>
  <c r="O2157" i="26"/>
  <c r="M2157" i="26"/>
  <c r="O2156" i="26"/>
  <c r="M2156" i="26"/>
  <c r="O2155" i="26"/>
  <c r="M2155" i="26"/>
  <c r="O2154" i="26"/>
  <c r="M2154" i="26"/>
  <c r="M2153" i="26"/>
  <c r="M2152" i="26"/>
  <c r="M2151" i="26"/>
  <c r="M2150" i="26"/>
  <c r="M2149" i="26"/>
  <c r="M2148" i="26"/>
  <c r="M2144" i="26"/>
  <c r="M2137" i="26"/>
  <c r="M2130" i="26"/>
  <c r="M2129" i="26"/>
  <c r="M2128" i="26"/>
  <c r="M2127" i="26"/>
  <c r="M2125" i="26"/>
  <c r="M2057" i="26"/>
  <c r="M2055" i="26"/>
  <c r="M2054" i="26"/>
  <c r="M2007" i="26"/>
  <c r="M2006" i="26"/>
  <c r="M2005" i="26"/>
  <c r="M2004" i="26"/>
  <c r="M2003" i="26"/>
  <c r="M2002" i="26"/>
  <c r="M2001" i="26"/>
  <c r="M2000" i="26"/>
  <c r="M1999" i="26"/>
  <c r="M1998" i="26"/>
  <c r="M1997" i="26"/>
  <c r="M1996" i="26"/>
  <c r="M1995" i="26"/>
  <c r="M1994" i="26"/>
  <c r="M1985" i="26"/>
  <c r="M1984" i="26"/>
  <c r="M1965" i="26"/>
  <c r="M1964" i="26"/>
  <c r="M1963" i="26"/>
  <c r="M1962" i="26"/>
  <c r="M1961" i="26"/>
  <c r="M1960" i="26"/>
  <c r="M1959" i="26"/>
  <c r="M1958" i="26"/>
  <c r="M1957" i="26"/>
  <c r="M1956" i="26"/>
  <c r="M1955" i="26"/>
  <c r="M1954" i="26"/>
  <c r="M1953" i="26"/>
  <c r="M1952" i="26"/>
  <c r="M1951" i="26"/>
  <c r="M1950" i="26"/>
  <c r="M1949" i="26"/>
  <c r="M1948" i="26"/>
  <c r="M1947" i="26"/>
  <c r="M1946" i="26"/>
  <c r="M1945" i="26"/>
  <c r="M1943" i="26"/>
  <c r="M1942" i="26"/>
  <c r="M1941" i="26"/>
  <c r="M1940" i="26"/>
  <c r="M1939" i="26"/>
  <c r="M1938" i="26"/>
  <c r="M1937" i="26"/>
  <c r="M1936" i="26"/>
  <c r="M1935" i="26"/>
  <c r="M1934" i="26"/>
  <c r="M1933" i="26"/>
  <c r="M1932" i="26"/>
  <c r="M1931" i="26"/>
  <c r="M1930" i="26"/>
  <c r="M1929" i="26"/>
  <c r="M1928" i="26"/>
  <c r="M1927" i="26"/>
  <c r="M1926" i="26"/>
  <c r="M1925" i="26"/>
  <c r="M1924" i="26"/>
  <c r="M1923" i="26"/>
  <c r="M1922" i="26"/>
  <c r="M1921" i="26"/>
  <c r="M1920" i="26"/>
  <c r="M1919" i="26"/>
  <c r="M1918" i="26"/>
  <c r="M1917" i="26"/>
  <c r="M1916" i="26"/>
  <c r="M1892" i="26"/>
  <c r="M1891" i="26"/>
  <c r="M1888" i="26"/>
  <c r="M1886" i="26"/>
  <c r="M1884" i="26"/>
  <c r="M1881" i="26"/>
  <c r="M1879" i="26"/>
  <c r="M1876" i="26"/>
  <c r="M1874" i="26"/>
  <c r="M1873" i="26"/>
  <c r="M1872" i="26"/>
  <c r="M1871" i="26"/>
  <c r="M1870" i="26"/>
  <c r="M1869" i="26"/>
  <c r="M1868" i="26"/>
  <c r="M1867" i="26"/>
  <c r="M1866" i="26"/>
  <c r="M1865" i="26"/>
  <c r="M1864" i="26"/>
  <c r="M1863" i="26"/>
  <c r="M1862" i="26"/>
  <c r="M1861" i="26"/>
  <c r="M1860" i="26"/>
  <c r="M1859" i="26"/>
  <c r="M1858" i="26"/>
  <c r="M1857" i="26"/>
  <c r="M1856" i="26"/>
  <c r="M1855" i="26"/>
  <c r="M1854" i="26"/>
  <c r="M1853" i="26"/>
  <c r="M1852" i="26"/>
  <c r="M1851" i="26"/>
  <c r="M1850" i="26"/>
  <c r="M1849" i="26"/>
  <c r="M1848" i="26"/>
  <c r="M1847" i="26"/>
  <c r="M1846" i="26"/>
  <c r="M1845" i="26"/>
  <c r="M1844" i="26"/>
  <c r="M1843" i="26"/>
  <c r="M1842" i="26"/>
  <c r="M1835" i="26"/>
  <c r="M1814" i="26"/>
  <c r="M1808" i="26"/>
  <c r="M1793" i="26"/>
  <c r="M1792" i="26"/>
  <c r="M1791" i="26"/>
  <c r="M1790" i="26"/>
  <c r="M1789" i="26"/>
  <c r="M1788" i="26"/>
  <c r="M1787" i="26"/>
  <c r="M1786" i="26"/>
  <c r="M1785" i="26"/>
  <c r="M1784" i="26"/>
  <c r="M1783" i="26"/>
  <c r="M1782" i="26"/>
  <c r="M1781" i="26"/>
  <c r="M1780" i="26"/>
  <c r="M1779" i="26"/>
  <c r="M1778" i="26"/>
  <c r="M1777" i="26"/>
  <c r="M1776" i="26"/>
  <c r="M1738" i="26"/>
  <c r="M1699" i="26"/>
  <c r="M1698" i="26"/>
  <c r="M1556" i="26"/>
  <c r="M1541" i="26"/>
  <c r="M1540" i="26"/>
  <c r="M1505" i="26"/>
  <c r="M1485" i="26"/>
  <c r="M1483" i="26"/>
  <c r="M1480" i="26"/>
  <c r="M1479" i="26"/>
  <c r="M1466" i="26"/>
  <c r="M1465" i="26"/>
  <c r="M1464" i="26"/>
  <c r="M1463" i="26"/>
  <c r="M1461" i="26"/>
  <c r="O1460" i="26"/>
  <c r="M1434" i="26"/>
  <c r="M1433" i="26"/>
  <c r="M1427" i="26"/>
  <c r="M1426" i="26"/>
  <c r="M1425" i="26"/>
  <c r="M1424" i="26"/>
  <c r="M1423" i="26"/>
  <c r="M1422" i="26"/>
  <c r="M1421" i="26"/>
  <c r="M1420" i="26"/>
  <c r="M1411" i="26"/>
  <c r="M1399" i="26"/>
  <c r="M1391" i="26"/>
  <c r="M1385" i="26"/>
  <c r="M1384" i="26"/>
  <c r="M1383" i="26"/>
  <c r="M1374" i="26"/>
  <c r="M1373" i="26"/>
  <c r="M1369" i="26"/>
  <c r="O1368" i="26"/>
  <c r="M1368" i="26"/>
  <c r="O1367" i="26"/>
  <c r="M1367" i="26"/>
  <c r="M1366" i="26"/>
  <c r="M1363" i="26"/>
  <c r="M1360" i="26"/>
  <c r="M1358" i="26"/>
  <c r="O1357" i="26"/>
  <c r="M1357" i="26"/>
  <c r="M1344" i="26"/>
  <c r="M1343" i="26"/>
  <c r="M1342" i="26"/>
  <c r="M1341" i="26"/>
  <c r="M1340" i="26"/>
  <c r="M1339" i="26"/>
  <c r="M1338" i="26"/>
  <c r="M1337" i="26"/>
  <c r="M1336" i="26"/>
  <c r="M1335" i="26"/>
  <c r="M1334" i="26"/>
  <c r="M1333" i="26"/>
  <c r="M1332" i="26"/>
  <c r="M1331" i="26"/>
  <c r="M1330" i="26"/>
  <c r="M1329" i="26"/>
  <c r="M1328" i="26"/>
  <c r="M1327" i="26"/>
  <c r="M1326" i="26"/>
  <c r="M1325" i="26"/>
  <c r="M1324" i="26"/>
  <c r="M1323" i="26"/>
  <c r="M1322" i="26"/>
  <c r="M1321" i="26"/>
  <c r="M1320" i="26"/>
  <c r="M1303" i="26"/>
  <c r="M1302" i="26"/>
  <c r="M1301" i="26"/>
  <c r="M1300" i="26"/>
  <c r="M1299" i="26"/>
  <c r="M1298" i="26"/>
  <c r="M1297" i="26"/>
  <c r="M1296" i="26"/>
  <c r="M1295" i="26"/>
  <c r="M1294" i="26"/>
  <c r="M1293" i="26"/>
  <c r="M1292" i="26"/>
  <c r="M1291" i="26"/>
  <c r="M1290" i="26"/>
  <c r="M1289" i="26"/>
  <c r="M1288" i="26"/>
  <c r="M1287" i="26"/>
  <c r="M1286" i="26"/>
  <c r="M1285" i="26"/>
  <c r="M1284" i="26"/>
  <c r="M1283" i="26"/>
  <c r="M1282" i="26"/>
  <c r="M1281" i="26"/>
  <c r="M1280" i="26"/>
  <c r="M1279" i="26"/>
  <c r="M1277" i="26"/>
  <c r="M1276" i="26"/>
  <c r="M1275" i="26"/>
  <c r="M1274" i="26"/>
  <c r="M1273" i="26"/>
  <c r="M1272" i="26"/>
  <c r="M1271" i="26"/>
  <c r="M1270" i="26"/>
  <c r="M1269" i="26"/>
  <c r="M1268" i="26"/>
  <c r="M1267" i="26"/>
  <c r="M1266" i="26"/>
  <c r="M1265" i="26"/>
  <c r="M1263" i="26"/>
  <c r="M1262" i="26"/>
  <c r="M1261" i="26"/>
  <c r="M1259" i="26"/>
  <c r="M1258" i="26"/>
  <c r="M1257" i="26"/>
  <c r="M1255" i="26"/>
  <c r="M1254" i="26"/>
  <c r="M1253" i="26"/>
  <c r="M1252" i="26"/>
  <c r="M1251" i="26"/>
  <c r="M1250" i="26"/>
  <c r="M1249" i="26"/>
  <c r="M1248" i="26"/>
  <c r="M1247" i="26"/>
  <c r="M1246" i="26"/>
  <c r="M1245" i="26"/>
  <c r="M1244" i="26"/>
  <c r="M1243" i="26"/>
  <c r="M1242" i="26"/>
  <c r="O1231" i="26"/>
  <c r="M1231" i="26"/>
  <c r="M1224" i="26"/>
  <c r="M1223" i="26"/>
  <c r="M1222" i="26"/>
  <c r="M1221" i="26"/>
  <c r="M1220" i="26"/>
  <c r="M1219" i="26"/>
  <c r="M1218" i="26"/>
  <c r="M1217" i="26"/>
  <c r="M1216" i="26"/>
  <c r="M1215" i="26"/>
  <c r="M1214" i="26"/>
  <c r="M1213" i="26"/>
  <c r="M1212" i="26"/>
  <c r="M1211" i="26"/>
  <c r="M1210" i="26"/>
  <c r="M1209" i="26"/>
  <c r="M1208" i="26"/>
  <c r="M1207" i="26"/>
  <c r="M1206" i="26"/>
  <c r="M1205" i="26"/>
  <c r="M1204" i="26"/>
  <c r="M1203" i="26"/>
  <c r="M1202" i="26"/>
  <c r="M1201" i="26"/>
  <c r="M1200" i="26"/>
  <c r="M1199" i="26"/>
  <c r="M1198" i="26"/>
  <c r="M1197" i="26"/>
  <c r="M1196" i="26"/>
  <c r="M1195" i="26"/>
  <c r="M1194" i="26"/>
  <c r="M1193" i="26"/>
  <c r="M1192" i="26"/>
  <c r="M1191" i="26"/>
  <c r="M1190" i="26"/>
  <c r="M1189" i="26"/>
  <c r="M1188" i="26"/>
  <c r="M1187" i="26"/>
  <c r="M1186" i="26"/>
  <c r="M1185" i="26"/>
  <c r="M1184" i="26"/>
  <c r="M1183" i="26"/>
  <c r="M1182" i="26"/>
  <c r="M1181" i="26"/>
  <c r="M1180" i="26"/>
  <c r="M1179" i="26"/>
  <c r="M1178" i="26"/>
  <c r="M1175" i="26"/>
  <c r="M1173" i="26"/>
  <c r="M1171" i="26"/>
  <c r="M1160" i="26"/>
  <c r="M1159" i="26"/>
  <c r="M1158" i="26"/>
  <c r="M1153" i="26"/>
  <c r="M1152" i="26"/>
  <c r="M1150" i="26"/>
  <c r="M1149" i="26"/>
  <c r="M1148" i="26"/>
  <c r="M1147" i="26"/>
  <c r="M1146" i="26"/>
  <c r="M1145" i="26"/>
  <c r="M1144" i="26"/>
  <c r="M1143" i="26"/>
  <c r="M1142" i="26"/>
  <c r="M1141" i="26"/>
  <c r="M1140" i="26"/>
  <c r="M1139" i="26"/>
  <c r="M1138" i="26"/>
  <c r="M1137" i="26"/>
  <c r="M1136" i="26"/>
  <c r="M1135" i="26"/>
  <c r="M1134" i="26"/>
  <c r="M1133" i="26"/>
  <c r="M1132" i="26"/>
  <c r="M1131" i="26"/>
  <c r="M1130" i="26"/>
  <c r="M1129" i="26"/>
  <c r="M1128" i="26"/>
  <c r="M1127" i="26"/>
  <c r="M1126" i="26"/>
  <c r="M1125" i="26"/>
  <c r="M1124" i="26"/>
  <c r="M1123" i="26"/>
  <c r="M1120" i="26"/>
  <c r="M1117" i="26"/>
  <c r="M1116" i="26"/>
  <c r="M1110" i="26"/>
  <c r="M1109" i="26"/>
  <c r="M1108" i="26"/>
  <c r="M1107" i="26"/>
  <c r="M1106" i="26"/>
  <c r="M1105" i="26"/>
  <c r="M1104" i="26"/>
  <c r="M1086" i="26"/>
  <c r="M1083" i="26"/>
  <c r="M1082" i="26"/>
  <c r="M1078" i="26"/>
  <c r="M1068" i="26"/>
  <c r="M1067" i="26"/>
  <c r="O1061" i="26"/>
  <c r="M1061" i="26"/>
  <c r="M1055" i="26"/>
  <c r="M1054" i="26"/>
  <c r="M1053" i="26"/>
  <c r="M1052" i="26"/>
  <c r="M1041" i="26"/>
  <c r="M1040" i="26"/>
  <c r="O1039" i="26"/>
  <c r="M1039" i="26"/>
  <c r="M1023" i="26"/>
  <c r="M1021" i="26"/>
  <c r="M1019" i="26"/>
  <c r="M1016" i="26"/>
  <c r="M1014" i="26"/>
  <c r="M1012" i="26"/>
  <c r="M1011" i="26"/>
  <c r="M1010" i="26"/>
  <c r="M971" i="26"/>
  <c r="M970" i="26"/>
  <c r="M969" i="26"/>
  <c r="M966" i="26"/>
  <c r="M965" i="26"/>
  <c r="M961" i="26"/>
  <c r="M949" i="26"/>
  <c r="M948" i="26"/>
  <c r="M947" i="26"/>
  <c r="M946" i="26"/>
  <c r="M945" i="26"/>
  <c r="M944" i="26"/>
  <c r="M942" i="26"/>
  <c r="M940" i="26"/>
  <c r="M939" i="26"/>
  <c r="M937" i="26"/>
  <c r="M936" i="26"/>
  <c r="M935" i="26"/>
  <c r="M933" i="26"/>
  <c r="M932" i="26"/>
  <c r="M931" i="26"/>
  <c r="M930" i="26"/>
  <c r="M929" i="26"/>
  <c r="M928" i="26"/>
  <c r="M927" i="26"/>
  <c r="M926" i="26"/>
  <c r="M925" i="26"/>
  <c r="M924" i="26"/>
  <c r="M923" i="26"/>
  <c r="M922" i="26"/>
  <c r="M921" i="26"/>
  <c r="M920" i="26"/>
  <c r="M919" i="26"/>
  <c r="M918" i="26"/>
  <c r="M917" i="26"/>
  <c r="M916" i="26"/>
  <c r="M915" i="26"/>
  <c r="M914" i="26"/>
  <c r="M913" i="26"/>
  <c r="M912" i="26"/>
  <c r="M910" i="26"/>
  <c r="M909" i="26"/>
  <c r="N909" i="26" s="1"/>
  <c r="O909" i="26" s="1"/>
  <c r="M908" i="26"/>
  <c r="M907" i="26"/>
  <c r="M906" i="26"/>
  <c r="M905" i="26"/>
  <c r="M904" i="26"/>
  <c r="M903" i="26"/>
  <c r="M902" i="26"/>
  <c r="M901" i="26"/>
  <c r="M900" i="26"/>
  <c r="M899" i="26"/>
  <c r="M898" i="26"/>
  <c r="M897" i="26"/>
  <c r="M896" i="26"/>
  <c r="M895" i="26"/>
  <c r="M894" i="26"/>
  <c r="M893" i="26"/>
  <c r="M892" i="26"/>
  <c r="M887" i="26"/>
  <c r="M886" i="26"/>
  <c r="M885" i="26"/>
  <c r="M873" i="26"/>
  <c r="M868" i="26"/>
  <c r="M867" i="26"/>
  <c r="M866" i="26"/>
  <c r="M865" i="26"/>
  <c r="M864" i="26"/>
  <c r="M863" i="26"/>
  <c r="M862" i="26"/>
  <c r="M861" i="26"/>
  <c r="M860" i="26"/>
  <c r="M859" i="26"/>
  <c r="M857" i="26"/>
  <c r="M856" i="26"/>
  <c r="M855" i="26"/>
  <c r="M854" i="26"/>
  <c r="M853" i="26"/>
  <c r="M852" i="26"/>
  <c r="M851" i="26"/>
  <c r="M850" i="26"/>
  <c r="M849" i="26"/>
  <c r="M848" i="26"/>
  <c r="M847" i="26"/>
  <c r="M846" i="26"/>
  <c r="M845" i="26"/>
  <c r="M844" i="26"/>
  <c r="M843" i="26"/>
  <c r="M842" i="26"/>
  <c r="M841" i="26"/>
  <c r="M840" i="26"/>
  <c r="M839" i="26"/>
  <c r="M838" i="26"/>
  <c r="M833" i="26"/>
  <c r="M832" i="26"/>
  <c r="M831" i="26"/>
  <c r="M830" i="26"/>
  <c r="M829" i="26"/>
  <c r="M828" i="26"/>
  <c r="M827" i="26"/>
  <c r="M826" i="26"/>
  <c r="M825" i="26"/>
  <c r="M824" i="26"/>
  <c r="M823" i="26"/>
  <c r="M821" i="26"/>
  <c r="M813" i="26"/>
  <c r="M796" i="26"/>
  <c r="M795" i="26"/>
  <c r="M792" i="26"/>
  <c r="M791" i="26"/>
  <c r="M790" i="26"/>
  <c r="M788" i="26"/>
  <c r="M787" i="26"/>
  <c r="M780" i="26"/>
  <c r="M776" i="26"/>
  <c r="M775" i="26"/>
  <c r="M774" i="26"/>
  <c r="M773" i="26"/>
  <c r="M772" i="26"/>
  <c r="M771" i="26"/>
  <c r="M770" i="26"/>
  <c r="M769" i="26"/>
  <c r="M768" i="26"/>
  <c r="M767" i="26"/>
  <c r="M766" i="26"/>
  <c r="M765" i="26"/>
  <c r="M764" i="26"/>
  <c r="M763" i="26"/>
  <c r="M762" i="26"/>
  <c r="M761" i="26"/>
  <c r="M760" i="26"/>
  <c r="M759" i="26"/>
  <c r="M758" i="26"/>
  <c r="M757" i="26"/>
  <c r="M756" i="26"/>
  <c r="M755" i="26"/>
  <c r="M754" i="26"/>
  <c r="M753" i="26"/>
  <c r="M752" i="26"/>
  <c r="M751" i="26"/>
  <c r="M750" i="26"/>
  <c r="M749" i="26"/>
  <c r="M748" i="26"/>
  <c r="M747" i="26"/>
  <c r="M746" i="26"/>
  <c r="M745" i="26"/>
  <c r="M744" i="26"/>
  <c r="M743" i="26"/>
  <c r="M742" i="26"/>
  <c r="M741" i="26"/>
  <c r="M740" i="26"/>
  <c r="M739" i="26"/>
  <c r="M738" i="26"/>
  <c r="M737" i="26"/>
  <c r="M736" i="26"/>
  <c r="M735" i="26"/>
  <c r="M734" i="26"/>
  <c r="M733" i="26"/>
  <c r="M732" i="26"/>
  <c r="M731" i="26"/>
  <c r="M730" i="26"/>
  <c r="M729" i="26"/>
  <c r="M728" i="26"/>
  <c r="M727" i="26"/>
  <c r="M726" i="26"/>
  <c r="M725" i="26"/>
  <c r="M724" i="26"/>
  <c r="M723" i="26"/>
  <c r="M722" i="26"/>
  <c r="M721" i="26"/>
  <c r="M720" i="26"/>
  <c r="M719" i="26"/>
  <c r="M718" i="26"/>
  <c r="M717" i="26"/>
  <c r="M716" i="26"/>
  <c r="M715" i="26"/>
  <c r="M714" i="26"/>
  <c r="M713" i="26"/>
  <c r="M712" i="26"/>
  <c r="M711" i="26"/>
  <c r="M710" i="26"/>
  <c r="M709" i="26"/>
  <c r="M708" i="26"/>
  <c r="M707" i="26"/>
  <c r="M706" i="26"/>
  <c r="M705" i="26"/>
  <c r="M704" i="26"/>
  <c r="M703" i="26"/>
  <c r="M702" i="26"/>
  <c r="M701" i="26"/>
  <c r="M700" i="26"/>
  <c r="M699" i="26"/>
  <c r="M698" i="26"/>
  <c r="M697" i="26"/>
  <c r="M696" i="26"/>
  <c r="M695" i="26"/>
  <c r="M694" i="26"/>
  <c r="M693" i="26"/>
  <c r="M692" i="26"/>
  <c r="M691" i="26"/>
  <c r="M690" i="26"/>
  <c r="M689" i="26"/>
  <c r="M688" i="26"/>
  <c r="M687" i="26"/>
  <c r="M686" i="26"/>
  <c r="M685" i="26"/>
  <c r="M684" i="26"/>
  <c r="M683" i="26"/>
  <c r="M682" i="26"/>
  <c r="M681" i="26"/>
  <c r="M680" i="26"/>
  <c r="M679" i="26"/>
  <c r="M678" i="26"/>
  <c r="M677" i="26"/>
  <c r="M676" i="26"/>
  <c r="M675" i="26"/>
  <c r="M674" i="26"/>
  <c r="M673" i="26"/>
  <c r="M672" i="26"/>
  <c r="M671" i="26"/>
  <c r="M670" i="26"/>
  <c r="M669" i="26"/>
  <c r="M668" i="26"/>
  <c r="M667" i="26"/>
  <c r="M666" i="26"/>
  <c r="M665" i="26"/>
  <c r="M664" i="26"/>
  <c r="M663" i="26"/>
  <c r="M662" i="26"/>
  <c r="M661" i="26"/>
  <c r="M660" i="26"/>
  <c r="M659" i="26"/>
  <c r="M658" i="26"/>
  <c r="M657" i="26"/>
  <c r="M656" i="26"/>
  <c r="O652" i="26"/>
  <c r="O642" i="26"/>
  <c r="M642" i="26"/>
  <c r="O641" i="26"/>
  <c r="M641" i="26"/>
  <c r="M615" i="26"/>
  <c r="M614" i="26"/>
  <c r="M613" i="26"/>
  <c r="M612" i="26"/>
  <c r="M611" i="26"/>
  <c r="M610" i="26"/>
  <c r="M609" i="26"/>
  <c r="M608" i="26"/>
  <c r="M607" i="26"/>
  <c r="M606" i="26"/>
  <c r="M605" i="26"/>
  <c r="M604" i="26"/>
  <c r="M603" i="26"/>
  <c r="M602" i="26"/>
  <c r="M601" i="26"/>
  <c r="M600" i="26"/>
  <c r="M599" i="26"/>
  <c r="M598" i="26"/>
  <c r="M597" i="26"/>
  <c r="M596" i="26"/>
  <c r="M595" i="26"/>
  <c r="M594" i="26"/>
  <c r="M593" i="26"/>
  <c r="M592" i="26"/>
  <c r="M591" i="26"/>
  <c r="M590" i="26"/>
  <c r="M589" i="26"/>
  <c r="M588" i="26"/>
  <c r="M587" i="26"/>
  <c r="M586" i="26"/>
  <c r="M585" i="26"/>
  <c r="M584" i="26"/>
  <c r="M583" i="26"/>
  <c r="M582" i="26"/>
  <c r="M581" i="26"/>
  <c r="M580" i="26"/>
  <c r="M579" i="26"/>
  <c r="M578" i="26"/>
  <c r="M577" i="26"/>
  <c r="M576" i="26"/>
  <c r="M575" i="26"/>
  <c r="M574" i="26"/>
  <c r="M573" i="26"/>
  <c r="M572" i="26"/>
  <c r="M571" i="26"/>
  <c r="M570" i="26"/>
  <c r="M569" i="26"/>
  <c r="M568" i="26"/>
  <c r="M567" i="26"/>
  <c r="M566" i="26"/>
  <c r="M558" i="26"/>
  <c r="M557" i="26"/>
  <c r="M553" i="26"/>
  <c r="M526" i="26"/>
  <c r="O478" i="26"/>
  <c r="M478" i="26"/>
  <c r="M473" i="26"/>
  <c r="M472" i="26"/>
  <c r="M471" i="26"/>
  <c r="M470" i="26"/>
  <c r="M469" i="26"/>
  <c r="M468" i="26"/>
  <c r="M454" i="26"/>
  <c r="M452" i="26"/>
  <c r="M451" i="26"/>
  <c r="M450" i="26"/>
  <c r="M449" i="26"/>
  <c r="M448" i="26"/>
  <c r="M447" i="26"/>
  <c r="M446" i="26"/>
  <c r="M445" i="26"/>
  <c r="M444" i="26"/>
  <c r="M443" i="26"/>
  <c r="M442" i="26"/>
  <c r="M441" i="26"/>
  <c r="N441" i="26" s="1"/>
  <c r="M440" i="26"/>
  <c r="N440" i="26" s="1"/>
  <c r="M439" i="26"/>
  <c r="M438" i="26"/>
  <c r="N438" i="26" s="1"/>
  <c r="M437" i="26"/>
  <c r="N437" i="26" s="1"/>
  <c r="O437" i="26" s="1"/>
  <c r="M436" i="26"/>
  <c r="N436" i="26" s="1"/>
  <c r="M435" i="26"/>
  <c r="N435" i="26" s="1"/>
  <c r="M434" i="26"/>
  <c r="N434" i="26" s="1"/>
  <c r="M433" i="26"/>
  <c r="N433" i="26" s="1"/>
  <c r="M432" i="26"/>
  <c r="M431" i="26"/>
  <c r="M430" i="26"/>
  <c r="M429" i="26"/>
  <c r="N429" i="26" s="1"/>
  <c r="M428" i="26"/>
  <c r="M427" i="26"/>
  <c r="M426" i="26"/>
  <c r="O424" i="26"/>
  <c r="M424" i="26"/>
  <c r="O423" i="26"/>
  <c r="M423" i="26"/>
  <c r="O422" i="26"/>
  <c r="M422" i="26"/>
  <c r="O421" i="26"/>
  <c r="M421" i="26"/>
  <c r="O420" i="26"/>
  <c r="M420" i="26"/>
  <c r="O419" i="26"/>
  <c r="M419" i="26"/>
  <c r="O418" i="26"/>
  <c r="M418" i="26"/>
  <c r="O417" i="26"/>
  <c r="M417" i="26"/>
  <c r="O416" i="26"/>
  <c r="M416" i="26"/>
  <c r="M412" i="26"/>
  <c r="M411" i="26"/>
  <c r="M397" i="26"/>
  <c r="M396" i="26"/>
  <c r="M394" i="26"/>
  <c r="M389" i="26"/>
  <c r="M385" i="26"/>
  <c r="M383" i="26"/>
  <c r="M382" i="26"/>
  <c r="M381" i="26"/>
  <c r="M380" i="26"/>
  <c r="M379" i="26"/>
  <c r="M378" i="26"/>
  <c r="M377" i="26"/>
  <c r="M375" i="26"/>
  <c r="M374" i="26"/>
  <c r="O372" i="26"/>
  <c r="M372" i="26"/>
  <c r="O371" i="26"/>
  <c r="M371" i="26"/>
  <c r="M370" i="26"/>
  <c r="M367" i="26"/>
  <c r="O366" i="26"/>
  <c r="M366" i="26"/>
  <c r="M362" i="26"/>
  <c r="M361" i="26"/>
  <c r="M359" i="26"/>
  <c r="M358" i="26"/>
  <c r="M355" i="26"/>
  <c r="M350" i="26"/>
  <c r="O348" i="26"/>
  <c r="M348" i="26"/>
  <c r="O221" i="26"/>
  <c r="O186" i="26"/>
  <c r="M180" i="26"/>
  <c r="M179" i="26"/>
  <c r="M177" i="26"/>
  <c r="M176" i="26"/>
  <c r="M175" i="26"/>
  <c r="M174" i="26"/>
  <c r="M173" i="26"/>
  <c r="M172" i="26"/>
  <c r="M171" i="26"/>
  <c r="M163" i="26"/>
  <c r="M161" i="26"/>
  <c r="O160" i="26"/>
  <c r="M160" i="26"/>
  <c r="M155" i="26"/>
  <c r="M151" i="26"/>
  <c r="M150" i="26"/>
  <c r="M149" i="26"/>
  <c r="M148" i="26"/>
  <c r="M147" i="26"/>
  <c r="M144" i="26"/>
  <c r="M138" i="26"/>
  <c r="M134" i="26"/>
  <c r="M133" i="26"/>
  <c r="M132" i="26"/>
  <c r="M131" i="26"/>
  <c r="M126" i="26"/>
  <c r="M125" i="26"/>
  <c r="M124" i="26"/>
  <c r="M122" i="26"/>
  <c r="M121" i="26"/>
  <c r="M120" i="26"/>
  <c r="M119" i="26"/>
  <c r="M118" i="26"/>
  <c r="M117" i="26"/>
  <c r="M116" i="26"/>
  <c r="M115" i="26"/>
  <c r="M114" i="26"/>
  <c r="M113" i="26"/>
  <c r="M112" i="26"/>
  <c r="M111" i="26"/>
  <c r="M109" i="26"/>
  <c r="M108" i="26"/>
  <c r="M107" i="26"/>
  <c r="M106" i="26"/>
  <c r="M96" i="26"/>
  <c r="O91" i="26"/>
  <c r="M91" i="26"/>
  <c r="M90" i="26"/>
  <c r="M87" i="26"/>
  <c r="M86" i="26"/>
  <c r="M85" i="26"/>
  <c r="M84" i="26"/>
  <c r="M73" i="26"/>
  <c r="M69" i="26"/>
  <c r="M68" i="26"/>
  <c r="M67" i="26"/>
  <c r="M45" i="26"/>
  <c r="M44" i="26"/>
  <c r="M34" i="26"/>
  <c r="M29" i="26"/>
  <c r="M26" i="26"/>
  <c r="M25" i="26"/>
  <c r="M24" i="26"/>
  <c r="M17" i="26"/>
  <c r="M13" i="26"/>
  <c r="M12" i="26"/>
  <c r="M11" i="26"/>
  <c r="M10" i="26"/>
  <c r="M8" i="26"/>
  <c r="K36" i="30"/>
  <c r="K35" i="30"/>
  <c r="K34" i="30"/>
  <c r="B34" i="30" s="1"/>
  <c r="K33" i="30"/>
  <c r="K32" i="30"/>
  <c r="K31" i="30"/>
  <c r="K30" i="30"/>
  <c r="K29" i="30"/>
  <c r="K28" i="30"/>
  <c r="K27" i="30"/>
  <c r="D27" i="30" s="1"/>
  <c r="K26" i="30"/>
  <c r="K25" i="30"/>
  <c r="K24" i="30"/>
  <c r="K23" i="30"/>
  <c r="B23" i="30" s="1"/>
  <c r="C23" i="30"/>
  <c r="K22" i="30"/>
  <c r="K21" i="30"/>
  <c r="K20" i="30"/>
  <c r="K19" i="30"/>
  <c r="K18" i="30"/>
  <c r="C18" i="30" s="1"/>
  <c r="K17" i="30"/>
  <c r="K16" i="30"/>
  <c r="K15" i="30"/>
  <c r="B15" i="30" s="1"/>
  <c r="K14" i="30"/>
  <c r="E14" i="30" s="1"/>
  <c r="K13" i="30"/>
  <c r="K12" i="30"/>
  <c r="K11" i="30"/>
  <c r="K10" i="30"/>
  <c r="K9" i="30"/>
  <c r="K8" i="30"/>
  <c r="O16" i="23"/>
  <c r="N16" i="23"/>
  <c r="E15" i="23"/>
  <c r="F15" i="23" s="1"/>
  <c r="G15" i="23" s="1"/>
  <c r="H15" i="23" s="1"/>
  <c r="I15" i="23" s="1"/>
  <c r="J15" i="23" s="1"/>
  <c r="K15" i="23" s="1"/>
  <c r="L15" i="23" s="1"/>
  <c r="M15" i="23" s="1"/>
  <c r="N15" i="23" s="1"/>
  <c r="O15" i="23" s="1"/>
  <c r="P15" i="23" s="1"/>
  <c r="M14" i="23"/>
  <c r="L14" i="23"/>
  <c r="K14" i="23"/>
  <c r="J14" i="23"/>
  <c r="I14" i="23"/>
  <c r="H14" i="23"/>
  <c r="G14" i="23"/>
  <c r="F14" i="23"/>
  <c r="D14" i="23"/>
  <c r="M13" i="23"/>
  <c r="L13" i="23"/>
  <c r="K13" i="23"/>
  <c r="J13" i="23"/>
  <c r="I13" i="23"/>
  <c r="H13" i="23"/>
  <c r="G13" i="23"/>
  <c r="F13" i="23"/>
  <c r="D13" i="23"/>
  <c r="E5" i="23"/>
  <c r="E14" i="23" s="1"/>
  <c r="O3" i="23"/>
  <c r="J30" i="22"/>
  <c r="J28" i="22"/>
  <c r="F28" i="22" s="1"/>
  <c r="J27" i="22"/>
  <c r="G27" i="22"/>
  <c r="F27" i="22"/>
  <c r="E27" i="22"/>
  <c r="D27" i="22"/>
  <c r="J26" i="22"/>
  <c r="J25" i="22"/>
  <c r="E25" i="22" s="1"/>
  <c r="J24" i="22"/>
  <c r="E24" i="22" s="1"/>
  <c r="J23" i="22"/>
  <c r="G23" i="22" s="1"/>
  <c r="F23" i="22"/>
  <c r="J22" i="22"/>
  <c r="J21" i="22"/>
  <c r="G21" i="22" s="1"/>
  <c r="J20" i="22"/>
  <c r="F20" i="22" s="1"/>
  <c r="G20" i="22"/>
  <c r="J19" i="22"/>
  <c r="B19" i="22" s="1"/>
  <c r="D19" i="22"/>
  <c r="J18" i="22"/>
  <c r="F18" i="22" s="1"/>
  <c r="J17" i="22"/>
  <c r="B17" i="22" s="1"/>
  <c r="J16" i="22"/>
  <c r="G16" i="22" s="1"/>
  <c r="J15" i="22"/>
  <c r="F15" i="22" s="1"/>
  <c r="B15" i="22"/>
  <c r="J14" i="22"/>
  <c r="E14" i="22" s="1"/>
  <c r="J13" i="22"/>
  <c r="G13" i="22" s="1"/>
  <c r="J12" i="22"/>
  <c r="D12" i="22" s="1"/>
  <c r="J11" i="22"/>
  <c r="F11" i="22" s="1"/>
  <c r="J10" i="22"/>
  <c r="F10" i="22" s="1"/>
  <c r="E10" i="22"/>
  <c r="B10" i="22"/>
  <c r="J9" i="22"/>
  <c r="D9" i="22" s="1"/>
  <c r="J8" i="22"/>
  <c r="E8" i="20"/>
  <c r="K36" i="20"/>
  <c r="K35" i="20"/>
  <c r="K34" i="20"/>
  <c r="B34" i="20" s="1"/>
  <c r="K23" i="20"/>
  <c r="K14" i="20"/>
  <c r="B14" i="20"/>
  <c r="K21" i="20"/>
  <c r="K33" i="20"/>
  <c r="B33" i="20" s="1"/>
  <c r="K31" i="20"/>
  <c r="B31" i="20"/>
  <c r="K30" i="20"/>
  <c r="B30" i="20" s="1"/>
  <c r="K25" i="20"/>
  <c r="B25" i="20" s="1"/>
  <c r="K16" i="20"/>
  <c r="K32" i="20"/>
  <c r="B32" i="20" s="1"/>
  <c r="K19" i="20"/>
  <c r="B19" i="20" s="1"/>
  <c r="K27" i="20"/>
  <c r="B27" i="20" s="1"/>
  <c r="K24" i="20"/>
  <c r="K29" i="20"/>
  <c r="B29" i="20" s="1"/>
  <c r="K13" i="20"/>
  <c r="G13" i="20" s="1"/>
  <c r="K22" i="20"/>
  <c r="B22" i="20" s="1"/>
  <c r="K17" i="20"/>
  <c r="K20" i="20"/>
  <c r="B20" i="20"/>
  <c r="K28" i="20"/>
  <c r="B28" i="20" s="1"/>
  <c r="K18" i="20"/>
  <c r="K26" i="20"/>
  <c r="B26" i="20" s="1"/>
  <c r="K15" i="20"/>
  <c r="E3" i="20"/>
  <c r="Q33" i="25"/>
  <c r="B33" i="25" s="1"/>
  <c r="Q30" i="25"/>
  <c r="B30" i="25" s="1"/>
  <c r="Q10" i="25"/>
  <c r="Q34" i="25"/>
  <c r="B34" i="25" s="1"/>
  <c r="B32" i="25"/>
  <c r="Q19" i="25"/>
  <c r="B19" i="25" s="1"/>
  <c r="Q27" i="25"/>
  <c r="B27" i="25"/>
  <c r="Q26" i="25"/>
  <c r="Q25" i="25"/>
  <c r="B25" i="25" s="1"/>
  <c r="Q36" i="25"/>
  <c r="B36" i="25" s="1"/>
  <c r="Q20" i="25"/>
  <c r="B20" i="25"/>
  <c r="Q29" i="25"/>
  <c r="B29" i="25" s="1"/>
  <c r="Q16" i="25"/>
  <c r="B16" i="25" s="1"/>
  <c r="Q13" i="25"/>
  <c r="B13" i="25"/>
  <c r="Q35" i="25"/>
  <c r="B35" i="25" s="1"/>
  <c r="Q12" i="25"/>
  <c r="B12" i="25" s="1"/>
  <c r="B8" i="25"/>
  <c r="Q22" i="25"/>
  <c r="B22" i="25"/>
  <c r="Q9" i="25"/>
  <c r="B9" i="25"/>
  <c r="Q17" i="25"/>
  <c r="B17" i="25" s="1"/>
  <c r="Q31" i="25"/>
  <c r="B31" i="25" s="1"/>
  <c r="Q15" i="25"/>
  <c r="B15" i="25" s="1"/>
  <c r="Q14" i="25"/>
  <c r="B14" i="25" s="1"/>
  <c r="Q18" i="25"/>
  <c r="B18" i="25" s="1"/>
  <c r="Q11" i="25"/>
  <c r="B11" i="25"/>
  <c r="Q23" i="25"/>
  <c r="B23" i="25" s="1"/>
  <c r="Q24" i="25"/>
  <c r="B24" i="25" s="1"/>
  <c r="Q21" i="25"/>
  <c r="B21" i="25" s="1"/>
  <c r="Q28" i="25"/>
  <c r="B28" i="25" s="1"/>
  <c r="D5" i="25"/>
  <c r="N3" i="25"/>
  <c r="P14" i="18"/>
  <c r="O14" i="18"/>
  <c r="N14" i="18"/>
  <c r="M14" i="18"/>
  <c r="L14" i="18"/>
  <c r="K14" i="18"/>
  <c r="J14" i="18"/>
  <c r="I14" i="18"/>
  <c r="H14" i="18"/>
  <c r="G14" i="18"/>
  <c r="F14" i="18"/>
  <c r="E14" i="18"/>
  <c r="O13" i="18"/>
  <c r="N13" i="18"/>
  <c r="M13" i="18"/>
  <c r="L13" i="18"/>
  <c r="K13" i="18"/>
  <c r="J13" i="18"/>
  <c r="I13" i="18"/>
  <c r="H13" i="18"/>
  <c r="G13" i="18"/>
  <c r="F13" i="18"/>
  <c r="D13" i="18"/>
  <c r="E4" i="18"/>
  <c r="E13" i="18" s="1"/>
  <c r="O3" i="18"/>
  <c r="B10" i="25" l="1"/>
  <c r="C10" i="25"/>
  <c r="B26" i="25"/>
  <c r="L26" i="25"/>
  <c r="G9" i="25"/>
  <c r="B15" i="20"/>
  <c r="D15" i="20"/>
  <c r="H6" i="27"/>
  <c r="I10" i="27"/>
  <c r="M12" i="27"/>
  <c r="G20" i="28"/>
  <c r="D38" i="28"/>
  <c r="G34" i="28"/>
  <c r="F26" i="28"/>
  <c r="G25" i="28"/>
  <c r="F18" i="28"/>
  <c r="F12" i="28"/>
  <c r="D12" i="28"/>
  <c r="D10" i="28"/>
  <c r="E9" i="28"/>
  <c r="D11" i="28"/>
  <c r="F15" i="28"/>
  <c r="D17" i="28"/>
  <c r="D19" i="28"/>
  <c r="D20" i="28"/>
  <c r="F21" i="28"/>
  <c r="G22" i="28"/>
  <c r="D24" i="28"/>
  <c r="E25" i="28"/>
  <c r="F29" i="28"/>
  <c r="G30" i="28"/>
  <c r="D31" i="28"/>
  <c r="G32" i="28"/>
  <c r="E33" i="28"/>
  <c r="F35" i="28"/>
  <c r="D26" i="20"/>
  <c r="G23" i="20"/>
  <c r="G27" i="20"/>
  <c r="G10" i="20"/>
  <c r="G9" i="30"/>
  <c r="F19" i="30"/>
  <c r="D23" i="30"/>
  <c r="G28" i="30"/>
  <c r="G34" i="30"/>
  <c r="G10" i="30"/>
  <c r="F15" i="30"/>
  <c r="C19" i="30"/>
  <c r="G23" i="30"/>
  <c r="G15" i="30"/>
  <c r="G20" i="30"/>
  <c r="F23" i="30"/>
  <c r="D12" i="30"/>
  <c r="G24" i="30"/>
  <c r="G31" i="30"/>
  <c r="G36" i="30"/>
  <c r="D21" i="30"/>
  <c r="C25" i="30"/>
  <c r="C31" i="30"/>
  <c r="C14" i="30"/>
  <c r="D17" i="30"/>
  <c r="G22" i="30"/>
  <c r="E26" i="30"/>
  <c r="E32" i="30"/>
  <c r="D14" i="30"/>
  <c r="I14" i="30" s="1"/>
  <c r="E17" i="30"/>
  <c r="C27" i="30"/>
  <c r="G33" i="30"/>
  <c r="H7" i="27"/>
  <c r="H8" i="27" s="1"/>
  <c r="N6" i="27"/>
  <c r="E26" i="22"/>
  <c r="D26" i="22"/>
  <c r="G14" i="20"/>
  <c r="G31" i="20"/>
  <c r="D18" i="20"/>
  <c r="F11" i="20"/>
  <c r="G19" i="20"/>
  <c r="D14" i="20"/>
  <c r="G8" i="20"/>
  <c r="E8" i="22"/>
  <c r="E29" i="22" s="1"/>
  <c r="B8" i="22"/>
  <c r="G20" i="20"/>
  <c r="D11" i="20"/>
  <c r="B8" i="20"/>
  <c r="F8" i="20"/>
  <c r="F13" i="22"/>
  <c r="F26" i="22"/>
  <c r="G8" i="30"/>
  <c r="C8" i="30"/>
  <c r="N7" i="27"/>
  <c r="F7" i="27"/>
  <c r="K6" i="27"/>
  <c r="J7" i="27"/>
  <c r="O6" i="27"/>
  <c r="G6" i="27"/>
  <c r="L20" i="29"/>
  <c r="M33" i="29"/>
  <c r="G17" i="20"/>
  <c r="G24" i="20"/>
  <c r="E32" i="20"/>
  <c r="F23" i="20"/>
  <c r="G26" i="22"/>
  <c r="L12" i="27"/>
  <c r="D12" i="27"/>
  <c r="K12" i="27"/>
  <c r="J12" i="27"/>
  <c r="O12" i="27"/>
  <c r="G12" i="27"/>
  <c r="N12" i="27"/>
  <c r="F12" i="27"/>
  <c r="M11" i="27"/>
  <c r="E11" i="27"/>
  <c r="L11" i="27"/>
  <c r="D11" i="27"/>
  <c r="I7" i="27"/>
  <c r="D36" i="29"/>
  <c r="J14" i="29"/>
  <c r="K7" i="27"/>
  <c r="G8" i="29"/>
  <c r="G15" i="29"/>
  <c r="H28" i="29"/>
  <c r="G29" i="30"/>
  <c r="B29" i="30"/>
  <c r="J9" i="29"/>
  <c r="J16" i="29"/>
  <c r="M29" i="29"/>
  <c r="M35" i="29"/>
  <c r="E22" i="22"/>
  <c r="F22" i="22"/>
  <c r="D30" i="30"/>
  <c r="B30" i="30"/>
  <c r="I12" i="27"/>
  <c r="E6" i="27"/>
  <c r="L36" i="29"/>
  <c r="B9" i="30"/>
  <c r="F9" i="30"/>
  <c r="E9" i="30"/>
  <c r="F26" i="20"/>
  <c r="G22" i="20"/>
  <c r="G16" i="20"/>
  <c r="F33" i="20"/>
  <c r="D12" i="20"/>
  <c r="G19" i="22"/>
  <c r="F19" i="22"/>
  <c r="E19" i="22"/>
  <c r="H19" i="22" s="1"/>
  <c r="G26" i="20"/>
  <c r="F16" i="20"/>
  <c r="E16" i="20"/>
  <c r="B16" i="20"/>
  <c r="G33" i="20"/>
  <c r="F35" i="20"/>
  <c r="F12" i="20"/>
  <c r="B20" i="22"/>
  <c r="C11" i="30"/>
  <c r="G11" i="30"/>
  <c r="B11" i="30"/>
  <c r="D19" i="20"/>
  <c r="G21" i="20"/>
  <c r="E36" i="20"/>
  <c r="F8" i="22"/>
  <c r="F29" i="22" s="1"/>
  <c r="B12" i="22"/>
  <c r="D20" i="22"/>
  <c r="E13" i="23"/>
  <c r="P13" i="23" s="1"/>
  <c r="D15" i="30"/>
  <c r="E15" i="30"/>
  <c r="C15" i="30"/>
  <c r="J11" i="27"/>
  <c r="H10" i="27"/>
  <c r="N10" i="27"/>
  <c r="F10" i="27"/>
  <c r="K10" i="27"/>
  <c r="J10" i="27"/>
  <c r="J9" i="27" s="1"/>
  <c r="J15" i="27" s="1"/>
  <c r="F6" i="27"/>
  <c r="F8" i="27" s="1"/>
  <c r="K11" i="27"/>
  <c r="N17" i="29"/>
  <c r="N37" i="29"/>
  <c r="F19" i="20"/>
  <c r="G25" i="20"/>
  <c r="D8" i="20"/>
  <c r="I8" i="20" s="1"/>
  <c r="G8" i="22"/>
  <c r="G29" i="22" s="1"/>
  <c r="F12" i="22"/>
  <c r="E17" i="22"/>
  <c r="E20" i="22"/>
  <c r="F25" i="22"/>
  <c r="F13" i="30"/>
  <c r="D13" i="30"/>
  <c r="O7" i="27"/>
  <c r="F37" i="29"/>
  <c r="E12" i="27"/>
  <c r="L18" i="29"/>
  <c r="H38" i="29"/>
  <c r="M10" i="29"/>
  <c r="L11" i="29"/>
  <c r="I13" i="29"/>
  <c r="J17" i="29"/>
  <c r="G18" i="29"/>
  <c r="G19" i="29"/>
  <c r="G20" i="29"/>
  <c r="E21" i="29"/>
  <c r="C25" i="29"/>
  <c r="L25" i="29"/>
  <c r="J26" i="29"/>
  <c r="I27" i="29"/>
  <c r="G29" i="29"/>
  <c r="K31" i="29"/>
  <c r="I33" i="29"/>
  <c r="N34" i="29"/>
  <c r="J35" i="29"/>
  <c r="F36" i="29"/>
  <c r="G37" i="29"/>
  <c r="K9" i="29"/>
  <c r="C11" i="29"/>
  <c r="M11" i="29"/>
  <c r="I16" i="29"/>
  <c r="L17" i="29"/>
  <c r="H18" i="29"/>
  <c r="H19" i="29"/>
  <c r="H20" i="29"/>
  <c r="L21" i="29"/>
  <c r="D25" i="29"/>
  <c r="M25" i="29"/>
  <c r="L26" i="29"/>
  <c r="D28" i="29"/>
  <c r="H29" i="29"/>
  <c r="K33" i="29"/>
  <c r="K35" i="29"/>
  <c r="G36" i="29"/>
  <c r="H37" i="29"/>
  <c r="G16" i="30"/>
  <c r="F20" i="30"/>
  <c r="E23" i="30"/>
  <c r="E27" i="30"/>
  <c r="D31" i="30"/>
  <c r="I31" i="30" s="1"/>
  <c r="F34" i="30"/>
  <c r="I6" i="27"/>
  <c r="I8" i="27" s="1"/>
  <c r="D7" i="27"/>
  <c r="L7" i="27"/>
  <c r="D10" i="27"/>
  <c r="L10" i="27"/>
  <c r="L9" i="27" s="1"/>
  <c r="L15" i="27" s="1"/>
  <c r="F11" i="27"/>
  <c r="N11" i="27"/>
  <c r="H12" i="27"/>
  <c r="G12" i="28"/>
  <c r="E16" i="28"/>
  <c r="E26" i="28"/>
  <c r="B32" i="28"/>
  <c r="E34" i="28"/>
  <c r="G38" i="28"/>
  <c r="C10" i="29"/>
  <c r="D11" i="29"/>
  <c r="N11" i="29"/>
  <c r="I14" i="29"/>
  <c r="M17" i="29"/>
  <c r="K18" i="29"/>
  <c r="N19" i="29"/>
  <c r="I20" i="29"/>
  <c r="J21" i="29"/>
  <c r="E25" i="29"/>
  <c r="N25" i="29"/>
  <c r="N26" i="29"/>
  <c r="E28" i="29"/>
  <c r="I29" i="29"/>
  <c r="L32" i="29"/>
  <c r="L33" i="29"/>
  <c r="C35" i="29"/>
  <c r="L35" i="29"/>
  <c r="H36" i="29"/>
  <c r="M37" i="29"/>
  <c r="D20" i="20"/>
  <c r="D22" i="20"/>
  <c r="F9" i="20"/>
  <c r="G18" i="20"/>
  <c r="F31" i="20"/>
  <c r="E14" i="20"/>
  <c r="F14" i="30"/>
  <c r="C17" i="30"/>
  <c r="C21" i="30"/>
  <c r="G27" i="30"/>
  <c r="E31" i="30"/>
  <c r="E35" i="30"/>
  <c r="J6" i="27"/>
  <c r="J8" i="27" s="1"/>
  <c r="E7" i="27"/>
  <c r="M7" i="27"/>
  <c r="E10" i="27"/>
  <c r="M10" i="27"/>
  <c r="M9" i="27" s="1"/>
  <c r="M15" i="27" s="1"/>
  <c r="G11" i="27"/>
  <c r="O11" i="27"/>
  <c r="E12" i="28"/>
  <c r="H12" i="28" s="1"/>
  <c r="G27" i="28"/>
  <c r="F10" i="29"/>
  <c r="E11" i="29"/>
  <c r="I11" i="29"/>
  <c r="C17" i="29"/>
  <c r="I19" i="29"/>
  <c r="G22" i="29"/>
  <c r="F25" i="29"/>
  <c r="G25" i="29"/>
  <c r="C27" i="29"/>
  <c r="B33" i="29"/>
  <c r="D35" i="29"/>
  <c r="H11" i="27"/>
  <c r="F11" i="28"/>
  <c r="F13" i="28"/>
  <c r="F17" i="28"/>
  <c r="F20" i="28"/>
  <c r="G24" i="28"/>
  <c r="G35" i="28"/>
  <c r="G10" i="29"/>
  <c r="F11" i="29"/>
  <c r="D12" i="29"/>
  <c r="M14" i="29"/>
  <c r="D17" i="29"/>
  <c r="G17" i="29"/>
  <c r="N18" i="29"/>
  <c r="C20" i="29"/>
  <c r="M20" i="29"/>
  <c r="I23" i="29"/>
  <c r="H25" i="29"/>
  <c r="E27" i="29"/>
  <c r="L28" i="29"/>
  <c r="C33" i="29"/>
  <c r="G33" i="29"/>
  <c r="E35" i="29"/>
  <c r="N35" i="29"/>
  <c r="M36" i="29"/>
  <c r="K37" i="29"/>
  <c r="D22" i="30"/>
  <c r="D6" i="27"/>
  <c r="L6" i="27"/>
  <c r="L8" i="27" s="1"/>
  <c r="G7" i="27"/>
  <c r="G10" i="27"/>
  <c r="G9" i="27" s="1"/>
  <c r="G15" i="27" s="1"/>
  <c r="O10" i="27"/>
  <c r="O9" i="27" s="1"/>
  <c r="O15" i="27" s="1"/>
  <c r="I11" i="27"/>
  <c r="I9" i="27" s="1"/>
  <c r="I15" i="27" s="1"/>
  <c r="E13" i="27"/>
  <c r="P13" i="27" s="1"/>
  <c r="G8" i="28"/>
  <c r="G11" i="28"/>
  <c r="G13" i="28"/>
  <c r="G17" i="28"/>
  <c r="E24" i="28"/>
  <c r="H24" i="28" s="1"/>
  <c r="B29" i="28"/>
  <c r="D33" i="28"/>
  <c r="H33" i="28" s="1"/>
  <c r="E36" i="28"/>
  <c r="I10" i="29"/>
  <c r="G11" i="29"/>
  <c r="K12" i="29"/>
  <c r="F14" i="29"/>
  <c r="E17" i="29"/>
  <c r="C18" i="29"/>
  <c r="J18" i="29"/>
  <c r="D20" i="29"/>
  <c r="N20" i="29"/>
  <c r="F23" i="29"/>
  <c r="I25" i="29"/>
  <c r="D26" i="29"/>
  <c r="G27" i="29"/>
  <c r="N28" i="29"/>
  <c r="G30" i="29"/>
  <c r="D33" i="29"/>
  <c r="C34" i="29"/>
  <c r="F35" i="29"/>
  <c r="I35" i="29"/>
  <c r="J36" i="29"/>
  <c r="G38" i="29"/>
  <c r="M6" i="27"/>
  <c r="M8" i="27" s="1"/>
  <c r="F9" i="28"/>
  <c r="E17" i="28"/>
  <c r="C17" i="28" s="1"/>
  <c r="E20" i="28"/>
  <c r="B25" i="28"/>
  <c r="G29" i="28"/>
  <c r="G33" i="28"/>
  <c r="K10" i="29"/>
  <c r="H11" i="29"/>
  <c r="H13" i="29"/>
  <c r="F17" i="29"/>
  <c r="D18" i="29"/>
  <c r="E19" i="29"/>
  <c r="E20" i="29"/>
  <c r="K20" i="29"/>
  <c r="E24" i="29"/>
  <c r="J25" i="29"/>
  <c r="G26" i="29"/>
  <c r="L27" i="29"/>
  <c r="G28" i="29"/>
  <c r="N30" i="29"/>
  <c r="F33" i="29"/>
  <c r="G34" i="29"/>
  <c r="G35" i="29"/>
  <c r="E37" i="29"/>
  <c r="D8" i="29"/>
  <c r="N10" i="29"/>
  <c r="J11" i="29"/>
  <c r="M13" i="29"/>
  <c r="N15" i="29"/>
  <c r="H17" i="29"/>
  <c r="F18" i="29"/>
  <c r="F19" i="29"/>
  <c r="F20" i="29"/>
  <c r="D21" i="29"/>
  <c r="K25" i="29"/>
  <c r="H26" i="29"/>
  <c r="M27" i="29"/>
  <c r="E29" i="29"/>
  <c r="C31" i="29"/>
  <c r="H33" i="29"/>
  <c r="K34" i="29"/>
  <c r="H35" i="29"/>
  <c r="E36" i="29"/>
  <c r="L38" i="29"/>
  <c r="B21" i="28"/>
  <c r="F15" i="20"/>
  <c r="E18" i="20"/>
  <c r="E22" i="20"/>
  <c r="F32" i="20"/>
  <c r="D25" i="20"/>
  <c r="D33" i="20"/>
  <c r="F32" i="30"/>
  <c r="B36" i="30"/>
  <c r="G9" i="28"/>
  <c r="G15" i="20"/>
  <c r="F18" i="20"/>
  <c r="F22" i="20"/>
  <c r="B11" i="20"/>
  <c r="G32" i="20"/>
  <c r="F25" i="20"/>
  <c r="E33" i="20"/>
  <c r="B12" i="20"/>
  <c r="E12" i="22"/>
  <c r="H12" i="22" s="1"/>
  <c r="G17" i="22"/>
  <c r="D22" i="22"/>
  <c r="F8" i="30"/>
  <c r="G13" i="30"/>
  <c r="E19" i="30"/>
  <c r="B21" i="30"/>
  <c r="F22" i="30"/>
  <c r="F27" i="30"/>
  <c r="H27" i="30" s="1"/>
  <c r="F31" i="30"/>
  <c r="G32" i="30"/>
  <c r="E36" i="30"/>
  <c r="B17" i="28"/>
  <c r="G21" i="28"/>
  <c r="F24" i="28"/>
  <c r="C24" i="28" s="1"/>
  <c r="D26" i="28"/>
  <c r="H26" i="28" s="1"/>
  <c r="F31" i="28"/>
  <c r="F33" i="28"/>
  <c r="C33" i="28" s="1"/>
  <c r="D35" i="28"/>
  <c r="E8" i="29"/>
  <c r="M9" i="29"/>
  <c r="H10" i="29"/>
  <c r="B11" i="29"/>
  <c r="K11" i="29"/>
  <c r="F12" i="29"/>
  <c r="K14" i="29"/>
  <c r="K17" i="29"/>
  <c r="E18" i="29"/>
  <c r="M18" i="29"/>
  <c r="F21" i="29"/>
  <c r="B23" i="29"/>
  <c r="D24" i="29"/>
  <c r="I26" i="29"/>
  <c r="D27" i="29"/>
  <c r="N27" i="29"/>
  <c r="M28" i="29"/>
  <c r="B31" i="29"/>
  <c r="E33" i="29"/>
  <c r="N33" i="29"/>
  <c r="H34" i="29"/>
  <c r="G12" i="29"/>
  <c r="G21" i="29"/>
  <c r="C23" i="29"/>
  <c r="G24" i="29"/>
  <c r="B30" i="29"/>
  <c r="I34" i="29"/>
  <c r="O35" i="29"/>
  <c r="G12" i="22"/>
  <c r="E15" i="22"/>
  <c r="G18" i="22"/>
  <c r="G22" i="22"/>
  <c r="G25" i="22"/>
  <c r="D18" i="30"/>
  <c r="G19" i="30"/>
  <c r="C30" i="30"/>
  <c r="D33" i="30"/>
  <c r="G26" i="28"/>
  <c r="C26" i="28" s="1"/>
  <c r="J8" i="29"/>
  <c r="B10" i="29"/>
  <c r="J10" i="29"/>
  <c r="I12" i="29"/>
  <c r="I21" i="29"/>
  <c r="G23" i="29"/>
  <c r="M24" i="29"/>
  <c r="C26" i="29"/>
  <c r="K26" i="29"/>
  <c r="F27" i="29"/>
  <c r="F30" i="29"/>
  <c r="B34" i="29"/>
  <c r="J34" i="29"/>
  <c r="B18" i="30"/>
  <c r="D13" i="20"/>
  <c r="B32" i="30"/>
  <c r="E33" i="30"/>
  <c r="B35" i="30"/>
  <c r="B9" i="28"/>
  <c r="L12" i="29"/>
  <c r="B13" i="20"/>
  <c r="E18" i="30"/>
  <c r="D35" i="20"/>
  <c r="B13" i="22"/>
  <c r="D23" i="22"/>
  <c r="B13" i="30"/>
  <c r="F18" i="30"/>
  <c r="B20" i="30"/>
  <c r="B22" i="30"/>
  <c r="D28" i="30"/>
  <c r="B31" i="30"/>
  <c r="C32" i="30"/>
  <c r="F33" i="30"/>
  <c r="C35" i="30"/>
  <c r="D15" i="28"/>
  <c r="D25" i="28"/>
  <c r="H25" i="28" s="1"/>
  <c r="D30" i="28"/>
  <c r="D34" i="28"/>
  <c r="H34" i="28" s="1"/>
  <c r="F36" i="28"/>
  <c r="B9" i="29"/>
  <c r="D10" i="29"/>
  <c r="L10" i="29"/>
  <c r="O11" i="29"/>
  <c r="M12" i="29"/>
  <c r="C14" i="29"/>
  <c r="L15" i="29"/>
  <c r="I18" i="29"/>
  <c r="M21" i="29"/>
  <c r="J23" i="29"/>
  <c r="E26" i="29"/>
  <c r="M26" i="29"/>
  <c r="H27" i="29"/>
  <c r="F28" i="29"/>
  <c r="H30" i="29"/>
  <c r="J33" i="29"/>
  <c r="D34" i="29"/>
  <c r="L34" i="29"/>
  <c r="N36" i="29"/>
  <c r="C28" i="30"/>
  <c r="B15" i="28"/>
  <c r="B30" i="28"/>
  <c r="F13" i="20"/>
  <c r="D27" i="20"/>
  <c r="E27" i="20"/>
  <c r="E13" i="22"/>
  <c r="D17" i="22"/>
  <c r="H17" i="22" s="1"/>
  <c r="E23" i="22"/>
  <c r="B8" i="30"/>
  <c r="C13" i="30"/>
  <c r="G18" i="30"/>
  <c r="C22" i="30"/>
  <c r="B27" i="30"/>
  <c r="F28" i="30"/>
  <c r="D32" i="30"/>
  <c r="D9" i="28"/>
  <c r="B24" i="28"/>
  <c r="F25" i="28"/>
  <c r="B33" i="28"/>
  <c r="F34" i="28"/>
  <c r="C34" i="28" s="1"/>
  <c r="G36" i="28"/>
  <c r="E9" i="29"/>
  <c r="E10" i="29"/>
  <c r="O10" i="29" s="1"/>
  <c r="C12" i="29"/>
  <c r="N12" i="29"/>
  <c r="G14" i="29"/>
  <c r="B18" i="29"/>
  <c r="B21" i="29"/>
  <c r="N21" i="29"/>
  <c r="K23" i="29"/>
  <c r="F26" i="29"/>
  <c r="K27" i="29"/>
  <c r="I30" i="29"/>
  <c r="E34" i="29"/>
  <c r="M34" i="29"/>
  <c r="L23" i="29"/>
  <c r="J30" i="29"/>
  <c r="F34" i="29"/>
  <c r="F17" i="22"/>
  <c r="B22" i="22"/>
  <c r="D8" i="30"/>
  <c r="E13" i="30"/>
  <c r="E22" i="30"/>
  <c r="I22" i="30" s="1"/>
  <c r="E12" i="29"/>
  <c r="B21" i="20"/>
  <c r="D30" i="20"/>
  <c r="C16" i="30"/>
  <c r="D8" i="28"/>
  <c r="B16" i="28"/>
  <c r="E18" i="28"/>
  <c r="D18" i="28"/>
  <c r="D22" i="28"/>
  <c r="D29" i="20"/>
  <c r="H29" i="20" s="1"/>
  <c r="E29" i="20"/>
  <c r="B24" i="20"/>
  <c r="E34" i="20"/>
  <c r="B36" i="20"/>
  <c r="E10" i="30"/>
  <c r="D11" i="30"/>
  <c r="E11" i="30"/>
  <c r="D24" i="30"/>
  <c r="B25" i="30"/>
  <c r="E25" i="30"/>
  <c r="D25" i="30"/>
  <c r="E28" i="20"/>
  <c r="E17" i="20"/>
  <c r="E30" i="20"/>
  <c r="F21" i="20"/>
  <c r="B23" i="20"/>
  <c r="F34" i="20"/>
  <c r="D36" i="20"/>
  <c r="I36" i="20" s="1"/>
  <c r="E12" i="20"/>
  <c r="G12" i="20"/>
  <c r="F9" i="22"/>
  <c r="D11" i="22"/>
  <c r="F14" i="22"/>
  <c r="D16" i="22"/>
  <c r="D21" i="22"/>
  <c r="F24" i="22"/>
  <c r="D28" i="22"/>
  <c r="C9" i="30"/>
  <c r="F10" i="30"/>
  <c r="B12" i="30"/>
  <c r="E24" i="30"/>
  <c r="B26" i="30"/>
  <c r="F8" i="28"/>
  <c r="F27" i="28"/>
  <c r="E32" i="28"/>
  <c r="F32" i="28"/>
  <c r="D32" i="28"/>
  <c r="N8" i="29"/>
  <c r="F8" i="29"/>
  <c r="I8" i="29"/>
  <c r="H8" i="29"/>
  <c r="M8" i="29"/>
  <c r="C8" i="29"/>
  <c r="L8" i="29"/>
  <c r="B8" i="29"/>
  <c r="K8" i="29"/>
  <c r="B10" i="20"/>
  <c r="D10" i="20"/>
  <c r="D34" i="20"/>
  <c r="E35" i="20"/>
  <c r="B35" i="20"/>
  <c r="D28" i="20"/>
  <c r="B17" i="20"/>
  <c r="D21" i="20"/>
  <c r="E9" i="22"/>
  <c r="H9" i="22" s="1"/>
  <c r="B11" i="22"/>
  <c r="D14" i="22"/>
  <c r="C14" i="22" s="1"/>
  <c r="B16" i="22"/>
  <c r="D24" i="22"/>
  <c r="C24" i="22" s="1"/>
  <c r="F29" i="20"/>
  <c r="F24" i="20"/>
  <c r="B9" i="20"/>
  <c r="F16" i="30"/>
  <c r="E29" i="30"/>
  <c r="B18" i="20"/>
  <c r="F28" i="20"/>
  <c r="F17" i="20"/>
  <c r="G29" i="20"/>
  <c r="D9" i="20"/>
  <c r="D32" i="20"/>
  <c r="F30" i="20"/>
  <c r="D23" i="20"/>
  <c r="G34" i="20"/>
  <c r="E10" i="20"/>
  <c r="G9" i="22"/>
  <c r="E11" i="22"/>
  <c r="G14" i="22"/>
  <c r="E16" i="22"/>
  <c r="B18" i="22"/>
  <c r="F21" i="22"/>
  <c r="B23" i="22"/>
  <c r="G24" i="22"/>
  <c r="E28" i="22"/>
  <c r="D9" i="30"/>
  <c r="C12" i="30"/>
  <c r="D19" i="30"/>
  <c r="B19" i="30"/>
  <c r="F21" i="30"/>
  <c r="G21" i="30"/>
  <c r="E21" i="30"/>
  <c r="I21" i="30" s="1"/>
  <c r="F24" i="30"/>
  <c r="H24" i="30" s="1"/>
  <c r="D26" i="30"/>
  <c r="I26" i="30" s="1"/>
  <c r="B33" i="30"/>
  <c r="C33" i="30"/>
  <c r="D35" i="30"/>
  <c r="I35" i="30" s="1"/>
  <c r="G35" i="30"/>
  <c r="F35" i="30"/>
  <c r="E14" i="28"/>
  <c r="F14" i="28"/>
  <c r="G14" i="28"/>
  <c r="D14" i="28"/>
  <c r="D16" i="28"/>
  <c r="H17" i="28"/>
  <c r="E37" i="28"/>
  <c r="D37" i="28"/>
  <c r="G37" i="28"/>
  <c r="F37" i="28"/>
  <c r="G28" i="20"/>
  <c r="G9" i="20"/>
  <c r="G30" i="20"/>
  <c r="E23" i="20"/>
  <c r="G36" i="20"/>
  <c r="F36" i="20"/>
  <c r="F10" i="20"/>
  <c r="G11" i="22"/>
  <c r="F16" i="22"/>
  <c r="G28" i="22"/>
  <c r="C10" i="30"/>
  <c r="B10" i="30"/>
  <c r="E16" i="30"/>
  <c r="D16" i="30"/>
  <c r="F29" i="30"/>
  <c r="D29" i="30"/>
  <c r="C29" i="30"/>
  <c r="E8" i="28"/>
  <c r="B8" i="28"/>
  <c r="F16" i="28"/>
  <c r="E22" i="28"/>
  <c r="F22" i="28"/>
  <c r="B22" i="28"/>
  <c r="B21" i="22"/>
  <c r="E21" i="22"/>
  <c r="E12" i="30"/>
  <c r="G12" i="30"/>
  <c r="F12" i="30"/>
  <c r="C24" i="30"/>
  <c r="B24" i="30"/>
  <c r="C26" i="30"/>
  <c r="G26" i="30"/>
  <c r="F26" i="30"/>
  <c r="C36" i="30"/>
  <c r="G16" i="28"/>
  <c r="E19" i="28"/>
  <c r="H19" i="28" s="1"/>
  <c r="B19" i="28"/>
  <c r="G19" i="28"/>
  <c r="F19" i="28"/>
  <c r="E27" i="28"/>
  <c r="B27" i="28"/>
  <c r="D27" i="28"/>
  <c r="E18" i="22"/>
  <c r="D18" i="22"/>
  <c r="F20" i="20"/>
  <c r="G11" i="20"/>
  <c r="F27" i="20"/>
  <c r="D31" i="20"/>
  <c r="F14" i="20"/>
  <c r="G35" i="20"/>
  <c r="E8" i="30"/>
  <c r="I8" i="30" s="1"/>
  <c r="F11" i="30"/>
  <c r="E20" i="30"/>
  <c r="D20" i="30"/>
  <c r="C20" i="30"/>
  <c r="F25" i="30"/>
  <c r="C34" i="30"/>
  <c r="E34" i="30"/>
  <c r="D34" i="30"/>
  <c r="C12" i="28"/>
  <c r="E13" i="28"/>
  <c r="D13" i="28"/>
  <c r="B13" i="28"/>
  <c r="G18" i="28"/>
  <c r="C20" i="28"/>
  <c r="H20" i="28"/>
  <c r="E23" i="28"/>
  <c r="G23" i="28"/>
  <c r="F23" i="28"/>
  <c r="D23" i="28"/>
  <c r="C25" i="28"/>
  <c r="E31" i="28"/>
  <c r="H31" i="28" s="1"/>
  <c r="G31" i="28"/>
  <c r="B31" i="28"/>
  <c r="B9" i="22"/>
  <c r="D10" i="22"/>
  <c r="H10" i="22" s="1"/>
  <c r="G10" i="22"/>
  <c r="B14" i="22"/>
  <c r="G15" i="22"/>
  <c r="D15" i="22"/>
  <c r="H15" i="22" s="1"/>
  <c r="B24" i="22"/>
  <c r="D10" i="30"/>
  <c r="H10" i="30" s="1"/>
  <c r="G14" i="30"/>
  <c r="B14" i="30"/>
  <c r="B16" i="30"/>
  <c r="B17" i="30"/>
  <c r="G17" i="30"/>
  <c r="F17" i="30"/>
  <c r="G25" i="30"/>
  <c r="E28" i="30"/>
  <c r="B28" i="30"/>
  <c r="G30" i="30"/>
  <c r="F30" i="30"/>
  <c r="E30" i="30"/>
  <c r="I30" i="30" s="1"/>
  <c r="D36" i="30"/>
  <c r="I36" i="30" s="1"/>
  <c r="F36" i="30"/>
  <c r="E10" i="28"/>
  <c r="G10" i="28"/>
  <c r="F10" i="28"/>
  <c r="E28" i="28"/>
  <c r="G28" i="28"/>
  <c r="F28" i="28"/>
  <c r="D28" i="28"/>
  <c r="G9" i="29"/>
  <c r="L9" i="29"/>
  <c r="C9" i="29"/>
  <c r="K13" i="29"/>
  <c r="C13" i="29"/>
  <c r="J13" i="29"/>
  <c r="N13" i="29"/>
  <c r="E13" i="29"/>
  <c r="L13" i="29"/>
  <c r="B13" i="29"/>
  <c r="M15" i="29"/>
  <c r="E15" i="29"/>
  <c r="H15" i="29"/>
  <c r="K15" i="29"/>
  <c r="B15" i="29"/>
  <c r="J15" i="29"/>
  <c r="I15" i="29"/>
  <c r="E21" i="28"/>
  <c r="D21" i="28"/>
  <c r="E30" i="28"/>
  <c r="H30" i="28" s="1"/>
  <c r="F30" i="28"/>
  <c r="E35" i="28"/>
  <c r="C35" i="28" s="1"/>
  <c r="B35" i="28"/>
  <c r="F9" i="29"/>
  <c r="D13" i="29"/>
  <c r="C15" i="29"/>
  <c r="G16" i="29"/>
  <c r="B36" i="28"/>
  <c r="H9" i="29"/>
  <c r="F13" i="29"/>
  <c r="D15" i="29"/>
  <c r="H16" i="29"/>
  <c r="D24" i="20"/>
  <c r="E11" i="28"/>
  <c r="C11" i="28" s="1"/>
  <c r="B11" i="28"/>
  <c r="E15" i="28"/>
  <c r="H15" i="28" s="1"/>
  <c r="G15" i="28"/>
  <c r="B26" i="28"/>
  <c r="E29" i="28"/>
  <c r="D29" i="28"/>
  <c r="D36" i="28"/>
  <c r="E38" i="28"/>
  <c r="F38" i="28"/>
  <c r="I9" i="29"/>
  <c r="G13" i="29"/>
  <c r="F15" i="29"/>
  <c r="N16" i="29"/>
  <c r="F16" i="29"/>
  <c r="K16" i="29"/>
  <c r="B16" i="29"/>
  <c r="E16" i="29"/>
  <c r="M16" i="29"/>
  <c r="D16" i="29"/>
  <c r="L16" i="29"/>
  <c r="C16" i="29"/>
  <c r="D9" i="29"/>
  <c r="N9" i="29"/>
  <c r="L22" i="29"/>
  <c r="D22" i="29"/>
  <c r="J22" i="29"/>
  <c r="I22" i="29"/>
  <c r="H22" i="29"/>
  <c r="F22" i="29"/>
  <c r="N22" i="29"/>
  <c r="E22" i="29"/>
  <c r="M22" i="29"/>
  <c r="C22" i="29"/>
  <c r="K22" i="29"/>
  <c r="B22" i="29"/>
  <c r="H12" i="29"/>
  <c r="B19" i="29"/>
  <c r="K19" i="29"/>
  <c r="H21" i="29"/>
  <c r="I24" i="29"/>
  <c r="O25" i="29"/>
  <c r="J28" i="29"/>
  <c r="B28" i="29"/>
  <c r="I28" i="29"/>
  <c r="K28" i="29"/>
  <c r="C28" i="29"/>
  <c r="J31" i="29"/>
  <c r="I32" i="29"/>
  <c r="L14" i="29"/>
  <c r="D14" i="29"/>
  <c r="C19" i="29"/>
  <c r="L19" i="29"/>
  <c r="M23" i="29"/>
  <c r="E23" i="29"/>
  <c r="J24" i="29"/>
  <c r="K29" i="29"/>
  <c r="C29" i="29"/>
  <c r="J29" i="29"/>
  <c r="B29" i="29"/>
  <c r="L29" i="29"/>
  <c r="D29" i="29"/>
  <c r="J32" i="29"/>
  <c r="H14" i="29"/>
  <c r="I17" i="29"/>
  <c r="O17" i="29" s="1"/>
  <c r="D19" i="29"/>
  <c r="M19" i="29"/>
  <c r="J20" i="29"/>
  <c r="O20" i="29" s="1"/>
  <c r="B20" i="29"/>
  <c r="H23" i="29"/>
  <c r="B24" i="29"/>
  <c r="K24" i="29"/>
  <c r="F29" i="29"/>
  <c r="L30" i="29"/>
  <c r="D30" i="29"/>
  <c r="K30" i="29"/>
  <c r="C30" i="29"/>
  <c r="M30" i="29"/>
  <c r="E30" i="29"/>
  <c r="K32" i="29"/>
  <c r="C24" i="29"/>
  <c r="L24" i="29"/>
  <c r="M31" i="29"/>
  <c r="E31" i="29"/>
  <c r="L31" i="29"/>
  <c r="D31" i="29"/>
  <c r="N31" i="29"/>
  <c r="F31" i="29"/>
  <c r="O34" i="29"/>
  <c r="N32" i="29"/>
  <c r="F32" i="29"/>
  <c r="M32" i="29"/>
  <c r="E32" i="29"/>
  <c r="G32" i="29"/>
  <c r="G31" i="29"/>
  <c r="C32" i="29"/>
  <c r="N24" i="29"/>
  <c r="F24" i="29"/>
  <c r="H31" i="29"/>
  <c r="D32" i="29"/>
  <c r="O33" i="29"/>
  <c r="J12" i="29"/>
  <c r="B12" i="29"/>
  <c r="E14" i="29"/>
  <c r="N14" i="29"/>
  <c r="J19" i="29"/>
  <c r="K21" i="29"/>
  <c r="C21" i="29"/>
  <c r="D23" i="29"/>
  <c r="N23" i="29"/>
  <c r="H24" i="29"/>
  <c r="N29" i="29"/>
  <c r="I31" i="29"/>
  <c r="H32" i="29"/>
  <c r="B27" i="29"/>
  <c r="J27" i="29"/>
  <c r="O27" i="29" s="1"/>
  <c r="C36" i="29"/>
  <c r="K36" i="29"/>
  <c r="D37" i="29"/>
  <c r="L37" i="29"/>
  <c r="E38" i="29"/>
  <c r="M38" i="29"/>
  <c r="F38" i="29"/>
  <c r="N38" i="29"/>
  <c r="I38" i="29"/>
  <c r="I37" i="29"/>
  <c r="B38" i="29"/>
  <c r="J38" i="29"/>
  <c r="I36" i="29"/>
  <c r="B37" i="29"/>
  <c r="J37" i="29"/>
  <c r="C38" i="29"/>
  <c r="K38" i="29"/>
  <c r="B36" i="29"/>
  <c r="C37" i="29"/>
  <c r="D38" i="29"/>
  <c r="I24" i="30"/>
  <c r="E15" i="20"/>
  <c r="I13" i="30"/>
  <c r="I27" i="30"/>
  <c r="H27" i="22"/>
  <c r="P13" i="18"/>
  <c r="C27" i="22"/>
  <c r="D12" i="18"/>
  <c r="P14" i="23"/>
  <c r="I33" i="30"/>
  <c r="H33" i="30"/>
  <c r="I23" i="30"/>
  <c r="O11" i="18"/>
  <c r="H12" i="20"/>
  <c r="I11" i="18"/>
  <c r="O12" i="18"/>
  <c r="H11" i="18"/>
  <c r="I12" i="18"/>
  <c r="G11" i="18"/>
  <c r="E21" i="20"/>
  <c r="D13" i="22"/>
  <c r="M11" i="25"/>
  <c r="E11" i="25"/>
  <c r="J33" i="25"/>
  <c r="K30" i="25"/>
  <c r="C34" i="25"/>
  <c r="G32" i="25"/>
  <c r="L19" i="25"/>
  <c r="N27" i="25"/>
  <c r="C27" i="25"/>
  <c r="G26" i="25"/>
  <c r="K25" i="25"/>
  <c r="M36" i="25"/>
  <c r="F29" i="25"/>
  <c r="H16" i="25"/>
  <c r="M13" i="25"/>
  <c r="D35" i="25"/>
  <c r="J12" i="25"/>
  <c r="L8" i="25"/>
  <c r="D9" i="25"/>
  <c r="G17" i="25"/>
  <c r="J31" i="25"/>
  <c r="N15" i="25"/>
  <c r="E14" i="25"/>
  <c r="K18" i="25"/>
  <c r="N11" i="25"/>
  <c r="E23" i="25"/>
  <c r="J24" i="25"/>
  <c r="C21" i="25"/>
  <c r="H28" i="25"/>
  <c r="F33" i="25"/>
  <c r="I30" i="25"/>
  <c r="J10" i="25"/>
  <c r="N34" i="25"/>
  <c r="E32" i="25"/>
  <c r="G19" i="25"/>
  <c r="L27" i="25"/>
  <c r="D26" i="25"/>
  <c r="I25" i="25"/>
  <c r="J36" i="25"/>
  <c r="L20" i="25"/>
  <c r="F16" i="25"/>
  <c r="I13" i="25"/>
  <c r="M35" i="25"/>
  <c r="E12" i="25"/>
  <c r="J8" i="25"/>
  <c r="K22" i="25"/>
  <c r="C17" i="25"/>
  <c r="G31" i="25"/>
  <c r="L15" i="25"/>
  <c r="N14" i="25"/>
  <c r="C14" i="25"/>
  <c r="G18" i="25"/>
  <c r="K11" i="25"/>
  <c r="M23" i="25"/>
  <c r="C23" i="25"/>
  <c r="H24" i="25"/>
  <c r="K21" i="25"/>
  <c r="F28" i="25"/>
  <c r="C33" i="25"/>
  <c r="E30" i="25"/>
  <c r="H10" i="25"/>
  <c r="I34" i="25"/>
  <c r="N32" i="25"/>
  <c r="E19" i="25"/>
  <c r="H27" i="25"/>
  <c r="M26" i="25"/>
  <c r="D25" i="25"/>
  <c r="H36" i="25"/>
  <c r="I20" i="25"/>
  <c r="K29" i="25"/>
  <c r="F13" i="25"/>
  <c r="K35" i="25"/>
  <c r="C12" i="25"/>
  <c r="F8" i="25"/>
  <c r="I22" i="25"/>
  <c r="J9" i="25"/>
  <c r="N17" i="25"/>
  <c r="E31" i="25"/>
  <c r="G15" i="25"/>
  <c r="L14" i="25"/>
  <c r="D18" i="25"/>
  <c r="I11" i="25"/>
  <c r="K23" i="25"/>
  <c r="D24" i="25"/>
  <c r="I21" i="25"/>
  <c r="N28" i="25"/>
  <c r="N33" i="25"/>
  <c r="C30" i="25"/>
  <c r="G10" i="25"/>
  <c r="H34" i="25"/>
  <c r="M32" i="25"/>
  <c r="D19" i="25"/>
  <c r="F27" i="25"/>
  <c r="C25" i="25"/>
  <c r="E36" i="25"/>
  <c r="H20" i="25"/>
  <c r="I29" i="25"/>
  <c r="N16" i="25"/>
  <c r="E13" i="25"/>
  <c r="H35" i="25"/>
  <c r="M12" i="25"/>
  <c r="D8" i="25"/>
  <c r="H22" i="25"/>
  <c r="I9" i="25"/>
  <c r="K17" i="25"/>
  <c r="F15" i="25"/>
  <c r="K14" i="25"/>
  <c r="C18" i="25"/>
  <c r="F11" i="25"/>
  <c r="J23" i="25"/>
  <c r="C24" i="25"/>
  <c r="H21" i="25"/>
  <c r="M28" i="25"/>
  <c r="H10" i="18"/>
  <c r="L33" i="25"/>
  <c r="D10" i="25"/>
  <c r="G34" i="25"/>
  <c r="J32" i="25"/>
  <c r="N19" i="25"/>
  <c r="E27" i="25"/>
  <c r="K26" i="25"/>
  <c r="N25" i="25"/>
  <c r="C36" i="25"/>
  <c r="G20" i="25"/>
  <c r="H29" i="25"/>
  <c r="M16" i="25"/>
  <c r="D13" i="25"/>
  <c r="F35" i="25"/>
  <c r="L12" i="25"/>
  <c r="C8" i="25"/>
  <c r="E22" i="25"/>
  <c r="J30" i="25"/>
  <c r="K27" i="25"/>
  <c r="I36" i="25"/>
  <c r="N29" i="25"/>
  <c r="L35" i="25"/>
  <c r="J22" i="25"/>
  <c r="M31" i="25"/>
  <c r="E15" i="25"/>
  <c r="L11" i="25"/>
  <c r="H23" i="25"/>
  <c r="O10" i="18"/>
  <c r="H30" i="25"/>
  <c r="K34" i="25"/>
  <c r="D27" i="25"/>
  <c r="G29" i="25"/>
  <c r="E35" i="25"/>
  <c r="C22" i="25"/>
  <c r="H31" i="25"/>
  <c r="D15" i="25"/>
  <c r="J11" i="25"/>
  <c r="D23" i="25"/>
  <c r="J28" i="25"/>
  <c r="N10" i="18"/>
  <c r="G24" i="25"/>
  <c r="K33" i="25"/>
  <c r="F34" i="25"/>
  <c r="M19" i="25"/>
  <c r="L25" i="25"/>
  <c r="C29" i="25"/>
  <c r="N13" i="25"/>
  <c r="C35" i="25"/>
  <c r="N8" i="25"/>
  <c r="I17" i="25"/>
  <c r="F31" i="25"/>
  <c r="M18" i="25"/>
  <c r="D11" i="25"/>
  <c r="N21" i="25"/>
  <c r="I28" i="25"/>
  <c r="M10" i="18"/>
  <c r="I33" i="25"/>
  <c r="I19" i="25"/>
  <c r="J25" i="25"/>
  <c r="L13" i="25"/>
  <c r="K8" i="25"/>
  <c r="H17" i="25"/>
  <c r="L18" i="25"/>
  <c r="C11" i="25"/>
  <c r="J21" i="25"/>
  <c r="G28" i="25"/>
  <c r="L10" i="18"/>
  <c r="K10" i="18"/>
  <c r="D14" i="25"/>
  <c r="D33" i="25"/>
  <c r="L10" i="25"/>
  <c r="F19" i="25"/>
  <c r="F25" i="25"/>
  <c r="J20" i="25"/>
  <c r="G13" i="25"/>
  <c r="I8" i="25"/>
  <c r="L9" i="25"/>
  <c r="F17" i="25"/>
  <c r="M14" i="25"/>
  <c r="J18" i="25"/>
  <c r="L24" i="25"/>
  <c r="G21" i="25"/>
  <c r="E28" i="25"/>
  <c r="I23" i="25"/>
  <c r="K7" i="18"/>
  <c r="I10" i="25"/>
  <c r="J26" i="25"/>
  <c r="D20" i="25"/>
  <c r="J16" i="25"/>
  <c r="K12" i="25"/>
  <c r="H9" i="25"/>
  <c r="H14" i="25"/>
  <c r="E18" i="25"/>
  <c r="K24" i="25"/>
  <c r="F21" i="25"/>
  <c r="G10" i="18"/>
  <c r="I15" i="25"/>
  <c r="E10" i="18"/>
  <c r="H32" i="25"/>
  <c r="E26" i="25"/>
  <c r="G16" i="25"/>
  <c r="G12" i="25"/>
  <c r="M15" i="25"/>
  <c r="F14" i="25"/>
  <c r="L23" i="25"/>
  <c r="I24" i="25"/>
  <c r="F10" i="18"/>
  <c r="M30" i="25"/>
  <c r="F32" i="25"/>
  <c r="M27" i="25"/>
  <c r="C26" i="25"/>
  <c r="K36" i="25"/>
  <c r="N35" i="25"/>
  <c r="N31" i="25"/>
  <c r="E16" i="25"/>
  <c r="D12" i="25"/>
  <c r="M22" i="25"/>
  <c r="E7" i="18"/>
  <c r="E31" i="20"/>
  <c r="E19" i="20"/>
  <c r="J12" i="23"/>
  <c r="I12" i="23"/>
  <c r="D8" i="22"/>
  <c r="H12" i="23"/>
  <c r="D25" i="22"/>
  <c r="G12" i="23"/>
  <c r="F12" i="23"/>
  <c r="M12" i="23"/>
  <c r="E12" i="23"/>
  <c r="L12" i="23"/>
  <c r="D12" i="23"/>
  <c r="K12" i="23"/>
  <c r="E9" i="20"/>
  <c r="F7" i="18"/>
  <c r="I6" i="18"/>
  <c r="L6" i="18"/>
  <c r="L7" i="18"/>
  <c r="E11" i="18"/>
  <c r="E25" i="20"/>
  <c r="E11" i="20"/>
  <c r="E13" i="20"/>
  <c r="I13" i="20" s="1"/>
  <c r="M6" i="18"/>
  <c r="M7" i="18"/>
  <c r="E24" i="20"/>
  <c r="K6" i="18"/>
  <c r="N7" i="18"/>
  <c r="G12" i="18"/>
  <c r="H8" i="23"/>
  <c r="K7" i="23"/>
  <c r="G8" i="23"/>
  <c r="J7" i="23"/>
  <c r="F8" i="23"/>
  <c r="I7" i="23"/>
  <c r="M8" i="23"/>
  <c r="E8" i="23"/>
  <c r="H7" i="23"/>
  <c r="L8" i="23"/>
  <c r="D8" i="23"/>
  <c r="G7" i="23"/>
  <c r="J8" i="23"/>
  <c r="K8" i="23"/>
  <c r="F7" i="23"/>
  <c r="I8" i="23"/>
  <c r="L7" i="23"/>
  <c r="D7" i="23"/>
  <c r="M7" i="23"/>
  <c r="E7" i="23"/>
  <c r="D7" i="18"/>
  <c r="O7" i="18"/>
  <c r="H12" i="18"/>
  <c r="E20" i="20"/>
  <c r="E6" i="18"/>
  <c r="J11" i="18"/>
  <c r="J7" i="18"/>
  <c r="F11" i="23"/>
  <c r="M11" i="23"/>
  <c r="E11" i="23"/>
  <c r="L11" i="23"/>
  <c r="D11" i="23"/>
  <c r="K11" i="23"/>
  <c r="J11" i="23"/>
  <c r="I11" i="23"/>
  <c r="D16" i="20"/>
  <c r="H11" i="23"/>
  <c r="G11" i="23"/>
  <c r="D17" i="20"/>
  <c r="L11" i="18"/>
  <c r="D11" i="18"/>
  <c r="K11" i="18"/>
  <c r="F11" i="18"/>
  <c r="N12" i="18"/>
  <c r="F12" i="18"/>
  <c r="M12" i="18"/>
  <c r="E12" i="18"/>
  <c r="L12" i="18"/>
  <c r="H6" i="18"/>
  <c r="G7" i="18"/>
  <c r="M11" i="18"/>
  <c r="J12" i="18"/>
  <c r="E26" i="20"/>
  <c r="J6" i="18"/>
  <c r="H7" i="18"/>
  <c r="N11" i="18"/>
  <c r="K12" i="18"/>
  <c r="C18" i="20"/>
  <c r="I28" i="20"/>
  <c r="F18" i="25"/>
  <c r="N18" i="25"/>
  <c r="G14" i="25"/>
  <c r="H15" i="25"/>
  <c r="I31" i="25"/>
  <c r="J17" i="25"/>
  <c r="C9" i="25"/>
  <c r="K9" i="25"/>
  <c r="D22" i="25"/>
  <c r="L22" i="25"/>
  <c r="E8" i="25"/>
  <c r="M8" i="25"/>
  <c r="F12" i="25"/>
  <c r="N12" i="25"/>
  <c r="G35" i="25"/>
  <c r="H13" i="25"/>
  <c r="I16" i="25"/>
  <c r="J29" i="25"/>
  <c r="C20" i="25"/>
  <c r="K20" i="25"/>
  <c r="D36" i="25"/>
  <c r="L36" i="25"/>
  <c r="E25" i="25"/>
  <c r="M25" i="25"/>
  <c r="F26" i="25"/>
  <c r="N26" i="25"/>
  <c r="G27" i="25"/>
  <c r="H19" i="25"/>
  <c r="I32" i="25"/>
  <c r="J34" i="25"/>
  <c r="K10" i="25"/>
  <c r="D30" i="25"/>
  <c r="L30" i="25"/>
  <c r="E33" i="25"/>
  <c r="M33" i="25"/>
  <c r="C22" i="20"/>
  <c r="C28" i="25"/>
  <c r="K28" i="25"/>
  <c r="D21" i="25"/>
  <c r="L21" i="25"/>
  <c r="E24" i="25"/>
  <c r="M24" i="25"/>
  <c r="F23" i="25"/>
  <c r="N23" i="25"/>
  <c r="G11" i="25"/>
  <c r="H18" i="25"/>
  <c r="I14" i="25"/>
  <c r="J15" i="25"/>
  <c r="C31" i="25"/>
  <c r="K31" i="25"/>
  <c r="D17" i="25"/>
  <c r="L17" i="25"/>
  <c r="E9" i="25"/>
  <c r="M9" i="25"/>
  <c r="F22" i="25"/>
  <c r="N22" i="25"/>
  <c r="G8" i="25"/>
  <c r="H12" i="25"/>
  <c r="I35" i="25"/>
  <c r="J13" i="25"/>
  <c r="C16" i="25"/>
  <c r="K16" i="25"/>
  <c r="D29" i="25"/>
  <c r="L29" i="25"/>
  <c r="E20" i="25"/>
  <c r="M20" i="25"/>
  <c r="F36" i="25"/>
  <c r="N36" i="25"/>
  <c r="G25" i="25"/>
  <c r="H26" i="25"/>
  <c r="I27" i="25"/>
  <c r="J19" i="25"/>
  <c r="C32" i="25"/>
  <c r="K32" i="25"/>
  <c r="D34" i="25"/>
  <c r="L34" i="25"/>
  <c r="E10" i="25"/>
  <c r="M10" i="25"/>
  <c r="F30" i="25"/>
  <c r="N30" i="25"/>
  <c r="G33" i="25"/>
  <c r="I18" i="20"/>
  <c r="N6" i="18"/>
  <c r="I7" i="18"/>
  <c r="I10" i="18"/>
  <c r="G6" i="18"/>
  <c r="O6" i="18"/>
  <c r="J10" i="18"/>
  <c r="D28" i="25"/>
  <c r="L28" i="25"/>
  <c r="E21" i="25"/>
  <c r="M21" i="25"/>
  <c r="F24" i="25"/>
  <c r="N24" i="25"/>
  <c r="G23" i="25"/>
  <c r="H11" i="25"/>
  <c r="I18" i="25"/>
  <c r="J14" i="25"/>
  <c r="C15" i="25"/>
  <c r="K15" i="25"/>
  <c r="D31" i="25"/>
  <c r="L31" i="25"/>
  <c r="E17" i="25"/>
  <c r="M17" i="25"/>
  <c r="F9" i="25"/>
  <c r="N9" i="25"/>
  <c r="G22" i="25"/>
  <c r="H8" i="25"/>
  <c r="I12" i="25"/>
  <c r="J35" i="25"/>
  <c r="C13" i="25"/>
  <c r="K13" i="25"/>
  <c r="D16" i="25"/>
  <c r="L16" i="25"/>
  <c r="E29" i="25"/>
  <c r="M29" i="25"/>
  <c r="F20" i="25"/>
  <c r="N20" i="25"/>
  <c r="G36" i="25"/>
  <c r="H25" i="25"/>
  <c r="I26" i="25"/>
  <c r="J27" i="25"/>
  <c r="C19" i="25"/>
  <c r="K19" i="25"/>
  <c r="D32" i="25"/>
  <c r="L32" i="25"/>
  <c r="E34" i="25"/>
  <c r="M34" i="25"/>
  <c r="F10" i="25"/>
  <c r="N10" i="25"/>
  <c r="G30" i="25"/>
  <c r="H33" i="25"/>
  <c r="I27" i="20"/>
  <c r="H14" i="30" l="1"/>
  <c r="H23" i="30"/>
  <c r="C27" i="20"/>
  <c r="O8" i="18"/>
  <c r="C29" i="20"/>
  <c r="C24" i="20"/>
  <c r="H18" i="20"/>
  <c r="I22" i="20"/>
  <c r="I12" i="20"/>
  <c r="I14" i="20"/>
  <c r="H15" i="30"/>
  <c r="C12" i="20"/>
  <c r="I32" i="30"/>
  <c r="I33" i="20"/>
  <c r="H13" i="30"/>
  <c r="C28" i="20"/>
  <c r="I26" i="20"/>
  <c r="I9" i="18"/>
  <c r="I15" i="18" s="1"/>
  <c r="I21" i="20"/>
  <c r="H18" i="30"/>
  <c r="H21" i="20"/>
  <c r="I18" i="30"/>
  <c r="H31" i="30"/>
  <c r="C19" i="22"/>
  <c r="H22" i="30"/>
  <c r="I28" i="30"/>
  <c r="I12" i="30"/>
  <c r="C14" i="20"/>
  <c r="H9" i="30"/>
  <c r="C10" i="20"/>
  <c r="I35" i="20"/>
  <c r="I25" i="30"/>
  <c r="H22" i="20"/>
  <c r="I15" i="30"/>
  <c r="C33" i="20"/>
  <c r="C8" i="20"/>
  <c r="I17" i="30"/>
  <c r="C34" i="20"/>
  <c r="I29" i="20"/>
  <c r="I19" i="30"/>
  <c r="G10" i="23"/>
  <c r="G16" i="23" s="1"/>
  <c r="O9" i="18"/>
  <c r="O15" i="18" s="1"/>
  <c r="H8" i="20"/>
  <c r="H32" i="30"/>
  <c r="C30" i="20"/>
  <c r="C32" i="20"/>
  <c r="H33" i="20"/>
  <c r="H25" i="30"/>
  <c r="C22" i="22"/>
  <c r="H9" i="23"/>
  <c r="H9" i="20"/>
  <c r="O8" i="25"/>
  <c r="O9" i="25"/>
  <c r="O11" i="25"/>
  <c r="O10" i="25"/>
  <c r="O23" i="29"/>
  <c r="C38" i="28"/>
  <c r="H28" i="20"/>
  <c r="O18" i="29"/>
  <c r="C21" i="20"/>
  <c r="C20" i="20"/>
  <c r="J9" i="18"/>
  <c r="J15" i="18" s="1"/>
  <c r="C26" i="22"/>
  <c r="H26" i="30"/>
  <c r="I15" i="20"/>
  <c r="C20" i="22"/>
  <c r="C12" i="22"/>
  <c r="H20" i="22"/>
  <c r="H26" i="22"/>
  <c r="H34" i="20"/>
  <c r="I30" i="20"/>
  <c r="F37" i="20"/>
  <c r="H15" i="20"/>
  <c r="C15" i="20"/>
  <c r="I34" i="20"/>
  <c r="H35" i="20"/>
  <c r="H27" i="20"/>
  <c r="H26" i="20"/>
  <c r="H29" i="30"/>
  <c r="H21" i="22"/>
  <c r="H11" i="30"/>
  <c r="O21" i="29"/>
  <c r="O26" i="29"/>
  <c r="P10" i="27"/>
  <c r="D9" i="27"/>
  <c r="O14" i="29"/>
  <c r="E9" i="27"/>
  <c r="E15" i="27" s="1"/>
  <c r="P12" i="27"/>
  <c r="G39" i="28"/>
  <c r="P7" i="27"/>
  <c r="E8" i="27"/>
  <c r="G8" i="27"/>
  <c r="C10" i="28"/>
  <c r="O8" i="27"/>
  <c r="G39" i="29"/>
  <c r="K9" i="27"/>
  <c r="K15" i="27" s="1"/>
  <c r="N8" i="27"/>
  <c r="D39" i="29"/>
  <c r="E39" i="29"/>
  <c r="H17" i="30"/>
  <c r="D8" i="27"/>
  <c r="P6" i="27"/>
  <c r="F9" i="27"/>
  <c r="F15" i="27" s="1"/>
  <c r="K8" i="27"/>
  <c r="J39" i="29"/>
  <c r="O31" i="29"/>
  <c r="N9" i="27"/>
  <c r="N15" i="27" s="1"/>
  <c r="O12" i="29"/>
  <c r="H9" i="27"/>
  <c r="H15" i="27" s="1"/>
  <c r="P11" i="27"/>
  <c r="I29" i="30"/>
  <c r="I10" i="20"/>
  <c r="I23" i="20"/>
  <c r="I9" i="30"/>
  <c r="N8" i="18"/>
  <c r="H36" i="20"/>
  <c r="C9" i="22"/>
  <c r="H19" i="30"/>
  <c r="C23" i="20"/>
  <c r="H35" i="30"/>
  <c r="I11" i="30"/>
  <c r="H23" i="20"/>
  <c r="I32" i="20"/>
  <c r="H32" i="20"/>
  <c r="C17" i="22"/>
  <c r="H22" i="22"/>
  <c r="H16" i="22"/>
  <c r="H11" i="22"/>
  <c r="H10" i="20"/>
  <c r="H24" i="22"/>
  <c r="I34" i="30"/>
  <c r="H23" i="22"/>
  <c r="C11" i="22"/>
  <c r="H28" i="22"/>
  <c r="H12" i="30"/>
  <c r="H14" i="22"/>
  <c r="C15" i="22"/>
  <c r="C13" i="22"/>
  <c r="H30" i="20"/>
  <c r="C28" i="22"/>
  <c r="C21" i="22"/>
  <c r="C23" i="22"/>
  <c r="C16" i="22"/>
  <c r="I10" i="30"/>
  <c r="C10" i="22"/>
  <c r="C18" i="22"/>
  <c r="C35" i="20"/>
  <c r="C9" i="28"/>
  <c r="H9" i="28"/>
  <c r="H14" i="20"/>
  <c r="K10" i="23"/>
  <c r="K16" i="23" s="1"/>
  <c r="G37" i="20"/>
  <c r="H28" i="30"/>
  <c r="F37" i="30"/>
  <c r="I20" i="30"/>
  <c r="H16" i="30"/>
  <c r="C36" i="20"/>
  <c r="H21" i="30"/>
  <c r="H18" i="22"/>
  <c r="G37" i="30"/>
  <c r="C37" i="30"/>
  <c r="H30" i="30"/>
  <c r="H20" i="30"/>
  <c r="I16" i="30"/>
  <c r="H36" i="30"/>
  <c r="H8" i="30"/>
  <c r="E37" i="30"/>
  <c r="D37" i="30"/>
  <c r="H34" i="30"/>
  <c r="O24" i="29"/>
  <c r="O22" i="29"/>
  <c r="H14" i="28"/>
  <c r="C14" i="28"/>
  <c r="O32" i="29"/>
  <c r="C28" i="28"/>
  <c r="H28" i="28"/>
  <c r="C31" i="28"/>
  <c r="L39" i="29"/>
  <c r="H32" i="28"/>
  <c r="C32" i="28"/>
  <c r="C22" i="28"/>
  <c r="H22" i="28"/>
  <c r="C30" i="28"/>
  <c r="O37" i="29"/>
  <c r="O28" i="29"/>
  <c r="C39" i="29"/>
  <c r="O8" i="29"/>
  <c r="C18" i="28"/>
  <c r="H18" i="28"/>
  <c r="C15" i="28"/>
  <c r="C36" i="28"/>
  <c r="H36" i="28"/>
  <c r="O13" i="29"/>
  <c r="C23" i="28"/>
  <c r="H23" i="28"/>
  <c r="C13" i="28"/>
  <c r="H13" i="28"/>
  <c r="H38" i="28"/>
  <c r="C37" i="28"/>
  <c r="H37" i="28"/>
  <c r="M39" i="29"/>
  <c r="H10" i="28"/>
  <c r="O36" i="29"/>
  <c r="O30" i="29"/>
  <c r="H29" i="28"/>
  <c r="C29" i="28"/>
  <c r="H21" i="28"/>
  <c r="C21" i="28"/>
  <c r="H39" i="29"/>
  <c r="O38" i="29"/>
  <c r="O19" i="29"/>
  <c r="O16" i="29"/>
  <c r="O15" i="29"/>
  <c r="O9" i="29"/>
  <c r="C27" i="28"/>
  <c r="H27" i="28"/>
  <c r="H35" i="28"/>
  <c r="I39" i="29"/>
  <c r="H8" i="28"/>
  <c r="C8" i="28"/>
  <c r="D39" i="28"/>
  <c r="F39" i="29"/>
  <c r="H11" i="28"/>
  <c r="C19" i="28"/>
  <c r="O29" i="29"/>
  <c r="E39" i="28"/>
  <c r="H16" i="28"/>
  <c r="C16" i="28"/>
  <c r="K39" i="29"/>
  <c r="N39" i="29"/>
  <c r="F39" i="28"/>
  <c r="F8" i="18"/>
  <c r="E8" i="18"/>
  <c r="L10" i="23"/>
  <c r="L16" i="23" s="1"/>
  <c r="K8" i="18"/>
  <c r="I10" i="23"/>
  <c r="I16" i="23" s="1"/>
  <c r="H10" i="23"/>
  <c r="H16" i="23" s="1"/>
  <c r="M10" i="23"/>
  <c r="M16" i="23" s="1"/>
  <c r="F10" i="23"/>
  <c r="F16" i="23" s="1"/>
  <c r="J10" i="23"/>
  <c r="J16" i="23" s="1"/>
  <c r="E10" i="23"/>
  <c r="E16" i="23" s="1"/>
  <c r="H13" i="22"/>
  <c r="O13" i="25"/>
  <c r="J9" i="23"/>
  <c r="G9" i="23"/>
  <c r="G8" i="18"/>
  <c r="J8" i="18"/>
  <c r="M8" i="18"/>
  <c r="H13" i="20"/>
  <c r="P12" i="18"/>
  <c r="H24" i="20"/>
  <c r="I24" i="20"/>
  <c r="F9" i="23"/>
  <c r="I9" i="23"/>
  <c r="H20" i="20"/>
  <c r="O19" i="25"/>
  <c r="O15" i="25"/>
  <c r="O16" i="25"/>
  <c r="C37" i="25"/>
  <c r="O28" i="25"/>
  <c r="H8" i="18"/>
  <c r="P11" i="18"/>
  <c r="M9" i="23"/>
  <c r="P8" i="23"/>
  <c r="I20" i="20"/>
  <c r="C13" i="20"/>
  <c r="F9" i="18"/>
  <c r="F15" i="18" s="1"/>
  <c r="K9" i="18"/>
  <c r="K15" i="18" s="1"/>
  <c r="D9" i="18"/>
  <c r="P10" i="18"/>
  <c r="O24" i="25"/>
  <c r="O30" i="25"/>
  <c r="L37" i="25"/>
  <c r="P11" i="23"/>
  <c r="D10" i="23"/>
  <c r="D9" i="23"/>
  <c r="P7" i="23"/>
  <c r="K9" i="23"/>
  <c r="C11" i="20"/>
  <c r="H11" i="20"/>
  <c r="I11" i="20"/>
  <c r="E37" i="25"/>
  <c r="L9" i="18"/>
  <c r="L15" i="18" s="1"/>
  <c r="O25" i="25"/>
  <c r="O23" i="25"/>
  <c r="O17" i="25"/>
  <c r="D37" i="25"/>
  <c r="C17" i="20"/>
  <c r="I17" i="20"/>
  <c r="H17" i="20"/>
  <c r="L9" i="23"/>
  <c r="H25" i="20"/>
  <c r="C25" i="20"/>
  <c r="I25" i="20"/>
  <c r="E9" i="18"/>
  <c r="E15" i="18" s="1"/>
  <c r="G37" i="25"/>
  <c r="O22" i="25"/>
  <c r="N37" i="25"/>
  <c r="E37" i="20"/>
  <c r="C26" i="20"/>
  <c r="O18" i="25"/>
  <c r="H37" i="25"/>
  <c r="O34" i="25"/>
  <c r="O32" i="25"/>
  <c r="O31" i="25"/>
  <c r="O20" i="25"/>
  <c r="D37" i="20"/>
  <c r="C19" i="20"/>
  <c r="I19" i="20"/>
  <c r="H19" i="20"/>
  <c r="O26" i="25"/>
  <c r="G9" i="18"/>
  <c r="G15" i="18" s="1"/>
  <c r="M9" i="18"/>
  <c r="M15" i="18" s="1"/>
  <c r="O35" i="25"/>
  <c r="N9" i="18"/>
  <c r="N15" i="18" s="1"/>
  <c r="O36" i="25"/>
  <c r="O21" i="25"/>
  <c r="I16" i="20"/>
  <c r="H16" i="20"/>
  <c r="C16" i="20"/>
  <c r="P7" i="18"/>
  <c r="C9" i="20"/>
  <c r="I9" i="20"/>
  <c r="C25" i="22"/>
  <c r="H25" i="22"/>
  <c r="C31" i="20"/>
  <c r="I31" i="20"/>
  <c r="H31" i="20"/>
  <c r="I37" i="25"/>
  <c r="J37" i="25"/>
  <c r="H9" i="18"/>
  <c r="H15" i="18" s="1"/>
  <c r="O33" i="25"/>
  <c r="O14" i="25"/>
  <c r="D8" i="18"/>
  <c r="P6" i="18"/>
  <c r="L8" i="18"/>
  <c r="O29" i="25"/>
  <c r="M37" i="25"/>
  <c r="F37" i="25"/>
  <c r="K37" i="25"/>
  <c r="E9" i="23"/>
  <c r="I8" i="18"/>
  <c r="P12" i="23"/>
  <c r="C8" i="22"/>
  <c r="C29" i="22" s="1"/>
  <c r="H8" i="22"/>
  <c r="D29" i="22"/>
  <c r="O12" i="25"/>
  <c r="O27" i="25"/>
  <c r="P8" i="27" l="1"/>
  <c r="Q8" i="27" s="1"/>
  <c r="D15" i="27"/>
  <c r="P9" i="27"/>
  <c r="Q10" i="27" s="1"/>
  <c r="Q7" i="27"/>
  <c r="H37" i="30"/>
  <c r="C39" i="28"/>
  <c r="H37" i="20"/>
  <c r="P9" i="23"/>
  <c r="Q9" i="23" s="1"/>
  <c r="C37" i="20"/>
  <c r="Q7" i="18"/>
  <c r="P10" i="23"/>
  <c r="Q11" i="23" s="1"/>
  <c r="D16" i="23"/>
  <c r="P8" i="18"/>
  <c r="Q8" i="18" s="1"/>
  <c r="Q8" i="23"/>
  <c r="P9" i="18"/>
  <c r="Q10" i="18" s="1"/>
  <c r="D15" i="18"/>
  <c r="P15" i="27" l="1"/>
  <c r="P16" i="27" s="1"/>
  <c r="Q9" i="27"/>
  <c r="Q13" i="27"/>
  <c r="Q12" i="27"/>
  <c r="Q11" i="27"/>
  <c r="Q12" i="23"/>
  <c r="Q11" i="18"/>
  <c r="P15" i="18"/>
  <c r="P16" i="18" s="1"/>
  <c r="Q9" i="18"/>
  <c r="Q13" i="18"/>
  <c r="Q12" i="18"/>
  <c r="P16" i="23"/>
  <c r="Q10" i="23"/>
  <c r="Q13" i="23"/>
  <c r="Q14" i="23"/>
  <c r="P17" i="23" l="1"/>
  <c r="Q15"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Hang.ntt</author>
  </authors>
  <commentList>
    <comment ref="I123" authorId="0" shapeId="0" xr:uid="{00000000-0006-0000-0000-000006000000}">
      <text>
        <r>
          <rPr>
            <b/>
            <sz val="9"/>
            <color indexed="81"/>
            <rFont val="Tahoma"/>
            <family val="2"/>
          </rPr>
          <t>Hang.ntt:</t>
        </r>
        <r>
          <rPr>
            <sz val="9"/>
            <color indexed="81"/>
            <rFont val="Tahoma"/>
            <family val="2"/>
          </rPr>
          <t xml:space="preserve">
chuyển lịch do covid</t>
        </r>
      </text>
    </comment>
    <comment ref="K436" authorId="0" shapeId="0" xr:uid="{00000000-0006-0000-0000-000007000000}">
      <text>
        <r>
          <rPr>
            <b/>
            <sz val="9"/>
            <color indexed="81"/>
            <rFont val="Tahoma"/>
            <family val="2"/>
          </rPr>
          <t>Hang.ntt:</t>
        </r>
        <r>
          <rPr>
            <sz val="9"/>
            <color indexed="81"/>
            <rFont val="Tahoma"/>
            <family val="2"/>
          </rPr>
          <t xml:space="preserve">
EOA đóng năm tài chính vào 10/6 =&gt; ký nghiệm thu &amp; xuất hóa đơn sớm</t>
        </r>
      </text>
    </comment>
    <comment ref="D588" authorId="0" shapeId="0" xr:uid="{00000000-0006-0000-0000-0000B8000000}">
      <text>
        <r>
          <rPr>
            <b/>
            <sz val="9"/>
            <color indexed="81"/>
            <rFont val="Tahoma"/>
            <family val="2"/>
          </rPr>
          <t>Hang.ntt:</t>
        </r>
        <r>
          <rPr>
            <sz val="9"/>
            <color indexed="81"/>
            <rFont val="Tahoma"/>
            <family val="2"/>
          </rPr>
          <t xml:space="preserve">
Mã dự án trên Odoo là: 
ORV_240912_S2_FE_M02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Phong.hv</author>
  </authors>
  <commentList>
    <comment ref="D5" authorId="0" shapeId="0" xr:uid="{00000000-0006-0000-0200-000001000000}">
      <text>
        <r>
          <rPr>
            <b/>
            <sz val="9"/>
            <color indexed="81"/>
            <rFont val="Tahoma"/>
            <family val="2"/>
          </rPr>
          <t>Công thức để tự động đưa về ngày 29 nếu là năm nhuận</t>
        </r>
      </text>
    </comment>
    <comment ref="Q6" authorId="0" shapeId="0" xr:uid="{00000000-0006-0000-0200-000002000000}">
      <text>
        <r>
          <rPr>
            <sz val="9"/>
            <color indexed="81"/>
            <rFont val="Tahoma"/>
            <family val="2"/>
          </rPr>
          <t>Không chỉnh sửa mà chỉ kéo copy thêm khi có thêm nhân sự</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Phong.hv</author>
  </authors>
  <commentList>
    <comment ref="B6" authorId="0" shapeId="0" xr:uid="{00000000-0006-0000-0400-000001000000}">
      <text>
        <r>
          <rPr>
            <sz val="9"/>
            <color indexed="81"/>
            <rFont val="Tahoma"/>
            <family val="2"/>
          </rPr>
          <t>Cách đặt tên nhân viên:
"Tên k dấu "."họ viết tắt không dấu""đệm viết tắt không dấu"
Có dấu * trước và sau để công thức tìm đủ</t>
        </r>
      </text>
    </comment>
    <comment ref="J6" authorId="0" shapeId="0" xr:uid="{00000000-0006-0000-0400-000002000000}">
      <text>
        <r>
          <rPr>
            <sz val="9"/>
            <color indexed="81"/>
            <rFont val="Tahoma"/>
            <family val="2"/>
          </rPr>
          <t>Không chỉnh sửa mà chỉ kéo copy thêm khi có thêm nhân sự</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Phong.hv</author>
    <author>hanh.hn</author>
  </authors>
  <commentList>
    <comment ref="E5" authorId="0" shapeId="0" xr:uid="{00000000-0006-0000-0500-000001000000}">
      <text>
        <r>
          <rPr>
            <b/>
            <sz val="9"/>
            <color indexed="81"/>
            <rFont val="Tahoma"/>
            <family val="2"/>
          </rPr>
          <t>Công thức để tự động đưa về ngày 29 nếu là năm nhuận</t>
        </r>
      </text>
    </comment>
    <comment ref="P6" authorId="1" shapeId="0" xr:uid="{00000000-0006-0000-0500-000002000000}">
      <text>
        <r>
          <rPr>
            <sz val="9"/>
            <color indexed="81"/>
            <rFont val="Tahoma"/>
            <family val="2"/>
          </rPr>
          <t>Công thức sum chỉ tính đến tháng báo cáo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Phong.hv</author>
  </authors>
  <commentList>
    <comment ref="B6" authorId="0" shapeId="0" xr:uid="{00000000-0006-0000-0600-000001000000}">
      <text>
        <r>
          <rPr>
            <sz val="9"/>
            <color indexed="81"/>
            <rFont val="Tahoma"/>
            <family val="2"/>
          </rPr>
          <t>Cách đặt tên nhân viên:
"Tên k dấu "."họ viết tắt không dấu""đệm viết tắt không dấu"
Có dấu * trước và sau để công thức tìm đủ</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Phong.hv</author>
    <author>Hang.ntt</author>
    <author>Thuy An</author>
    <author>Tran Anh Bang</author>
    <author>Nghia.nt</author>
    <author>Hanh.ttn</author>
  </authors>
  <commentList>
    <comment ref="R6" authorId="0" shapeId="0" xr:uid="{00000000-0006-0000-0800-000001000000}">
      <text>
        <r>
          <rPr>
            <sz val="10"/>
            <color indexed="81"/>
            <rFont val="Tahoma"/>
            <family val="2"/>
          </rPr>
          <t>Thông tin bắt buộc để làm cơ sở đánh giá nhân sự phụ trách.
Lưu ý:
1. Thông thường chỉ 1 người phụ trách
2. Ghi theo như cách đặt tên email</t>
        </r>
      </text>
    </comment>
    <comment ref="T6" authorId="1" shapeId="0" xr:uid="{00000000-0006-0000-0800-000002000000}">
      <text>
        <r>
          <rPr>
            <b/>
            <sz val="9"/>
            <color indexed="81"/>
            <rFont val="Tahoma"/>
            <family val="2"/>
          </rPr>
          <t>Hang.ntt:</t>
        </r>
        <r>
          <rPr>
            <sz val="9"/>
            <color indexed="81"/>
            <rFont val="Tahoma"/>
            <family val="2"/>
          </rPr>
          <t xml:space="preserve">
</t>
        </r>
        <r>
          <rPr>
            <b/>
            <sz val="9"/>
            <color indexed="81"/>
            <rFont val="Tahoma"/>
            <family val="2"/>
          </rPr>
          <t>-</t>
        </r>
        <r>
          <rPr>
            <b/>
            <sz val="10"/>
            <color indexed="81"/>
            <rFont val="Tahoma"/>
            <family val="2"/>
          </rPr>
          <t xml:space="preserve"> Rất hài lòng/ Exceeded satisfy: E
- Hài lòng/ Satisfied: S
- Chấp nhận/ Acceptable: A
- Không h.lòng/ Dissatisfied: D</t>
        </r>
        <r>
          <rPr>
            <sz val="10"/>
            <color indexed="81"/>
            <rFont val="Tahoma"/>
            <family val="2"/>
          </rPr>
          <t xml:space="preserve">
</t>
        </r>
      </text>
    </comment>
    <comment ref="M7" authorId="0" shapeId="0" xr:uid="{00000000-0006-0000-0800-000003000000}">
      <text>
        <r>
          <rPr>
            <b/>
            <sz val="9"/>
            <color indexed="81"/>
            <rFont val="Tahoma"/>
            <family val="2"/>
          </rPr>
          <t>Thông tin bắt buộc để: thống kê theo thời gian</t>
        </r>
      </text>
    </comment>
    <comment ref="N7" authorId="1" shapeId="0" xr:uid="{00000000-0006-0000-0800-000004000000}">
      <text>
        <r>
          <rPr>
            <b/>
            <sz val="9"/>
            <color indexed="81"/>
            <rFont val="Tahoma"/>
            <family val="2"/>
          </rPr>
          <t>Hang.ntt:</t>
        </r>
        <r>
          <rPr>
            <sz val="9"/>
            <color indexed="81"/>
            <rFont val="Tahoma"/>
            <family val="2"/>
          </rPr>
          <t xml:space="preserve">
Từ ngày 23/8/2021 trở về trước là cột "Ngày bắt đầu/ Start date" =&gt; từ ngày 23/8/2021 sửa lại là "Ngày hoàn thành/Finish date" như thống nhất trong cuộc hợp online ngày 23/8/2021</t>
        </r>
      </text>
    </comment>
    <comment ref="O7" authorId="0" shapeId="0" xr:uid="{00000000-0006-0000-0800-000005000000}">
      <text>
        <r>
          <rPr>
            <b/>
            <sz val="9"/>
            <color indexed="81"/>
            <rFont val="Tahoma"/>
            <family val="2"/>
          </rPr>
          <t xml:space="preserve">Thông tin bắt buộc
Lọc cột này hàng tháng gửi HR để lấy mã phụ dự án </t>
        </r>
      </text>
    </comment>
    <comment ref="M123" authorId="1" shapeId="0" xr:uid="{00000000-0006-0000-0800-000006000000}">
      <text>
        <r>
          <rPr>
            <b/>
            <sz val="9"/>
            <color indexed="81"/>
            <rFont val="Tahoma"/>
            <family val="2"/>
          </rPr>
          <t>Hang.ntt:</t>
        </r>
        <r>
          <rPr>
            <sz val="9"/>
            <color indexed="81"/>
            <rFont val="Tahoma"/>
            <family val="2"/>
          </rPr>
          <t xml:space="preserve">
chuyển lịch do covid</t>
        </r>
      </text>
    </comment>
    <comment ref="O436" authorId="1" shapeId="0" xr:uid="{00000000-0006-0000-0800-000007000000}">
      <text>
        <r>
          <rPr>
            <b/>
            <sz val="9"/>
            <color indexed="81"/>
            <rFont val="Tahoma"/>
            <family val="2"/>
          </rPr>
          <t>Hang.ntt:</t>
        </r>
        <r>
          <rPr>
            <sz val="9"/>
            <color indexed="81"/>
            <rFont val="Tahoma"/>
            <family val="2"/>
          </rPr>
          <t xml:space="preserve">
EOA đóng năm tài chính vào 10/6 =&gt; ký nghiệm thu &amp; xuất hóa đơn sớm</t>
        </r>
      </text>
    </comment>
    <comment ref="F592" authorId="1" shapeId="0" xr:uid="{00000000-0006-0000-0800-000008000000}">
      <text>
        <r>
          <rPr>
            <b/>
            <sz val="9"/>
            <color indexed="81"/>
            <rFont val="Tahoma"/>
            <family val="2"/>
          </rPr>
          <t>Hang.ntt:</t>
        </r>
        <r>
          <rPr>
            <sz val="9"/>
            <color indexed="81"/>
            <rFont val="Tahoma"/>
            <family val="2"/>
          </rPr>
          <t xml:space="preserve">
Water heater</t>
        </r>
      </text>
    </comment>
    <comment ref="F598" authorId="1" shapeId="0" xr:uid="{00000000-0006-0000-0800-000009000000}">
      <text>
        <r>
          <rPr>
            <b/>
            <sz val="9"/>
            <color indexed="81"/>
            <rFont val="Tahoma"/>
            <family val="2"/>
          </rPr>
          <t>Hang.ntt:</t>
        </r>
        <r>
          <rPr>
            <sz val="9"/>
            <color indexed="81"/>
            <rFont val="Tahoma"/>
            <family val="2"/>
          </rPr>
          <t xml:space="preserve">
Distribution board</t>
        </r>
      </text>
    </comment>
    <comment ref="P598" authorId="1" shapeId="0" xr:uid="{00000000-0006-0000-0800-00000A000000}">
      <text>
        <r>
          <rPr>
            <b/>
            <sz val="9"/>
            <color indexed="81"/>
            <rFont val="Tahoma"/>
            <family val="2"/>
          </rPr>
          <t>Hang.ntt:</t>
        </r>
        <r>
          <rPr>
            <sz val="9"/>
            <color indexed="81"/>
            <rFont val="Tahoma"/>
            <family val="2"/>
          </rPr>
          <t xml:space="preserve">
No comment on report</t>
        </r>
      </text>
    </comment>
    <comment ref="F599" authorId="1" shapeId="0" xr:uid="{00000000-0006-0000-0800-00000B000000}">
      <text>
        <r>
          <rPr>
            <b/>
            <sz val="9"/>
            <color indexed="81"/>
            <rFont val="Tahoma"/>
            <family val="2"/>
          </rPr>
          <t>Hang.ntt:</t>
        </r>
        <r>
          <rPr>
            <sz val="9"/>
            <color indexed="81"/>
            <rFont val="Tahoma"/>
            <family val="2"/>
          </rPr>
          <t xml:space="preserve">
Ventilation fan</t>
        </r>
      </text>
    </comment>
    <comment ref="P599" authorId="1" shapeId="0" xr:uid="{00000000-0006-0000-0800-00000C000000}">
      <text>
        <r>
          <rPr>
            <b/>
            <sz val="9"/>
            <color indexed="81"/>
            <rFont val="Tahoma"/>
            <family val="2"/>
          </rPr>
          <t>Hang.ntt:</t>
        </r>
        <r>
          <rPr>
            <sz val="9"/>
            <color indexed="81"/>
            <rFont val="Tahoma"/>
            <family val="2"/>
          </rPr>
          <t xml:space="preserve">
No comment on report</t>
        </r>
      </text>
    </comment>
    <comment ref="O692" authorId="2" shapeId="0" xr:uid="{00000000-0006-0000-0800-00000D000000}">
      <text>
        <r>
          <rPr>
            <b/>
            <sz val="9"/>
            <color indexed="81"/>
            <rFont val="Tahoma"/>
            <family val="2"/>
          </rPr>
          <t>Hang.ntt:</t>
        </r>
        <r>
          <rPr>
            <sz val="9"/>
            <color indexed="81"/>
            <rFont val="Tahoma"/>
            <family val="2"/>
          </rPr>
          <t xml:space="preserve">
Máy hỏng</t>
        </r>
      </text>
    </comment>
    <comment ref="D704" authorId="1" shapeId="0" xr:uid="{00000000-0006-0000-0800-00000E000000}">
      <text>
        <r>
          <rPr>
            <b/>
            <sz val="9"/>
            <color indexed="81"/>
            <rFont val="Tahoma"/>
            <family val="2"/>
          </rPr>
          <t>Hang.ntt:</t>
        </r>
        <r>
          <rPr>
            <sz val="9"/>
            <color indexed="81"/>
            <rFont val="Tahoma"/>
            <family val="2"/>
          </rPr>
          <t xml:space="preserve">
Lịch Phúc xếp là Y
Báo cáo bảo trì Mr Hùng ghi: M</t>
        </r>
      </text>
    </comment>
    <comment ref="D710" authorId="1" shapeId="0" xr:uid="{00000000-0006-0000-0800-00000F000000}">
      <text>
        <r>
          <rPr>
            <b/>
            <sz val="9"/>
            <color indexed="81"/>
            <rFont val="Tahoma"/>
            <family val="2"/>
          </rPr>
          <t>Hang.ntt:</t>
        </r>
        <r>
          <rPr>
            <sz val="9"/>
            <color indexed="81"/>
            <rFont val="Tahoma"/>
            <family val="2"/>
          </rPr>
          <t xml:space="preserve">
Lịch Phúc xếp tháng 11/2021 cho 31 Hùng Vương là: M &amp; tháng 10/2021 làm Y, nhưng thực tế tháng 10/2021 Mr Hùng làm M nên chuyển lịch Y sang T12/2021</t>
        </r>
      </text>
    </comment>
    <comment ref="L752" authorId="1" shapeId="0" xr:uid="{00000000-0006-0000-0800-000010000000}">
      <text>
        <r>
          <rPr>
            <b/>
            <sz val="9"/>
            <color indexed="81"/>
            <rFont val="Tahoma"/>
            <family val="2"/>
          </rPr>
          <t>Hang.ntt:</t>
        </r>
        <r>
          <rPr>
            <sz val="9"/>
            <color indexed="81"/>
            <rFont val="Tahoma"/>
            <family val="2"/>
          </rPr>
          <t xml:space="preserve">
Do covid nên KH hoãn lịch thực hiện</t>
        </r>
      </text>
    </comment>
    <comment ref="L753" authorId="1" shapeId="0" xr:uid="{00000000-0006-0000-0800-000011000000}">
      <text>
        <r>
          <rPr>
            <b/>
            <sz val="9"/>
            <color indexed="81"/>
            <rFont val="Tahoma"/>
            <family val="2"/>
          </rPr>
          <t>Hang.ntt:</t>
        </r>
        <r>
          <rPr>
            <sz val="9"/>
            <color indexed="81"/>
            <rFont val="Tahoma"/>
            <family val="2"/>
          </rPr>
          <t xml:space="preserve">
Do covid nên KH hoãn lịch thực hiện</t>
        </r>
      </text>
    </comment>
    <comment ref="L754" authorId="1" shapeId="0" xr:uid="{00000000-0006-0000-0800-000012000000}">
      <text>
        <r>
          <rPr>
            <b/>
            <sz val="9"/>
            <color indexed="81"/>
            <rFont val="Tahoma"/>
            <family val="2"/>
          </rPr>
          <t>Hang.ntt:</t>
        </r>
        <r>
          <rPr>
            <sz val="9"/>
            <color indexed="81"/>
            <rFont val="Tahoma"/>
            <family val="2"/>
          </rPr>
          <t xml:space="preserve">
Do covid nên KH hoãn lịch thực hiện</t>
        </r>
      </text>
    </comment>
    <comment ref="L755" authorId="1" shapeId="0" xr:uid="{00000000-0006-0000-0800-000013000000}">
      <text>
        <r>
          <rPr>
            <b/>
            <sz val="9"/>
            <color indexed="81"/>
            <rFont val="Tahoma"/>
            <family val="2"/>
          </rPr>
          <t>Hang.ntt:</t>
        </r>
        <r>
          <rPr>
            <sz val="9"/>
            <color indexed="81"/>
            <rFont val="Tahoma"/>
            <family val="2"/>
          </rPr>
          <t xml:space="preserve">
Do covid nên KH hoãn lịch thực hiện</t>
        </r>
      </text>
    </comment>
    <comment ref="L756" authorId="1" shapeId="0" xr:uid="{00000000-0006-0000-0800-000014000000}">
      <text>
        <r>
          <rPr>
            <b/>
            <sz val="9"/>
            <color indexed="81"/>
            <rFont val="Tahoma"/>
            <family val="2"/>
          </rPr>
          <t>Hang.ntt:</t>
        </r>
        <r>
          <rPr>
            <sz val="9"/>
            <color indexed="81"/>
            <rFont val="Tahoma"/>
            <family val="2"/>
          </rPr>
          <t xml:space="preserve">
Do covid nên KH hoãn lịch thực hiện</t>
        </r>
      </text>
    </comment>
    <comment ref="L757" authorId="1" shapeId="0" xr:uid="{00000000-0006-0000-0800-000015000000}">
      <text>
        <r>
          <rPr>
            <b/>
            <sz val="9"/>
            <color indexed="81"/>
            <rFont val="Tahoma"/>
            <family val="2"/>
          </rPr>
          <t>Hang.ntt:</t>
        </r>
        <r>
          <rPr>
            <sz val="9"/>
            <color indexed="81"/>
            <rFont val="Tahoma"/>
            <family val="2"/>
          </rPr>
          <t xml:space="preserve">
Do covid nên KH hoãn lịch thực hiện</t>
        </r>
      </text>
    </comment>
    <comment ref="L787" authorId="1" shapeId="0" xr:uid="{00000000-0006-0000-0800-000016000000}">
      <text>
        <r>
          <rPr>
            <b/>
            <sz val="9"/>
            <color indexed="81"/>
            <rFont val="Tahoma"/>
            <family val="2"/>
          </rPr>
          <t>Hang.ntt:</t>
        </r>
        <r>
          <rPr>
            <sz val="9"/>
            <color indexed="81"/>
            <rFont val="Tahoma"/>
            <family val="2"/>
          </rPr>
          <t xml:space="preserve">
Do covid nên KH hoãn lịch thực hiện</t>
        </r>
      </text>
    </comment>
    <comment ref="R891" authorId="1" shapeId="0" xr:uid="{00000000-0006-0000-0800-000017000000}">
      <text>
        <r>
          <rPr>
            <b/>
            <sz val="9"/>
            <color indexed="81"/>
            <rFont val="Tahoma"/>
            <family val="2"/>
          </rPr>
          <t>Hang.ntt:</t>
        </r>
        <r>
          <rPr>
            <sz val="9"/>
            <color indexed="81"/>
            <rFont val="Tahoma"/>
            <family val="2"/>
          </rPr>
          <t xml:space="preserve">
báo cáo có tên Tài =&gt; NV thực tập nên kg key in</t>
        </r>
      </text>
    </comment>
    <comment ref="M912" authorId="1" shapeId="0" xr:uid="{00000000-0006-0000-0800-000018000000}">
      <text>
        <r>
          <rPr>
            <b/>
            <sz val="9"/>
            <color indexed="81"/>
            <rFont val="Tahoma"/>
            <family val="2"/>
          </rPr>
          <t>Hang.ntt:</t>
        </r>
        <r>
          <rPr>
            <sz val="9"/>
            <color indexed="81"/>
            <rFont val="Tahoma"/>
            <family val="2"/>
          </rPr>
          <t xml:space="preserve">
chuyển sang tháng 9/2021</t>
        </r>
      </text>
    </comment>
    <comment ref="M915" authorId="1" shapeId="0" xr:uid="{00000000-0006-0000-0800-000019000000}">
      <text>
        <r>
          <rPr>
            <b/>
            <sz val="9"/>
            <color indexed="81"/>
            <rFont val="Tahoma"/>
            <family val="2"/>
          </rPr>
          <t>Hang.ntt:</t>
        </r>
        <r>
          <rPr>
            <sz val="9"/>
            <color indexed="81"/>
            <rFont val="Tahoma"/>
            <family val="2"/>
          </rPr>
          <t xml:space="preserve">
chuyển sang tháng 11/2021 do KH kg đồng ý thực hiện</t>
        </r>
      </text>
    </comment>
    <comment ref="M931" authorId="1" shapeId="0" xr:uid="{00000000-0006-0000-0800-00001A000000}">
      <text>
        <r>
          <rPr>
            <b/>
            <sz val="9"/>
            <color indexed="81"/>
            <rFont val="Tahoma"/>
            <family val="2"/>
          </rPr>
          <t>Hang.ntt:</t>
        </r>
        <r>
          <rPr>
            <sz val="9"/>
            <color indexed="81"/>
            <rFont val="Tahoma"/>
            <family val="2"/>
          </rPr>
          <t xml:space="preserve">
chuyển sang tháng 9/2021</t>
        </r>
      </text>
    </comment>
    <comment ref="M935" authorId="1" shapeId="0" xr:uid="{00000000-0006-0000-0800-00001B000000}">
      <text>
        <r>
          <rPr>
            <b/>
            <sz val="9"/>
            <color indexed="81"/>
            <rFont val="Tahoma"/>
            <family val="2"/>
          </rPr>
          <t>Hang.ntt:</t>
        </r>
        <r>
          <rPr>
            <sz val="9"/>
            <color indexed="81"/>
            <rFont val="Tahoma"/>
            <family val="2"/>
          </rPr>
          <t xml:space="preserve">
chuyển sang tháng 9/2021</t>
        </r>
      </text>
    </comment>
    <comment ref="M938" authorId="3" shapeId="0" xr:uid="{00000000-0006-0000-0800-00001C000000}">
      <text>
        <r>
          <rPr>
            <b/>
            <sz val="9"/>
            <color indexed="81"/>
            <rFont val="Tahoma"/>
            <family val="2"/>
          </rPr>
          <t>Tran Anh Bang:</t>
        </r>
        <r>
          <rPr>
            <sz val="9"/>
            <color indexed="81"/>
            <rFont val="Tahoma"/>
            <family val="2"/>
          </rPr>
          <t xml:space="preserve">
KH chưa cho làm</t>
        </r>
      </text>
    </comment>
    <comment ref="M939" authorId="1" shapeId="0" xr:uid="{00000000-0006-0000-0800-00001D000000}">
      <text>
        <r>
          <rPr>
            <b/>
            <sz val="9"/>
            <color indexed="81"/>
            <rFont val="Tahoma"/>
            <family val="2"/>
          </rPr>
          <t>Hang.ntt:</t>
        </r>
        <r>
          <rPr>
            <sz val="9"/>
            <color indexed="81"/>
            <rFont val="Tahoma"/>
            <family val="2"/>
          </rPr>
          <t xml:space="preserve">
chuyển sang tháng 9/2021</t>
        </r>
      </text>
    </comment>
    <comment ref="N1010" authorId="1" shapeId="0" xr:uid="{00000000-0006-0000-0800-00001E000000}">
      <text>
        <r>
          <rPr>
            <b/>
            <sz val="9"/>
            <color indexed="81"/>
            <rFont val="Tahoma"/>
            <family val="2"/>
          </rPr>
          <t>Hang.ntt:</t>
        </r>
        <r>
          <rPr>
            <sz val="9"/>
            <color indexed="81"/>
            <rFont val="Tahoma"/>
            <family val="2"/>
          </rPr>
          <t xml:space="preserve">
12/2/220</t>
        </r>
      </text>
    </comment>
    <comment ref="N1011" authorId="1" shapeId="0" xr:uid="{00000000-0006-0000-0800-00001F000000}">
      <text>
        <r>
          <rPr>
            <b/>
            <sz val="9"/>
            <color indexed="81"/>
            <rFont val="Tahoma"/>
            <family val="2"/>
          </rPr>
          <t>Hang.ntt:</t>
        </r>
        <r>
          <rPr>
            <sz val="9"/>
            <color indexed="81"/>
            <rFont val="Tahoma"/>
            <family val="2"/>
          </rPr>
          <t xml:space="preserve">
3/2/2020</t>
        </r>
      </text>
    </comment>
    <comment ref="M1020" authorId="3" shapeId="0" xr:uid="{00000000-0006-0000-0800-000020000000}">
      <text>
        <r>
          <rPr>
            <b/>
            <sz val="9"/>
            <color indexed="81"/>
            <rFont val="Tahoma"/>
            <family val="2"/>
          </rPr>
          <t>Tran Anh Bang:</t>
        </r>
        <r>
          <rPr>
            <sz val="9"/>
            <color indexed="81"/>
            <rFont val="Tahoma"/>
            <family val="2"/>
          </rPr>
          <t xml:space="preserve">
KH Ca</t>
        </r>
      </text>
    </comment>
    <comment ref="C1151" authorId="1" shapeId="0" xr:uid="{00000000-0006-0000-0800-000021000000}">
      <text>
        <r>
          <rPr>
            <b/>
            <sz val="9"/>
            <color indexed="81"/>
            <rFont val="Tahoma"/>
            <family val="2"/>
          </rPr>
          <t>Hang.ntt:</t>
        </r>
        <r>
          <rPr>
            <sz val="9"/>
            <color indexed="81"/>
            <rFont val="Tahoma"/>
            <family val="2"/>
          </rPr>
          <t xml:space="preserve">
chưa được TB</t>
        </r>
      </text>
    </comment>
    <comment ref="D1151" authorId="1" shapeId="0" xr:uid="{00000000-0006-0000-0800-000022000000}">
      <text>
        <r>
          <rPr>
            <b/>
            <sz val="9"/>
            <color indexed="81"/>
            <rFont val="Tahoma"/>
            <family val="2"/>
          </rPr>
          <t>Hang.ntt:</t>
        </r>
        <r>
          <rPr>
            <sz val="9"/>
            <color indexed="81"/>
            <rFont val="Tahoma"/>
            <family val="2"/>
          </rPr>
          <t xml:space="preserve">
chưa được TB</t>
        </r>
      </text>
    </comment>
    <comment ref="O1438" authorId="1" shapeId="0" xr:uid="{00000000-0006-0000-0800-000023000000}">
      <text>
        <r>
          <rPr>
            <b/>
            <sz val="9"/>
            <color indexed="81"/>
            <rFont val="Tahoma"/>
            <family val="2"/>
          </rPr>
          <t>Hang.ntt:</t>
        </r>
        <r>
          <rPr>
            <sz val="9"/>
            <color indexed="81"/>
            <rFont val="Tahoma"/>
            <family val="2"/>
          </rPr>
          <t xml:space="preserve">
Actual: 11/12 -&gt; 21/12
Report for payment: 11/12 -&gt; 22/12</t>
        </r>
      </text>
    </comment>
    <comment ref="R1438" authorId="1" shapeId="0" xr:uid="{00000000-0006-0000-0800-000024000000}">
      <text>
        <r>
          <rPr>
            <b/>
            <sz val="9"/>
            <color indexed="81"/>
            <rFont val="Tahoma"/>
            <family val="2"/>
          </rPr>
          <t>Hang.ntt:</t>
        </r>
        <r>
          <rPr>
            <sz val="9"/>
            <color indexed="81"/>
            <rFont val="Tahoma"/>
            <family val="2"/>
          </rPr>
          <t xml:space="preserve">
gồm cả Toàn,nhưng kg key in do là NV thực tập</t>
        </r>
      </text>
    </comment>
    <comment ref="O1439" authorId="1" shapeId="0" xr:uid="{00000000-0006-0000-0800-000025000000}">
      <text>
        <r>
          <rPr>
            <b/>
            <sz val="9"/>
            <color indexed="81"/>
            <rFont val="Tahoma"/>
            <family val="2"/>
          </rPr>
          <t>Hang.ntt:</t>
        </r>
        <r>
          <rPr>
            <sz val="9"/>
            <color indexed="81"/>
            <rFont val="Tahoma"/>
            <family val="2"/>
          </rPr>
          <t xml:space="preserve">
thực tế: 26/12-&gt; 27/12
Report: 26/12-&gt;28/12: để trùng ngày hóa đơn</t>
        </r>
      </text>
    </comment>
    <comment ref="R1490" authorId="1" shapeId="0" xr:uid="{00000000-0006-0000-0800-000026000000}">
      <text>
        <r>
          <rPr>
            <b/>
            <sz val="9"/>
            <color indexed="81"/>
            <rFont val="Tahoma"/>
            <family val="2"/>
          </rPr>
          <t>Hang.ntt:</t>
        </r>
        <r>
          <rPr>
            <sz val="9"/>
            <color indexed="81"/>
            <rFont val="Tahoma"/>
            <family val="2"/>
          </rPr>
          <t xml:space="preserve">
Đàm Đình Sang có tên trong báo cáo =&gt; nhưng là NV thực tập nên kg key in hài long</t>
        </r>
      </text>
    </comment>
    <comment ref="R1492" authorId="1" shapeId="0" xr:uid="{00000000-0006-0000-0800-000027000000}">
      <text>
        <r>
          <rPr>
            <b/>
            <sz val="9"/>
            <color indexed="81"/>
            <rFont val="Tahoma"/>
            <family val="2"/>
          </rPr>
          <t>Hang.ntt:</t>
        </r>
        <r>
          <rPr>
            <sz val="9"/>
            <color indexed="81"/>
            <rFont val="Tahoma"/>
            <family val="2"/>
          </rPr>
          <t xml:space="preserve">
Đàm Đình Sang có tên trong báo cáo =&gt; nhưng là NV thực tập nên kg key in hài long</t>
        </r>
      </text>
    </comment>
    <comment ref="R1620" authorId="1" shapeId="0" xr:uid="{00000000-0006-0000-0800-000028000000}">
      <text>
        <r>
          <rPr>
            <b/>
            <sz val="9"/>
            <color indexed="81"/>
            <rFont val="Tahoma"/>
            <family val="2"/>
          </rPr>
          <t>Hang.ntt:</t>
        </r>
        <r>
          <rPr>
            <sz val="9"/>
            <color indexed="81"/>
            <rFont val="Tahoma"/>
            <family val="2"/>
          </rPr>
          <t xml:space="preserve">
Có thêm SVTT Đàm Đình Sang</t>
        </r>
      </text>
    </comment>
    <comment ref="R1621" authorId="1" shapeId="0" xr:uid="{00000000-0006-0000-0800-000029000000}">
      <text>
        <r>
          <rPr>
            <b/>
            <sz val="9"/>
            <color indexed="81"/>
            <rFont val="Tahoma"/>
            <family val="2"/>
          </rPr>
          <t>Hang.ntt:</t>
        </r>
        <r>
          <rPr>
            <sz val="9"/>
            <color indexed="81"/>
            <rFont val="Tahoma"/>
            <family val="2"/>
          </rPr>
          <t xml:space="preserve">
Có thêm SVTT Đàm Đình Sang</t>
        </r>
      </text>
    </comment>
    <comment ref="R1622" authorId="1" shapeId="0" xr:uid="{00000000-0006-0000-0800-00002A000000}">
      <text>
        <r>
          <rPr>
            <b/>
            <sz val="9"/>
            <color indexed="81"/>
            <rFont val="Tahoma"/>
            <family val="2"/>
          </rPr>
          <t>Hang.ntt:</t>
        </r>
        <r>
          <rPr>
            <sz val="9"/>
            <color indexed="81"/>
            <rFont val="Tahoma"/>
            <family val="2"/>
          </rPr>
          <t xml:space="preserve">
Có thêm SVTT Đàm Đình Sang</t>
        </r>
      </text>
    </comment>
    <comment ref="R1623" authorId="1" shapeId="0" xr:uid="{00000000-0006-0000-0800-00002B000000}">
      <text>
        <r>
          <rPr>
            <b/>
            <sz val="9"/>
            <color indexed="81"/>
            <rFont val="Tahoma"/>
            <family val="2"/>
          </rPr>
          <t>Hang.ntt:</t>
        </r>
        <r>
          <rPr>
            <sz val="9"/>
            <color indexed="81"/>
            <rFont val="Tahoma"/>
            <family val="2"/>
          </rPr>
          <t xml:space="preserve">
Có thêm SVTT Đàm Đình Sang</t>
        </r>
      </text>
    </comment>
    <comment ref="R1624" authorId="1" shapeId="0" xr:uid="{00000000-0006-0000-0800-00002C000000}">
      <text>
        <r>
          <rPr>
            <b/>
            <sz val="9"/>
            <color indexed="81"/>
            <rFont val="Tahoma"/>
            <family val="2"/>
          </rPr>
          <t>Hang.ntt:</t>
        </r>
        <r>
          <rPr>
            <sz val="9"/>
            <color indexed="81"/>
            <rFont val="Tahoma"/>
            <family val="2"/>
          </rPr>
          <t xml:space="preserve">
Có thêm SVTT Đàm Đình Sang</t>
        </r>
      </text>
    </comment>
    <comment ref="R1625" authorId="1" shapeId="0" xr:uid="{00000000-0006-0000-0800-00002D000000}">
      <text>
        <r>
          <rPr>
            <b/>
            <sz val="9"/>
            <color indexed="81"/>
            <rFont val="Tahoma"/>
            <family val="2"/>
          </rPr>
          <t>Hang.ntt:</t>
        </r>
        <r>
          <rPr>
            <sz val="9"/>
            <color indexed="81"/>
            <rFont val="Tahoma"/>
            <family val="2"/>
          </rPr>
          <t xml:space="preserve">
Có thêm SVTT Đàm Đình Sang</t>
        </r>
      </text>
    </comment>
    <comment ref="R1626" authorId="1" shapeId="0" xr:uid="{00000000-0006-0000-0800-00002E000000}">
      <text>
        <r>
          <rPr>
            <b/>
            <sz val="9"/>
            <color indexed="81"/>
            <rFont val="Tahoma"/>
            <family val="2"/>
          </rPr>
          <t>Hang.ntt:</t>
        </r>
        <r>
          <rPr>
            <sz val="9"/>
            <color indexed="81"/>
            <rFont val="Tahoma"/>
            <family val="2"/>
          </rPr>
          <t xml:space="preserve">
Có thêm SVTT Đàm Đình Sang</t>
        </r>
      </text>
    </comment>
    <comment ref="R1817" authorId="1" shapeId="0" xr:uid="{00000000-0006-0000-0800-00002F000000}">
      <text>
        <r>
          <rPr>
            <b/>
            <sz val="9"/>
            <color indexed="81"/>
            <rFont val="Tahoma"/>
            <family val="2"/>
          </rPr>
          <t>Hang.ntt:</t>
        </r>
        <r>
          <rPr>
            <sz val="9"/>
            <color indexed="81"/>
            <rFont val="Tahoma"/>
            <family val="2"/>
          </rPr>
          <t xml:space="preserve">
Báo cáo cũ PIC: Dien.hd, Hieu.nq, Diem.lv
=&gt; Manh.lh chép lại báo cáo mới có thêm tên Manh=&gt; kg ghi thêm tên Mạnh vào hài lòng KH</t>
        </r>
      </text>
    </comment>
    <comment ref="R1818" authorId="1" shapeId="0" xr:uid="{00000000-0006-0000-0800-000030000000}">
      <text>
        <r>
          <rPr>
            <b/>
            <sz val="9"/>
            <color indexed="81"/>
            <rFont val="Tahoma"/>
            <family val="2"/>
          </rPr>
          <t>Hang.ntt:</t>
        </r>
        <r>
          <rPr>
            <sz val="9"/>
            <color indexed="81"/>
            <rFont val="Tahoma"/>
            <family val="2"/>
          </rPr>
          <t xml:space="preserve">
Báo cáo cũ PIC: Dien.hd, Tan.nm, Diem.lv
=&gt; Manh.lh chép lại báo cáo mới có thêm tên Manh=&gt; kg ghi thêm tên Mạnh vào hài lòng KH</t>
        </r>
      </text>
    </comment>
    <comment ref="R1819" authorId="1" shapeId="0" xr:uid="{00000000-0006-0000-0800-000031000000}">
      <text>
        <r>
          <rPr>
            <b/>
            <sz val="9"/>
            <color indexed="81"/>
            <rFont val="Tahoma"/>
            <family val="2"/>
          </rPr>
          <t>Hang.ntt:</t>
        </r>
        <r>
          <rPr>
            <sz val="9"/>
            <color indexed="81"/>
            <rFont val="Tahoma"/>
            <family val="2"/>
          </rPr>
          <t xml:space="preserve">
Báo cáo cũ PIC: Dien.hd, Thuong.mv, Diem.lv
=&gt; Manh.lh chép lại báo cáo mới có thêm tên Manh=&gt; kg ghi thêm tên Mạnh vào hài lòng KH</t>
        </r>
      </text>
    </comment>
    <comment ref="R1820" authorId="1" shapeId="0" xr:uid="{00000000-0006-0000-0800-000032000000}">
      <text>
        <r>
          <rPr>
            <b/>
            <sz val="9"/>
            <color indexed="81"/>
            <rFont val="Tahoma"/>
            <family val="2"/>
          </rPr>
          <t>Hang.ntt:</t>
        </r>
        <r>
          <rPr>
            <sz val="9"/>
            <color indexed="81"/>
            <rFont val="Tahoma"/>
            <family val="2"/>
          </rPr>
          <t xml:space="preserve">
Báo cáo cũ PIC: Dien.hd, Thuong.mv, Diem.lv
=&gt; Manh.lh chép lại báo cáo mới có thêm tên Manh=&gt; kg ghi thêm tên Mạnh vào hài lòng KH</t>
        </r>
      </text>
    </comment>
    <comment ref="R1821" authorId="1" shapeId="0" xr:uid="{00000000-0006-0000-0800-000033000000}">
      <text>
        <r>
          <rPr>
            <b/>
            <sz val="9"/>
            <color indexed="81"/>
            <rFont val="Tahoma"/>
            <family val="2"/>
          </rPr>
          <t>Hang.ntt:</t>
        </r>
        <r>
          <rPr>
            <sz val="9"/>
            <color indexed="81"/>
            <rFont val="Tahoma"/>
            <family val="2"/>
          </rPr>
          <t xml:space="preserve">
Báo cáo cũ PIC: Dien.hd, Thuong.mv, Diem.lv
=&gt; Manh.lh chép lại báo cáo mới có thêm tên Manh=&gt; kg ghi thêm tên Mạnh vào hài lòng KH</t>
        </r>
      </text>
    </comment>
    <comment ref="M1839" authorId="3" shapeId="0" xr:uid="{00000000-0006-0000-0800-000034000000}">
      <text>
        <r>
          <rPr>
            <b/>
            <sz val="9"/>
            <color indexed="81"/>
            <rFont val="Tahoma"/>
            <family val="2"/>
          </rPr>
          <t>Tran Anh Bang:</t>
        </r>
        <r>
          <rPr>
            <sz val="9"/>
            <color indexed="81"/>
            <rFont val="Tahoma"/>
            <family val="2"/>
          </rPr>
          <t xml:space="preserve">
KH dời lịch do covid</t>
        </r>
      </text>
    </comment>
    <comment ref="M1840" authorId="3" shapeId="0" xr:uid="{00000000-0006-0000-0800-000035000000}">
      <text>
        <r>
          <rPr>
            <b/>
            <sz val="9"/>
            <color indexed="81"/>
            <rFont val="Tahoma"/>
            <family val="2"/>
          </rPr>
          <t>Tran Anh Bang:</t>
        </r>
        <r>
          <rPr>
            <sz val="9"/>
            <color indexed="81"/>
            <rFont val="Tahoma"/>
            <family val="2"/>
          </rPr>
          <t xml:space="preserve">
KH dời lịch do covid</t>
        </r>
      </text>
    </comment>
    <comment ref="M1875" authorId="3" shapeId="0" xr:uid="{00000000-0006-0000-0800-000036000000}">
      <text>
        <r>
          <rPr>
            <b/>
            <sz val="9"/>
            <color indexed="81"/>
            <rFont val="Tahoma"/>
            <family val="2"/>
          </rPr>
          <t>Tran Anh Bang:</t>
        </r>
        <r>
          <rPr>
            <sz val="9"/>
            <color indexed="81"/>
            <rFont val="Tahoma"/>
            <family val="2"/>
          </rPr>
          <t xml:space="preserve">
KH dời lịch do covid</t>
        </r>
      </text>
    </comment>
    <comment ref="L2001" authorId="4" shapeId="0" xr:uid="{00000000-0006-0000-0800-000037000000}">
      <text>
        <r>
          <rPr>
            <b/>
            <sz val="9"/>
            <color indexed="81"/>
            <rFont val="Tahoma"/>
            <family val="2"/>
          </rPr>
          <t>Nghia.nt:</t>
        </r>
        <r>
          <rPr>
            <sz val="9"/>
            <color indexed="81"/>
            <rFont val="Tahoma"/>
            <family val="2"/>
          </rPr>
          <t xml:space="preserve">
Chuyển lịch sang tháng 2/2022</t>
        </r>
      </text>
    </comment>
    <comment ref="L2002" authorId="4" shapeId="0" xr:uid="{00000000-0006-0000-0800-000038000000}">
      <text>
        <r>
          <rPr>
            <b/>
            <sz val="9"/>
            <color indexed="81"/>
            <rFont val="Tahoma"/>
            <family val="2"/>
          </rPr>
          <t>Nghia.nt:</t>
        </r>
        <r>
          <rPr>
            <sz val="9"/>
            <color indexed="81"/>
            <rFont val="Tahoma"/>
            <family val="2"/>
          </rPr>
          <t xml:space="preserve">
Chuyển lịch sang tháng 2/2022</t>
        </r>
      </text>
    </comment>
    <comment ref="L2003" authorId="4" shapeId="0" xr:uid="{00000000-0006-0000-0800-000039000000}">
      <text>
        <r>
          <rPr>
            <b/>
            <sz val="9"/>
            <color indexed="81"/>
            <rFont val="Tahoma"/>
            <family val="2"/>
          </rPr>
          <t>Nghia.nt:</t>
        </r>
        <r>
          <rPr>
            <sz val="9"/>
            <color indexed="81"/>
            <rFont val="Tahoma"/>
            <family val="2"/>
          </rPr>
          <t xml:space="preserve">
Chuyển lịch sang tháng 2/2022</t>
        </r>
      </text>
    </comment>
    <comment ref="L2004" authorId="4" shapeId="0" xr:uid="{00000000-0006-0000-0800-00003A000000}">
      <text>
        <r>
          <rPr>
            <b/>
            <sz val="9"/>
            <color indexed="81"/>
            <rFont val="Tahoma"/>
            <family val="2"/>
          </rPr>
          <t>Nghia.nt:</t>
        </r>
        <r>
          <rPr>
            <sz val="9"/>
            <color indexed="81"/>
            <rFont val="Tahoma"/>
            <family val="2"/>
          </rPr>
          <t xml:space="preserve">
Chuyển lịch sang tháng 2/2022</t>
        </r>
      </text>
    </comment>
    <comment ref="L2005" authorId="4" shapeId="0" xr:uid="{00000000-0006-0000-0800-00003B000000}">
      <text>
        <r>
          <rPr>
            <b/>
            <sz val="9"/>
            <color indexed="81"/>
            <rFont val="Tahoma"/>
            <family val="2"/>
          </rPr>
          <t>Nghia.nt:</t>
        </r>
        <r>
          <rPr>
            <sz val="9"/>
            <color indexed="81"/>
            <rFont val="Tahoma"/>
            <family val="2"/>
          </rPr>
          <t xml:space="preserve">
Chuyển lịch sang tháng 2/2022</t>
        </r>
      </text>
    </comment>
    <comment ref="L2006" authorId="4" shapeId="0" xr:uid="{00000000-0006-0000-0800-00003C000000}">
      <text>
        <r>
          <rPr>
            <b/>
            <sz val="9"/>
            <color indexed="81"/>
            <rFont val="Tahoma"/>
            <family val="2"/>
          </rPr>
          <t>Nghia.nt:</t>
        </r>
        <r>
          <rPr>
            <sz val="9"/>
            <color indexed="81"/>
            <rFont val="Tahoma"/>
            <family val="2"/>
          </rPr>
          <t xml:space="preserve">
Chuyển lịch sang tháng 2/2022</t>
        </r>
      </text>
    </comment>
    <comment ref="L2007" authorId="4" shapeId="0" xr:uid="{00000000-0006-0000-0800-00003D000000}">
      <text>
        <r>
          <rPr>
            <b/>
            <sz val="9"/>
            <color indexed="81"/>
            <rFont val="Tahoma"/>
            <family val="2"/>
          </rPr>
          <t>Nghia.nt:</t>
        </r>
        <r>
          <rPr>
            <sz val="9"/>
            <color indexed="81"/>
            <rFont val="Tahoma"/>
            <family val="2"/>
          </rPr>
          <t xml:space="preserve">
Chuyển lịch sang tháng 2/2022</t>
        </r>
      </text>
    </comment>
    <comment ref="L2118" authorId="1" shapeId="0" xr:uid="{00000000-0006-0000-0800-00003E000000}">
      <text>
        <r>
          <rPr>
            <b/>
            <sz val="9"/>
            <color indexed="81"/>
            <rFont val="Tahoma"/>
            <family val="2"/>
          </rPr>
          <t>Hang.ntt:</t>
        </r>
        <r>
          <rPr>
            <sz val="9"/>
            <color indexed="81"/>
            <rFont val="Tahoma"/>
            <family val="2"/>
          </rPr>
          <t xml:space="preserve">
Do covid nên hoãn lịch thực hiện</t>
        </r>
      </text>
    </comment>
    <comment ref="R2140" authorId="1" shapeId="0" xr:uid="{00000000-0006-0000-0800-00003F000000}">
      <text>
        <r>
          <rPr>
            <b/>
            <sz val="9"/>
            <color indexed="81"/>
            <rFont val="Tahoma"/>
            <family val="2"/>
          </rPr>
          <t>Hang.ntt:</t>
        </r>
        <r>
          <rPr>
            <sz val="9"/>
            <color indexed="81"/>
            <rFont val="Tahoma"/>
            <family val="2"/>
          </rPr>
          <t xml:space="preserve">
Toàn</t>
        </r>
      </text>
    </comment>
    <comment ref="M2148" authorId="1" shapeId="0" xr:uid="{00000000-0006-0000-0800-000040000000}">
      <text>
        <r>
          <rPr>
            <b/>
            <sz val="9"/>
            <color indexed="81"/>
            <rFont val="Tahoma"/>
            <family val="2"/>
          </rPr>
          <t>Hang.ntt:</t>
        </r>
        <r>
          <rPr>
            <sz val="9"/>
            <color indexed="81"/>
            <rFont val="Tahoma"/>
            <family val="2"/>
          </rPr>
          <t xml:space="preserve">
Chuyển lịch thực hiện do covid</t>
        </r>
      </text>
    </comment>
    <comment ref="M2149" authorId="1" shapeId="0" xr:uid="{00000000-0006-0000-0800-000041000000}">
      <text>
        <r>
          <rPr>
            <b/>
            <sz val="9"/>
            <color indexed="81"/>
            <rFont val="Tahoma"/>
            <family val="2"/>
          </rPr>
          <t>Hang.ntt:</t>
        </r>
        <r>
          <rPr>
            <sz val="9"/>
            <color indexed="81"/>
            <rFont val="Tahoma"/>
            <family val="2"/>
          </rPr>
          <t xml:space="preserve">
Chuyển lịch thực hiện do covid</t>
        </r>
      </text>
    </comment>
    <comment ref="M2150" authorId="1" shapeId="0" xr:uid="{00000000-0006-0000-0800-000042000000}">
      <text>
        <r>
          <rPr>
            <b/>
            <sz val="9"/>
            <color indexed="81"/>
            <rFont val="Tahoma"/>
            <family val="2"/>
          </rPr>
          <t>Hang.ntt:</t>
        </r>
        <r>
          <rPr>
            <sz val="9"/>
            <color indexed="81"/>
            <rFont val="Tahoma"/>
            <family val="2"/>
          </rPr>
          <t xml:space="preserve">
Chuyển lịch thực hiện do covid</t>
        </r>
      </text>
    </comment>
    <comment ref="A2232" authorId="1" shapeId="0" xr:uid="{00000000-0006-0000-0800-000043000000}">
      <text>
        <r>
          <rPr>
            <b/>
            <sz val="9"/>
            <color indexed="81"/>
            <rFont val="Tahoma"/>
            <family val="2"/>
          </rPr>
          <t>Hang.ntt:</t>
        </r>
        <r>
          <rPr>
            <sz val="9"/>
            <color indexed="81"/>
            <rFont val="Tahoma"/>
            <family val="2"/>
          </rPr>
          <t xml:space="preserve">
Theo TB/: Tên KH là Rmit
Thực tế ký hợp đồng với Nikkoh và thực hiện công việc tại Rmit</t>
        </r>
      </text>
    </comment>
    <comment ref="L2245" authorId="1" shapeId="0" xr:uid="{00000000-0006-0000-0800-000044000000}">
      <text>
        <r>
          <rPr>
            <b/>
            <sz val="9"/>
            <color indexed="81"/>
            <rFont val="Tahoma"/>
            <family val="2"/>
          </rPr>
          <t>Hang.ntt:</t>
        </r>
        <r>
          <rPr>
            <sz val="9"/>
            <color indexed="81"/>
            <rFont val="Tahoma"/>
            <family val="2"/>
          </rPr>
          <t xml:space="preserve">
Do covid nên KH hoãn lịch thực hiện</t>
        </r>
      </text>
    </comment>
    <comment ref="L2246" authorId="1" shapeId="0" xr:uid="{00000000-0006-0000-0800-000045000000}">
      <text>
        <r>
          <rPr>
            <b/>
            <sz val="9"/>
            <color indexed="81"/>
            <rFont val="Tahoma"/>
            <family val="2"/>
          </rPr>
          <t>Hang.ntt:</t>
        </r>
        <r>
          <rPr>
            <sz val="9"/>
            <color indexed="81"/>
            <rFont val="Tahoma"/>
            <family val="2"/>
          </rPr>
          <t xml:space="preserve">
Do covid nên KH hoãn lịch thực hiện</t>
        </r>
      </text>
    </comment>
    <comment ref="M2256" authorId="1" shapeId="0" xr:uid="{00000000-0006-0000-0800-000046000000}">
      <text>
        <r>
          <rPr>
            <b/>
            <sz val="9"/>
            <color indexed="81"/>
            <rFont val="Tahoma"/>
            <family val="2"/>
          </rPr>
          <t>Hang.ntt:</t>
        </r>
        <r>
          <rPr>
            <sz val="9"/>
            <color indexed="81"/>
            <rFont val="Tahoma"/>
            <family val="2"/>
          </rPr>
          <t xml:space="preserve">
chuyển lịch thực hiện do covid</t>
        </r>
      </text>
    </comment>
    <comment ref="C2292" authorId="1" shapeId="0" xr:uid="{00000000-0006-0000-0800-000047000000}">
      <text>
        <r>
          <rPr>
            <b/>
            <sz val="9"/>
            <color indexed="81"/>
            <rFont val="Tahoma"/>
            <family val="2"/>
          </rPr>
          <t>Hang.ntt:</t>
        </r>
        <r>
          <rPr>
            <sz val="9"/>
            <color indexed="81"/>
            <rFont val="Tahoma"/>
            <family val="2"/>
          </rPr>
          <t xml:space="preserve">
CHƯA TB/</t>
        </r>
      </text>
    </comment>
    <comment ref="L2293" authorId="1" shapeId="0" xr:uid="{00000000-0006-0000-0800-000048000000}">
      <text>
        <r>
          <rPr>
            <b/>
            <sz val="9"/>
            <color indexed="81"/>
            <rFont val="Tahoma"/>
            <family val="2"/>
          </rPr>
          <t>Hang.ntt:</t>
        </r>
        <r>
          <rPr>
            <sz val="9"/>
            <color indexed="81"/>
            <rFont val="Tahoma"/>
            <family val="2"/>
          </rPr>
          <t xml:space="preserve">
Do covid nên hoãn lịch thực hiện</t>
        </r>
      </text>
    </comment>
    <comment ref="M2299" authorId="1" shapeId="0" xr:uid="{00000000-0006-0000-0800-000049000000}">
      <text>
        <r>
          <rPr>
            <b/>
            <sz val="9"/>
            <color indexed="81"/>
            <rFont val="Tahoma"/>
            <family val="2"/>
          </rPr>
          <t>Hang.ntt:</t>
        </r>
        <r>
          <rPr>
            <sz val="9"/>
            <color indexed="81"/>
            <rFont val="Tahoma"/>
            <family val="2"/>
          </rPr>
          <t xml:space="preserve">
Do covid nên hoãn lịch thực hiện</t>
        </r>
      </text>
    </comment>
    <comment ref="M2300" authorId="1" shapeId="0" xr:uid="{00000000-0006-0000-0800-00004A000000}">
      <text>
        <r>
          <rPr>
            <b/>
            <sz val="9"/>
            <color indexed="81"/>
            <rFont val="Tahoma"/>
            <family val="2"/>
          </rPr>
          <t>Hang.ntt:</t>
        </r>
        <r>
          <rPr>
            <sz val="9"/>
            <color indexed="81"/>
            <rFont val="Tahoma"/>
            <family val="2"/>
          </rPr>
          <t xml:space="preserve">
Do covid nên hoãn lịch thực hiện</t>
        </r>
      </text>
    </comment>
    <comment ref="M2301" authorId="1" shapeId="0" xr:uid="{00000000-0006-0000-0800-00004B000000}">
      <text>
        <r>
          <rPr>
            <b/>
            <sz val="9"/>
            <color indexed="81"/>
            <rFont val="Tahoma"/>
            <family val="2"/>
          </rPr>
          <t>Hang.ntt:</t>
        </r>
        <r>
          <rPr>
            <sz val="9"/>
            <color indexed="81"/>
            <rFont val="Tahoma"/>
            <family val="2"/>
          </rPr>
          <t xml:space="preserve">
Do covid nên hoãn lịch thực hiện</t>
        </r>
      </text>
    </comment>
    <comment ref="M2303" authorId="1" shapeId="0" xr:uid="{00000000-0006-0000-0800-00004C000000}">
      <text>
        <r>
          <rPr>
            <b/>
            <sz val="9"/>
            <color indexed="81"/>
            <rFont val="Tahoma"/>
            <family val="2"/>
          </rPr>
          <t>Hang.ntt:</t>
        </r>
        <r>
          <rPr>
            <sz val="9"/>
            <color indexed="81"/>
            <rFont val="Tahoma"/>
            <family val="2"/>
          </rPr>
          <t xml:space="preserve">
Do covid nên hoãn lịch thực hiện</t>
        </r>
      </text>
    </comment>
    <comment ref="M2345" authorId="1" shapeId="0" xr:uid="{00000000-0006-0000-0800-00004D000000}">
      <text>
        <r>
          <rPr>
            <b/>
            <sz val="9"/>
            <color indexed="81"/>
            <rFont val="Tahoma"/>
            <family val="2"/>
          </rPr>
          <t>Hang.ntt:</t>
        </r>
        <r>
          <rPr>
            <sz val="9"/>
            <color indexed="81"/>
            <rFont val="Tahoma"/>
            <family val="2"/>
          </rPr>
          <t xml:space="preserve">
chuyển sang tháng 9/2021 do phụ thuộc bên thầu phụ</t>
        </r>
      </text>
    </comment>
    <comment ref="O2351" authorId="1" shapeId="0" xr:uid="{00000000-0006-0000-0800-00004E000000}">
      <text>
        <r>
          <rPr>
            <b/>
            <sz val="9"/>
            <color indexed="81"/>
            <rFont val="Tahoma"/>
            <family val="2"/>
          </rPr>
          <t>Hang.ntt:</t>
        </r>
        <r>
          <rPr>
            <sz val="9"/>
            <color indexed="81"/>
            <rFont val="Tahoma"/>
            <family val="2"/>
          </rPr>
          <t xml:space="preserve">
thực tế có nhiều báo cáo, ghi nhận từng ngày làm </t>
        </r>
      </text>
    </comment>
    <comment ref="M2369" authorId="1" shapeId="0" xr:uid="{00000000-0006-0000-0800-00004F000000}">
      <text>
        <r>
          <rPr>
            <b/>
            <sz val="9"/>
            <color indexed="81"/>
            <rFont val="Tahoma"/>
            <family val="2"/>
          </rPr>
          <t>Hang.ntt:</t>
        </r>
        <r>
          <rPr>
            <sz val="9"/>
            <color indexed="81"/>
            <rFont val="Tahoma"/>
            <family val="2"/>
          </rPr>
          <t xml:space="preserve">
Chuyển lịch thực hiện do covid</t>
        </r>
      </text>
    </comment>
    <comment ref="M2371" authorId="1" shapeId="0" xr:uid="{00000000-0006-0000-0800-000050000000}">
      <text>
        <r>
          <rPr>
            <b/>
            <sz val="9"/>
            <color indexed="81"/>
            <rFont val="Tahoma"/>
            <family val="2"/>
          </rPr>
          <t>Hang.ntt:</t>
        </r>
        <r>
          <rPr>
            <sz val="9"/>
            <color indexed="81"/>
            <rFont val="Tahoma"/>
            <family val="2"/>
          </rPr>
          <t xml:space="preserve">
Do covid nên hoãn lịch thực hiện</t>
        </r>
      </text>
    </comment>
    <comment ref="M2372" authorId="1" shapeId="0" xr:uid="{00000000-0006-0000-0800-000051000000}">
      <text>
        <r>
          <rPr>
            <b/>
            <sz val="9"/>
            <color indexed="81"/>
            <rFont val="Tahoma"/>
            <family val="2"/>
          </rPr>
          <t>Hang.ntt:</t>
        </r>
        <r>
          <rPr>
            <sz val="9"/>
            <color indexed="81"/>
            <rFont val="Tahoma"/>
            <family val="2"/>
          </rPr>
          <t xml:space="preserve">
Do covid nên hoãn lịch thực hiện</t>
        </r>
      </text>
    </comment>
    <comment ref="M2396" authorId="1" shapeId="0" xr:uid="{00000000-0006-0000-0800-000052000000}">
      <text>
        <r>
          <rPr>
            <b/>
            <sz val="9"/>
            <color indexed="81"/>
            <rFont val="Tahoma"/>
            <family val="2"/>
          </rPr>
          <t>Hang.ntt:</t>
        </r>
        <r>
          <rPr>
            <sz val="9"/>
            <color indexed="81"/>
            <rFont val="Tahoma"/>
            <family val="2"/>
          </rPr>
          <t xml:space="preserve">
Do covid KH hoãn lịch thực hiện</t>
        </r>
      </text>
    </comment>
    <comment ref="M2476" authorId="1" shapeId="0" xr:uid="{00000000-0006-0000-0800-000053000000}">
      <text>
        <r>
          <rPr>
            <b/>
            <sz val="9"/>
            <color indexed="81"/>
            <rFont val="Tahoma"/>
            <family val="2"/>
          </rPr>
          <t>Hang.ntt:</t>
        </r>
        <r>
          <rPr>
            <sz val="9"/>
            <color indexed="81"/>
            <rFont val="Tahoma"/>
            <family val="2"/>
          </rPr>
          <t xml:space="preserve">
chuyển lịch </t>
        </r>
      </text>
    </comment>
    <comment ref="M2477" authorId="1" shapeId="0" xr:uid="{00000000-0006-0000-0800-000054000000}">
      <text>
        <r>
          <rPr>
            <b/>
            <sz val="9"/>
            <color indexed="81"/>
            <rFont val="Tahoma"/>
            <family val="2"/>
          </rPr>
          <t>Hang.ntt:</t>
        </r>
        <r>
          <rPr>
            <sz val="9"/>
            <color indexed="81"/>
            <rFont val="Tahoma"/>
            <family val="2"/>
          </rPr>
          <t xml:space="preserve">
chuyển lịch </t>
        </r>
      </text>
    </comment>
    <comment ref="M2478" authorId="1" shapeId="0" xr:uid="{00000000-0006-0000-0800-000055000000}">
      <text>
        <r>
          <rPr>
            <b/>
            <sz val="9"/>
            <color indexed="81"/>
            <rFont val="Tahoma"/>
            <family val="2"/>
          </rPr>
          <t>Hang.ntt:</t>
        </r>
        <r>
          <rPr>
            <sz val="9"/>
            <color indexed="81"/>
            <rFont val="Tahoma"/>
            <family val="2"/>
          </rPr>
          <t xml:space="preserve">
chuyển lịch </t>
        </r>
      </text>
    </comment>
    <comment ref="M2479" authorId="1" shapeId="0" xr:uid="{00000000-0006-0000-0800-000056000000}">
      <text>
        <r>
          <rPr>
            <b/>
            <sz val="9"/>
            <color indexed="81"/>
            <rFont val="Tahoma"/>
            <family val="2"/>
          </rPr>
          <t>Hang.ntt:</t>
        </r>
        <r>
          <rPr>
            <sz val="9"/>
            <color indexed="81"/>
            <rFont val="Tahoma"/>
            <family val="2"/>
          </rPr>
          <t xml:space="preserve">
chuyển lịch </t>
        </r>
      </text>
    </comment>
    <comment ref="M2480" authorId="1" shapeId="0" xr:uid="{00000000-0006-0000-0800-000057000000}">
      <text>
        <r>
          <rPr>
            <b/>
            <sz val="9"/>
            <color indexed="81"/>
            <rFont val="Tahoma"/>
            <family val="2"/>
          </rPr>
          <t>Hang.ntt:</t>
        </r>
        <r>
          <rPr>
            <sz val="9"/>
            <color indexed="81"/>
            <rFont val="Tahoma"/>
            <family val="2"/>
          </rPr>
          <t xml:space="preserve">
chuyển lịch </t>
        </r>
      </text>
    </comment>
    <comment ref="M2481" authorId="1" shapeId="0" xr:uid="{00000000-0006-0000-0800-000058000000}">
      <text>
        <r>
          <rPr>
            <b/>
            <sz val="9"/>
            <color indexed="81"/>
            <rFont val="Tahoma"/>
            <family val="2"/>
          </rPr>
          <t>Hang.ntt:</t>
        </r>
        <r>
          <rPr>
            <sz val="9"/>
            <color indexed="81"/>
            <rFont val="Tahoma"/>
            <family val="2"/>
          </rPr>
          <t xml:space="preserve">
chuyển lịch </t>
        </r>
      </text>
    </comment>
    <comment ref="M2482" authorId="1" shapeId="0" xr:uid="{00000000-0006-0000-0800-000059000000}">
      <text>
        <r>
          <rPr>
            <b/>
            <sz val="9"/>
            <color indexed="81"/>
            <rFont val="Tahoma"/>
            <family val="2"/>
          </rPr>
          <t>Hang.ntt:</t>
        </r>
        <r>
          <rPr>
            <sz val="9"/>
            <color indexed="81"/>
            <rFont val="Tahoma"/>
            <family val="2"/>
          </rPr>
          <t xml:space="preserve">
chuyển lịch </t>
        </r>
      </text>
    </comment>
    <comment ref="M2483" authorId="1" shapeId="0" xr:uid="{00000000-0006-0000-0800-00005A000000}">
      <text>
        <r>
          <rPr>
            <b/>
            <sz val="9"/>
            <color indexed="81"/>
            <rFont val="Tahoma"/>
            <family val="2"/>
          </rPr>
          <t>Hang.ntt:</t>
        </r>
        <r>
          <rPr>
            <sz val="9"/>
            <color indexed="81"/>
            <rFont val="Tahoma"/>
            <family val="2"/>
          </rPr>
          <t xml:space="preserve">
chuyển lịch </t>
        </r>
      </text>
    </comment>
    <comment ref="M2484" authorId="1" shapeId="0" xr:uid="{00000000-0006-0000-0800-00005B000000}">
      <text>
        <r>
          <rPr>
            <b/>
            <sz val="9"/>
            <color indexed="81"/>
            <rFont val="Tahoma"/>
            <family val="2"/>
          </rPr>
          <t>Hang.ntt:</t>
        </r>
        <r>
          <rPr>
            <sz val="9"/>
            <color indexed="81"/>
            <rFont val="Tahoma"/>
            <family val="2"/>
          </rPr>
          <t xml:space="preserve">
chuyển lịch </t>
        </r>
      </text>
    </comment>
    <comment ref="M2485" authorId="1" shapeId="0" xr:uid="{00000000-0006-0000-0800-00005C000000}">
      <text>
        <r>
          <rPr>
            <b/>
            <sz val="9"/>
            <color indexed="81"/>
            <rFont val="Tahoma"/>
            <family val="2"/>
          </rPr>
          <t>Hang.ntt:</t>
        </r>
        <r>
          <rPr>
            <sz val="9"/>
            <color indexed="81"/>
            <rFont val="Tahoma"/>
            <family val="2"/>
          </rPr>
          <t xml:space="preserve">
chuyển lịch </t>
        </r>
      </text>
    </comment>
    <comment ref="M2487" authorId="1" shapeId="0" xr:uid="{00000000-0006-0000-0800-00005D000000}">
      <text>
        <r>
          <rPr>
            <b/>
            <sz val="9"/>
            <color indexed="81"/>
            <rFont val="Tahoma"/>
            <family val="2"/>
          </rPr>
          <t>Hang.ntt:</t>
        </r>
        <r>
          <rPr>
            <sz val="9"/>
            <color indexed="81"/>
            <rFont val="Tahoma"/>
            <family val="2"/>
          </rPr>
          <t xml:space="preserve">
chuyển lịch </t>
        </r>
      </text>
    </comment>
    <comment ref="M2488" authorId="1" shapeId="0" xr:uid="{00000000-0006-0000-0800-00005E000000}">
      <text>
        <r>
          <rPr>
            <b/>
            <sz val="9"/>
            <color indexed="81"/>
            <rFont val="Tahoma"/>
            <family val="2"/>
          </rPr>
          <t>Hang.ntt:</t>
        </r>
        <r>
          <rPr>
            <sz val="9"/>
            <color indexed="81"/>
            <rFont val="Tahoma"/>
            <family val="2"/>
          </rPr>
          <t xml:space="preserve">
chuyển lịch </t>
        </r>
      </text>
    </comment>
    <comment ref="M2593" authorId="1" shapeId="0" xr:uid="{00000000-0006-0000-0800-00005F000000}">
      <text>
        <r>
          <rPr>
            <b/>
            <sz val="9"/>
            <color indexed="81"/>
            <rFont val="Tahoma"/>
            <family val="2"/>
          </rPr>
          <t>Hang.ntt:</t>
        </r>
        <r>
          <rPr>
            <sz val="9"/>
            <color indexed="81"/>
            <rFont val="Tahoma"/>
            <family val="2"/>
          </rPr>
          <t xml:space="preserve">
Do covid nên KH hoãn lịch thực hiện</t>
        </r>
      </text>
    </comment>
    <comment ref="L2599" authorId="1" shapeId="0" xr:uid="{00000000-0006-0000-0800-000060000000}">
      <text>
        <r>
          <rPr>
            <b/>
            <sz val="9"/>
            <color indexed="81"/>
            <rFont val="Tahoma"/>
            <family val="2"/>
          </rPr>
          <t>Hang.ntt:</t>
        </r>
        <r>
          <rPr>
            <sz val="9"/>
            <color indexed="81"/>
            <rFont val="Tahoma"/>
            <family val="2"/>
          </rPr>
          <t xml:space="preserve">
Hoãn lịch do covid</t>
        </r>
      </text>
    </comment>
    <comment ref="L2601" authorId="1" shapeId="0" xr:uid="{00000000-0006-0000-0800-000061000000}">
      <text>
        <r>
          <rPr>
            <b/>
            <sz val="9"/>
            <color indexed="81"/>
            <rFont val="Tahoma"/>
            <family val="2"/>
          </rPr>
          <t>Hang.ntt:</t>
        </r>
        <r>
          <rPr>
            <sz val="9"/>
            <color indexed="81"/>
            <rFont val="Tahoma"/>
            <family val="2"/>
          </rPr>
          <t xml:space="preserve">
Hoãn lịch do covid</t>
        </r>
      </text>
    </comment>
    <comment ref="L2605" authorId="1" shapeId="0" xr:uid="{00000000-0006-0000-0800-000062000000}">
      <text>
        <r>
          <rPr>
            <b/>
            <sz val="9"/>
            <color indexed="81"/>
            <rFont val="Tahoma"/>
            <family val="2"/>
          </rPr>
          <t>Hang.ntt:</t>
        </r>
        <r>
          <rPr>
            <sz val="9"/>
            <color indexed="81"/>
            <rFont val="Tahoma"/>
            <family val="2"/>
          </rPr>
          <t xml:space="preserve">
Hoãn lịch do covid</t>
        </r>
      </text>
    </comment>
    <comment ref="L2609" authorId="1" shapeId="0" xr:uid="{00000000-0006-0000-0800-000063000000}">
      <text>
        <r>
          <rPr>
            <b/>
            <sz val="9"/>
            <color indexed="81"/>
            <rFont val="Tahoma"/>
            <family val="2"/>
          </rPr>
          <t>Hang.ntt:</t>
        </r>
        <r>
          <rPr>
            <sz val="9"/>
            <color indexed="81"/>
            <rFont val="Tahoma"/>
            <family val="2"/>
          </rPr>
          <t xml:space="preserve">
Hoãn lịch do covid</t>
        </r>
      </text>
    </comment>
    <comment ref="L2613" authorId="1" shapeId="0" xr:uid="{00000000-0006-0000-0800-000064000000}">
      <text>
        <r>
          <rPr>
            <b/>
            <sz val="9"/>
            <color indexed="81"/>
            <rFont val="Tahoma"/>
            <family val="2"/>
          </rPr>
          <t>Hang.ntt:</t>
        </r>
        <r>
          <rPr>
            <sz val="9"/>
            <color indexed="81"/>
            <rFont val="Tahoma"/>
            <family val="2"/>
          </rPr>
          <t xml:space="preserve">
Hoãn lịch do covid</t>
        </r>
      </text>
    </comment>
    <comment ref="L2617" authorId="1" shapeId="0" xr:uid="{00000000-0006-0000-0800-000065000000}">
      <text>
        <r>
          <rPr>
            <b/>
            <sz val="9"/>
            <color indexed="81"/>
            <rFont val="Tahoma"/>
            <family val="2"/>
          </rPr>
          <t>Hang.ntt:</t>
        </r>
        <r>
          <rPr>
            <sz val="9"/>
            <color indexed="81"/>
            <rFont val="Tahoma"/>
            <family val="2"/>
          </rPr>
          <t xml:space="preserve">
Hoãn lịch do covid</t>
        </r>
      </text>
    </comment>
    <comment ref="L2621" authorId="1" shapeId="0" xr:uid="{00000000-0006-0000-0800-000066000000}">
      <text>
        <r>
          <rPr>
            <b/>
            <sz val="9"/>
            <color indexed="81"/>
            <rFont val="Tahoma"/>
            <family val="2"/>
          </rPr>
          <t>Hang.ntt:</t>
        </r>
        <r>
          <rPr>
            <sz val="9"/>
            <color indexed="81"/>
            <rFont val="Tahoma"/>
            <family val="2"/>
          </rPr>
          <t xml:space="preserve">
Hoãn lịch do covid</t>
        </r>
      </text>
    </comment>
    <comment ref="L2623" authorId="1" shapeId="0" xr:uid="{00000000-0006-0000-0800-000067000000}">
      <text>
        <r>
          <rPr>
            <b/>
            <sz val="9"/>
            <color indexed="81"/>
            <rFont val="Tahoma"/>
            <family val="2"/>
          </rPr>
          <t>Hang.ntt:</t>
        </r>
        <r>
          <rPr>
            <sz val="9"/>
            <color indexed="81"/>
            <rFont val="Tahoma"/>
            <family val="2"/>
          </rPr>
          <t xml:space="preserve">
Hoãn lịch do covid</t>
        </r>
      </text>
    </comment>
    <comment ref="L2627" authorId="1" shapeId="0" xr:uid="{00000000-0006-0000-0800-000068000000}">
      <text>
        <r>
          <rPr>
            <b/>
            <sz val="9"/>
            <color indexed="81"/>
            <rFont val="Tahoma"/>
            <family val="2"/>
          </rPr>
          <t>Hang.ntt:</t>
        </r>
        <r>
          <rPr>
            <sz val="9"/>
            <color indexed="81"/>
            <rFont val="Tahoma"/>
            <family val="2"/>
          </rPr>
          <t xml:space="preserve">
Hoãn lịch do covid</t>
        </r>
      </text>
    </comment>
    <comment ref="L2631" authorId="1" shapeId="0" xr:uid="{00000000-0006-0000-0800-000069000000}">
      <text>
        <r>
          <rPr>
            <b/>
            <sz val="9"/>
            <color indexed="81"/>
            <rFont val="Tahoma"/>
            <family val="2"/>
          </rPr>
          <t>Hang.ntt:</t>
        </r>
        <r>
          <rPr>
            <sz val="9"/>
            <color indexed="81"/>
            <rFont val="Tahoma"/>
            <family val="2"/>
          </rPr>
          <t xml:space="preserve">
Hoãn lịch do covid</t>
        </r>
      </text>
    </comment>
    <comment ref="L2633" authorId="1" shapeId="0" xr:uid="{00000000-0006-0000-0800-00006A000000}">
      <text>
        <r>
          <rPr>
            <b/>
            <sz val="9"/>
            <color indexed="81"/>
            <rFont val="Tahoma"/>
            <family val="2"/>
          </rPr>
          <t>Hang.ntt:</t>
        </r>
        <r>
          <rPr>
            <sz val="9"/>
            <color indexed="81"/>
            <rFont val="Tahoma"/>
            <family val="2"/>
          </rPr>
          <t xml:space="preserve">
Hoãn lịch do covid</t>
        </r>
      </text>
    </comment>
    <comment ref="M2635" authorId="1" shapeId="0" xr:uid="{00000000-0006-0000-0800-00006B000000}">
      <text>
        <r>
          <rPr>
            <b/>
            <sz val="9"/>
            <color indexed="81"/>
            <rFont val="Tahoma"/>
            <family val="2"/>
          </rPr>
          <t>Hang.ntt:</t>
        </r>
        <r>
          <rPr>
            <sz val="9"/>
            <color indexed="81"/>
            <rFont val="Tahoma"/>
            <family val="2"/>
          </rPr>
          <t xml:space="preserve">
Do covid nên KH hoãn lịch thực hiện</t>
        </r>
      </text>
    </comment>
    <comment ref="M2636" authorId="1" shapeId="0" xr:uid="{00000000-0006-0000-0800-00006C000000}">
      <text>
        <r>
          <rPr>
            <b/>
            <sz val="9"/>
            <color indexed="81"/>
            <rFont val="Tahoma"/>
            <family val="2"/>
          </rPr>
          <t>Hang.ntt:</t>
        </r>
        <r>
          <rPr>
            <sz val="9"/>
            <color indexed="81"/>
            <rFont val="Tahoma"/>
            <family val="2"/>
          </rPr>
          <t xml:space="preserve">
Do covid nên KH hoãn lịch thực hiện</t>
        </r>
      </text>
    </comment>
    <comment ref="M2637" authorId="1" shapeId="0" xr:uid="{00000000-0006-0000-0800-00006D000000}">
      <text>
        <r>
          <rPr>
            <b/>
            <sz val="9"/>
            <color indexed="81"/>
            <rFont val="Tahoma"/>
            <family val="2"/>
          </rPr>
          <t>Hang.ntt:</t>
        </r>
        <r>
          <rPr>
            <sz val="9"/>
            <color indexed="81"/>
            <rFont val="Tahoma"/>
            <family val="2"/>
          </rPr>
          <t xml:space="preserve">
Do covid nên KH hoãn lịch thực hiện</t>
        </r>
      </text>
    </comment>
    <comment ref="M2664" authorId="1" shapeId="0" xr:uid="{00000000-0006-0000-0800-00006E000000}">
      <text>
        <r>
          <rPr>
            <b/>
            <sz val="9"/>
            <color indexed="81"/>
            <rFont val="Tahoma"/>
            <family val="2"/>
          </rPr>
          <t>Hang.ntt:</t>
        </r>
        <r>
          <rPr>
            <sz val="9"/>
            <color indexed="81"/>
            <rFont val="Tahoma"/>
            <family val="2"/>
          </rPr>
          <t xml:space="preserve">
Đợt 2 theo kế hoạch là T12/2021, thực tếkhông làm -&gt; cancel</t>
        </r>
      </text>
    </comment>
    <comment ref="M2665" authorId="1" shapeId="0" xr:uid="{00000000-0006-0000-0800-00006F000000}">
      <text>
        <r>
          <rPr>
            <b/>
            <sz val="9"/>
            <color indexed="81"/>
            <rFont val="Tahoma"/>
            <family val="2"/>
          </rPr>
          <t>Hang.ntt:</t>
        </r>
        <r>
          <rPr>
            <sz val="9"/>
            <color indexed="81"/>
            <rFont val="Tahoma"/>
            <family val="2"/>
          </rPr>
          <t xml:space="preserve">
Đợt 2 theo kế hoạch là T12/2021, thực tếkhông làm -&gt; cancel</t>
        </r>
      </text>
    </comment>
    <comment ref="L2706" authorId="1" shapeId="0" xr:uid="{00000000-0006-0000-0800-000070000000}">
      <text>
        <r>
          <rPr>
            <b/>
            <sz val="9"/>
            <color indexed="81"/>
            <rFont val="Tahoma"/>
            <family val="2"/>
          </rPr>
          <t>Hang.ntt:</t>
        </r>
        <r>
          <rPr>
            <sz val="9"/>
            <color indexed="81"/>
            <rFont val="Tahoma"/>
            <family val="2"/>
          </rPr>
          <t xml:space="preserve">
Do covid nên hoãn lịch thực hiện</t>
        </r>
      </text>
    </comment>
    <comment ref="M2712" authorId="1" shapeId="0" xr:uid="{00000000-0006-0000-0800-000071000000}">
      <text>
        <r>
          <rPr>
            <b/>
            <sz val="9"/>
            <color indexed="81"/>
            <rFont val="Tahoma"/>
            <family val="2"/>
          </rPr>
          <t>Hang.ntt:</t>
        </r>
        <r>
          <rPr>
            <sz val="9"/>
            <color indexed="81"/>
            <rFont val="Tahoma"/>
            <family val="2"/>
          </rPr>
          <t xml:space="preserve">
Hoãn lịch thực hiện do giãn cách covid</t>
        </r>
      </text>
    </comment>
    <comment ref="M2716" authorId="1" shapeId="0" xr:uid="{00000000-0006-0000-0800-000072000000}">
      <text>
        <r>
          <rPr>
            <b/>
            <sz val="9"/>
            <color indexed="81"/>
            <rFont val="Tahoma"/>
            <family val="2"/>
          </rPr>
          <t>Hang.ntt:</t>
        </r>
        <r>
          <rPr>
            <sz val="9"/>
            <color indexed="81"/>
            <rFont val="Tahoma"/>
            <family val="2"/>
          </rPr>
          <t xml:space="preserve">
Hoãn lịch thực hiện do giãn cách covid</t>
        </r>
      </text>
    </comment>
    <comment ref="M2720" authorId="1" shapeId="0" xr:uid="{00000000-0006-0000-0800-000073000000}">
      <text>
        <r>
          <rPr>
            <b/>
            <sz val="9"/>
            <color indexed="81"/>
            <rFont val="Tahoma"/>
            <family val="2"/>
          </rPr>
          <t>Hang.ntt:</t>
        </r>
        <r>
          <rPr>
            <sz val="9"/>
            <color indexed="81"/>
            <rFont val="Tahoma"/>
            <family val="2"/>
          </rPr>
          <t xml:space="preserve">
Hoãn lịch thưc hiện do giãn cách covid</t>
        </r>
      </text>
    </comment>
    <comment ref="M2722" authorId="1" shapeId="0" xr:uid="{00000000-0006-0000-0800-000074000000}">
      <text>
        <r>
          <rPr>
            <b/>
            <sz val="9"/>
            <color indexed="81"/>
            <rFont val="Tahoma"/>
            <family val="2"/>
          </rPr>
          <t>Hang.ntt:</t>
        </r>
        <r>
          <rPr>
            <sz val="9"/>
            <color indexed="81"/>
            <rFont val="Tahoma"/>
            <family val="2"/>
          </rPr>
          <t xml:space="preserve">
Hoãn lịch thưc hiện do giãn cách covid</t>
        </r>
      </text>
    </comment>
    <comment ref="M2731" authorId="1" shapeId="0" xr:uid="{00000000-0006-0000-0800-000075000000}">
      <text>
        <r>
          <rPr>
            <b/>
            <sz val="9"/>
            <color indexed="81"/>
            <rFont val="Tahoma"/>
            <family val="2"/>
          </rPr>
          <t>Hang.ntt:</t>
        </r>
        <r>
          <rPr>
            <sz val="9"/>
            <color indexed="81"/>
            <rFont val="Tahoma"/>
            <family val="2"/>
          </rPr>
          <t xml:space="preserve">
chuyển lịch thực hiện do covid</t>
        </r>
      </text>
    </comment>
    <comment ref="L2734" authorId="1" shapeId="0" xr:uid="{00000000-0006-0000-0800-000076000000}">
      <text>
        <r>
          <rPr>
            <b/>
            <sz val="9"/>
            <color indexed="81"/>
            <rFont val="Tahoma"/>
            <family val="2"/>
          </rPr>
          <t>Hang.ntt:</t>
        </r>
        <r>
          <rPr>
            <sz val="9"/>
            <color indexed="81"/>
            <rFont val="Tahoma"/>
            <family val="2"/>
          </rPr>
          <t xml:space="preserve">
Chuyển lịch thực hiện do covid</t>
        </r>
      </text>
    </comment>
    <comment ref="M2735" authorId="1" shapeId="0" xr:uid="{00000000-0006-0000-0800-000077000000}">
      <text>
        <r>
          <rPr>
            <b/>
            <sz val="9"/>
            <color indexed="81"/>
            <rFont val="Tahoma"/>
            <family val="2"/>
          </rPr>
          <t>Hang.ntt:</t>
        </r>
        <r>
          <rPr>
            <sz val="9"/>
            <color indexed="81"/>
            <rFont val="Tahoma"/>
            <family val="2"/>
          </rPr>
          <t xml:space="preserve">
Chuyển lịch thực hiện do covid</t>
        </r>
      </text>
    </comment>
    <comment ref="M2748" authorId="1" shapeId="0" xr:uid="{00000000-0006-0000-0800-000078000000}">
      <text>
        <r>
          <rPr>
            <b/>
            <sz val="9"/>
            <color indexed="81"/>
            <rFont val="Tahoma"/>
            <family val="2"/>
          </rPr>
          <t>Hang.ntt:</t>
        </r>
        <r>
          <rPr>
            <sz val="9"/>
            <color indexed="81"/>
            <rFont val="Tahoma"/>
            <family val="2"/>
          </rPr>
          <t xml:space="preserve">
chuyển lịch do covid</t>
        </r>
      </text>
    </comment>
    <comment ref="M2757" authorId="1" shapeId="0" xr:uid="{00000000-0006-0000-0800-000079000000}">
      <text>
        <r>
          <rPr>
            <b/>
            <sz val="9"/>
            <color indexed="81"/>
            <rFont val="Tahoma"/>
            <family val="2"/>
          </rPr>
          <t>Hang.ntt:</t>
        </r>
        <r>
          <rPr>
            <sz val="9"/>
            <color indexed="81"/>
            <rFont val="Tahoma"/>
            <family val="2"/>
          </rPr>
          <t xml:space="preserve">
do KH muốn đổi sang loại cây khác </t>
        </r>
      </text>
    </comment>
    <comment ref="M2764" authorId="1" shapeId="0" xr:uid="{00000000-0006-0000-0800-00007A000000}">
      <text>
        <r>
          <rPr>
            <b/>
            <sz val="9"/>
            <color indexed="81"/>
            <rFont val="Tahoma"/>
            <family val="2"/>
          </rPr>
          <t>Hang.ntt:</t>
        </r>
        <r>
          <rPr>
            <sz val="9"/>
            <color indexed="81"/>
            <rFont val="Tahoma"/>
            <family val="2"/>
          </rPr>
          <t xml:space="preserve">
Chuyển lịch thực hiện do covid</t>
        </r>
      </text>
    </comment>
    <comment ref="M2769" authorId="1" shapeId="0" xr:uid="{00000000-0006-0000-0800-00007B000000}">
      <text>
        <r>
          <rPr>
            <b/>
            <sz val="9"/>
            <color indexed="81"/>
            <rFont val="Tahoma"/>
            <family val="2"/>
          </rPr>
          <t>Hang.ntt:</t>
        </r>
        <r>
          <rPr>
            <sz val="9"/>
            <color indexed="81"/>
            <rFont val="Tahoma"/>
            <family val="2"/>
          </rPr>
          <t xml:space="preserve">
Chuyển lịch thực hiện do covid</t>
        </r>
      </text>
    </comment>
    <comment ref="M2773" authorId="1" shapeId="0" xr:uid="{00000000-0006-0000-0800-00007C000000}">
      <text>
        <r>
          <rPr>
            <b/>
            <sz val="9"/>
            <color indexed="81"/>
            <rFont val="Tahoma"/>
            <family val="2"/>
          </rPr>
          <t>Hang.ntt:</t>
        </r>
        <r>
          <rPr>
            <sz val="9"/>
            <color indexed="81"/>
            <rFont val="Tahoma"/>
            <family val="2"/>
          </rPr>
          <t xml:space="preserve">
Chuyển lịch thực hiện do covid</t>
        </r>
      </text>
    </comment>
    <comment ref="D2776" authorId="1" shapeId="0" xr:uid="{00000000-0006-0000-0800-00007D000000}">
      <text>
        <r>
          <rPr>
            <b/>
            <sz val="9"/>
            <color indexed="81"/>
            <rFont val="Tahoma"/>
            <family val="2"/>
          </rPr>
          <t>Hang.ntt:</t>
        </r>
        <r>
          <rPr>
            <sz val="9"/>
            <color indexed="81"/>
            <rFont val="Tahoma"/>
            <family val="2"/>
          </rPr>
          <t xml:space="preserve">
Đổi lịch Y=&gt; S do Mr. Thao nhầm lịch</t>
        </r>
      </text>
    </comment>
    <comment ref="M2776" authorId="1" shapeId="0" xr:uid="{00000000-0006-0000-0800-00007E000000}">
      <text>
        <r>
          <rPr>
            <b/>
            <sz val="9"/>
            <color indexed="81"/>
            <rFont val="Tahoma"/>
            <family val="2"/>
          </rPr>
          <t>Hang.ntt:</t>
        </r>
        <r>
          <rPr>
            <sz val="9"/>
            <color indexed="81"/>
            <rFont val="Tahoma"/>
            <family val="2"/>
          </rPr>
          <t xml:space="preserve">
Chuyển lịch thực hiện do covid</t>
        </r>
      </text>
    </comment>
    <comment ref="M2781" authorId="1" shapeId="0" xr:uid="{00000000-0006-0000-0800-00007F000000}">
      <text>
        <r>
          <rPr>
            <b/>
            <sz val="9"/>
            <color indexed="81"/>
            <rFont val="Tahoma"/>
            <family val="2"/>
          </rPr>
          <t>Hang.ntt:</t>
        </r>
        <r>
          <rPr>
            <sz val="9"/>
            <color indexed="81"/>
            <rFont val="Tahoma"/>
            <family val="2"/>
          </rPr>
          <t xml:space="preserve">
Chuyển lịch thực hiện do covid</t>
        </r>
      </text>
    </comment>
    <comment ref="M2783" authorId="1" shapeId="0" xr:uid="{00000000-0006-0000-0800-000080000000}">
      <text>
        <r>
          <rPr>
            <b/>
            <sz val="9"/>
            <color indexed="81"/>
            <rFont val="Tahoma"/>
            <family val="2"/>
          </rPr>
          <t>Hang.ntt:</t>
        </r>
        <r>
          <rPr>
            <sz val="9"/>
            <color indexed="81"/>
            <rFont val="Tahoma"/>
            <family val="2"/>
          </rPr>
          <t xml:space="preserve">
Chuyển lịch thực hiện do covid</t>
        </r>
      </text>
    </comment>
    <comment ref="M2785" authorId="1" shapeId="0" xr:uid="{00000000-0006-0000-0800-000081000000}">
      <text>
        <r>
          <rPr>
            <b/>
            <sz val="9"/>
            <color indexed="81"/>
            <rFont val="Tahoma"/>
            <family val="2"/>
          </rPr>
          <t>Hang.ntt:</t>
        </r>
        <r>
          <rPr>
            <sz val="9"/>
            <color indexed="81"/>
            <rFont val="Tahoma"/>
            <family val="2"/>
          </rPr>
          <t xml:space="preserve">
Chuyển lịch thực hiện do covid</t>
        </r>
      </text>
    </comment>
    <comment ref="M2789" authorId="1" shapeId="0" xr:uid="{00000000-0006-0000-0800-000082000000}">
      <text>
        <r>
          <rPr>
            <b/>
            <sz val="9"/>
            <color indexed="81"/>
            <rFont val="Tahoma"/>
            <family val="2"/>
          </rPr>
          <t>Hang.ntt:</t>
        </r>
        <r>
          <rPr>
            <sz val="9"/>
            <color indexed="81"/>
            <rFont val="Tahoma"/>
            <family val="2"/>
          </rPr>
          <t xml:space="preserve">
Chuyển lịch thực hiện do covid</t>
        </r>
      </text>
    </comment>
    <comment ref="M2793" authorId="1" shapeId="0" xr:uid="{00000000-0006-0000-0800-000083000000}">
      <text>
        <r>
          <rPr>
            <b/>
            <sz val="9"/>
            <color indexed="81"/>
            <rFont val="Tahoma"/>
            <family val="2"/>
          </rPr>
          <t>Hang.ntt:</t>
        </r>
        <r>
          <rPr>
            <sz val="9"/>
            <color indexed="81"/>
            <rFont val="Tahoma"/>
            <family val="2"/>
          </rPr>
          <t xml:space="preserve">
Chuyển lịch thực hiện do covid</t>
        </r>
      </text>
    </comment>
    <comment ref="M2797" authorId="1" shapeId="0" xr:uid="{00000000-0006-0000-0800-000084000000}">
      <text>
        <r>
          <rPr>
            <b/>
            <sz val="9"/>
            <color indexed="81"/>
            <rFont val="Tahoma"/>
            <family val="2"/>
          </rPr>
          <t>Hang.ntt:</t>
        </r>
        <r>
          <rPr>
            <sz val="9"/>
            <color indexed="81"/>
            <rFont val="Tahoma"/>
            <family val="2"/>
          </rPr>
          <t xml:space="preserve">
Chuyển lịch thực hiện do covid</t>
        </r>
      </text>
    </comment>
    <comment ref="M2832" authorId="1" shapeId="0" xr:uid="{00000000-0006-0000-0800-000085000000}">
      <text>
        <r>
          <rPr>
            <b/>
            <sz val="9"/>
            <color indexed="81"/>
            <rFont val="Tahoma"/>
            <family val="2"/>
          </rPr>
          <t>Hang.ntt:</t>
        </r>
        <r>
          <rPr>
            <sz val="9"/>
            <color indexed="81"/>
            <rFont val="Tahoma"/>
            <family val="2"/>
          </rPr>
          <t xml:space="preserve">
chuyển lịch do covid</t>
        </r>
      </text>
    </comment>
    <comment ref="M2834" authorId="1" shapeId="0" xr:uid="{00000000-0006-0000-0800-000086000000}">
      <text>
        <r>
          <rPr>
            <b/>
            <sz val="9"/>
            <color indexed="81"/>
            <rFont val="Tahoma"/>
            <family val="2"/>
          </rPr>
          <t>Hang.ntt:</t>
        </r>
        <r>
          <rPr>
            <sz val="9"/>
            <color indexed="81"/>
            <rFont val="Tahoma"/>
            <family val="2"/>
          </rPr>
          <t xml:space="preserve">
chuyển lịch do covid</t>
        </r>
      </text>
    </comment>
    <comment ref="M2836" authorId="1" shapeId="0" xr:uid="{00000000-0006-0000-0800-000087000000}">
      <text>
        <r>
          <rPr>
            <b/>
            <sz val="9"/>
            <color indexed="81"/>
            <rFont val="Tahoma"/>
            <family val="2"/>
          </rPr>
          <t>Hang.ntt:</t>
        </r>
        <r>
          <rPr>
            <sz val="9"/>
            <color indexed="81"/>
            <rFont val="Tahoma"/>
            <family val="2"/>
          </rPr>
          <t xml:space="preserve">
chuyển lịch do covid</t>
        </r>
      </text>
    </comment>
    <comment ref="M2840" authorId="1" shapeId="0" xr:uid="{00000000-0006-0000-0800-000088000000}">
      <text>
        <r>
          <rPr>
            <b/>
            <sz val="9"/>
            <color indexed="81"/>
            <rFont val="Tahoma"/>
            <family val="2"/>
          </rPr>
          <t>Hang.ntt:</t>
        </r>
        <r>
          <rPr>
            <sz val="9"/>
            <color indexed="81"/>
            <rFont val="Tahoma"/>
            <family val="2"/>
          </rPr>
          <t xml:space="preserve">
chuyển lịch do covid</t>
        </r>
      </text>
    </comment>
    <comment ref="M2842" authorId="1" shapeId="0" xr:uid="{00000000-0006-0000-0800-000089000000}">
      <text>
        <r>
          <rPr>
            <b/>
            <sz val="9"/>
            <color indexed="81"/>
            <rFont val="Tahoma"/>
            <family val="2"/>
          </rPr>
          <t>Hang.ntt:</t>
        </r>
        <r>
          <rPr>
            <sz val="9"/>
            <color indexed="81"/>
            <rFont val="Tahoma"/>
            <family val="2"/>
          </rPr>
          <t xml:space="preserve">
chuyển lịch do covid</t>
        </r>
      </text>
    </comment>
    <comment ref="M2844" authorId="1" shapeId="0" xr:uid="{00000000-0006-0000-0800-00008A000000}">
      <text>
        <r>
          <rPr>
            <b/>
            <sz val="9"/>
            <color indexed="81"/>
            <rFont val="Tahoma"/>
            <family val="2"/>
          </rPr>
          <t>Hang.ntt:</t>
        </r>
        <r>
          <rPr>
            <sz val="9"/>
            <color indexed="81"/>
            <rFont val="Tahoma"/>
            <family val="2"/>
          </rPr>
          <t xml:space="preserve">
chuyển sang tháng 10 để làm cùng lịch bảo trì Gate</t>
        </r>
      </text>
    </comment>
    <comment ref="M2852" authorId="1" shapeId="0" xr:uid="{00000000-0006-0000-0800-00008B000000}">
      <text>
        <r>
          <rPr>
            <b/>
            <sz val="9"/>
            <color indexed="81"/>
            <rFont val="Tahoma"/>
            <family val="2"/>
          </rPr>
          <t>Hang.ntt:</t>
        </r>
        <r>
          <rPr>
            <sz val="9"/>
            <color indexed="81"/>
            <rFont val="Tahoma"/>
            <family val="2"/>
          </rPr>
          <t xml:space="preserve">
Do covid nên KH hoãn lịch thực hiện</t>
        </r>
      </text>
    </comment>
    <comment ref="O2932" authorId="1" shapeId="0" xr:uid="{00000000-0006-0000-0800-00008C000000}">
      <text>
        <r>
          <rPr>
            <b/>
            <sz val="9"/>
            <color indexed="81"/>
            <rFont val="Tahoma"/>
            <family val="2"/>
          </rPr>
          <t>Hang.ntt:</t>
        </r>
        <r>
          <rPr>
            <sz val="9"/>
            <color indexed="81"/>
            <rFont val="Tahoma"/>
            <family val="2"/>
          </rPr>
          <t xml:space="preserve">
thực tế báo cáo về vp ngày 4/12/2021 nhưng dự án này có 4 báo cáo, 3 báo cáo đã về trong T11/2021 nên đã báo đóng dự án trong 11/2021 =&gt; báo cáo về ngày 4/12 này tạm xem như về trong T11/2021 </t>
        </r>
      </text>
    </comment>
    <comment ref="N3097" authorId="5" shapeId="0" xr:uid="{00000000-0006-0000-0800-00008D000000}">
      <text>
        <r>
          <rPr>
            <b/>
            <sz val="9"/>
            <color indexed="81"/>
            <rFont val="Tahoma"/>
            <family val="2"/>
          </rPr>
          <t>Hanh.ttn:</t>
        </r>
        <r>
          <rPr>
            <sz val="9"/>
            <color indexed="81"/>
            <rFont val="Tahoma"/>
            <family val="2"/>
          </rPr>
          <t xml:space="preserve">
Chưa nhận bcao</t>
        </r>
      </text>
    </comment>
    <comment ref="O3362" authorId="1" shapeId="0" xr:uid="{00000000-0006-0000-0800-00008E000000}">
      <text>
        <r>
          <rPr>
            <b/>
            <sz val="9"/>
            <color indexed="81"/>
            <rFont val="Tahoma"/>
            <family val="2"/>
          </rPr>
          <t>Hang.ntt:</t>
        </r>
        <r>
          <rPr>
            <sz val="9"/>
            <color indexed="81"/>
            <rFont val="Tahoma"/>
            <family val="2"/>
          </rPr>
          <t xml:space="preserve">
Kg có bản gốc, lưu bản copy </t>
        </r>
      </text>
    </comment>
    <comment ref="F3416" authorId="1" shapeId="0" xr:uid="{00000000-0006-0000-0800-00008F000000}">
      <text>
        <r>
          <rPr>
            <b/>
            <sz val="9"/>
            <color indexed="81"/>
            <rFont val="Tahoma"/>
            <family val="2"/>
          </rPr>
          <t>Hang.ntt:</t>
        </r>
        <r>
          <rPr>
            <sz val="9"/>
            <color indexed="81"/>
            <rFont val="Tahoma"/>
            <family val="2"/>
          </rPr>
          <t xml:space="preserve">
Quy về Hệ thống cấp thoát nước -Plumbing</t>
        </r>
      </text>
    </comment>
    <comment ref="F3417" authorId="1" shapeId="0" xr:uid="{00000000-0006-0000-0800-000090000000}">
      <text>
        <r>
          <rPr>
            <b/>
            <sz val="9"/>
            <color indexed="81"/>
            <rFont val="Tahoma"/>
            <family val="2"/>
          </rPr>
          <t>Hang.ntt:</t>
        </r>
        <r>
          <rPr>
            <sz val="9"/>
            <color indexed="81"/>
            <rFont val="Tahoma"/>
            <family val="2"/>
          </rPr>
          <t xml:space="preserve">
Quy về Hệ thống cấp thoát nước -Plumbing</t>
        </r>
      </text>
    </comment>
    <comment ref="F3418" authorId="1" shapeId="0" xr:uid="{00000000-0006-0000-0800-000091000000}">
      <text>
        <r>
          <rPr>
            <b/>
            <sz val="9"/>
            <color indexed="81"/>
            <rFont val="Tahoma"/>
            <family val="2"/>
          </rPr>
          <t>Hang.ntt:</t>
        </r>
        <r>
          <rPr>
            <sz val="9"/>
            <color indexed="81"/>
            <rFont val="Tahoma"/>
            <family val="2"/>
          </rPr>
          <t xml:space="preserve">
Quy về Hệ thống cấp thoát nước -Plumbing</t>
        </r>
      </text>
    </comment>
    <comment ref="F3419" authorId="1" shapeId="0" xr:uid="{00000000-0006-0000-0800-000092000000}">
      <text>
        <r>
          <rPr>
            <b/>
            <sz val="9"/>
            <color indexed="81"/>
            <rFont val="Tahoma"/>
            <family val="2"/>
          </rPr>
          <t>Hang.ntt:</t>
        </r>
        <r>
          <rPr>
            <sz val="9"/>
            <color indexed="81"/>
            <rFont val="Tahoma"/>
            <family val="2"/>
          </rPr>
          <t xml:space="preserve">
Quy về Hệ thống cấp thoát nước -Plumbing</t>
        </r>
      </text>
    </comment>
    <comment ref="F3420" authorId="1" shapeId="0" xr:uid="{00000000-0006-0000-0800-000093000000}">
      <text>
        <r>
          <rPr>
            <b/>
            <sz val="9"/>
            <color indexed="81"/>
            <rFont val="Tahoma"/>
            <family val="2"/>
          </rPr>
          <t>Hang.ntt:</t>
        </r>
        <r>
          <rPr>
            <sz val="9"/>
            <color indexed="81"/>
            <rFont val="Tahoma"/>
            <family val="2"/>
          </rPr>
          <t xml:space="preserve">
Quy về Hệ thống cấp thoát nước -Plumbing</t>
        </r>
      </text>
    </comment>
    <comment ref="F3421" authorId="1" shapeId="0" xr:uid="{00000000-0006-0000-0800-000094000000}">
      <text>
        <r>
          <rPr>
            <b/>
            <sz val="9"/>
            <color indexed="81"/>
            <rFont val="Tahoma"/>
            <family val="2"/>
          </rPr>
          <t>Hang.ntt:</t>
        </r>
        <r>
          <rPr>
            <sz val="9"/>
            <color indexed="81"/>
            <rFont val="Tahoma"/>
            <family val="2"/>
          </rPr>
          <t xml:space="preserve">
Quy về Hệ thống cấp thoát nước -Plumbing</t>
        </r>
      </text>
    </comment>
    <comment ref="M3438" authorId="5" shapeId="0" xr:uid="{00000000-0006-0000-0800-000095000000}">
      <text>
        <r>
          <rPr>
            <b/>
            <sz val="9"/>
            <color indexed="81"/>
            <rFont val="Tahoma"/>
            <family val="2"/>
          </rPr>
          <t>Hanh.ttn:</t>
        </r>
        <r>
          <rPr>
            <sz val="9"/>
            <color indexed="81"/>
            <rFont val="Tahoma"/>
            <family val="2"/>
          </rPr>
          <t xml:space="preserve">
Đã làm rồi nhg chua làm báo cáo</t>
        </r>
      </text>
    </comment>
    <comment ref="N3494" authorId="4" shapeId="0" xr:uid="{00000000-0006-0000-0800-000096000000}">
      <text>
        <r>
          <rPr>
            <b/>
            <sz val="9"/>
            <color indexed="81"/>
            <rFont val="Tahoma"/>
            <family val="2"/>
          </rPr>
          <t>Nghia.nt:</t>
        </r>
        <r>
          <rPr>
            <sz val="9"/>
            <color indexed="81"/>
            <rFont val="Tahoma"/>
            <family val="2"/>
          </rPr>
          <t xml:space="preserve">
KH hủy dịch vụ</t>
        </r>
      </text>
    </comment>
    <comment ref="O3539" authorId="1" shapeId="0" xr:uid="{00000000-0006-0000-0800-000097000000}">
      <text>
        <r>
          <rPr>
            <b/>
            <sz val="9"/>
            <color indexed="81"/>
            <rFont val="Tahoma"/>
            <family val="2"/>
          </rPr>
          <t>Hang.ntt:</t>
        </r>
        <r>
          <rPr>
            <sz val="9"/>
            <color indexed="81"/>
            <rFont val="Tahoma"/>
            <family val="2"/>
          </rPr>
          <t xml:space="preserve">
Thực tế nhận báo cáo ngày 3/5/2022</t>
        </r>
      </text>
    </comment>
    <comment ref="E3576" authorId="1" shapeId="0" xr:uid="{00000000-0006-0000-0800-000098000000}">
      <text>
        <r>
          <rPr>
            <b/>
            <sz val="9"/>
            <color indexed="81"/>
            <rFont val="Tahoma"/>
            <family val="2"/>
          </rPr>
          <t>Hang.ntt:</t>
        </r>
        <r>
          <rPr>
            <sz val="9"/>
            <color indexed="81"/>
            <rFont val="Tahoma"/>
            <family val="2"/>
          </rPr>
          <t xml:space="preserve">
Chứng nhận nghiệm thu PCCC</t>
        </r>
      </text>
    </comment>
    <comment ref="O3671" authorId="1" shapeId="0" xr:uid="{00000000-0006-0000-0800-000099000000}">
      <text>
        <r>
          <rPr>
            <b/>
            <sz val="9"/>
            <color indexed="81"/>
            <rFont val="Tahoma"/>
            <family val="2"/>
          </rPr>
          <t>Hang.ntt:</t>
        </r>
        <r>
          <rPr>
            <sz val="9"/>
            <color indexed="81"/>
            <rFont val="Tahoma"/>
            <family val="2"/>
          </rPr>
          <t xml:space="preserve">
thực tế ngày nhận báo cáo là 2/11/2022,keyin ngày 31/10 để tổng hợp báo cáo T10</t>
        </r>
      </text>
    </comment>
    <comment ref="D3674" authorId="1" shapeId="0" xr:uid="{00000000-0006-0000-0800-00009A000000}">
      <text>
        <r>
          <rPr>
            <b/>
            <sz val="9"/>
            <color indexed="81"/>
            <rFont val="Tahoma"/>
            <family val="2"/>
          </rPr>
          <t>Hang.ntt:</t>
        </r>
        <r>
          <rPr>
            <sz val="9"/>
            <color indexed="81"/>
            <rFont val="Tahoma"/>
            <family val="2"/>
          </rPr>
          <t xml:space="preserve">
để chung mã với mục LV theo ý kiến của Phúc (theo lịch làm việc)</t>
        </r>
      </text>
    </comment>
    <comment ref="D3688" authorId="1" shapeId="0" xr:uid="{00000000-0006-0000-0800-00009B000000}">
      <text>
        <r>
          <rPr>
            <b/>
            <sz val="9"/>
            <color indexed="81"/>
            <rFont val="Tahoma"/>
            <family val="2"/>
          </rPr>
          <t>Hang.ntt:</t>
        </r>
        <r>
          <rPr>
            <sz val="9"/>
            <color indexed="81"/>
            <rFont val="Tahoma"/>
            <family val="2"/>
          </rPr>
          <t xml:space="preserve">
để cùng mã phụ với lịch năm (Y) do làm cùng đợt</t>
        </r>
      </text>
    </comment>
    <comment ref="D3690" authorId="1" shapeId="0" xr:uid="{00000000-0006-0000-0800-00009C000000}">
      <text>
        <r>
          <rPr>
            <b/>
            <sz val="9"/>
            <color indexed="81"/>
            <rFont val="Tahoma"/>
            <family val="2"/>
          </rPr>
          <t>Hang.ntt:</t>
        </r>
        <r>
          <rPr>
            <sz val="9"/>
            <color indexed="81"/>
            <rFont val="Tahoma"/>
            <family val="2"/>
          </rPr>
          <t xml:space="preserve">
Để cùng mã phụ với mục Máy nén khí theo Linh tạo trên Oddoo &amp; Phúc xếp cùng lịch thực hiện</t>
        </r>
      </text>
    </comment>
    <comment ref="O3933" authorId="1" shapeId="0" xr:uid="{00000000-0006-0000-0800-00009D000000}">
      <text>
        <r>
          <rPr>
            <b/>
            <sz val="9"/>
            <color indexed="81"/>
            <rFont val="Tahoma"/>
            <family val="2"/>
          </rPr>
          <t>Hang.ntt:</t>
        </r>
        <r>
          <rPr>
            <sz val="9"/>
            <color indexed="81"/>
            <rFont val="Tahoma"/>
            <family val="2"/>
          </rPr>
          <t xml:space="preserve">
Ngày 14/9/2022 Phúc đưa bản cứng báo cáo T7/2022 =&gt; nhưng KH chưa ký báo cáo</t>
        </r>
      </text>
    </comment>
    <comment ref="O3934" authorId="1" shapeId="0" xr:uid="{00000000-0006-0000-0800-00009E000000}">
      <text>
        <r>
          <rPr>
            <b/>
            <sz val="9"/>
            <color indexed="81"/>
            <rFont val="Tahoma"/>
            <family val="2"/>
          </rPr>
          <t>Hang.ntt:</t>
        </r>
        <r>
          <rPr>
            <sz val="9"/>
            <color indexed="81"/>
            <rFont val="Tahoma"/>
            <family val="2"/>
          </rPr>
          <t xml:space="preserve">
Ngày 14/9/2022 Phúc đưa bản cứng báo cáo T7/2022 =&gt; nhưng KH chưa ký báo cáo</t>
        </r>
      </text>
    </comment>
    <comment ref="N4080" authorId="1" shapeId="0" xr:uid="{00000000-0006-0000-0800-00009F000000}">
      <text>
        <r>
          <rPr>
            <b/>
            <sz val="9"/>
            <color indexed="81"/>
            <rFont val="Tahoma"/>
            <family val="2"/>
          </rPr>
          <t>Hang.ntt:</t>
        </r>
        <r>
          <rPr>
            <sz val="9"/>
            <color indexed="81"/>
            <rFont val="Tahoma"/>
            <family val="2"/>
          </rPr>
          <t xml:space="preserve">
Báo cáo không ghi ngày thực hiện -&gt; lấy theo ngày nghiệm thu</t>
        </r>
      </text>
    </comment>
    <comment ref="N4093" authorId="1" shapeId="0" xr:uid="{00000000-0006-0000-0800-0000A0000000}">
      <text>
        <r>
          <rPr>
            <b/>
            <sz val="9"/>
            <color indexed="81"/>
            <rFont val="Tahoma"/>
            <family val="2"/>
          </rPr>
          <t>Hang.ntt:</t>
        </r>
        <r>
          <rPr>
            <sz val="9"/>
            <color indexed="81"/>
            <rFont val="Tahoma"/>
            <family val="2"/>
          </rPr>
          <t xml:space="preserve">
Báo cáo không điền ngày thực hiện -&gt; lấy theo ngày nghiệm thu</t>
        </r>
      </text>
    </comment>
    <comment ref="N4094" authorId="1" shapeId="0" xr:uid="{00000000-0006-0000-0800-0000A1000000}">
      <text>
        <r>
          <rPr>
            <b/>
            <sz val="9"/>
            <color indexed="81"/>
            <rFont val="Tahoma"/>
            <family val="2"/>
          </rPr>
          <t>Hang.ntt:</t>
        </r>
        <r>
          <rPr>
            <sz val="9"/>
            <color indexed="81"/>
            <rFont val="Tahoma"/>
            <family val="2"/>
          </rPr>
          <t xml:space="preserve">
Báo cáo không điền ngày thực hiện -&gt; lấy theo ngày nghiệm thu</t>
        </r>
      </text>
    </comment>
    <comment ref="O4320" authorId="1" shapeId="0" xr:uid="{00000000-0006-0000-0800-0000A2000000}">
      <text>
        <r>
          <rPr>
            <b/>
            <sz val="9"/>
            <color indexed="81"/>
            <rFont val="Tahoma"/>
            <family val="2"/>
          </rPr>
          <t>Hang.ntt:</t>
        </r>
        <r>
          <rPr>
            <sz val="9"/>
            <color indexed="81"/>
            <rFont val="Tahoma"/>
            <family val="2"/>
          </rPr>
          <t xml:space="preserve">
thực tế ngày 2/12/2022 Hiệp mới gửi báo cáo về vp</t>
        </r>
      </text>
    </comment>
    <comment ref="N4505" authorId="5" shapeId="0" xr:uid="{00000000-0006-0000-0800-0000A3000000}">
      <text>
        <r>
          <rPr>
            <b/>
            <sz val="9"/>
            <color indexed="81"/>
            <rFont val="Tahoma"/>
            <family val="2"/>
          </rPr>
          <t>Hanh.ttn:</t>
        </r>
        <r>
          <rPr>
            <sz val="9"/>
            <color indexed="81"/>
            <rFont val="Tahoma"/>
            <family val="2"/>
          </rPr>
          <t xml:space="preserve">
Chưa nhận bcao</t>
        </r>
      </text>
    </comment>
    <comment ref="E4572" authorId="1" shapeId="0" xr:uid="{00000000-0006-0000-0800-0000A4000000}">
      <text>
        <r>
          <rPr>
            <b/>
            <sz val="9"/>
            <color indexed="81"/>
            <rFont val="Tahoma"/>
            <family val="2"/>
          </rPr>
          <t>Hang.ntt:</t>
        </r>
        <r>
          <rPr>
            <sz val="9"/>
            <color indexed="81"/>
            <rFont val="Tahoma"/>
            <family val="2"/>
          </rPr>
          <t xml:space="preserve">
chưa TB/</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Phong.hv</author>
    <author>Hang.ntt</author>
  </authors>
  <commentList>
    <comment ref="E4" authorId="0" shapeId="0" xr:uid="{00000000-0006-0000-0900-000001000000}">
      <text>
        <r>
          <rPr>
            <b/>
            <sz val="9"/>
            <color indexed="81"/>
            <rFont val="Tahoma"/>
            <family val="2"/>
          </rPr>
          <t>Công thức để tự động đưa về ngày 29 nếu là năm nhuận</t>
        </r>
      </text>
    </comment>
    <comment ref="B7" authorId="0" shapeId="0" xr:uid="{00000000-0006-0000-0900-000002000000}">
      <text>
        <r>
          <rPr>
            <sz val="11"/>
            <color indexed="81"/>
            <rFont val="Tahoma"/>
            <family val="2"/>
          </rPr>
          <t>Thống kê theo mốc thời gian kế hoạch chứ không theo thời điểm nhận báo cáo</t>
        </r>
      </text>
    </comment>
    <comment ref="D8" authorId="1" shapeId="0" xr:uid="{00000000-0006-0000-0900-000003000000}">
      <text>
        <r>
          <rPr>
            <b/>
            <sz val="9"/>
            <color indexed="81"/>
            <rFont val="Tahoma"/>
            <family val="2"/>
          </rPr>
          <t>Hang.ntt:</t>
        </r>
        <r>
          <rPr>
            <sz val="9"/>
            <color indexed="81"/>
            <rFont val="Tahoma"/>
            <family val="2"/>
          </rPr>
          <t xml:space="preserve">
- Cancel: 1 (EOA LTK)
- KH không trả lại báo cáo: 1 (Gentherm)
- CV đã thực hiện chưa nhận được báo cáo: 5 (EOA: 1, GSS: 1, VCB: 1, CT36A: 1, EOF: 1) 
- CV chưa thực hiện trong tháng: 1 (US DPAA)</t>
        </r>
      </text>
    </comment>
    <comment ref="B9" authorId="0" shapeId="0" xr:uid="{00000000-0006-0000-0900-000004000000}">
      <text>
        <r>
          <rPr>
            <sz val="11"/>
            <color indexed="81"/>
            <rFont val="Tahoma"/>
            <family val="2"/>
          </rPr>
          <t>Thống kê theo thời điểm nhận báo cáo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Phong.hv</author>
  </authors>
  <commentList>
    <comment ref="B6" authorId="0" shapeId="0" xr:uid="{00000000-0006-0000-0A00-000001000000}">
      <text>
        <r>
          <rPr>
            <sz val="9"/>
            <color indexed="81"/>
            <rFont val="Tahoma"/>
            <family val="2"/>
          </rPr>
          <t>Cách đặt tên nhân viên:
"Tên k dấu "."họ viết tắt không dấu""đệm viết tắt không dấu"
Có dấu * trước và sau để công thức tìm đủ</t>
        </r>
      </text>
    </comment>
    <comment ref="J6" authorId="0" shapeId="0" xr:uid="{00000000-0006-0000-0A00-000002000000}">
      <text>
        <r>
          <rPr>
            <sz val="9"/>
            <color indexed="81"/>
            <rFont val="Tahoma"/>
            <family val="2"/>
          </rPr>
          <t>Không chỉnh sửa mà chỉ kéo copy thêm khi có thêm nhân sự</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Phong.hv</author>
  </authors>
  <commentList>
    <comment ref="D5" authorId="0" shapeId="0" xr:uid="{00000000-0006-0000-0B00-000001000000}">
      <text>
        <r>
          <rPr>
            <b/>
            <sz val="9"/>
            <color indexed="81"/>
            <rFont val="Tahoma"/>
            <family val="2"/>
          </rPr>
          <t>Công thức để tự động đưa về ngày 29 nếu là năm nhuận</t>
        </r>
      </text>
    </comment>
    <comment ref="Q6" authorId="0" shapeId="0" xr:uid="{00000000-0006-0000-0B00-000002000000}">
      <text>
        <r>
          <rPr>
            <sz val="9"/>
            <color indexed="81"/>
            <rFont val="Tahoma"/>
            <family val="2"/>
          </rPr>
          <t>Không chỉnh sửa mà chỉ kéo copy thêm khi có thêm nhân sự</t>
        </r>
      </text>
    </comment>
    <comment ref="Q7" authorId="0" shapeId="0" xr:uid="{00000000-0006-0000-0B00-000003000000}">
      <text>
        <r>
          <rPr>
            <sz val="9"/>
            <color indexed="81"/>
            <rFont val="Tahoma"/>
            <family val="2"/>
          </rPr>
          <t>Không chỉnh sửa mà chỉ kéo copy thêm khi có thêm nhân sự</t>
        </r>
      </text>
    </comment>
  </commentList>
</comments>
</file>

<file path=xl/sharedStrings.xml><?xml version="1.0" encoding="utf-8"?>
<sst xmlns="http://schemas.openxmlformats.org/spreadsheetml/2006/main" count="56044" uniqueCount="10064">
  <si>
    <t xml:space="preserve">PROJECT COMPLETED REPORT FOLLOW UP </t>
  </si>
  <si>
    <t xml:space="preserve"> </t>
  </si>
  <si>
    <r>
      <t xml:space="preserve"> 1. Pending report (báo cáo chưa hoàn thiện) (P): Công việc chưa thực hiện được (do KH chưa sắp lịch, bộ phận chưa/quên sắp lịch)...hoặc thực hiện chưa xong/ W</t>
    </r>
    <r>
      <rPr>
        <sz val="12"/>
        <color indexed="8"/>
        <rFont val="Arial"/>
        <family val="2"/>
      </rPr>
      <t>orks haven't been done</t>
    </r>
  </si>
  <si>
    <t>NOTE:</t>
  </si>
  <si>
    <t xml:space="preserve"> 2. Missing report (báo cáo thiếu) (M): Công việc đã thực hiện (chưa nộp báo cáo về VP/ KH chưa ký/ mất báo cáo…)/ Works done but Report havent been submitted to Office</t>
  </si>
  <si>
    <t xml:space="preserve"> 3. Cancel report: CV không thực hiện do KH hủy ko yêu cầu/ Works cancel because client not require</t>
  </si>
  <si>
    <t xml:space="preserve"> 4. Các dự án đã thực hiện xong, không có báo cáo do KH không gửi trả lại: đóng dự án và ghi nhận mức "Không hài lòng" khi đủ 3 yếu tố: 
     - KH đã thanh toán xong
     - Dự án hết thời hạn bảo hành/ hết hiệu lực hợp đồng
     - BOD đã xem xét</t>
  </si>
  <si>
    <t>Tên khách hàng</t>
  </si>
  <si>
    <t>Địa điểm thực hiện dịch vụ</t>
  </si>
  <si>
    <t>Mã số dự án</t>
  </si>
  <si>
    <t>Mã số dự án</t>
  </si>
  <si>
    <t>Tên dự án</t>
  </si>
  <si>
    <t>Thiết bị</t>
  </si>
  <si>
    <t xml:space="preserve">Tần suất </t>
  </si>
  <si>
    <t>Số lg</t>
  </si>
  <si>
    <t>Phân loại</t>
  </si>
  <si>
    <t>Tính or miễn phí</t>
  </si>
  <si>
    <r>
      <t xml:space="preserve">Kế hoạch
</t>
    </r>
    <r>
      <rPr>
        <i/>
        <sz val="12"/>
        <rFont val="Times New Roman"/>
        <family val="1"/>
      </rPr>
      <t>Planed</t>
    </r>
  </si>
  <si>
    <r>
      <t xml:space="preserve">Thực tế
</t>
    </r>
    <r>
      <rPr>
        <i/>
        <sz val="12"/>
        <rFont val="Times New Roman"/>
        <family val="1"/>
      </rPr>
      <t>Actual</t>
    </r>
  </si>
  <si>
    <t>Tình trạng chung</t>
  </si>
  <si>
    <t>Ý kiến của KH (nếu có)</t>
  </si>
  <si>
    <t>P.trách dự án</t>
  </si>
  <si>
    <t>Hành động khắc phục</t>
  </si>
  <si>
    <t>Mức hài lòng</t>
  </si>
  <si>
    <t>Ghi chú</t>
  </si>
  <si>
    <t>PIC - Leader</t>
  </si>
  <si>
    <t>Tháng đóng dự án</t>
  </si>
  <si>
    <t>Mức hài lòng không được đo đếm đối với các mã gộp</t>
  </si>
  <si>
    <t>Customer name</t>
  </si>
  <si>
    <t>Service Location</t>
  </si>
  <si>
    <t>Project number</t>
  </si>
  <si>
    <t>Project name</t>
  </si>
  <si>
    <t>Equipment</t>
  </si>
  <si>
    <t>Frequency</t>
  </si>
  <si>
    <t>Q.ty</t>
  </si>
  <si>
    <t>Classify</t>
  </si>
  <si>
    <t>Charge / Free services</t>
  </si>
  <si>
    <r>
      <rPr>
        <sz val="12"/>
        <color rgb="FF000000"/>
        <rFont val="Times New Roman"/>
        <family val="1"/>
      </rPr>
      <t xml:space="preserve">Ngày bắt đầu
</t>
    </r>
    <r>
      <rPr>
        <i/>
        <sz val="12"/>
        <color rgb="FF000000"/>
        <rFont val="Times New Roman"/>
        <family val="1"/>
      </rPr>
      <t>Start date</t>
    </r>
  </si>
  <si>
    <r>
      <t xml:space="preserve">Ngày kết thúc
</t>
    </r>
    <r>
      <rPr>
        <i/>
        <sz val="12"/>
        <rFont val="Times New Roman"/>
        <family val="1"/>
      </rPr>
      <t>Finish  date</t>
    </r>
  </si>
  <si>
    <r>
      <t xml:space="preserve">Ngày hoàn thành / ngày kí báo cáo
</t>
    </r>
    <r>
      <rPr>
        <i/>
        <sz val="12"/>
        <rFont val="Times New Roman"/>
        <family val="1"/>
      </rPr>
      <t>Date signed report</t>
    </r>
  </si>
  <si>
    <r>
      <t xml:space="preserve">Ngày nhận báo cáo / 
</t>
    </r>
    <r>
      <rPr>
        <i/>
        <sz val="12"/>
        <color rgb="FF0070C0"/>
        <rFont val="Times New Roman"/>
        <family val="1"/>
      </rPr>
      <t>Received report date</t>
    </r>
  </si>
  <si>
    <t>General Status</t>
  </si>
  <si>
    <t>Customer's comment
(if any</t>
  </si>
  <si>
    <t>P.I.C</t>
  </si>
  <si>
    <t>Follow up action</t>
  </si>
  <si>
    <t>Satisfaction
feedback</t>
  </si>
  <si>
    <t>Remarks</t>
  </si>
  <si>
    <t>51 LE DAI HANH</t>
  </si>
  <si>
    <t>51 Lê Đại Hành</t>
  </si>
  <si>
    <t>LDH-190228</t>
  </si>
  <si>
    <t>THAY THẾ ẮC QUY CHO MÁY PHÁT ĐIỆN</t>
  </si>
  <si>
    <t>Genset</t>
  </si>
  <si>
    <t>1 times</t>
  </si>
  <si>
    <t>1 Lot</t>
  </si>
  <si>
    <t>Services</t>
  </si>
  <si>
    <t>Charge</t>
  </si>
  <si>
    <t>Thay thế ắc quy cho máy phát điện
Kiểm tra tổng máy phát điện, ATS
Chạy test máy phát điện không tải &amp; có tải
=&gt; Cần thay thế dầu nhớt, phin lọc &amp; nước làm mát cho máy
=&gt; Tăng tần suất chạy test máy phát điện (không tải) định kỳ 2 lần/tháng (hiện tại 1 lần/tháng)
-&gt; Sau khi thay thế ắc quy, máy hoạt động bình thường</t>
  </si>
  <si>
    <t>Hieu.lv</t>
  </si>
  <si>
    <t>KH không đánh giá mức độ hài lòng</t>
  </si>
  <si>
    <t>N/A</t>
  </si>
  <si>
    <t>SỰ CỐ MẤT ĐIỆN KHU VỰC SIÊU THỊ</t>
  </si>
  <si>
    <t>Electric</t>
  </si>
  <si>
    <t>Trouble shooting</t>
  </si>
  <si>
    <t>Free</t>
  </si>
  <si>
    <t>Mất điện khu vực siêu thị tầng 1, hệ thống đèn chiếu sáng, tự động không mất điện
Kiểm tra aptomat tầng 1, phát hiện aptomat tổng loại 63A (3 Pha), 1 pha có điện áp, 2 pha còn lại mất điện. Tiền hành thay aptomat do move bị kém
Cần lại 1 pha vâng dòng quá cao (24A)
Thiết bị đã hoạt động bình thường, dòng điện định mức đã trở lại bình thường
Đã khuyến cáo khách hàng thay aptomat 1 pha = 3 pha</t>
  </si>
  <si>
    <t>Hieu.kv</t>
  </si>
  <si>
    <t>E</t>
  </si>
  <si>
    <t>ABB VIETNAM</t>
  </si>
  <si>
    <t>Km9 National Highway 1A, Hanoi</t>
  </si>
  <si>
    <t>AHN-200428</t>
  </si>
  <si>
    <t>BẢO TRÌ QUẠT THÔNG GIÓ CÔNG NGHIỆP HVLS</t>
  </si>
  <si>
    <t>Industrial fan</t>
  </si>
  <si>
    <t>Maintenance</t>
  </si>
  <si>
    <t>Đã kiểm tra bảo trì 12 quạt  thông gió công nghiệp
Sau bảo trì các quạt hoạt động bình thường</t>
  </si>
  <si>
    <t>Dien.hd</t>
  </si>
  <si>
    <t>S</t>
  </si>
  <si>
    <t>KCN Tiên Sơn, Bắc Ninh</t>
  </si>
  <si>
    <t>ABB-200715</t>
  </si>
  <si>
    <t>CUNG CẤP VÒNG BI QUẠT AHU</t>
  </si>
  <si>
    <t>AHU</t>
  </si>
  <si>
    <t>Cung cấp vòng bi cho quạt AHU</t>
  </si>
  <si>
    <t>Manh.lh</t>
  </si>
  <si>
    <t>Sử dụng mẫu Delivery note =&gt; kg có mục đánh giá mức độ hài lòng</t>
  </si>
  <si>
    <t>Cổ Linh, Long Biên, Hà Nội</t>
  </si>
  <si>
    <t>ALB-200429</t>
  </si>
  <si>
    <t>VỆ SINH ĐƯỜNG ỐNG CẤP NƯỚC SINH HOẠT</t>
  </si>
  <si>
    <t>Fresh water</t>
  </si>
  <si>
    <t>Công việc đã hoàn thành</t>
  </si>
  <si>
    <t>Sử dụng mẫu BB nghiệm thu của KH nên kg có nội dung đánh giá hài lòng</t>
  </si>
  <si>
    <t>ALB-200729</t>
  </si>
  <si>
    <t>SỬA CHỮA RÒ RỈ ĐƯỜNG ỐNG NƯỚC SẠCH</t>
  </si>
  <si>
    <t>- Đường ống nước sạch D150 vị trí WC số 2 bị rò rỉ nước do đường ống bị lệch
-&gt; Tắt bơm &amp; khóa nước tầng 2, trục ống cần sửa chữa
-&gt; Xả nước tại nhà vệ sinh số 1 &amp; nhà vệ sinh nhân viên
-&gt; Tháo cút D200 cấp nước cho TTTM
-&gt; Tiến hành tháo cút D150 vị trí rò rỉ 
-&gt; Tháo lỏng các ubolt giữ cố định đường ống ngang
-&gt; Nới lỏng mặt bích trục ống dọc
-&gt; Căn chỉnh vuông góc, thay gioăng mới và gioăng cũ có hiện tượng bị biến dạng
-&gt; Bắt siết lại cút D150, siết lại mặt bích trục ống dọc, bắt lại các Ubolt giữ đường ống ngang
-&gt; Lắp lại cút D200
-&gt; Chạy bơm áp suất 3,5bar -&gt; theo dõi rò rỉ
-&gt; Vệ sinh khu vực sửa chữa
=&gt; Sau khi sửa chữa, đường ống đã thẳng, không còn hiện tượng rò rỉ</t>
  </si>
  <si>
    <t>- Đường ống bị tắc nghẽn
 - Đồng ho đo áp nước không hiện áp
- Nước ở vòi chảy nhỏ giọt &amp; có cặn
-&gt; Tiến hành cắt ống cấp nước 
-&gt; Sử dụng dây lò xo thông ống
-&gt; Lắp lại ống &amp; tiến hành hàn nhiệt
-&gt; Sục lại đường ống bằng áp nước &gt; 3kg
=&gt; Nước chảy mạnh &amp; không còn cặn bẩn</t>
  </si>
  <si>
    <t>Nhà thầu làm việc cẩn thận, chu đáo. Dọn dẹp gọn gàng sau khi hoàn thành công việc</t>
  </si>
  <si>
    <t>Thiem.l, Ha.vd, Ton.nd</t>
  </si>
  <si>
    <t>ALB-200810</t>
  </si>
  <si>
    <t>ĐO ĐẠC, ĐÁNH GIÁ VÀ ĐIỀU CHỈNH LƯU LƯỢNG GIÓ AHU-1-12</t>
  </si>
  <si>
    <t>- Lưu lượng gió cấp cho 1 số gian hàng thấp hơn bản vẽ hoàn công &amp; không đồng đều
-&gt; Đo đạc lưu lượng gió AHU-1-12 (tại các điểm có chỉ số lưu lượng trên bản vẽ hoàn công)
-&gt; Tổng hợp số liệu, đánh giá lưu lượng gió AHU-1-12 so sánh với bản vẽ hoàn công &amp; hiện trạng thực tế
- &gt; Điều chỉnh lưu lượng gió AHU-1-12 căn cứ theo bản vẽ hoàn công &amp; có thể điều chỉnh theo y/c thực tế
-&gt; Cập nhật lưu lượng gió AHU-1-12 trên bản vẽ hoàn công
=&gt; Lưu lượng gió tại các điểm đã căn chỉnh đạt yêu cầu</t>
  </si>
  <si>
    <t>Bang.ta, Hung.nm, Hieu.nq, Diem.l, Dong.hp</t>
  </si>
  <si>
    <t>Warranty</t>
  </si>
  <si>
    <t>Đường ống cấp nước chảy yếu -&gt; nguyên nhân là do ống bị tắc, có rò rỉ nước ở cút
-&gt; Khóa nước tiến hành tháo dỡ đoạn ống nổi để làm vệ sinh, đoạn ống chìm thì dùng dây lò xo thông nghẽn
-&gt; Vệ sinh van 1 chiều
-&gt; Về rò rỉ nước: KH y/c thay mới zắc co ở sau van (đã bao gồm cả cút bị rò)
=&gt; Áp nước về ban đầu, hệ thống h/đ bình thường
=&gt; Đã thay thế bộ phận zắc co sau van bị rò theo y/c</t>
  </si>
  <si>
    <t>Gian hàng hài lòng với cách làm việc của kỹ thuật SPS -&gt; Sau khi thực hiện cv đã vệ sinh sạch sẽ</t>
  </si>
  <si>
    <t>Thiem.l, Hieu.nq, Ha.vd</t>
  </si>
  <si>
    <t>AMC</t>
  </si>
  <si>
    <t>Nhà máy VinSmart, KCN Cao Láng - Hòa Lạc</t>
  </si>
  <si>
    <t>AMC-190222-Rev3</t>
  </si>
  <si>
    <t>LẮP ĐẶT HỆ THỐNG GIÀN TREO VÀ BĂNG TẢI</t>
  </si>
  <si>
    <t>M&amp;E</t>
  </si>
  <si>
    <t xml:space="preserve"> Rất cảm ơn anh em thi công tại công trường cùng đội ngũ kỹ thuật Support đã hoàn thành dự án tốt đẹp
 Tuy nhiên bên cạnh đó làm chưa có người kiểm tra giám sát xuyên suốt quá trình để đưa ra được biện pháp thi công phù hợp với tình hình thực tế (Mr. Diên Support) được ít hôm. Thiếu quản lý dẫn đến trong tổ có to tiếng với nhau</t>
  </si>
  <si>
    <t>quyen.h</t>
  </si>
  <si>
    <t>A</t>
  </si>
  <si>
    <t>Nhà máy Meiko, KCN Thạch Thất, Hà Nội</t>
  </si>
  <si>
    <t>AMC-190215</t>
  </si>
  <si>
    <t xml:space="preserve"> LẮP ĐẶT MÁY DUST COLLECTOR</t>
  </si>
  <si>
    <t>Dust collector</t>
  </si>
  <si>
    <t xml:space="preserve"> Tháo dỡ, di chuyển máy hút bụi vào vị trí. Kết nối, lắp đặt tại vị trí bệ máy</t>
  </si>
  <si>
    <t xml:space="preserve"> Chưa chuẩn bị tốt biện pháp thi công, chưa tuân thủ thời gian làm việc tốt tại công trường, trong quá trình làm việc CN chưa tập trung</t>
  </si>
  <si>
    <t>manh.lh</t>
  </si>
  <si>
    <t>AMC-190226-Rev2</t>
  </si>
  <si>
    <t>CẤP NGUỒN CHO MÁY DUST COLLECTOR</t>
  </si>
  <si>
    <t>Cấp nguồn cho máy Dust Collector</t>
  </si>
  <si>
    <t>Cần chú ý nhiều đến biện pháp thi công và an toàn trong quá trình thao tác</t>
  </si>
  <si>
    <t>AMC-190215-VO</t>
  </si>
  <si>
    <t>LẮP ĐẶT MÁY DUST COLLECTOR - PHÁT SINH</t>
  </si>
  <si>
    <t xml:space="preserve"> Lắp đặt máy Dust collector phần phát sinh (lắp đặt cáp điện cho rotary valve, lắp đặt ống thép phụ kiện, khoan lỗ sesor, xoay máy Blower 03 =&gt; Công việc đã hoàn thành</t>
  </si>
  <si>
    <t>BBP VIỆT NAM</t>
  </si>
  <si>
    <t>BBP-200715-Rev1</t>
  </si>
  <si>
    <t xml:space="preserve">LẮP ĐẶT SENSOR VÀ THIẾT BỊ PHỤC VỤ ĐO KIỂM </t>
  </si>
  <si>
    <t>HVAC</t>
  </si>
  <si>
    <t>Lắp đặt sensor và thiết bị phục vụ đo kiểm</t>
  </si>
  <si>
    <t>Diem.l, Tan.nm</t>
  </si>
  <si>
    <t>BBP-210104</t>
  </si>
  <si>
    <t>Lắp đặt sensor &amp; thiết bị phục vụ đo kiểm =&gt; CV đã hoàn thành</t>
  </si>
  <si>
    <t>Diem.l, Tan.nm, Thiem.l</t>
  </si>
  <si>
    <t>BIBIHOME</t>
  </si>
  <si>
    <t>Số 17 ngõ 62 Đặng Văn Ngữ, Hà Nội</t>
  </si>
  <si>
    <t>BBH-200804</t>
  </si>
  <si>
    <t>SỬA CHỮA HỆ THỐNG ĐÈN CẦU THANG</t>
  </si>
  <si>
    <t>Lamp</t>
  </si>
  <si>
    <t xml:space="preserve"> - Đèn cầu thang mất điện
-&gt; Ktra nguồn điện, công tắc đèn
-&gt; Dây nguồn cấp cho đèn cầu thang bị chập trong tường gây nhảy thiết bị bảo vệ
=&gt; Cần đi lại dây mới cho đèn cầu thang</t>
  </si>
  <si>
    <t>BIG C ARTEMIS</t>
  </si>
  <si>
    <t>3 Lê Trọng Tấn, HN</t>
  </si>
  <si>
    <t>BAT-191230</t>
  </si>
  <si>
    <t>THAY THẾ DẦU NHỚT, PHIN LỌC, NƯỚC LÀM MÁT CHO MÁY PHÁT ĐIỆN</t>
  </si>
  <si>
    <t>Thay thế dầu nhớt, phin lọc, nước làm mát cho máy phát điện/ Replace Lub oil, filter, coolant water for Genset.
Thiết bị hoạt động bình thường/ Genset works normally</t>
  </si>
  <si>
    <t>Hung2.nm, Thao.ct, Duc.nv</t>
  </si>
  <si>
    <t>BAT-200331</t>
  </si>
  <si>
    <t>THAY THẾ UPS CỦA ATS</t>
  </si>
  <si>
    <t>ATS</t>
  </si>
  <si>
    <t>Thay thế UPS của ATS
UPS hoạt động bình thường</t>
  </si>
  <si>
    <t>BAT-200429-Rev1</t>
  </si>
  <si>
    <t>THAY THẾ BỘ ĐIỀU KHIỂN TỐC ĐỘ MÁY PHÁT ĐIỆN</t>
  </si>
  <si>
    <t xml:space="preserve">Bộ điều khiển tốc độ máy phát điện hỏng
Thay thế bộ điều khiển máy phát điện
Thiết bị hoạt động bình thường
</t>
  </si>
  <si>
    <t>Hung2.nm, Hieu.kv</t>
  </si>
  <si>
    <t>KIỂM TRA SỰ CỐ MÁY PHÁT ĐIỆN</t>
  </si>
  <si>
    <t>- Máy không hoạt động được
- Kiểm tra nguồn điện DC
- Kiểm tra Pickup
- Kiểm tra bo Speed Controller, bị cháy XS-400B-03
- Thay bo điều tốc XS-400B-03
- Chạy máy kiểm tra, và theo dõi thêm</t>
  </si>
  <si>
    <t>Hung2.nm</t>
  </si>
  <si>
    <t>Sự cố</t>
  </si>
  <si>
    <t>Máy không hoạt động được
Kiểm tra nguồn điện DC
Kiểm tra PVCKVP
Kiểm tra bo SPRCO Controllrr, bị chấy XS-400B-03
Thay bo điều tốc XS-400B-03
Chạy máy kiểm tra, và theo dõi thêm</t>
  </si>
  <si>
    <t>BIG C BẮC GIANG</t>
  </si>
  <si>
    <t>Bắc Giang</t>
  </si>
  <si>
    <t>BBG-191230</t>
  </si>
  <si>
    <t>Đã bàn giao đầy đủ số lượng theo hợp đồng</t>
  </si>
  <si>
    <t xml:space="preserve">Sử dụng form biên bản giao nhận và nghiệm thu </t>
  </si>
  <si>
    <t>Xã Tân Tiến, TP Bắc Giang, Bắc Giang</t>
  </si>
  <si>
    <t>BBG-200601</t>
  </si>
  <si>
    <t>BBG-200601-GE-Y01</t>
  </si>
  <si>
    <t>BẢO TRÌ MÁY PHÁT ĐIỆN</t>
  </si>
  <si>
    <t>Y</t>
  </si>
  <si>
    <t>MFĐ sau khi bảo dưỡng h/đ bình thường</t>
  </si>
  <si>
    <t>Hung2.nm, Hoang.v, Luan.dt</t>
  </si>
  <si>
    <t>BBG-200601-GE-Q01</t>
  </si>
  <si>
    <t>Q</t>
  </si>
  <si>
    <t>Sau khi bảo trì định kỳ, MFĐ h/đ bình thường</t>
  </si>
  <si>
    <t>Hung2.nm, Thuong.mv</t>
  </si>
  <si>
    <t>BBG-200601-GE-S01</t>
  </si>
  <si>
    <t>Hung2.nm, Tai.nt, Hieu.nq</t>
  </si>
  <si>
    <t>BBG-200601-GE-Q02</t>
  </si>
  <si>
    <t>Hung2.nm,  Hieu.nq</t>
  </si>
  <si>
    <t>BIG C HẠ LONG</t>
  </si>
  <si>
    <t>Cột 5, Hồng Hà, Thành phố Hạ Long, Quảng Ninh</t>
  </si>
  <si>
    <t>BHL-200211</t>
  </si>
  <si>
    <t>- Thay thế dầu nhớt, phin lọc, nước làm mát cho máy phát điện
- Thu thập số liệu MPĐ 01:
+ Điện áp 400V
+ Dòng diện
+ Tần số 50Hz
+ Áp suất nhớt 5bar, nhiệt độ nước 40 độ
- Thu thập số liệu MPĐ 02:
+ Điện áp 400V
+ Dòng điện
+ Tần số 50Hz
+ Áp suất dầu 5bar, nhiệt độ nước 40 độ
- Thiết bị hoạt động bình thường
- Thu thập dữ liệu MPĐ 01:
+ Điện áp 400V
+ Dòng điện 200A
+ Tần số 50Hz
+ Áp suất dầu 6,5bar
+ Nhiệt độ nước 60 độ
- Thu thập dữ liệu MPĐ 02:
+ Điện áp 400V
+ Dòng điện 200A
+ Tần số 50Hz
+ Áp suất dầu 6,5bar
+ Nhiệt độ nước 60 độ
- Nghiệm thu: Đã thực hiện theo các hạng muc vật tư bàn giao thay thế, còn 02 hạng mục chưa vật tư thay sau</t>
  </si>
  <si>
    <t>Hung2.nm, Hieu.kv, Luan.dt, Hoang.v</t>
  </si>
  <si>
    <t>BIG C HẢI DƯƠNG</t>
  </si>
  <si>
    <t>Khu TTTM, Ngọc Châu, An Định, Nhị Châu, Hải Dương</t>
  </si>
  <si>
    <t>BHD-200601</t>
  </si>
  <si>
    <t>BHD-200601-GE-Y01</t>
  </si>
  <si>
    <t>- Bơm nước có hiện tượng chảy nước -&gt; cần theo dõi thêm
- Giá đỡ đường ống dầu bị vỡ -&gt; cần thay thế
-&gt; MFĐ h/d bình thường</t>
  </si>
  <si>
    <t>Hung2.nm, Luan.dt, Thiem.l</t>
  </si>
  <si>
    <t>BHD-200601-GE-Q01</t>
  </si>
  <si>
    <t>Sau khi bảo dưỡng định kỳ, hệ thống MFĐ h/đ bình thường</t>
  </si>
  <si>
    <t>BHD-200601-GE-S01</t>
  </si>
  <si>
    <t>Để MFĐ h/đ hiệu quả hơn cần thay giá đỡ đường ống nhiên liệu
=&gt; Sau khi bảo dưỡng hệ thống MFĐ h/đ bình thường</t>
  </si>
  <si>
    <t>Hung2.nm, Hieu.nq, Tai.nt</t>
  </si>
  <si>
    <t>BHD-200601-GE-Q02</t>
  </si>
  <si>
    <t>- Giá đỡ đường ống nhiên liệu bị vỡ -&gt; cần thay thế
=&gt; Hệ thống MFĐ sau bảo dưỡng h/đ bình thường</t>
  </si>
  <si>
    <t>Hung2.nm, Hieu.nq</t>
  </si>
  <si>
    <t>BIG C HẢI PHÒNG</t>
  </si>
  <si>
    <t>Lô 1/20, khu đô thị mới Ngã Năm - Sân bay Cát Bi, Phường Đằng Giang, Quận Ngô Quyền, TP Hải Phòng</t>
  </si>
  <si>
    <t>BHP-200601</t>
  </si>
  <si>
    <t>BHP-200601-GE-Y01</t>
  </si>
  <si>
    <t>- Hở nắp két nước nên khi chạy máy phát, nước chảy ra ngoài
- Bổ sung 60L nước
-&gt; MFĐ h/đ bình thường</t>
  </si>
  <si>
    <t>Hung2.nm, Luan.dt</t>
  </si>
  <si>
    <t>BHP-200601-GE-Q01</t>
  </si>
  <si>
    <t>BHP-200601-GE-Q02</t>
  </si>
  <si>
    <t>- Để đảm bảo MFĐ h/đ hiệu quả hơn &amp; kg báo lỗi nhiệt độ thấp, cần kết nối hệ thống sấy nước cho MFĐ
-&gt; MFĐ h/đ bình thường
- Hiện trạng phòng MFĐ có chuột -&gt; đề nghị CĐT có phương án diệt chuột</t>
  </si>
  <si>
    <t>Y/c sắp xếp thử tài vào lần bảo trì tiếp theo</t>
  </si>
  <si>
    <t>BHP-200601-GE-Q03</t>
  </si>
  <si>
    <t>- Có hiện tượng hao nước trong bình ắc quy -&gt; cần theo dõi thêm
=&gt; Sau khi bảo dưỡng, hệ thống MFĐ h/đ bình thường</t>
  </si>
  <si>
    <t>Hung2.nm, Tai.nt, Thuong.mv</t>
  </si>
  <si>
    <t>SỰ CỐ</t>
  </si>
  <si>
    <t>- Máy phát điện không mang được tải
-&gt; Ktra lọc tách nước, phát hiện gioăng không kín -&gt; đã lắp bổ sung 
-&gt; Chạy thử máy phát điện
=&gt; Máy phát điện h/đ tự động, mang tải bình thường
Dòng điện tải 884/829/852 A, điện áp 398,31/397,72/397,70 V</t>
  </si>
  <si>
    <t>Manh.lh, Hoang.v, Hung2.nm</t>
  </si>
  <si>
    <t>BIG C LONG BIÊN</t>
  </si>
  <si>
    <t>Long Biên, HN</t>
  </si>
  <si>
    <t>BLB-191230</t>
  </si>
  <si>
    <t>Đã thay thế dầu nhớt, phin lọc, nước làm mát cho máy phát điện
Thiết bị hoạt động bình thường</t>
  </si>
  <si>
    <t>Hung2.nm, Dung.ct, Dung.nv</t>
  </si>
  <si>
    <t>BLB-200601-2</t>
  </si>
  <si>
    <t>SỬA CHỮA BỘ ĐO MỨC BỒN DẦU</t>
  </si>
  <si>
    <t>Thay thế ống dây đo mức bồn dầu
Chạy thử, bàn giao
Hoàn thành</t>
  </si>
  <si>
    <t>Hung2.nm, Dung.ct</t>
  </si>
  <si>
    <t>BLB-200601</t>
  </si>
  <si>
    <t>BLB-200601-GE-Q01</t>
  </si>
  <si>
    <t>- Bộ điều khiển không hiển thị rõ thông số của MFĐ -&gt; cần thay bộ điều khiển MFĐ
-&gt; MFĐ h/đ bình thường</t>
  </si>
  <si>
    <t>Hung2.nm, Luan.dt, Tan.nm</t>
  </si>
  <si>
    <t>BLB-200601-GE-Q02</t>
  </si>
  <si>
    <t>- Bảo dưỡng định kỳ năm
+ Bộ hiển thị mức nhiên liệu bồn dầu chính mất nguồn
+ Tủ ATS các cầu chì OFF không thấy 1 số thiết bị
=&gt; MFĐ sau khi bảo dưỡng ở chế độ không tải h/đ bình thường</t>
  </si>
  <si>
    <t>BLB-200601-GE-Y01</t>
  </si>
  <si>
    <t>- Đồng hồ hiển thị mức dầu bồn dầu ngầm bị lỗi -&gt; cần sửa chữa thay thế
- Tủ ATS kg h/đ ở chế độ tự động -&gt; cần ktra sửa chữa
=&gt; Sau khi bảo dưỡng, hệ thống MFĐ h/đ bình thường</t>
  </si>
  <si>
    <t>BLB-200601-GE-S01</t>
  </si>
  <si>
    <t>Sau khi bảo dưỡng, hệ thống MFĐ h/đ bình thường</t>
  </si>
  <si>
    <t>Hung2.nm, Hieu.nq, Cuong.dv</t>
  </si>
  <si>
    <t>Màn hình máy phát điện không hiển thị thông số kỹ thuật
-&gt; Ktra hệ thống điện
-&gt; Vệ sinh bộ điều khiển máy phát điện
=&gt; Bộ điều khiển hiển thị thông số mờ, không rõ
=&gt; Cần thay bộ điều khiển mới</t>
  </si>
  <si>
    <t>BIG C MÊ LINH</t>
  </si>
  <si>
    <t>Tầng 1, TTTM Mê Linh Plaza, KM8 Cao Tốc Bắc Thăng Long - Nội Bài, Phường Quang Minh, Quận Mê Linh, HN</t>
  </si>
  <si>
    <t>BML-200601</t>
  </si>
  <si>
    <t>BML-200601-GE-Q01</t>
  </si>
  <si>
    <t>- Có nước mưa đọng trong phòng máy phát điện
- Giá đỡ đường ống nhiên liệu bị vỡ -&gt; cần thay thế
=&gt; MFĐ h/đ bình thường</t>
  </si>
  <si>
    <t>Đề nghị báo giá đệm giảm chấn đỡ ống dầu cao áp</t>
  </si>
  <si>
    <t>Hung2.nm, Luan, Tan.nm</t>
  </si>
  <si>
    <t>BML-200601-GE-Y01</t>
  </si>
  <si>
    <t>Hung2.nm, Thuong.mv, Dong.hp</t>
  </si>
  <si>
    <t>BML-200601-GE-Q02</t>
  </si>
  <si>
    <t>Để MFĐ h/đ hiệu quả hơn cần:
- Thay phớt bơm nước
- Thay giá đỡ đường ống nhiên liệu
- Thay bộ điều khiển ATS 400A
=&gt; Sau khi bảo dưỡng hệ thống MFĐ h/đ bình thường</t>
  </si>
  <si>
    <t>BML-200601-GE-S01</t>
  </si>
  <si>
    <t>- Trong phòng MFĐ có nước mưa chảy từ ngoài vào -&gt; cần xử lý che mái tôn bảo vệ
=&gt; Sau khi bảo dưỡng, hệ thống MFĐ h/đ bình thường</t>
  </si>
  <si>
    <t>BIG C NINH BÌNH</t>
  </si>
  <si>
    <t>Trần Nhân Tông, Ninh Phú, Ninh Bình</t>
  </si>
  <si>
    <t>BNB-201026-Rev1</t>
  </si>
  <si>
    <t>SỬA CHỮA MÁY PHÁT ĐIỆN</t>
  </si>
  <si>
    <t>- Bộ sạc tự động kg cấp ra điện áp, điện áp ắc quy 24,5V
- MFĐ chạy không ổn định tốc độ vòng tua
-&gt; Thay bộ sạc ắc quy 24V-10A
-&gt; Thay bộ điều tốc XS - 400B-O3
 - Đo điện áp ắc quy khi máy dừng: 26.3V
- Chạy MFĐ có tải: 1506 RPM, tần số 5HZ, điện áp 391/393/393, dòng điện 460A/470A/410A
-&gt; Hệ thống MFĐ h/đ bình thường</t>
  </si>
  <si>
    <t>Hung2.nm, Tan.nm, Diem.lv</t>
  </si>
  <si>
    <t>BIG C THĂNG LONG</t>
  </si>
  <si>
    <t>222 Trần Duy Hưng, Cầu Giấy, Hà Nội</t>
  </si>
  <si>
    <t>BTL-200716</t>
  </si>
  <si>
    <t>THAY THẾ KHỚP NỐI MỀM CỦA BƠM NHIÊN LIỆU MÁY PHÁT ĐIỆN P500-1</t>
  </si>
  <si>
    <t>Đã thay thế khớp nối mềm của bơm nhiên liệu MFĐ</t>
  </si>
  <si>
    <t>Hiep.hs, Dien.hd</t>
  </si>
  <si>
    <t>Sử dụng mẫu Biên bản nghiệm thu - bàn giao của KH, không có mục đánh giá hài lòng</t>
  </si>
  <si>
    <t>BIG C VIỆT TRÌ</t>
  </si>
  <si>
    <t>Đường Nguyễn Tất Thành, P. Thanh Miếu, TP. Việt Trì, Phú Thọ</t>
  </si>
  <si>
    <t>BVT-200601</t>
  </si>
  <si>
    <t>BVT-200601-GE-Y01</t>
  </si>
  <si>
    <t>- Trước khi bảo trì: Máy phát điện khó khởi động do tụt dầu nhiên liệu
- Sau bảo trì: máy phát điện h/đ bình thường</t>
  </si>
  <si>
    <t>Hung2.nm, Hieu.nq, Tan.nm</t>
  </si>
  <si>
    <t>BVT-200601-GE-Q01</t>
  </si>
  <si>
    <t>- Sửa chữa van chặn, thay oring van chặn
- Ktra tủ điều khiển -&gt; cần thay thế van báo mức dầu thấp
=&gt; Hệ thống MFĐ h/đ bình thường
=&gt; Rò rỉ đường cấp dầu bơm tay lên téc 2000 L
=&gt; Báo mức dầu lên téc 20.000L bị lỗi</t>
  </si>
  <si>
    <t>BVT-200601-GE-S01</t>
  </si>
  <si>
    <t>- Để đảm bảo hệ thống MFĐ h/đ ổn định hơn cần:
+ Sửa chữa, thay thế van báo mức dầu
+ Sửa chữa bơm dầu bằng tay
+ Sửa chữa hoặc thay thế đồng hồ mức dầu bình 20.000L
+ Thay van xả nước bầu lọc tách nước
=&gt; Hệ thống MFĐ h/đ bình thường</t>
  </si>
  <si>
    <t>BVT-200601-GE-Q02</t>
  </si>
  <si>
    <t xml:space="preserve"> - Bổ sung nước cất cho ắc quy
- Ktra xác định nguyên nhân xử lý lỗi MFĐ khi có điện lưới trở lại mà không tự tắt máy
- Để hệ thống h/đ tốt hơn, cần thay thế, sửa chữa đồng hồ báo mức dầu, phao báo mức dầu, bầu tách nước, bơm tay hở dầu
=&gt; Sau khi bảo dưỡng, hệ thống MFĐ h/đ bình thường</t>
  </si>
  <si>
    <t>Hung2.nm, Hieu.nq, Vinh.dd</t>
  </si>
  <si>
    <t>BIG C VĨNH PHÚC</t>
  </si>
  <si>
    <t>Phường Khai Quang, TP. Vĩnh Yên, Vĩnh Phúc</t>
  </si>
  <si>
    <t>BVP-200601</t>
  </si>
  <si>
    <t>BVP-200601-GE-Y01</t>
  </si>
  <si>
    <t>- Giá đỡ đường ống dầu bị vỡ -&gt; cần thay thế mới
- MFĐ h/đ bình thường</t>
  </si>
  <si>
    <t>Đề nghị nhà thầu gửi báo giá</t>
  </si>
  <si>
    <t>BVP-200601-GE-Q01</t>
  </si>
  <si>
    <t>- Xiết lại đường ống mềm đường nước do bị hở
- Sau khi bảo dưỡng, hệ thống MFĐ h/đ bình thường</t>
  </si>
  <si>
    <t>BVP-200601-GE-S01</t>
  </si>
  <si>
    <t>- Để MFĐ h/đ hiệu quả hơn cần thay thế giá đỡ đường ống dầu nhiên liệu.
=&gt; Sau khi bảo dưỡng hệ thống MFĐ h/đ bình thường
- Hướng gió tươi bị mục nát, có dấu hiệu phân chuột -&gt; cần gia cố che chắn</t>
  </si>
  <si>
    <t>Đề nghị SPS báo giá giá đỡ ống nhiên liệu để đc phê duyệt &amp; thay thế sớm nhất
- Sau khi bảo dưỡng, hệ thống h/đ bình thường</t>
  </si>
  <si>
    <t>BVP-200601-GE-Q02</t>
  </si>
  <si>
    <t>- Hệ thống MFĐ h/đ bình thường
- Giá đỡ đường ống nhiên liệu bị vỡ -&gt; cần thay thế mới</t>
  </si>
  <si>
    <t>BỘ TƯ LỆNH THỦ ĐÔ</t>
  </si>
  <si>
    <t>Số 8 Phạm Hùng, Nam Từ Liêm, Hà Nội</t>
  </si>
  <si>
    <t xml:space="preserve">THANH DẪN ĐIỆN CHO HỆ ĐIỀU HÒA TẦNG 3 BỊ MẤT PHA </t>
  </si>
  <si>
    <t>Busway</t>
  </si>
  <si>
    <t>Thanh dẫn điện cho hệ điều hòa tầng 3 bị mất pha =&gt; Kiểm tra Plug-in Box =&gt; Tiếp điểm và thanh cái bị đánh mòn do tiếp xúc kém =&gt; Đã vệ sinh tiếp điểm và thanh cái để hoạt động tạm thời  =&gt; Cần có phương án kiểm tra bảo dưỡng để phát hiện kịp thời và thay thế những vị trí có nguy cơ sự cố</t>
  </si>
  <si>
    <t>Dien.hd, Hoang.v</t>
  </si>
  <si>
    <t>SỰ CỐ THÀNH DẪN ĐIỆN CHO HỆ ĐIỀU HÒA TẦNG 3 BỊ MẤT PHANH</t>
  </si>
  <si>
    <t>Thanh dẫn điện cho hệ điều hòa tầng 3 bị mất phanh
Kiểm tra Plug-in box -&gt; tiếp điểm và thanh cài bị đánh mòn do tiếp xúc kém
Đã vệ sinh tiếp điểm và thanh cài để hoạt động tạm thời
=&gt; Cần có phương án kiểm tra bảo dưỡng để phát hiện kịp thời và thay thế những vị trí có nguy cơ sự cố</t>
  </si>
  <si>
    <t>BTD-190919-Rev1</t>
  </si>
  <si>
    <t>Bảo trì hệ thống thanh dẫn điện</t>
  </si>
  <si>
    <t>Hệ thống Busway đã kiểm tra bảo dưỡng
Có 18 thanh kẹp tiếp điểm tình trạng tiếp xúc kém cần thay thế
Giá đỗ cố định hệ thống Busway tầng 1 có hiện tượng biến dạng cần sữa chữa thay thế</t>
  </si>
  <si>
    <t>Dien.hd, Ninh.tv, Hung.nm, Hieu.kv</t>
  </si>
  <si>
    <t>BTD-191128</t>
  </si>
  <si>
    <t>BẢO TRÌ HỆ THỐNG THANH DẪN ĐIỆN</t>
  </si>
  <si>
    <t>Hệ thống buusway đã kiểm tra bảo dưỡng
Có 18 thanh kẹp tiếp điểm tình trạng tiếp xúc kém cần thay thế
Giá đỡ cố định hệ thống busway tầng 1 có hiện tượng biến dạng cần sửa chữa</t>
  </si>
  <si>
    <t>SỬA CHỮA HỆ THỐNG THANH DẪN ĐIỆN</t>
  </si>
  <si>
    <t>Sau khi thay thế kẹp busway hệ thống hoạt động bình thường
Các hạng mục còn lại như: kẹp đôi, giá đỡ cố định, giá đỡ lò xo, khách hàng cân nhắc sửa chữa sớm để tránh sự cố ngoài mong muốn</t>
  </si>
  <si>
    <t>SỰ CỐ MẤT PHA ĐIỆN</t>
  </si>
  <si>
    <t>Điện tầng 1 tòa nhà A2 có hiện tượng mất pha
Tháo hộp Plug in của thanh busway kiểm tra phát hiện kẹp thanh cái bị tiếp xúc kém.
Đã thay kẹp mới (do khách hàng cung cấp)
Hệ thống điện tầng 1 đã hoạt động bình thường</t>
  </si>
  <si>
    <t>Dien.hd, Dung.ct</t>
  </si>
  <si>
    <t>BÙI THỊ XUÂN BUILDING</t>
  </si>
  <si>
    <t>135 Bùi Thị Xuân, Hai Bà Trưng, Hà Nội</t>
  </si>
  <si>
    <t>TXB-191025-Rev2</t>
  </si>
  <si>
    <t>BẢO TRÌ HỆ THỐNG TỦ ĐIỆN</t>
  </si>
  <si>
    <t>Hệ thống tủ điện đã xuống cấp, cần sữa chữa hoặc thay thế tủ điện mới
02 tủ cấp nguồn cho điều hòa đang dùng tấm tôn che đậy Aptomat và thanh cài =&gt; không an toàn =&gt; cần thay thế bàng mica để đảm bảo an toàn cho con người  và tránh chập cháy
Tủ bơm nước sạch tầng hầm 2 cần thay thế tủ mới vì tủ quá cũ nát
Khuyến cáo lắp thêm 01 Aptomat tổng bên trong tòa nhà, để tiện cho việc bảo trì sữa chữa và thay thế thiết bị
Một số tủ có các đầu dây thừa, không biết dây đi đâu, không rõ cấp cho thiết  bị nào =&gt; SPS đã cuốn băng dính và bó gọn lại
Các tủ đã bảo trì và kiểm tra siết lại các điểm đấu nối tại các cầu đấu và các aptomat
=&gt; Hiện tại hệ thống hoạt động bình thường.</t>
  </si>
  <si>
    <t>Hung.mn, Hiep.hs, Hoang.v</t>
  </si>
  <si>
    <t>TXB-191214</t>
  </si>
  <si>
    <t xml:space="preserve">THAY THẾ MCCB CHO TỦ ĐIỆN TẦNG 5 </t>
  </si>
  <si>
    <t>MCCB</t>
  </si>
  <si>
    <t>MCCB 3P 100A quá tải gây hỏng aptomat và đánh cháy đầu cos
SPS đã tiến hành xử lý và thay mới MCCB 3P 100A mới, kẹp lại đầu cos
Thiết bị hoạt động bình thường</t>
  </si>
  <si>
    <t>Dung.ta</t>
  </si>
  <si>
    <t>TXB-191219-Rev1</t>
  </si>
  <si>
    <t>THAY THẾ MIKA BẢO VỆ CHO TỦ ĐIỆN ĐIỀU HÒA</t>
  </si>
  <si>
    <t>AC</t>
  </si>
  <si>
    <t xml:space="preserve"> Thay thế Mika cho 2 tủ điện điều hòa =&gt; Hoàn thành công việc</t>
  </si>
  <si>
    <t>Hung2.nm, Hiep.hs</t>
  </si>
  <si>
    <t>CENTRAL BUILDING</t>
  </si>
  <si>
    <t>31 Hai Ba Trung, Hoan Kiem, Hanoi</t>
  </si>
  <si>
    <t>CBL-190912</t>
  </si>
  <si>
    <t>THAY THẾ ĐỒNG HỒ ĐO MỨC DẦU BỒN DẦU CHÍNH</t>
  </si>
  <si>
    <t>1.Thay thế đồng hồ đo mức dầu bồn dầu chính
2.Chạy thử, bàn giao
Nguồn cảnh báo
Thấp &lt; 10%
Cao &gt;90%
=&gt; Đồng hồ mới thay hoạt động bình thường</t>
  </si>
  <si>
    <t>Manh.lh, Hieu.kv, Hung2.nm</t>
  </si>
  <si>
    <t>CHUNG CƯ 282 LĨNH NAM</t>
  </si>
  <si>
    <t>282 Lĩnh Nam, Hoàng Mai, Hà Nội</t>
  </si>
  <si>
    <t>282-190518-Rev2</t>
  </si>
  <si>
    <t>282-190518-Rev2-FA-S01</t>
  </si>
  <si>
    <t>BẢO TRÌ HỆ THỐNG PCCC</t>
  </si>
  <si>
    <t>Fire alarm</t>
  </si>
  <si>
    <t>No1_ Đã kiểm tra bảo dưỡng các thiết bị đầu báo và tổ hợp chuông đèn; thay thế 08 đầu báo bị hỏng; sửa chữa các vị trí bị đứt dây các tầng 1,4,16; một số đèn báo bị hỏng cần thay thế (25VDC-5W); sửa một số lỗi của tủ báo cháy bọc gen cách điện cho dây bị hỏng vỏ cách điện; kiểm tra hoạt động của các thiết bị quạt hút, chuông đèn; hệ thống thang máy không có kết nối; với hệ thống báo cháy =&gt; Hệ thống báo cháy đã hết lỗi đang hoạt động bình thường
No2_ Đã kiểm tra bảo dưỡng các thiết bị của hệ thiết bị của hệ thống báo cháy; sửa chữa các lỗi bị đứt dây tín hiệu tại các tầng 1,2,3,8,9,11,14,15; bọc gen cách điện cho dây tín hiệu trong tủ báo cháy; kiểm tra hoạt động của các thiết bị liên động: Quạt hút, chuông đèn (thang máy không có kết nối với hệ thống báo cháy); khu thương mại tầng 1 hiện không có dầu báo cháy (1 tổ hợp chuông đèn bị tháo ra đã bàn giao cho BQL); hệ thống báo cháy đã hết lỗi và hoạt động bình thường</t>
  </si>
  <si>
    <t>282-190518-Rev2-FF-S01</t>
  </si>
  <si>
    <t>Fire fighting</t>
  </si>
  <si>
    <t>No1_Hệ thống bơm đã kiểm tra hoạt động bình thường
No2_Hệ thống bơm đã kiểm tra hoạt động bình thường</t>
  </si>
  <si>
    <t>282-190518-Rev2-VF-S01</t>
  </si>
  <si>
    <t>Fan</t>
  </si>
  <si>
    <t>No1_Quạt tăng áp đã kiểm tra hoạt động bình thường
No2_Quạt tăng áp đã kiểm tra hoạt động bình thường</t>
  </si>
  <si>
    <t xml:space="preserve">   282-200512-1</t>
  </si>
  <si>
    <t xml:space="preserve">   282-200512-1-FA-S01</t>
  </si>
  <si>
    <t>Đã kiểm tra bảo trì hệ thống báo cháy
Khu thương mại tầng 1 tòa nhà N02 thiếu 1 tổ hợp nút nhấn báo cháy cần bổ sung
Tổng hợp 1 số thiết bị báo cháy đã kiểm tra:
Đầu báo nhiệt: 57
Đầu báo khói: 200
Tổ hợp nút nhấn: 65
Tủ trung tâm: 02
Hệ thống sau bảo trì hoạt động bình thường</t>
  </si>
  <si>
    <t>Đợi thông tin từ BQL</t>
  </si>
  <si>
    <t xml:space="preserve">   282-200512-1-FF-S01</t>
  </si>
  <si>
    <t>Hệ thống bơm cứu hỏa đã kiểm tra bảo dưỡng. Hệ thống hoạt động bình thường
'1 số đèn báo của tủ điều khiển hỏng đã thay thế</t>
  </si>
  <si>
    <t xml:space="preserve">   282-200512-1-VF-S01</t>
  </si>
  <si>
    <t>Hệ thống quạt ép gió cầu thang đã kiểm tra bảo dưỡng hoạt động bình thường
Cần lắp đặt bổ sung thêm lưới bảo vệ cho lồng quạt để đảm bảo an toàn</t>
  </si>
  <si>
    <t>Dien.hd, Hoang.v, Hieu.nq</t>
  </si>
  <si>
    <t>282-190711-Rev4</t>
  </si>
  <si>
    <t>LẮP ĐẶT HỆ THỐNG BÁO CHÁY CHO KHU THƯƠNG MẠI TẦNG 1 NHÀ NO2</t>
  </si>
  <si>
    <t>1.Lắp đặt hệ thống báo cháy cho khu thương mại tầng 1 nhà N02
=&gt; chạy thử, bàn giao
*Đã hoàn thành công việc lắp đặt
*Đã kết nối với hệ thống chung
=&gt; Hệ thống hoạt động bình thường</t>
  </si>
  <si>
    <t>Hung.nm</t>
  </si>
  <si>
    <t>SỰ CỐ HỆ THỐNG BÁO CHÁY BÁO LỖI TẠI TỦ</t>
  </si>
  <si>
    <t>Hệ thống báo cháy báo lỗi tại tủ -&gt; Kiểm tra tình trạng tủ điều khiển phát hiện 1 điện trở cuối nguồn bị hỏng đã  thay thế
=&gt; Tủ báo cháy hoạt động bình thường</t>
  </si>
  <si>
    <t>SỰ CỐ BÁO CHÁY</t>
  </si>
  <si>
    <t>Survey</t>
  </si>
  <si>
    <t>Nút nhấn báo cháy tầng 1 kho vật tư điện không kich hoạt được.
SPS đã kiểm tra phát hiện nút nhấn bị cháy hỏng không kích hoạt được, đã tháo tạm nút nhấn trên mái xuống lắp tạm vào để kho vật tư thiết bị điện hoạt động lại bình thường
Nút nhấn hoạt động bình thường</t>
  </si>
  <si>
    <t>282-200512-2</t>
  </si>
  <si>
    <t>282-200512-2-FA</t>
  </si>
  <si>
    <t>- Đã ktra bảo trì hệ thống báo cháy cả 2 tháp N01 &amp; N02 -&gt; Hệ thống h/đ bình thường
1. Tòa nhà N01:
- Tầng 6 hỏng 1 đầu báo khói, đã thay thế đầu báo mới (sảnh thang máy)
- 90% các tổ hợp báo cháy tại các tầng thiếu &amp; cháy bun đèn -&gt; cần lắp bổ sung &amp; thay thế bun đèn mới
2. Tòa nhà N02:
- Tầng 2 sảnh thang máy hỏng 1 đầu báo khói -&gt; đã thay thế đầu báo mới
- Tầng 9: cửa phòng 903 hỏng 1 đầu báo khói -&gt; đã thay thế đầu báo mới
- Tầng 15: hỏng 1 bun đèn -&gt; cần thay thế
- Tầng 4: thiếu 2 bun đèn -&gt; cần thay thế
=&gt; Tổng số thiết bị đã bảo trì cả 2 tòa: 63 đầu báo nhiệt, 194 đầu báo khói, 66 tổ hợp nút nhấn, 02 tủ điều khiển trung tâm</t>
  </si>
  <si>
    <t>Hung.nm, Cuong.dv, Diem.lv, Hoang.v</t>
  </si>
  <si>
    <t>282-200512-2-FF</t>
  </si>
  <si>
    <t>Hệ thống chữa cháy h/đ bình thường
- Tháp N01: bơm bù áp vòng bi kêu to, có hiện tượng rò rỉ phớt trục -&gt; cần thay thế vòng bi &amp; phớt bơm</t>
  </si>
  <si>
    <t>Hung.nm, Cuong.dv, Diem.lv</t>
  </si>
  <si>
    <t>282-200512-2-VF</t>
  </si>
  <si>
    <t>Pressure fan, exhaust fan</t>
  </si>
  <si>
    <t>Hệ thống quạt hút khói h/đ bình thường
- Tháp N01: cổ bạt mềm của quạt đã rách nát -&gt; cần thay thế cổ bạt mới
- Tháp N02: tủ điều khiển kg có chức năng chạy bằng tay, chỉ chạy đc tự động do tủ báo cháy điều khiển -&gt; cần lắp thêm chuyển mạch, nút nhấn để tiện cho việc chạy thử &amp; test quạt</t>
  </si>
  <si>
    <t>CHUNG CƯ N07 (B2 &amp; B3) DỊCH VỌNG</t>
  </si>
  <si>
    <t>Thành Thái, Dịch Vọng, Cầu Giấy, Hà Nội</t>
  </si>
  <si>
    <t>N07-190806</t>
  </si>
  <si>
    <t>BẢO TRÌ, ĐÁNH GIÁ HỆ THỐNG BÁO CHÁY</t>
  </si>
  <si>
    <t xml:space="preserve">Trạng thái hệ thống trước khi bảo trì: tủ FACP đã rút nguồn, ngưng hoạt động.
Quá trình bảo trì:
Tủ FACP đã được thay mới.
Tủ FACP hiển thị rất nhiều lỗi trouble do nhiều zone đang báo lỗi  thiếu thiết bị EOL, hoặc bị cắt bỏ dây dẫn đến không kết nối được với EOL, hoặc EOL bị hỏng.
Một số đường dây bị nhiễu tín hiệu, hoặc đấu nối không đúng chuẩn, đo chân dương chiều đi và chân âm chiều về vẫn có nguồn mặc dù đã tách 2 dây chiều về tại tủ, dấn đến kích hoạt báo cháy giả.
Một số tầng, dây tín hiệu bị tháo khỏi đầu báo. SPS đã kết nối lại.
Tủ FACP sau khi kiểm tra phần mềm, phát hiện nhiều thiết bị đã bị xóa khỏi hệ thống.
Một module điều khiển còi đèn từ tầng 12-15 bị tháo bỏ hoàn toàn, không tìm thấy dây tín hiệu để đấu lại. Đang để trong tủ module trên mái.
Một module có địa chỉ 2, zone 6, loop 1 trong phòng bơm tầng hầm B2 khi kiểm tra lại có chú thích liên động còi đèn. Cần cập nhật địa chỉ và tên cho các thiết bị.
Có 10 tấm kính của nút ấn báo cháy bị vỡ, nằm ngoài hợp đồng, cần thay thế.
Sau căn hộ 1006 đang tháo bỏ dây cấp đến đầu báo do chập dây.
Tầng 19, 18, 17, 13, 12, 9, 8, 4: thiểu module EOL.
Tầng 21 và 2: thiếu module EOL cho module giám sát công tắc dòng chảy.
Tầng 12: đầu báo trong căn hộ đang báo cháy giả, cần kiểm tra khoanh vùng sự cố.
O857 Tầng 11 và 6: đang bị sụt áp chập dây đầu báo trong căn hộ. Đang cách ly khỏi hệ thống.
Tầng 18 bị báo lỗi chạm đất, đã cách ly khỏi hệ thống.
Tầng 1: các đầu báo thuộc module địa chỉ 8, loop 1, zone 1 đang cách ly module khỏi hệ thống do khi lắp vào bị kích hoạt báo cháy giả.
Có 12/20 tầng, chuông báo cháy bị lắp ngược cơ khí, một số vị trí bị đấu ngược cực tính điện dẫn đến không kêu được. SPS đã sửa cho chuông hoạt động bình thường.
O370 Liên động đến các hệ thống khác: Liên động báo cháy đến thang máy, quạt ép gió cầu thang hoạt động tốt.
Nguồn cấp cho hệ thống chuông đèn và liên động báo cháy với quạt ép gió, thang máy, tủ điện phân phối không có acquy dự phòng, nếu mất điện thì các hệ thống này sẽ mất tác dụng.
Đã bàn giao cho đại diện khách hàng 55 đầu báo khói hỏng và 23 đầu báo nhiệt hỏng.
Các vị trí đầu báo tốt, không tiếp cận để bảo trì được do căn hộ cải tạo bịt kín, chưa vào được, mất nguồn cấp, mất đầu báo được mô tả trong bảng kê trước và sau khi bảo trì đính kèm.
Trạng thái chung của hệ thống sau khi bảo trì: 
Tủ FACP đang báo: 0 cháy, 2 tiền báo động, 11 lỗi
</t>
  </si>
  <si>
    <t>Manh.lh, Hung.nm, Hoang.v, Hiep.hs, Thuong.mv</t>
  </si>
  <si>
    <t>CNC VINA</t>
  </si>
  <si>
    <t>Lô CN6, Trung tâm phát triển cụm công nghiệp, Bắc Từ Liêm, HN</t>
  </si>
  <si>
    <t>CNV-190702</t>
  </si>
  <si>
    <t>BẢO TRÌ VÀ SỬA CHỮA ĐIỀU HÒA</t>
  </si>
  <si>
    <t>Điều hòa 1 số phòng kém mát, 
Bảo trì 17 máy điều hòa cục bộ, tháo dỡ 4 máy điều hòa, lắp đặt 3 máy điều hòa
=&gt; 17 máy điều hòa hoạt động bình thường; có 8 máy điều hòa ở các phòng (P. Điều khiển tầng 1, phòng họp  tầng 2, phòng kế toán tầng 3, phòng thiết kế cơ 2 máy, phòng server tầng 1, phòng hội trường tầng 4, phòng mua bán ở xưởng, bảo ôn cần chạy lại ống đồng và bảo ôn
 Yêu cầu báo giá thay bảo ôn ống đồng theo list kê trên</t>
  </si>
  <si>
    <t>Hiep.hs</t>
  </si>
  <si>
    <t>CNV-200603</t>
  </si>
  <si>
    <t>CÁC SỬA CHỮA NHỎ</t>
  </si>
  <si>
    <t>Máy nén điều hòa tầng 2 phòng mua bán không hoạt động =&gt; Kiểm tra phát hiện tụ của máy nén hỏng, thay tụ mới cho máy nén =&gt; Sau khi thực hiện điều hòa hoạt động bình thường</t>
  </si>
  <si>
    <t>ton.nd</t>
  </si>
  <si>
    <t>CNV-190909</t>
  </si>
  <si>
    <t>THAY THẾ ĐIỀU HÒA PHÒNG SERVER TẦNG 1</t>
  </si>
  <si>
    <t>Tháo 02 điều hòa: 1 máy tầng 4, 1 máy tầng 1,; Lắp đặt chạy thử và bàn giao 1 máy ở tầng 1 phòng Server =&gt; Máy lắp đặt hoạt động bình thường</t>
  </si>
  <si>
    <t>Hiep.hs, Ton.nd, Thuong.mv</t>
  </si>
  <si>
    <t>MÁY NÉN PHÒNG SERVER KHÔNG HOẠT ĐỘNG</t>
  </si>
  <si>
    <t xml:space="preserve"> Máy nén không chạy =&gt; Kiểm tra cuộn dây máy nén bị chạm vỏ =&gt; Máy nén bị hỏng, cần thay thế</t>
  </si>
  <si>
    <t>Ton.nd</t>
  </si>
  <si>
    <t>SỰ CỐ ĐIỀU HÒA CHẢY NƯỚC</t>
  </si>
  <si>
    <t>*Điều hòa chảy nước ở giàn lạnh
*Đường ống nước thải kê lên chân giá cục nóng bị văng giữa ống
-&gt; xử lý đường ống nước thải, thông ống
=&gt; Sau khi xử lý xong đường ống nước ngưng đã thoát nước bình thường</t>
  </si>
  <si>
    <t>CNC Vina</t>
  </si>
  <si>
    <t>CNV-200410</t>
  </si>
  <si>
    <t>BẢO TRÌ HỆ THỐNG ĐIỀU HÒA</t>
  </si>
  <si>
    <t>Đã xử lý 1 ống nước ngưng AC tầng 3 bị chuột cắn
Bảo trì thêm 03 điều hòa giải nhiệt tủ điện DMG
bảo trì thêm 1 chiller và 1 điều hòa một cục
Điều hòa 1 cục không đủ công suất giải nhiệt cho tủ điện, cần thay thế điều hòa công suất lớn hơn</t>
  </si>
  <si>
    <t xml:space="preserve">Hiep.hs </t>
  </si>
  <si>
    <t>Điều hòa bị kêu ở dàn lạnh
Kiểm tra nguyên nhân kêu
Kiểm tra và tra dầu bạc quạt dàn lạnh
Hiện tại đã hết kêu, để chạy ổn định cần thay bạc mới</t>
  </si>
  <si>
    <t>Other</t>
  </si>
  <si>
    <t>Điều hòa không mát
Kiểm tra phát hiện tụ của máy nén hỏng
Thay tụ mới cho máy nén
Sau khi sửa chửa xong điều hòa hoạt động bình thường</t>
  </si>
  <si>
    <t>Số 9 ngõ 21, Lê Văn Lương, Hà Nội</t>
  </si>
  <si>
    <t>CNV-200602</t>
  </si>
  <si>
    <t>KIỂM TRA ĐIỀU HÒA NHÀ MR.VĂN</t>
  </si>
  <si>
    <t>KIỂM TRA ĐIỀU HÒA</t>
  </si>
  <si>
    <t>Điều hòa CNC 09 không chạy
Kiểm tra phát hiện quạt giải nhiệt bị hỏng
Cần thay điều hòa mới loại 2 quạt riêng biệt nối ống gió vào cánh kẻ</t>
  </si>
  <si>
    <t>CNV-200806</t>
  </si>
  <si>
    <t>-Điều hòa chạy  lúc bị ngắt
-Kiểm tra phát hiện tụ điện cho máy nén bị hỏng
-Thay tụ điện mới cho máy nén
-Sau khi sửa chữa xong điều hòa hoạt động bình thường</t>
  </si>
  <si>
    <t>Ton.nd, Dung.ct</t>
  </si>
  <si>
    <t>Điều hòa Phòng sản xuất tầng 1 chạy không mát
-&gt; Ktra điều hòa -&gt; điều hòa bị hỏng tụ máy nén
-&gt; Thay tụ mới, chạy thử kiểm tra
=&gt; Điều hòa h/đ bình thường, cần theo dõi thêm</t>
  </si>
  <si>
    <t>Điều hòa hành lang tầng 2 
- Điều hòa bị bắn nước từ cửa gió ra và có tiếng kêu trong dàn lạnh
-&gt; Ktra điều hòa thiếu gas, hỏng tụ quạt dàn lạnh
-&gt; Nạp bổ sung gas, ktra điểm hở, siết lại zăc co, thay tụ quạt dàn lạnh, chạy và theo dõi
=&gt; Điều hòa đã h/đ bình thường</t>
  </si>
  <si>
    <t>Hiep.hs, Hieu.nq</t>
  </si>
  <si>
    <t>Điều hòa tầng 2 chảy nước
-&gt;Vệ sinh thông tắc đường ống thoát nước
=&gt; Hệ thống điều hòa h/đ bình thường</t>
  </si>
  <si>
    <t>Tan.nm, Hung2.nm</t>
  </si>
  <si>
    <t>Điều hòa Phòng sản xuất tầng 1 chạy không mát
-&gt; Ktra nguyên nhân, do dàn nóng quá bẩn, chạy bị ngắt rơ le bảo vệ nhiệt
-&gt; Vệ sinh dàn nóng điều hòa, chạy test ktra
=&gt; Điều hòa đã h/đ bình thường
=&gt; Cần di chuyển dàn nóng ra chỗ thoáng, ít bụi bẩn để điều hòa h/đ tốt hơn</t>
  </si>
  <si>
    <t>Hiep.hs, Thiem.l</t>
  </si>
  <si>
    <t>CNV-200901-1</t>
  </si>
  <si>
    <t>THI CÔNG LẮP ĐẶT HỆ THỐNG ĐƯỜNG ỐNG CẤP NƯỚC SINH HOẠT</t>
  </si>
  <si>
    <t>- Không có hệ thống đường ống cấp nước sinh hoạt
-&gt; Lắp đặt mới hệ thống đường ống cấp nước sinh hoạt -&gt; Ktra áp lực &amp; bàn giao
=&gt; Test áp lực hệ thống đường ống cấp nước sinh hoạt=&gt; kín, áp suất duy trì 4Bar
=&gt; Yêu cầu đưa vào sử dụng</t>
  </si>
  <si>
    <t>Hung.nm, Bang.ta, Dung.ct, Hieu.nq</t>
  </si>
  <si>
    <t>CNV-200831-2</t>
  </si>
  <si>
    <t>THI CÔNG LẮP ĐẶT ĐƯỜNG CÁP NGUỒN TỔNG</t>
  </si>
  <si>
    <t>Cable</t>
  </si>
  <si>
    <t>- Cung cấp vật tư &amp; thi công đường cáp nguồn tổng, chờ đến tủ tổng (như bản vẽ đã phê duyệt ngày 31/8/2020)
=&gt; Cáp điện đã được lắp đặt &amp; đo điện trở cách điện, đủ điều kiện vận hành</t>
  </si>
  <si>
    <t>Hung.nm, Dung.ct, Hieu.nq, Thiem.l, Hieu.kv</t>
  </si>
  <si>
    <t>KCN Sông Cùng, Đan Phượng, Hà Nội</t>
  </si>
  <si>
    <t>- Sửa chữa đường ống nước sạch khu sân vườn bị hỏng
-&gt; Đã đào rãnh ktra và đi lại toàn bộ phần ống bị hỏng
-&gt; Test áp ktra lại toàn bộ đường ống trước khi lấp đất và bàn giao
=&gt; Toàn bộ đường ống hỏng đã được sửa chữa lại và h/đ bình thường</t>
  </si>
  <si>
    <t>Hung.nm, Luan.dt, Dong.hp</t>
  </si>
  <si>
    <t>CNV-200918</t>
  </si>
  <si>
    <t>THI CÔNG LẮP ĐẶT CÁP NGUỒN CHO CÁC TỦ ĐIỆN DB-OFFICE-1</t>
  </si>
  <si>
    <t>- Cung cấp vật tư &amp; thi công đường cáp nguồn từ tủ tổng đến tủ DB-OFFICE-1 (như bản vẽ đã duyệt ngày 18/9/2020)
- Chạy thử, bàn giao
- Hỗ trợ lắp 2 tháng cáp &amp; 1 máng điện
=&gt; Cáp điện đã được lắp đặt &amp; đo điện trở cách điện, đủ điều kiện vận hành</t>
  </si>
  <si>
    <t>Hung.nm, Luan.dt, Dong.hp, Thuong.mv</t>
  </si>
  <si>
    <t>CNV-200917-2</t>
  </si>
  <si>
    <t>THI CÔNG LẮP ĐẶT CÁP NGUỒN CHO CÁC TỦ ĐIỆN DB-OFFICE-2, DB-CANTEEN</t>
  </si>
  <si>
    <t>- Cung cấp vật tư &amp; thi công đường cáp nguồn từ tủ tổng đến tủ DB-OFFICE-2, DB-CANTEEN (như bản vẽ đã duyệt ngày 16/9/2020)
- Chạy thử, bàn giao
=&gt; Tủ điện đã được lắp đặt &amp; đo điện trở cách điện, đủ điều kiện vận hành</t>
  </si>
  <si>
    <t>CNV-200923</t>
  </si>
  <si>
    <t>CUNG CẤP &amp; LẮP ĐẶT TỦ ĐIỆN TỔNG MDB</t>
  </si>
  <si>
    <t>- Cung cấp &amp; lắp đặt tủ điện tổng MDB (như bản vẽ đã duyệt ngày 16/9/2020)
- Chạy thử, bàn giao
=&gt; Cáp điện đã được lắp đặt &amp; đo điện trở cách điện, đủ điều kiện vận hành</t>
  </si>
  <si>
    <t>Hung.nm, Ha.vd, Dong.hp</t>
  </si>
  <si>
    <t>CNV-200922-Rev2</t>
  </si>
  <si>
    <t>THI CÔNG LẮP ĐẶT TỦ ĐIỆN DB-OFFICE-1</t>
  </si>
  <si>
    <t>- Cung cấp vật tư &amp; thi công lắp đặt tủ DB-OFFICE -1 (theo bản vẽ ngày 24/9/2020_
- Chạy thử &amp; bàn giao
- Di chuyển tủ DB-OFFICE -1 sang vị trí mới theo ý kiến của KH
-&gt; Tủ điện đã đc lắp đăt &amp; đo điện trở cách điện, đủ đ/k vận hành
-&gt;Sau khi di chuyển tủ DB-OFFICE -1 sang vị trí mới, tủ h/đ bình thường</t>
  </si>
  <si>
    <t>Hung.nm, Ha.vd</t>
  </si>
  <si>
    <t>CRYSTAL MARTIN VIETNAM</t>
  </si>
  <si>
    <t>Lô R(R1), KCN, Quang Châu, Việt Yên, Bắc Giang</t>
  </si>
  <si>
    <t>CRM-191108-Opt1</t>
  </si>
  <si>
    <t>KIỂM TRA, TEST CHỨC NĂNG, TÌNH TRẠNG HỆ THỐNG PCCC</t>
  </si>
  <si>
    <t xml:space="preserve">Fire protection </t>
  </si>
  <si>
    <t>Hung.nm, Ninh.tv, Luan.dt, Dung.ta</t>
  </si>
  <si>
    <t>CRM-200211-Rev1</t>
  </si>
  <si>
    <t>CUNG CẤP CHUÔNG BÁO CHÁY</t>
  </si>
  <si>
    <t>Done</t>
  </si>
  <si>
    <t>CRM-200212-Rev4</t>
  </si>
  <si>
    <t>BẢO TRÌ VÀ SỬA CHỮA BƠM CHỮA CHÁY</t>
  </si>
  <si>
    <t>Fire pump</t>
  </si>
  <si>
    <t>- Bảo trì bơm chữa cháy
- Nộp bổ sung &amp; cân chỉnh áp suất 3 bình tích áp
- Thay thế khớp nối mềm đang bị rạn nứt xưởng R1A &amp; R1B
-Thay thế dây gas của bơm diezen xưởng R1A &amp; R1B
=&gt; Bơm chữa cháy h/đ bình thường</t>
  </si>
  <si>
    <t>Hung2.nm,  Dung.ta, Luan.dt</t>
  </si>
  <si>
    <t>KCN Quang Châu, Việt Yên, Bắc Giang</t>
  </si>
  <si>
    <t>CRM-200519-Rev1</t>
  </si>
  <si>
    <t>CUNG CẤP CHUÔNG BÁO CHÁY - LẦN 2</t>
  </si>
  <si>
    <t>Cung cấp chuông báo cháy</t>
  </si>
  <si>
    <t>Ninh.tv</t>
  </si>
  <si>
    <t>CRM-200824</t>
  </si>
  <si>
    <t>CRM-200824-FA</t>
  </si>
  <si>
    <t>Tủ A</t>
  </si>
  <si>
    <t>- Tổ hợp chuông còi, nút nhấn khu vực nhà xe 01, 02 chịu ảnh hưởng của thời tiết (nắng, mưa…) nên bị kẹt, han rỉ -&gt; nên có biện pháp che chắn hoặc thay đổi vị trí đặt tổ hợp
- Test liên động gửi tín hiệu h/đ bình thường
=&gt; Hệ thống h/đ bình thường</t>
  </si>
  <si>
    <t>Ha.vd, Diem.lv, Thang.ta, Hoang.v, Hoang.mv</t>
  </si>
  <si>
    <t>Tủ B</t>
  </si>
  <si>
    <t>Test liên động gửi tín hiệu h/đ bình thường
=&gt; Hệ thống h/đ bình thường</t>
  </si>
  <si>
    <t>Tủ C</t>
  </si>
  <si>
    <t>- Đầu báo nhiệt khu vực nhà ăn 2 bị biến dạng (5 đầu báo) -&gt; đã thay thế đầu báo mới do nhà máy cấp
- KV tầng 3 nhà C đế đầu báo bị gãy nhiều do dùng quá lực khi bắn vít -&gt; đã thay đế mới do nhà máy cấp
- Tủ báo cháy có hiện tượng bị lỗi lịch hoạt báo cháy. Báo cháy 1 kênh nhưng hiển thị thêm 1 kênh nữa (kênh hiển thị thêm đèn mờ hơn so với kênh báo cháy), tần suát ngẫu nhiên, kg liên tục -&gt; cần ktra &amp; khắc phục</t>
  </si>
  <si>
    <t>Ha.vd, Hung.nm, Nguyen.di</t>
  </si>
  <si>
    <t>Tủ S</t>
  </si>
  <si>
    <t>- 1 số đầu báo nhiệt bị biến dạng -&gt; đã thay thế
- Test liên động tín hiệu h/đ bình thường
=&gt; Hệ thống h/đ bình thường</t>
  </si>
  <si>
    <t>CRM-200824-FF-Y01</t>
  </si>
  <si>
    <t>Fire fighting
(Pump, Control panel)</t>
  </si>
  <si>
    <t>Tòa nhà A-B</t>
  </si>
  <si>
    <t>* Cụm bơm chữa cháy nhà A-B
- Bơm điện 1, bơm điện 2 &amp; bơm bù áp h/đ bình thường
- Tủ điều khiển &amp; các thiết bị điều khiển h/đ bình thường, 02 đèn báo pha hỏng -&gt; đã thay thế đèn mới
- Bình tích áp của hệ thống hỏng -&gt; cần thay thế bình tích áp mới
- 01 công tắc áp suất h/đ kg ổn định -&gt; cần thay thế công tắc áp suất mới
- Sửa chữa hoặc thay thế chìa khóa bộ điều khiển bằng tay
- Chạy bơm diesel khi kg có điện lưới, bơm kg tự khởi động đc
=&gt; Cần chỉnh sửa theo nguyên lý h/đ 
=&gt; Bơm h/đ bình thường</t>
  </si>
  <si>
    <t>Các đèn báo trạng thái của bơm diesel kg đc cấp nguồn khi bơm chạy hoặc dừng -&gt; cần sửa chữa lại mạch khiển</t>
  </si>
  <si>
    <t>Hung.nm, Hung2.nm, Ha.vd, Hieu.nq</t>
  </si>
  <si>
    <t>Tòa nhà R1C</t>
  </si>
  <si>
    <t>* Cụm bơm chữa cháy nhà C
- Bơm điện chính &amp; bơm bù áp h/đ bình thường
- Tủ điều khiển &amp; các thiết bị điều khiển h/đ bình thường, 2 đèn báo pha &amp; đèn báo trạng thái bị hỏng -&gt; đã thay thế đèn mới
- Bơm diesel sau khi bảo dưỡng, thay thế vật tư hệ thống h/đ bình thường
- Đèn báo trạng tháo ON, OFF của bơm diesel kg đc cấp nguồn khi bơm chạy hoặc dừng -&gt; cần sửa chữa lại mạch điều khiển</t>
  </si>
  <si>
    <t>Nhà xe 1 + 3 &amp; căng tin 2</t>
  </si>
  <si>
    <t>* Hệ thống bơm cứu hỏa, nhà xe 1-3 &amp; nhà ăn 2:
- Bơm điện chính &amp; bơm bù áp h/đ bình thường
- Tủ điều khiển &amp; các thiết bị điều khiển h/đ bình thường, 04 đèn báo pha &amp; đèn báo trạng thái hỏng -&gt; đã thay thế đèn mới 
- Đường ống nước làm mát của bơm diesel bị lão hóa -&gt; cần thay thế
- Chạy bơm diesel khi kg có điện lưới thì bơm kg tự động khởi động
-&gt; Cần chỉnh sửa theo nguyên lý h/đ 
-&gt; Bơm h/đ bình thường
- Các đèn báo trạng thái của động cơ diesel kg đc cấp nguồn khi bơm chạy hoặc dừng -&gt; cần sửa chữa lại mạch khiển</t>
  </si>
  <si>
    <t>Fire fighting
(Fire hydrant box, Fire hydrant pillar)</t>
  </si>
  <si>
    <t xml:space="preserve">- Phần vỏ của hộp họng X101 (nhà xe 1), X201, X202, X203, X208, X209, X210 (nhà xe 2) bị han rỉ nặng -&gt; cần thay thế
=&gt; Hệ thống h/đ bình thường
- 3 hộp trụ nhà xe S thiếu khớp nối chuyển đổi </t>
  </si>
  <si>
    <t>Đồng ý nội dung kiểm tra của cty SPS</t>
  </si>
  <si>
    <t>Hieu.nq, Dong.hp</t>
  </si>
  <si>
    <t>CRM-200824-FE-S01</t>
  </si>
  <si>
    <t>Fire extinguisher</t>
  </si>
  <si>
    <t>- Sau khi hoàn thành việc ktra, bảo trì bình chữa cháy, SPS đã tổng kết số lượng bình toàn khu vực:
Bình MT3: 593, bình MTZL4: 1137, Bình MFTZ35: 166, Bình FZXBL6/12: 4
Ống dẫn của các bình MFTZ35 bị rách vỏ, gấp khúc, co mép -&gt; đề nghị thay thế
-&gt; Đã thay thế &amp; bổ sung các bình kg đạt tiêu chuẩn</t>
  </si>
  <si>
    <t>Ống dẫn loại bình 35 kg bị nứt, gấp khúc, co mép -&gt; đề nghị SPS có mẫu gửi lại phía Crystal để tiến hành thay thế</t>
  </si>
  <si>
    <t>Hieu.nq, Dung.ct, Diem.lv, Thang.ta</t>
  </si>
  <si>
    <t>CRM-200824-FE-Y01</t>
  </si>
  <si>
    <t>Cancel</t>
  </si>
  <si>
    <t>CRM-200824-FS-Y01</t>
  </si>
  <si>
    <t>FM200</t>
  </si>
  <si>
    <t>Hệ thống FM200 khu nhà A đã ktra bảo dưỡng trong tình trạng h/đ bình thường</t>
  </si>
  <si>
    <t>Dien.hd, Hieu.nq, Dong.hp</t>
  </si>
  <si>
    <t>CRM-200824-VF-Y01</t>
  </si>
  <si>
    <t>Ventilation fan</t>
  </si>
  <si>
    <t>- Các góc cạnh của 5 cánh quạt trên mái tầng thượng của nhà B bị han rỉ -&gt; cần thay thế 40 góc ke
- Đã thay 2 công tắc chuyển vị trí (AUTO-OFF-MAN) tầng 3 nhà B
- Đã xiết lại 1 số đầu dây lỏng
- Timer nhà C bị ra nhiệt ở nhiều vị trí -&gt; cần thay thế bổ sung
-&gt; Hệ thống quạt h/đ bình thường</t>
  </si>
  <si>
    <t>Hung2.nm, Dung.ct, Bang.ta, Dong.hp, Diem.lv, Hieu.nq</t>
  </si>
  <si>
    <t>CRM-200925-Rev1</t>
  </si>
  <si>
    <t>SỬA CHỮA BƠM CHỮA CHÁY</t>
  </si>
  <si>
    <t>- Đầu bơm nứt thân bơm
-&gt; Thay đầu bơm mới
-&gt; Thay khớp nối bơm
=&gt; Bơm h/đ bình thường</t>
  </si>
  <si>
    <t>Bang.ta, Dung.ct, Hieu.nq, Diem.lv</t>
  </si>
  <si>
    <t>CRM-201001</t>
  </si>
  <si>
    <t>SỬA CHỮA BƠM CHỮA CHÁY - PHÁT SINH PHẦN KẾT NỐI BƠM</t>
  </si>
  <si>
    <t>- Khớp nối cũ lỗ to hơn trục
-&gt; Thay khớp nối mới 
-&gt; Bổ sung bản mã, giá đỡ
=&gt; Khớp nối mới h/đ bình thường</t>
  </si>
  <si>
    <t>CRM-201112</t>
  </si>
  <si>
    <t>SỬA CHỮA &amp; KẾT NỐI LẠI ĐƯỜNG ỐNG SPRINKLER TẦNG 1 NHÀ A</t>
  </si>
  <si>
    <t>Sprinkler</t>
  </si>
  <si>
    <t>- Tháo rời đường ống, sệ sinh, lắp ráp lại đường ống 
- Thay thế 16 đầu phun sprinkler
-&gt; Hệ thống thử áp phát hiện van bi cấp vào bị rỉ nước. Lượng rỉ nước 30-50 giây 1 giọt nước
-&gt; Các điểm kết nối tốt, không rò rỉ nước</t>
  </si>
  <si>
    <t>Bang.ta, Hiep.hs, Nguyen.di, Diem.lv, Thiem.l, Hoang.v</t>
  </si>
  <si>
    <t>CRM-201228-Rev1</t>
  </si>
  <si>
    <t>SỬA CHỮA BƠM CHỮA CHÁY DIESEL NHÀ A,B</t>
  </si>
  <si>
    <t>- Bơm chữa cháy nhà A, B bị lỗi
- Xạc dự phòng bị lỗi dòng xạc
-&gt; Thay thế 2 timer
-&gt; Thay thế sensor mở dầu
=&gt; Chạy thử, bàn giao
=&gt; Các thiết bị sau khi thay thế h/đ bình thường</t>
  </si>
  <si>
    <t>Hung2.nm, Hoang.mv</t>
  </si>
  <si>
    <t>Pump</t>
  </si>
  <si>
    <t>- Bơm diesel kg khởi động đc
-&gt; Ktra hệ thống điều khiển
-&gt; Ktra hệ thống nhiên liệu
=&gt; Cần sửa chữa hệ thống điều khiển cho bơm
-&gt; Thay sensor đóng mở đầu cho hệ thống nhiên liệu</t>
  </si>
  <si>
    <t>Y/c sửa gấp, bơm thuộc hệ thống PCCC</t>
  </si>
  <si>
    <t>FPT UNIVERSITY</t>
  </si>
  <si>
    <t xml:space="preserve"> KM29 Khu GD&amp;ĐT, Khu CNC, ĐCT08, Hòa Lạc, Thạch Thất, HN</t>
  </si>
  <si>
    <t>FPU-190906-Rev1</t>
  </si>
  <si>
    <t>LẮP ĐẶT BẢO VỆ RÒ ĐIỆN CHO HỆ THỐNG CHIẾU SÁNG NGOÀI NHÀ</t>
  </si>
  <si>
    <t>Lighting</t>
  </si>
  <si>
    <t>Anh.ld</t>
  </si>
  <si>
    <t>FPU-190720-Rev1</t>
  </si>
  <si>
    <t>BẢO DƯỠNG, SỬA CHỮA HỆ THỐNG PCCC</t>
  </si>
  <si>
    <t>Fire protection</t>
  </si>
  <si>
    <t>FPU-190807</t>
  </si>
  <si>
    <t>KIỂM TRA ĐÁNH GIÁ HỆ THỐNG CHIẾU SÁNG NGOÀI NHÀ</t>
  </si>
  <si>
    <t xml:space="preserve">  1. Kiểm tra, vẽ lại sơ đồ mặt bằng hệ thống chiếu sáng ngoài nhà hiện tại.
  2. Kiểm tra, vẽ lại sơ đồ một sợi cấp điện cho hệ thống đèn. Kiểm tra, tính toán lại chiều dài, công suất các lộ chiếu sáng.
  3. Kiểm tra tình trạng lắp đặt của các đèn, các cột đèn.
  4. Kiểm tra tình trạng tiếp địa của các đèn, các cột đèn.
  5. Kiểm tra tình trạng lắp đặt của cáp điện, ống luồn dây.
  6. Kiểm tra tình trạng tủ điều khiển, đấu nối cáp điện, tình trạng hộp đấu dây của đèn.
  7. Kiểm tra, đo cách điện các tuyến cáp bằng thiết bị chuyên dụng (đồng hồ test megaom).
  8. Kiểm tra, do dòng điện tải, dòng điện dò từng tuyến cáp bằng thiết bị chuyên dụng (ampe kìm test dòng rò).
  9. Tổng hợp dữ liệu, đối chiếu so sánh với tiêu chuẩn TCVN và tiêu chuẩn quốc tế IEC.
  10. Lập báo cáo kỹ thuật kèm bản vẽ, đưa ra khuyến cáo giải pháp sửa chữa và báo giá sửa chữa để đảm bảo an toàn cho con người và công tác vận hành.
=&gt;Công việc kiểm tra đã hoàn thành. Báo cáo đã đệ trình khách hàng.</t>
  </si>
  <si>
    <t>FPU-190716-Rev3</t>
  </si>
  <si>
    <t>SỬA CHỮA TỦ ATS CỦA SERVER NHÀ BETA</t>
  </si>
  <si>
    <t xml:space="preserve">  1. Sửa chữa tủ ATS của Server nhà Beta/ Repair ATS panel for Server at Beta building.
  2. Bảo trì, thay dầu, thay lọc, nước làm mát cho máy phát điện/ Maintenance, change lube oil, change filter, change coolant water for genset.
  3. Chạy thử, bàn giao/ Running test and hand-over.
=&gt; Tủ ATS sau khi thay thế hoạt động bình thường./ The ATS panel runs normally after replace.
 =&gt; Máy phát điện sau khi bảo trì, thay dầu, thay lọc, nước làm mát hoạt động bình thường./ The generator runs normally after maintenance, change lube oil, change filter, change coolant water.</t>
  </si>
  <si>
    <t>1. Lắp đặt bảo vệ rò điện cho tủ LP-1 và LP-2
2. Thí nghiệm chức năng của bảo vệ của RCCB bằng thiết bị chuyên dụng
3. Đo dòng điện rò trước và sau khi lắp RCCB bằng thiết bị chuyên dụng
4.Chạy thử, bàn giao
=&gt; Đã bật on RCCB, đèn sáng bình thường, các lô đèn và đèn bị sự cố đã được cách ly</t>
  </si>
  <si>
    <t>KIỂM TRA GIẾNG KHOAN</t>
  </si>
  <si>
    <t>Nội soi bằng camera giếng khoan nhưng do trong ống có nước nên không phát hiện thấy bất thường
Cần phải làm khô trong ống nước mới có thể kiểm tra tiếp được</t>
  </si>
  <si>
    <t>Ton.nd, Dien.hd</t>
  </si>
  <si>
    <t>ĐÀI TRUYỀN HÌNH BẮC GIANG</t>
  </si>
  <si>
    <t>TP Bắc Giang, Bắc Giang</t>
  </si>
  <si>
    <t>TBG-181115</t>
  </si>
  <si>
    <t>Hệ thống hoạt động bình thường</t>
  </si>
  <si>
    <t>nghia.nt</t>
  </si>
  <si>
    <t>Đường Võ Nguyên Giáp, xã Tân Mỹ, TP Bắc Giang, tỉnh Bắc Giang</t>
  </si>
  <si>
    <t>TBG-191018-Rev3</t>
  </si>
  <si>
    <t>Máy phát điện hoạt động bình thường</t>
  </si>
  <si>
    <t>Hung2.nm, Dung.ta</t>
  </si>
  <si>
    <t xml:space="preserve">TBG-201106 </t>
  </si>
  <si>
    <t>Sau khi bảo trì, hệ thống MFĐ h/đ có tải bình thường</t>
  </si>
  <si>
    <t>Hung2.nm, Thuong.mv, Thiem.l</t>
  </si>
  <si>
    <t>Chưa thay lọc gió</t>
  </si>
  <si>
    <t>DETECH TOWER</t>
  </si>
  <si>
    <t>Số 8 Tôn Thất Thuyết, Mỹ Đình 2, Nam Từ Liêm, HN</t>
  </si>
  <si>
    <t>DTT-200316-Rev2</t>
  </si>
  <si>
    <t>DTT-200316-Rev2-BW</t>
  </si>
  <si>
    <t>BẢO TRÌ HỆ THỐNG CƠ ĐIỆN (1 LẦN)</t>
  </si>
  <si>
    <t>Thanh dẫn hoạt động bình thường</t>
  </si>
  <si>
    <t>Manh.lh, Dien.hd, Hung2.nm, Hoang.v, Dung.ct, Thao.ct, Hieu.kv, Ha.vd</t>
  </si>
  <si>
    <t>DTT-200316-Rev2-LV</t>
  </si>
  <si>
    <t>Main Switch Board (MSB)</t>
  </si>
  <si>
    <t>Một số vị trí, ốc sắt bị lỏng. Đã siết lại.
Hệ thống hoạt động bình thường. Chạy thử cả 2 ATS hoạt động bình thường</t>
  </si>
  <si>
    <t>DTT-200316-Rev2-FW</t>
  </si>
  <si>
    <t xml:space="preserve">Fresh water pump </t>
  </si>
  <si>
    <t>Bơm số 2 có tiếng động lạ
Bơm số 1 phớt nước mòn
Thay 04 vòng bi cho 02 bơm nước lạnh (15kW)
Thay 02 phớt nước cho 02 bơm nước sạch (15kW)
Hệ thống bơm nước sạch (02 bơm) hoạt động bình thường</t>
  </si>
  <si>
    <t>Hung2.nm, Thao.ct, Ha,vd, Ton.nd</t>
  </si>
  <si>
    <t>Sau khi bảo dưỡng thay thế vòng bi và phớt bơm, hệ thống bơm hoạt động bình thường</t>
  </si>
  <si>
    <t>Hung2.nm, Dung.ct, Thao.ct, Ha.vs, Tan.nm</t>
  </si>
  <si>
    <t>DTT-200316-Rev2-GE</t>
  </si>
  <si>
    <t>N01: Máy phát điện sau khi bảo dưỡng chế độ khác, thay lọc thay nhớt, thay nước làm mát
hệ thống máy phát điện hoạt động bình thường
Cần đấu lại nguồn sạc cho bộ sạc tự động (khi máy phát điện hoạt động thì ngừng sạc)
N02: Máy phát điện sau khi bảo dưỡng chế độ A, thay lọc thay nhớt, thay nước làm mát.
Hệ thống máy phát điện hoạt động bình thường</t>
  </si>
  <si>
    <t>Hung2.nm, Thao.ct, Hà.vd, Duc.nv</t>
  </si>
  <si>
    <t xml:space="preserve">DETECH TOWER </t>
  </si>
  <si>
    <t>DTT-201105</t>
  </si>
  <si>
    <t>KIỂM TRA, CÂN CHỈNH HỆ THỐNG HÚT MÙI NHÀ VỆ SINH</t>
  </si>
  <si>
    <t xml:space="preserve">Exhaust </t>
  </si>
  <si>
    <t>- Quạt hút nhà vệ sinh ở các tầng hút yếu, nhiều mùi hôi
-&gt; Chèn kín các điểm hở trên trục ống gió
-&gt; Thay thế dây đai và cân chỉnh quạt hút trên mái
-&gt; Nhà vệ sinh nam tầng 19 không có van điều chỉnh lưu lượng gió, SPS đã lắp đặt bổ sung và cân chỉnh
-&gt; Sửa chữa, bịt kín các điểm hở trên ống gió
-&gt; Cân chỉnh các van điều chỉnh lưu lượng gió cho các nhà vệ sinh
-&gt; Đo đạc lưu lượng gió các nhà vệ sinh trước và sau cân chỉnh van điều chỉnh lưu lượng gió
=&gt; Sau căn chỉnh van lưu lượng hút các nhà vệ sinh đã tăng lên và đồng đều nhau
=&gt; Một số xi phông thoát sàn bị hỏng hoặc không duy trì vệ sinh định kỳ sẽ không chặn được mùi xông ngược từ ống thoát sàn lên. Cần thay thế các xi phông thoát sàn bị hỏng, vệ sinh định kỳ để chặn mùi xông ngược từ ống thoát sàn lên
=&gt; Định kỳ bảo trì, cân chỉnh quạt hút mùi nhà vệ sinh để hệ thống làm việc hiệu quả</t>
  </si>
  <si>
    <t>Bang.ta, Ton.nd, Hiep.hs, Tan.nm, Diem.lv, Dung.ct, Dong.hp</t>
  </si>
  <si>
    <t>- Phát hiện máy báo lỗi "low coolant Level 1"
-&gt; Bổ sung nước làm mát vào trong két của MFĐ
-&gt; Ktra tổng thể MFĐ
=&gt; Sau khi bổ sung nước &amp; ktra tổng thể, MFĐ hết báo lỗi &amp; h/đ bình thường</t>
  </si>
  <si>
    <t>DETECH TOWER II</t>
  </si>
  <si>
    <t>107 Nguyễn Phong Sắc, Cầu Giấy, Hà Nội</t>
  </si>
  <si>
    <t>DTT-200318-Rev2</t>
  </si>
  <si>
    <t>DTT-200318-Rev2-LV</t>
  </si>
  <si>
    <t>- Điều khiển tụ bù bị ngược giữa Step 2 &amp; 6 khi bấm step 2 ON thì contactor Step 6 h/đ và ngược lại -&gt; SPS đã đảo lại
- Bộ điều khiển quạt thông gió tủ tụ bù bị hỏng, nguồn điện cấp vẫn có nhưng không không ngắt khi đủ nhiệt độ
- 1 quạt thông gió tủ tụ bù hỏng -&gt; KH đã thay thế
- Một số vị trí ốc bắt đầu cốt, gối đỡ thanh cái bị lỏng -&gt; đã siết chặt
- Một vị trí bắt 1 ốc 3 đầu cáp -&gt; đã chia mỗi ốc bắt 1 đầu cáp</t>
  </si>
  <si>
    <t>Manh.lh, Diem.lv, Dien.hd, Hoang.v, Luan.dt, Ha.vd, Hieu.nq</t>
  </si>
  <si>
    <t>DTT-200318-Rev2-BW</t>
  </si>
  <si>
    <t>- Cáp từ plugin ra tủ điện tầng của tầng 9 &amp; 10 bị xước -&gt; đã quấn bọc lại
=&gt; Hệ thống h/đ bình thường</t>
  </si>
  <si>
    <t>DTT-200318-Rev2-FA</t>
  </si>
  <si>
    <t>Fire Alarm</t>
  </si>
  <si>
    <t>- Hệ thống đã ktra, bảo dưỡng h/đ bình thường
+ Đầu báo khói địa chỉ: 513 đầu
+ Đầu báo khói thường: 12 đầu
+ Đầu báo nhiệt địa chỉ: 28 đầu
+ Đầu báo nhiệt thường: 131 đầu
+ Nút nhấn báo cháy: 49 cái 
+ Chuông đèn: 49 bộ
+ Module: 117 cái
- Module cách ly tầng 8 bị hỏng
- Module cho van Drencher tầng G2 bị hỏng (113L10)
-&gt; Đã cài đặt bổ sung thêm địa chỉ vào chương trình điều khiển của tủ &amp; sao lưu dữ liệu mới</t>
  </si>
  <si>
    <t>Tiếp tục theo dõi hệ thống</t>
  </si>
  <si>
    <t>Dien.hd, Luan.dt, Tan.nm, Duc.nv</t>
  </si>
  <si>
    <t>DTT-200318-Rev2-FP</t>
  </si>
  <si>
    <t>Fire Fighting Pump</t>
  </si>
  <si>
    <t>Hệ thống bơm cứu hỏa đã ktra bảo dưỡng=&gt; h/đ bình thường</t>
  </si>
  <si>
    <t>Dien.hd, Luan.dt, Tan.nm</t>
  </si>
  <si>
    <t>DTT-200318-Rev2-FS</t>
  </si>
  <si>
    <t>Hệ thống chữa cháy FM200 đã ktra bảo dưỡng=&gt; h/đ bình thường</t>
  </si>
  <si>
    <t>Dien.hd, Luan.dt, Duc.nv</t>
  </si>
  <si>
    <t>DTT-200905</t>
  </si>
  <si>
    <t>THAY THẾ MODULE BÁO CHÁY BỊ HỎNG</t>
  </si>
  <si>
    <t>- Thay thế module báo cháy bị hỏng
-&gt; Cài đặt, cấu hình phần mềm
-&gt; Chạy thử, bàn giao</t>
  </si>
  <si>
    <t>BẢO TRÌ HỆ THỐNG CƠ ĐIỆN</t>
  </si>
  <si>
    <t>- Hệ thống báo cháy kích hoạt cả van gió các tầng khác
-&gt; Chạy thử hệ thống
-&gt; Nạp chương trình sao lưu trước đó cho tủ báo cháy 3 để theo dõi
-&gt; Thêm 1 địa chỉ 99L1 theo yêu câu KH
=&gt; Tủ báo cháy số 3 h/đ bình thường
=&gt; KH sẽ tự chạy thử hệ thống &amp; phản hồi lại</t>
  </si>
  <si>
    <t>Manh.lh, Dien.hd, Hoang.v</t>
  </si>
  <si>
    <t>Điều chỉnh phần mềm tủ trung tâm báo cháy theo yêu cầu khách hàng:
- Van hút gió tầng nào chỉ mở tầng đó khi có báo cháy tại tầng đó
- Quạt hút gió hầm 1, 2, 3 sẽ cùng kích hoạt khi có báo cháy tại 1 trong các hầm 1, 2, 3
- Chạy thử hệ thống báo cháy
-&gt; Hệ thống báo cháy đã h/đ theo y/c khách hàng</t>
  </si>
  <si>
    <t>Manh.lh, Hiep.ld, Dien.hd</t>
  </si>
  <si>
    <t>DTT-201029-1</t>
  </si>
  <si>
    <t>CẢI TẠO HỆ THỐNG PCCC CHO VĂN PHÒNG FOUR COM MEDIA</t>
  </si>
  <si>
    <t>- Lắp đặt và dịch chuyển đầu báo cháy, đầu phun sprinkler, ống mềm cho đầu phun sprinkler, đèn sự cố, đèn exit
- Chạy thử, bàn giao
=&gt; Các thiết bị mới lắp h/đ bình thường</t>
  </si>
  <si>
    <t>DTT-201218</t>
  </si>
  <si>
    <t>THAY THẾ NÚT ẤN BÁO CHÁY TẦNG 15</t>
  </si>
  <si>
    <t>- Thay thế nút ấn báo cháy tầng 15
- Chạy thử, bàn giao</t>
  </si>
  <si>
    <t>Cuong.dv</t>
  </si>
  <si>
    <t>KH kg đánh giá mức độ hài lòng</t>
  </si>
  <si>
    <t>KIỂM TRA HỆ THỐNG BÁO CHÁY</t>
  </si>
  <si>
    <t>- Nút ấn báo cháy tầng 15 (61L1) h/đ không ổn định
-&gt; Ktra điện áp dây tín hiệu 27,3 VDC, xiết chặt kết nối dây vào thiết bị
=&gt; Cần tiếp tục theo dõi thêm</t>
  </si>
  <si>
    <t>Dien.hd, Hoang.mv</t>
  </si>
  <si>
    <t>DTT-201222</t>
  </si>
  <si>
    <t>CẢI TẠO HỆ THỐNG PCCC CHO VĂN PHÒNG AQUA</t>
  </si>
  <si>
    <t xml:space="preserve">- Lắp đặt &amp; dịch chuyển đầu báo cháy, đầu phun sprinkler, ống mềm cho đầu phun sprinkler, đèn sự cố, đèn exit
-&gt; Chạy thử, bàn giao
=&gt; Các thiết bị sau khi dịch chuyển, lắp mới h/đ bình thường
</t>
  </si>
  <si>
    <t>Manh.lh, Dien.hd, Ha.vd, Diem.lv</t>
  </si>
  <si>
    <t>DOAN KET INTERNATIONAL</t>
  </si>
  <si>
    <t>63 Ly Thai To, Hoan Kiem, Hanoi</t>
  </si>
  <si>
    <t>DKI-190424</t>
  </si>
  <si>
    <t>THAY THẾ BIẾN TẦN CỦA BƠM CHILLER SỐ 2</t>
  </si>
  <si>
    <t>Chiller</t>
  </si>
  <si>
    <t>1. Thay thế biến tần của bơm Chiller số 2
2. Thay thế Sensor bị hỏng
3. Cài đặt chương trình cho biến tần mới
=&gt;Biến tần và Sensor sau khi thay mới hoạt động bình thường (dòng điện 15.81/ 15.72/ 15.71A)</t>
  </si>
  <si>
    <t>DKI-190502-Rev2</t>
  </si>
  <si>
    <t>THAY THẾ BIẾN DÒNG ĐIỆN ĐO ĐẾM</t>
  </si>
  <si>
    <t>MV</t>
  </si>
  <si>
    <t>Thiết bị sau khi thay thế hoath động bình thường</t>
  </si>
  <si>
    <t>DOLPHIN PLAZA</t>
  </si>
  <si>
    <t>28 Trần Bình, Nam Từ Liêm, Hà Nội</t>
  </si>
  <si>
    <t>DPP-191025</t>
  </si>
  <si>
    <t>THAY THẾ BỘ ĐIỀU KHIỂN CHO MÁY PHÁT ĐIỆN SỐ 1</t>
  </si>
  <si>
    <t>Tháo bo điều khiển cũ bị lỗi, thay bộ điều khiển mới =&gt; Sau khi thay thế thiết bị hoạt động bình thường</t>
  </si>
  <si>
    <t>Máy phát điện FG Model: P900E1 tự động chạy máy khi nguồn điện nước ổn định</t>
  </si>
  <si>
    <t>Máy phát điện FG Model: P900E1 tự động chạy máy khi nguồn điện nước ổn định
Kiểm tra hệ thống điều khiển tủ ATS
Kiểm tra tiếp điểm lệnh đóng mở khởi động máy
Kiểm tra bộ điều khiển
Lỗi phần mềm bộ điều khiển
cần cài đặt lại phần mềm bộ điều khiển
Nếu cài đặt không được thì cần thay bộ điều khiển mới</t>
  </si>
  <si>
    <t>Công ty SPS xử lý lỗi sớm nhất có thể để hệ thống hoạt động bình thường</t>
  </si>
  <si>
    <t>DPP-190912-1</t>
  </si>
  <si>
    <t>Battery</t>
  </si>
  <si>
    <t>Thay thế Awsv quy cho 02 máy phát điện
Chạy thử, bàn giao
=&gt; Sau khi thay thế, máy phát điện hoạt động bình thường</t>
  </si>
  <si>
    <t>Máy phát điện chậm khởi động và hòa lưới sau khi mất điện lưới
-&gt; Đã kiểm tra tủ ATS, và bộ điều khiển mấy phát điện
=&gt; máy phái điện hoạt động bình thường
=&gt; Sau khi mất điện lưới máy phát didejn khởi động và cân điện từ 3-5 giây</t>
  </si>
  <si>
    <t>KIỂM TRA ATS MÁY PHÁT ĐIỆN</t>
  </si>
  <si>
    <t>- Máy phát điện tự động khởi động, nhưng điện lưới vẫn ổn định
- Kiểm tra tủ điều khiển ATS
- Đặt lại bảo vệ điện áp pha 400V
- Đặt lại thời gian bảo vệ lên 9 giây
- Hệ thống hoạt động ổn định, cần theo dõi thêm</t>
  </si>
  <si>
    <t>Máy phát điện tự động khởi động, nhưng điện lưới vẫn ổn định
Kiểm tra tủ điều khiển ATS
Đặt lại bảo vệ điện áp pha 400V
Đặt lại thời gian bảo vệ lên 9 quầy</t>
  </si>
  <si>
    <t>DPP-200901</t>
  </si>
  <si>
    <t>THAY THẾ BỘ ĐIỀU KHIỂN CHO MÁY PHÁT ĐIỆN SỐ 2</t>
  </si>
  <si>
    <t xml:space="preserve">Genset Controller </t>
  </si>
  <si>
    <t>- Máy phát điện không khởi động được
-&gt; Thay thế bộ điều khiển và bo giao diện cho MFĐ số 2
-&gt; Chạy thử, bàn giao
=&gt; Sau khi thay thế, MFĐ h/đ bình thường</t>
  </si>
  <si>
    <t>- MFĐ tự khởi động liên tục
-&gt; Ktra MFĐ
-&gt; Ktra tủ ATS
-&gt; Cài đặt lại bảo vệ điện áp của thiết bị bảo vệ điện áp
=&gt; Hệ thống MFĐ &amp; tủ ATS h/đ bình thường
=&gt; Máy cắt tủ ATS báo lỗi cần ktra chuyên sâu</t>
  </si>
  <si>
    <t>DPP-201010</t>
  </si>
  <si>
    <t>THAY THẾ RƠ LE ĐIỆN ÁP CỦA ATS</t>
  </si>
  <si>
    <t>Relay</t>
  </si>
  <si>
    <t>- Thay thế rơ le điện áp của ATS
- Chạy thử, bàn giao
-&gt; Rơ le mới h/đ bình thường -&gt; Ngưỡng cài đặt điện áp +10% &amp; -5% =&gt; đề nghị KH theo dõi thêm</t>
  </si>
  <si>
    <t>Manh.lh, Hiep.hs, Hung2.nm</t>
  </si>
  <si>
    <t>32 Đại Từ, Hoàng Mai, HN</t>
  </si>
  <si>
    <t>- Sự cố nổ busway cấp điện cho căn hộ HH3A 
- Mất điện khu căn hộ HH3A &amp; HH3B 
-&gt; SPS ktra busway cấp điện căn hộ HH3B, cách điện bình thường (60-80MΩ)
-  Khu căn hộ HH3B mất điện do vận hành chưa đúng, đã chuyển khóa chế độ về MAN và cấp điện trở lại
=&gt; Đề nghị thay thế 2 thanh busway khu căn hộ HH3A bị sự cố
=&gt; Hệ thống busway cần đc bảo trì định kỳ để sớm phát hiện những bất thường gây sự cố</t>
  </si>
  <si>
    <t>EMBASSY OF AUSTRALIA</t>
  </si>
  <si>
    <t>No.8 Dao Tan, Ba Dinh, Hanoi</t>
  </si>
  <si>
    <t>EOA-190307</t>
  </si>
  <si>
    <t>THAY THẾ VAN RỬA NGƯỢC BÌNH LỌC HỆ THỐNG NƯỚC SẠCH</t>
  </si>
  <si>
    <t>Valve</t>
  </si>
  <si>
    <t>Sau khi thay thế =&gt; Hệ thống hoạt động bình thường</t>
  </si>
  <si>
    <t>hung2.nm</t>
  </si>
  <si>
    <t>EOA-190307-2</t>
  </si>
  <si>
    <t>SỬA CHỮA AHU C-G.1</t>
  </si>
  <si>
    <t>Remove coil of AHU C-G.1.  Repair and welding leakage point for coil of AHU C-G.1. Reinstall coil of AHU C-G.1 Running test and hand-over. =&gt; AHU C-G1 normally working , no leakage</t>
  </si>
  <si>
    <t>EOA-190514</t>
  </si>
  <si>
    <t>SỬA CHỮA ĐƯỜNG ỐNG BƠM CỨU HỎA HYDRANT</t>
  </si>
  <si>
    <t>Fire hydrant piping</t>
  </si>
  <si>
    <t>ĐƯờng ống bơm cứu hỏa bị rò rỉ =&gt; Sửa chữa đường ống, đào đất tiếp cận, sửa chữa đưống bơm cứu hỏa, hoàn trả mặt bằng =&gt; Sau khi sửa chữa hệt thống hoạt động bình thường</t>
  </si>
  <si>
    <t>EOA-190325-3</t>
  </si>
  <si>
    <t>VỆ SINH BỂ NƯỚC SẠCH VÀ BỂ NƯỚC CỨU HỎA</t>
  </si>
  <si>
    <t>Fresh &amp; fire fighting water tank</t>
  </si>
  <si>
    <t xml:space="preserve"> Sau khi vệ sinh bể =&gt; Hệ thống hoạt động bình thường</t>
  </si>
  <si>
    <t>hung.nm</t>
  </si>
  <si>
    <t>66 Lý Thường Kiệt, HN</t>
  </si>
  <si>
    <t>LTK-190417-1</t>
  </si>
  <si>
    <t>THAY THẾ ĐIỀU HÒA PHÒNG BẾP</t>
  </si>
  <si>
    <r>
      <t>Lắp đặt điều hòa mới /</t>
    </r>
    <r>
      <rPr>
        <i/>
        <sz val="12"/>
        <rFont val="Arial"/>
        <family val="2"/>
      </rPr>
      <t xml:space="preserve"> Install new air conditioning system on kitchen
</t>
    </r>
    <r>
      <rPr>
        <sz val="12"/>
        <rFont val="Arial"/>
        <family val="2"/>
      </rPr>
      <t>1au khi lắp đặt =&gt; Điều hòa hoạt mới hoạt động bình thường/</t>
    </r>
    <r>
      <rPr>
        <i/>
        <sz val="12"/>
        <rFont val="Arial"/>
        <family val="2"/>
      </rPr>
      <t xml:space="preserve"> After installation, the air conditioner operates normally</t>
    </r>
  </si>
  <si>
    <t>LTK-190417-2</t>
  </si>
  <si>
    <t>THAY THẾ ĐIỀU HÒA PHÒNG NGỦ KHÁCH</t>
  </si>
  <si>
    <t>Lắp đặt điều hòa mới phòng ngủ 1&amp;2=&gt; Sau khi lắp đặt =&gt; Điều hòa hoạt mới hoạt động bình thường/ After installation, the air conditioner operates normally</t>
  </si>
  <si>
    <t>EOA-190510</t>
  </si>
  <si>
    <t>LẮP ĐẶT MÁY HÚT ẨM</t>
  </si>
  <si>
    <t>Dehumidifier</t>
  </si>
  <si>
    <t>Lắp đặt máy hút ẩm =&gt; Máy hút ẩm hoạt động bình thường</t>
  </si>
  <si>
    <t>LTK-190524</t>
  </si>
  <si>
    <t>THAY THẾ ĐIỀU HÒA CŨ (R22)</t>
  </si>
  <si>
    <t xml:space="preserve"> Tháo dỡ điều hòa cũ (phòng khách, phòng ăn,, cầu thang, căn hộ số 1) =&gt; Lắp đặt điều hòa mới phòng khách (3 bộ), phòng ăn (1 bộ), căn hộ số 1 (1 bộ) =&gt; Chạy thử bàn giao
 =&gt; Sau khi lắp đặt =&gt; Điều hòa mới hoạt động bình thường</t>
  </si>
  <si>
    <t>EOA-190618-1</t>
  </si>
  <si>
    <t>Điều hòa hoạt động bình thường</t>
  </si>
  <si>
    <t>Ton.nd, Hiep.hs</t>
  </si>
  <si>
    <t>EOA-190619</t>
  </si>
  <si>
    <t>Khách hàng yêu cầu chỉ giao hàng, không lắp</t>
  </si>
  <si>
    <t>EOA-190502</t>
  </si>
  <si>
    <t>EOA-190502-CH-M01</t>
  </si>
  <si>
    <t>BẢO TRÌ HỆ THỐNG CƠ ĐIỆN (2 NĂM)</t>
  </si>
  <si>
    <t>M</t>
  </si>
  <si>
    <r>
      <rPr>
        <b/>
        <u/>
        <sz val="12"/>
        <rFont val="Arial"/>
        <family val="2"/>
      </rPr>
      <t>East</t>
    </r>
    <r>
      <rPr>
        <sz val="12"/>
        <rFont val="Arial"/>
        <family val="2"/>
      </rPr>
      <t xml:space="preserve">
' Có vết dầu loang tại van trước phin lọc Gas mạch B. Đã kiểm tra, cần theo dõi thêm
Máy nén A1 mạch A chạy kêu to hơn bình thường =&gt; Cần theo dõi thêm
Hệ thống Chiller hoạt động bình thường 
Giá đỡ máy nén han rỉ đã sơn chống rỉ lại
</t>
    </r>
    <r>
      <rPr>
        <b/>
        <u/>
        <sz val="12"/>
        <rFont val="Arial"/>
        <family val="2"/>
      </rPr>
      <t xml:space="preserve">West
</t>
    </r>
    <r>
      <rPr>
        <sz val="12"/>
        <rFont val="Arial"/>
        <family val="2"/>
      </rPr>
      <t>Máy nén mạch B khởi động phát ra tiếng kêu to cần kiểm tra và theo dõi
Máy nén A1, A2 mạch A mức dầu theo dõi qua các te =&gt; Cần bổ sung
=&gt; Hệ thống Chiller hoạt động bình thường
Giá đỡ máy nén han rỉ đã sơn chống rỉ lại</t>
    </r>
  </si>
  <si>
    <t>EOA-190502-CH-M02</t>
  </si>
  <si>
    <t xml:space="preserve"> - East: Có vết dầu loang tại bulong trên đỉnh máy nén A1, B1 của Mạch A,B =&gt; Đã xử lý cần theo dõi thêm
 - Máy nén A1 có tiếng ồn lớn
=&gt; Hệ thống hoạt động bình thường
 - West: 
'Quạt giải nhiệt số 2 kêu to cần thay vòng bi hoặc thay motor quạt
Máy nén mạch A cạn dầu cần thay dầu
03 bu lông ở máy nén A2,B có vết loang dầu cần theo dõi
Hệ thống hoạt động bình thường</t>
  </si>
  <si>
    <t>EOA-190502-CH-M03</t>
  </si>
  <si>
    <t xml:space="preserve">East
Mặt bình đường cân bằng dầu máy nén A2 có vết loang, cần theo dõi thêm
 Hệ thống Chiller hoạt động bình thường
Giá đỡ máy nén han rỉ đã sơn chống rỉ lại
West
Bu lông đầu bịt của hộp pitong máy nén B1 mặt trên có vết dầu loang cần theo dõi thêm
Bu lông đầu bịt của hộp pitong máy nén A2 trên mặt có vết loang dầu cần theo dõi thêm
Quạt số 2 kêu to cần thay mới hoặc thay vòng bi
Dầu máy cho máy nén A1, A2 cần thay thế
 Hệ thống hoạt động bình thường
</t>
  </si>
  <si>
    <t>EOA-190502-CH-M04</t>
  </si>
  <si>
    <r>
      <rPr>
        <b/>
        <u/>
        <sz val="12"/>
        <rFont val="Arial"/>
        <family val="2"/>
      </rPr>
      <t>East</t>
    </r>
    <r>
      <rPr>
        <sz val="12"/>
        <rFont val="Arial"/>
        <family val="2"/>
      </rPr>
      <t xml:space="preserve">
Máy nén A2 có vết dầu loang cần theo dõi thêm
Máy nén A1 kêu to bất thường càn theo dõi
Bo điều khiển HSIO bị nứt, phím bấm nặng cần thay mới
Hệ thống Chiller hoạt động bình thường
</t>
    </r>
    <r>
      <rPr>
        <b/>
        <u/>
        <sz val="12"/>
        <rFont val="Arial"/>
        <family val="2"/>
      </rPr>
      <t>West</t>
    </r>
    <r>
      <rPr>
        <sz val="12"/>
        <rFont val="Arial"/>
        <family val="2"/>
      </rPr>
      <t xml:space="preserve">
Đầu bulong của máy nén A2 có dầu loang cần theo dõi thêm
Dầu của máy nén A1, A2 xuống thấp cần thay dầu
Quạt số 2 kêu to cần thay quạt hoặc thay vòng bi
Hệ thống Chiller máy nén hoạt động bình thường cần thay quạt hoặc thay vòng bi cho quạt số 2</t>
    </r>
  </si>
  <si>
    <t>Ton.nd, Hoang.v</t>
  </si>
  <si>
    <t>EOA-190502-CH-Y01</t>
  </si>
  <si>
    <t>West chiller: -Có kết quả kiểm  tra dầu máy nén dung dịch sau khi kiểm tra có màu tím =&gt;đạt
- Hệ thống chiller hoạt động bình thường
East Chiller: - Kết quả sau quá trình test dầu dung dịch có màu cam =&gt; dầu không đạt cần thay mới
- Hệ thống hoạt động bình thường</t>
  </si>
  <si>
    <t xml:space="preserve">Ton.nd, Ha.pd, Duc.nv </t>
  </si>
  <si>
    <t>EOA-190502-CH-M05</t>
  </si>
  <si>
    <t>Ton.nd, Hieu.kv, Ha.vd</t>
  </si>
  <si>
    <t>EOA-190502-CH-M06</t>
  </si>
  <si>
    <t>East Chiller: 
Van tiết lưu mạch A có hiện tượng khi đóng tắt van xuất hiện đóng tuyết, khả năng cao van tiết lưu khi đóng không hết nên hở và gây ra đóng tuyết khi tắt. Cần thay mới van tiết lưu.
Hệ thống khi chiller vẫn hoạt động
Bulong và mặt bức bịt đầu lắp hộp của bittong có vết dầu loang cần xử lý ngay
West Chiller:
Quạt số 5 khi khởi động phát ra tiếng ồn lớn: Cần theo dõi thêm FB2
Van tiết lưu mạch A bị hở khi đóng và mở van cơ chưa hết. Cần thay van mới
Hệ thống Chiller B hoạt động bình thường ngoài tiếng ồn của quạt và van tiết lưu mạch A hoạt động không tốt của mạch A
Bulong và mặt bích bịt lắp của hộp bittong có vết dầu loang cần xử lý ngay</t>
  </si>
  <si>
    <t>Ton.nd, Thao.ct, Hoang.v</t>
  </si>
  <si>
    <t>EOA-190502-CH-M07</t>
  </si>
  <si>
    <t>Chiller đông: Mặt bích và bu lông trên máy nén có vài điểm dầu loang, cần xử lý
Quạt số 5 có tiếng ồn lớn, cần thay vòng bi
Chiller đông: Mặt bích và bu lông trên máy nén có vài điểm dầu loang, cần xử lý
Van tiết lưu mạch A có hiện tượng mở kém, cần thay thế
Quạt số 1 có tiếng ồn lớn, cần thay vòng bi</t>
  </si>
  <si>
    <t>Ton.nd, Dung.ta</t>
  </si>
  <si>
    <t>EOA-190502-CH-M08</t>
  </si>
  <si>
    <t>*West chiller:
Quạt số 3 phát ra tiếng ồn lớn cần thay bi, phốt cho motor quạt
van tiết lưu mạch A mở kém cần thay van tiết lưu mới
Van điểm trên bulong của máy nén có vết dầu loang cần sử lý
Hệ thống chiller vẫn đang hoạt động
*East Chiller
Vài điểm bulong trên máy nén có vết dầu loang cần xử lý
Hệ thống chiller vẫn đang hoạt động</t>
  </si>
  <si>
    <t>Ton.nd, Tuyen.bx</t>
  </si>
  <si>
    <t>EOA-190502-CH-M09</t>
  </si>
  <si>
    <t>1. Chiller Tây:
 - Van tiết lưu mạch A mở van kém, cần thay mới
 - Có vài điểm trên máy nén có vết dầu loang, cần xử lý
 - Hệ thống Chiller vẫn đang hoạt động
2. Chiller Đông:
 - Có vài điểm trên máy nén có vết dầu loang, cần xử lý
 - Hệ thống Chiller vẫn đang hoạt động</t>
  </si>
  <si>
    <t>Ton.nd, Hiep.hs, Duc.nv</t>
  </si>
  <si>
    <t>EOA-190502-CH-M10</t>
  </si>
  <si>
    <t xml:space="preserve">East Chiller:
Van tiết lưu mạch A thỉnh thoảng bị kẹt gây ra báo lỗi áp suất thấp cần thay van tiết lưu mới 
Vài điểm bulong trên máy nén có vết dầu loang cần theo dõi thêm
Hệ thống Chiller cần hoạt động, thỉnh thoảng mạch A báo lỗi áp suất thấp
West Chiller:
Van tiết lưu mạch A mở kém gây ra độ chênh lệch áp suất hút thấp cần thay van mới
Van điểm bulong trên máy nén có vết dầu loang cần theo dõi thêm
Hệ thống chiller vân đang hoạt động
</t>
  </si>
  <si>
    <t>Ton.nd, Thuong.mv</t>
  </si>
  <si>
    <t>EOA-190502-CH-M11</t>
  </si>
  <si>
    <t>West Chiller
Vài điểm trên bulong và bích của máy nén có vất dầu loang cần theo dõi thêm
Hệ thống chiller vẫn đang hoạt động
East Chiller:
Vài điểm trên bulong, mặt bích của máy nén có vết dầu loang cần theo dõi thêm
Áp suất đẩy của máy nén mạch B hơi cao cần theo dõi thêm
Tín hiệu truyền thông từ Psio về BMS không xác định cần kiểm tra thêm 
Hệ thống chiller vẫn đang hoạt động</t>
  </si>
  <si>
    <t>Ton.nd, Luan.dt</t>
  </si>
  <si>
    <t>EOA-190502-CH-M12</t>
  </si>
  <si>
    <r>
      <rPr>
        <b/>
        <u/>
        <sz val="12"/>
        <rFont val="Arial"/>
        <family val="2"/>
      </rPr>
      <t>East</t>
    </r>
    <r>
      <rPr>
        <sz val="12"/>
        <rFont val="Arial"/>
        <family val="2"/>
      </rPr>
      <t xml:space="preserve">
- Vài điểm của mặt bích ống cân bằng dầu có vết dầu loang -&gt; cần theo dõi thêm
- Vài điểm trên bulong của máy nén có vết dầu loang -&gt; cần theo dõi thêm
- Áp suất đẩy của mạch A &amp; mạch B cao -&gt; cần theo dõi thêm
=&gt; Hệ thống Chiller vẫn đang hoạt động 
</t>
    </r>
    <r>
      <rPr>
        <b/>
        <u/>
        <sz val="12"/>
        <rFont val="Arial"/>
        <family val="2"/>
      </rPr>
      <t>West</t>
    </r>
    <r>
      <rPr>
        <sz val="12"/>
        <rFont val="Arial"/>
        <family val="2"/>
      </rPr>
      <t xml:space="preserve">
- Bộ PSIO phản hồi chậm tín hiệu lên màn hình hiển thị -&gt; cần theo dõi thêm
- Vài điểm trên bulong của máy nén có vết dầu loang -&gt; cần theo dõi thêm
=&gt; Hệ thống Chiller vẫn đang hoạt động</t>
    </r>
  </si>
  <si>
    <t>Ton.nd, Hieu.nq</t>
  </si>
  <si>
    <t>EOA-190502-CH-M13</t>
  </si>
  <si>
    <t>West chiller</t>
  </si>
  <si>
    <t xml:space="preserve">- Vài điểm bulong trên máy nén có vết dầu loang -&gt; cần theo dõi hoặc xử lý cùng với đường ống cân bằng dầu
-&gt; Hệ thống chiller vẫn đang h/đ </t>
  </si>
  <si>
    <t>East chiller</t>
  </si>
  <si>
    <t xml:space="preserve">- Mặt bích của đường ống cân bằng dầu của máy nén thẩm thấu nhiều dầu -&gt; cần xử lý ngay
- Vài điểm bulong trên máy nén có vết dầu loang -&gt; cần theo dõi hoặc xử lý cùng với đường ống cân bằng dầu
-&gt; Hệ thống chiller vẫn đang h/đ </t>
  </si>
  <si>
    <t>Ton.nd, Hiep.hs, Luan.dt</t>
  </si>
  <si>
    <t>EOA-190502-CH-M14</t>
  </si>
  <si>
    <t>- Vài điểm bulong trên máy nén có hiện tượng thẩm thấu dầu -&gt; cần theo dõi thêm
- Máy nén A1, B khi khởi động kêu to -&gt; cần theo dõi thêm
- Hệ thống chiller vẫn đang h/đ
- Máy nén mạch A thiếu gas, cần thu hồi gas để nạp lại gas</t>
  </si>
  <si>
    <t>Ton.nd, Hoang.v, Thuong.mv</t>
  </si>
  <si>
    <t>- Van tiết lưu mạch A thỉnh thoảng phản hồi tín hiệu chậm -&gt; cần theo dõi thêm
- Van tiết lưu mạch B thỉnh thoảng kêu to khi đóng &amp; mở van -&gt; cần theo dõi thêm
- Mặt bích đường cân bằng dầu &amp; bulong trên máy nén của 2 mạch có hiện tượng chảy dầu -&gt; cần sửa chữa ngay
=&gt; Hệ thống chiller vẫn đang h/đ</t>
  </si>
  <si>
    <t>EOA-190502-CH-M15</t>
  </si>
  <si>
    <r>
      <t xml:space="preserve">- Cảm biến của SHB (superhead-b) có hiện tượng giảm đột ngột xuống thấp </t>
    </r>
    <r>
      <rPr>
        <sz val="14"/>
        <rFont val="Symbol"/>
        <family val="1"/>
        <charset val="2"/>
      </rPr>
      <t>»</t>
    </r>
    <r>
      <rPr>
        <sz val="8.4"/>
        <rFont val="Arial"/>
        <family val="2"/>
      </rPr>
      <t xml:space="preserve"> </t>
    </r>
    <r>
      <rPr>
        <sz val="12"/>
        <rFont val="Arial"/>
        <family val="2"/>
      </rPr>
      <t>2,8oC, không thấy đọng sương ở vị trí đặt cảm biến -&gt; cần theo dõi thêm
- Hệ thống chiller vẫn đang h/đ
- Máy nén mạch B kêu to khi khởi động -&gt; cần theo dõi thêm
- Quạt số 4 kêu to khi khởi động -&gt; cần theo dõi thêm</t>
    </r>
  </si>
  <si>
    <t>- Hệ thống chiller vẫn h/đ bình thường
-  Không thấy bất thường ở van tiết lưu</t>
  </si>
  <si>
    <t>EOA-190502-CH-Y02</t>
  </si>
  <si>
    <t xml:space="preserve">- Mạch A có hiện tượng bị mất gas -&gt; cần theo dõi 
- Máy nén mạch B kêu to khi khởi động -&gt; cần theo dõi 
- Quạt số 4 kêu to khi khởi động -&gt; cần theo dõi
-&gt; Đã tìm được chỗ rò rỉ gas mạch A -&gt; cần xử lý &amp; thay gas mới
=&gt; Hệ thống chiller mạch B h/đ bình thường, mạch A đang rò rỉ dần chờ xử lý </t>
  </si>
  <si>
    <t>Ton.nd, Quan.lh, Thao.hv</t>
  </si>
  <si>
    <t xml:space="preserve">- Máy nén A1 kêu to ở cụm pit tông -&gt; cần theo dõi thêm
-&gt; Hệ thống chiller vẫn h/đ </t>
  </si>
  <si>
    <t>Ton.nd, Thao.hv, Quan.lh, Hiep.hs</t>
  </si>
  <si>
    <t>EOA-190502-CH-M16</t>
  </si>
  <si>
    <t>- Hệ thống h/đ bình thường
- Quạt số 4 kêu khi khởi động 
- Máy nén mạch B khi khởi động kêu to, rung mạnh
- Mối hàn xử lý tháng trước đã ktra kín, tiến hành đổ foam</t>
  </si>
  <si>
    <t>Thao.hv, Hiep.hs, Long.nv</t>
  </si>
  <si>
    <t>- Hệ thống h/đ bình thường
- Máy nén mạch A số 1 h/đ kêu to hơn bình thường -&gt; cần theo dõi</t>
  </si>
  <si>
    <t>EOA-190502-CH-M17</t>
  </si>
  <si>
    <t>- Máy nén mạch B kêu, rung khi khởi động
- Do thời tiết lạnh, máy nén 2 của mạch A không chạy
=&gt; Sau bảo trì, hệ thống h/đ bình thường</t>
  </si>
  <si>
    <t>Thao.hv, Thuong.mv, Diem.lv</t>
  </si>
  <si>
    <t>- Máy nén số 1 mạch A khi chạy kêu to hơn bình thường 
- Do thời tiết lạnh máy nén 2 của mạch A &amp; B kg chạy nên kg lấy thông số h/đ được
=&gt; Sau bảo trì, hệ thống h/đ bình thường</t>
  </si>
  <si>
    <t>EOA-190502-CH-M18</t>
  </si>
  <si>
    <t>- Máy nén mạch B khi khởi động rung mạnh
- Quạt số 1 h/đ kêu &amp; rung hơn bình thường
- Do thời tiết lạnh, máy nén 2 mạch A kg chạy -&gt; kg đo đc thông số
=&gt; Sau bảo trì, hệ thống h/đ bình thường</t>
  </si>
  <si>
    <t>Thao.hv, Le.hh, Long.nv</t>
  </si>
  <si>
    <r>
      <t>- Máy nén số 1 mạch A khi h/đ kêu to hơn bình thường
- Do thời tiết lạnh nên máy nén số 2 của mạch A &amp; B</t>
    </r>
    <r>
      <rPr>
        <b/>
        <sz val="12"/>
        <rFont val="Arial"/>
        <family val="2"/>
      </rPr>
      <t xml:space="preserve"> </t>
    </r>
    <r>
      <rPr>
        <sz val="12"/>
        <rFont val="Arial"/>
        <family val="2"/>
      </rPr>
      <t>kg h/đ -&gt; kg lấy thông số đc
=&gt; Sau bảo trì, hệ thống h/đ bình thường</t>
    </r>
  </si>
  <si>
    <t>EOA-190502-CH-M19</t>
  </si>
  <si>
    <t>- Máy nén mạch B khởi động rung lắc mạnh, kêu to -&gt; cần theo dõi
- Quạt số 1 h/đ rung &amp; ồn hơn bình thường
=&gt; Sau bảo trì, hệ thống h/đ bình thường</t>
  </si>
  <si>
    <t>Thao.hv, Hiep.hs, Thuong.mv</t>
  </si>
  <si>
    <t>- Máy nén 1 mạch A khi hoạt động kêu to hơn bình thường -&gt; tiếp tục theo dõi
=&gt; Sau bảo trì, hệ thống h/đ bình thường</t>
  </si>
  <si>
    <t>Thao.hv, Thuong.mv</t>
  </si>
  <si>
    <t>EOA-190502-CH-M20</t>
  </si>
  <si>
    <t>- Máy nén mạch B khi khởi động kêu to &amp; rung hơn bình thường
- Quạt số 1 h/đ kêu to
=&gt; Sau bảo trì, hệ thống h/đ bình thường</t>
  </si>
  <si>
    <t>Thao.hv, Long.nv, Minh.tn</t>
  </si>
  <si>
    <t>- Máy nén 1 mạch A khi chạy kêu to hơn bình thường
=&gt; Sau bảo trì, hệ thống h/đ bình thường</t>
  </si>
  <si>
    <t>EOA-190502-CH-M21</t>
  </si>
  <si>
    <t>- Máy nén mạch B khi khởi động có tiếng kêu to, rung mạnh khi h/đ
- Quạt giải nhiệt số 1 kêu to
- Sau bảo trì, hệ thống h/đ bình thường</t>
  </si>
  <si>
    <t>Le.hh, Long.nv, Minh.tn</t>
  </si>
  <si>
    <t>- Máy nén 1 mạch A có tiếng kêu to khi h/đ
-&gt; Sau bảo trì, hệ thống h/đ bình thường</t>
  </si>
  <si>
    <t>EOA-190502-CH-M22</t>
  </si>
  <si>
    <t>- Máy nén mạch B khi khởi động có hiện tượng rung lắc hơn bình thường
- Quạt số 1 khi chạy kêu to, ồn
- Sau bảo trì, hệ thống h/đ bình thường</t>
  </si>
  <si>
    <t>Thao.hv, Hieu.nq</t>
  </si>
  <si>
    <t>- Máy nén 1 mạch A khi h/đ kêu to hơn bình thường
-&gt; Sau bảo trì, hệ thống h/đ bình thường</t>
  </si>
  <si>
    <t>EOA-190502-GE-M01</t>
  </si>
  <si>
    <t>3 set</t>
  </si>
  <si>
    <t>No1: Bộ điều tốc (A38) hiện tại cháy cầu chì số 1 (10A), nguyên nhân được xác định lỗi hỏng bo (A38)
 =&gt; Phương án kiểm tra xác định được nguyên nhân khắc phục =&gt; Máy chạy không tải bình thường =.&gt; Cần thay thế bo A38; tay đóng cắt MCB đầu cực bị gãy
No2: 02 dây cuaroa (9400) cần thay thế do mòn rách
No3: Máy hoạt động ở chế độ không tải bình thường</t>
  </si>
  <si>
    <t>EOA-190502-GE-M02</t>
  </si>
  <si>
    <t>No1:  Máy hoạt động bình thường =&gt; Để đảm bảo máy hoạt động ổn định hơn cần thay thế đường ống nước
No2: Máy hoạt động bình thường =&gt; Để đảm bảo máy hoạt động ổn định hơn cần thay thế đường ống nước, thay van Sinh hằng nhiệt
No3: Máy hoạt động bình thường</t>
  </si>
  <si>
    <t>EOA-190502-GE-M03</t>
  </si>
  <si>
    <t xml:space="preserve"> No1,2,3: Máy phát điện hoạt động bình thường
Chế độ hòa bằng tay không tải báo lỗi 272
Cần bố trí chạy tự động có tải để kiểm tra hệ thống</t>
  </si>
  <si>
    <t>Hung2.nm, Dien.hd</t>
  </si>
  <si>
    <t>EOA-190502-GE-Y01</t>
  </si>
  <si>
    <t>N01: máy hoạt động rất tốt 
-&gt; để đảm bảo hoạt động tốt hơn cần thay thế: đường ống nước, màn hình hiển thị
=&gt; đã thay bộ sạc mới do sứ quán cung cấp
N02, 3: máy hoạt động ổn định rất tốt -&gt; cần thay thế đường ống nước</t>
  </si>
  <si>
    <t>Hung2.nm, Hung.nm, Hoang.v</t>
  </si>
  <si>
    <t>EOA-190502-GE-M04</t>
  </si>
  <si>
    <t>N01, 2, 3: Máy phát điện hoạt động bình thường
- Để  máy phát điện hoạt động ổn định hon cần thay thế đường ống nước mới</t>
  </si>
  <si>
    <t>EOA-190502-GE-M05</t>
  </si>
  <si>
    <t xml:space="preserve"> No1,2,3: Máy phát điện hoạt động bình thường</t>
  </si>
  <si>
    <t>Hung2.nm, Hiep.hs, Ha.vd, Luan.dt</t>
  </si>
  <si>
    <t>EOA-190502-GE-M06</t>
  </si>
  <si>
    <t>N0 1, 2, 3: Máy phát điện hoạt động bình thường. Đã sửa bóng đèn chiếu sáng trong phòng máy phát điện</t>
  </si>
  <si>
    <t>Hung2.nm, Ton.nd, Hiep.hs</t>
  </si>
  <si>
    <t>EOA-190502-GE-M07</t>
  </si>
  <si>
    <t>No 1, 2, 3: Máy phát điện hoạt động bình thường.</t>
  </si>
  <si>
    <t>Hung.nm, Duc.nv</t>
  </si>
  <si>
    <t>EOA-190502-GE-M08</t>
  </si>
  <si>
    <t>EOA-190502-GE-M09</t>
  </si>
  <si>
    <t>No 1, 2, 3: Sau khi bảo dưỡng máy phát điện hoạt động trở lại bình thường</t>
  </si>
  <si>
    <t>EOA-190502-GE-M10</t>
  </si>
  <si>
    <t>Hung2.nm, Duc.nv</t>
  </si>
  <si>
    <t>EOA-190502-GE-M11</t>
  </si>
  <si>
    <t>No 1,2: Sau khi bảo dưỡng máy phát điện hoạt động trở lại bình thường
No 3: Máy phát điện số 3 báo lỗi "Low AC voltage", không hoạt động được, hiện tại đang dừng chờ sữa chữa.</t>
  </si>
  <si>
    <t>Hung2.nm, Bang.ta</t>
  </si>
  <si>
    <t>EOA-190502-GE-M12</t>
  </si>
  <si>
    <t>No1, 2 &amp; 3: Hiện tại các khớp nối mềm đường ống nước do thời gian dùng lâu năm bi chai, giãn nứt -&gt; cần thay thế đường ống mới
=&gt; MFĐ h/đ bình thường</t>
  </si>
  <si>
    <t>EOA-190502-GE-M13</t>
  </si>
  <si>
    <t>Genset No.1</t>
  </si>
  <si>
    <t>- Do nhu cầu thực tế không chạy MFĐ có tải
- Hệ thống đường ống nước do lâu ngày bị nứt -&gt; cần thay mới
=&gt; MFĐ h/đ bình thường</t>
  </si>
  <si>
    <t>Genset No.2</t>
  </si>
  <si>
    <t>Genset No.3</t>
  </si>
  <si>
    <t>EOA-190502-GE-M14</t>
  </si>
  <si>
    <t>- Đồng hồ hiển thị công suất ảo -&gt; đã ktra &amp; chạy thử
=&gt; Hệ thống MFĐ h/đ bình thường</t>
  </si>
  <si>
    <t>- Đồng hồ hiển thị công suất ảo -&gt; đã ktra &amp; thay 1 cầu chì 5A, chạy thử máy
=&gt; Hệ thống MFĐ h/đ bình thường =&gt; cần theo dõi thêm</t>
  </si>
  <si>
    <t>EOA-190502-GE-Y02</t>
  </si>
  <si>
    <t>Sau khi bảo dưỡng, thay thế vật tư định kỳ hàng năm (phin lọc, nước làm mát, dầu,..) xong =&gt; MFĐ h/đ bình thường</t>
  </si>
  <si>
    <t>Hung2.nm, Dung.ct, Hieu.nq</t>
  </si>
  <si>
    <t>EOA-190502-GE-M15</t>
  </si>
  <si>
    <t>Lỗi MAG - PICKUP, 223 - SHUTDOWN
-&gt; SPS đã xử lý xong, hiện MFĐ h/đ bình thường =&gt; cần theo dõi thêm</t>
  </si>
  <si>
    <t>Hung2.nm, Ha.vd, Nguyen.di</t>
  </si>
  <si>
    <t>EOA-190502-GE-M16</t>
  </si>
  <si>
    <t>Lỗi MAG - PICKUP, 223 - SHUTDOWN
-&gt; SPS đã xử lý cài đặt lại lỗi, hiện MFĐ h/đ bình thường =&gt; cần theo dõi thêm</t>
  </si>
  <si>
    <t>Hung2.nm, Thuong.mv, Tai.nt</t>
  </si>
  <si>
    <t>EOA-190502-GE-M17</t>
  </si>
  <si>
    <t xml:space="preserve"> - Do nhu cầu thực tế, hệ thống máy phát điện không chạy có tải
- MFĐ cảnh báo nhiệt độ thấp
=&gt; MFĐ h/đ bình thường</t>
  </si>
  <si>
    <t>Hung2.nm, Tan.nm</t>
  </si>
  <si>
    <t xml:space="preserve"> - Do nhu cầu thực tế, hệ thống máy phát điện không chạy có tải
=&gt; MFĐ h/đ bình thường</t>
  </si>
  <si>
    <t xml:space="preserve"> - Do nhu cầu thực tế, hệ thống máy phát điện không chạy có tải
- Tăng dây curoa cánh quạt
=&gt; MFĐ h/đ bình thường</t>
  </si>
  <si>
    <t>EOA-190502-GE-M18</t>
  </si>
  <si>
    <t>Hệ thống MFĐ h/đ bình thường</t>
  </si>
  <si>
    <t>- Bổ sung nước cất cho 2 bình ắc quy
-&gt; Hệ thống MFĐ h/đ bình thường</t>
  </si>
  <si>
    <t>EOA-190502-GE-M19</t>
  </si>
  <si>
    <t>Hệ thống MFĐ chạy có tải h/đ bình thường</t>
  </si>
  <si>
    <t>- Có hiện tượng thấm nhớt -&gt; đã sửa lại
- Có hiện tượng chảy nước khớp nối mềm -&gt; đã sửa lại
=&gt; Hệ thống MFĐ chạy có tải h/đ bình thường</t>
  </si>
  <si>
    <t>EOA-190502-GE-M20</t>
  </si>
  <si>
    <t>- Do nhu cầu thực tế, MFĐ số 1 kg h/đ có tải
-&gt; Sau khi bảo dưỡng, hệ thống MFĐ h/đ bình thường</t>
  </si>
  <si>
    <t>- Do nhu cầu thực tế, MFĐ số 2 h/đ không tải
-&gt; Sau khi bảo dưỡng, hệ thống MFĐ h/đ bình thường</t>
  </si>
  <si>
    <t>- Có hiện tượng chảy nhớt đuôi máy phát
-&gt; SPS đã thay oring (vật tư do ĐSQ cấp)
=&gt; Sau khi bảo dưỡng, hệ thống MFĐ h/đ bình thường</t>
  </si>
  <si>
    <t>EOA-190502-GE-M21</t>
  </si>
  <si>
    <t>Hung2.nm, Cuong.dv</t>
  </si>
  <si>
    <t>EOA-190502-GE-M22</t>
  </si>
  <si>
    <t>-  MFĐ báo lỗi 221 -&gt; đã ktra bo A31
 - Đã ktra &amp; sửa chữa bo A31
=&gt; MFĐ h/đ bình thường -&gt; cần theo dõi thêm</t>
  </si>
  <si>
    <t>Hung2.nm, Chuong.nt</t>
  </si>
  <si>
    <t>Đã bổ sung nước cất cho 2 bình ắc quy
=&gt; Sau khi bảo dưỡng, hệ thống MFĐ h/đ bình thường</t>
  </si>
  <si>
    <t>EOA-190502-AG-Q01</t>
  </si>
  <si>
    <t>Security Gate</t>
  </si>
  <si>
    <t>Công hoạt động bình thường
Để đảm bảo cổng hoạt động ổn định lâu dài cần thay thế
=&gt; Thay bánh xe dẫn hướng, thay bánh se giá đỡ, sửa lại đường ray</t>
  </si>
  <si>
    <t>EOA-190502-AG-Q02</t>
  </si>
  <si>
    <r>
      <t xml:space="preserve">Cả 2 cổng hoạt động bình thường
</t>
    </r>
    <r>
      <rPr>
        <u/>
        <sz val="12"/>
        <rFont val="Arial"/>
        <family val="2"/>
      </rPr>
      <t>Cổng chính:</t>
    </r>
    <r>
      <rPr>
        <sz val="12"/>
        <rFont val="Arial"/>
        <family val="2"/>
      </rPr>
      <t xml:space="preserve">
Thay bánh xe dẫn hướng cửa trượt, thay bo mạch 12AC/120V
Cân chỉnh công tắc hành chính, cần nâng hạ, sơn dặm
</t>
    </r>
    <r>
      <rPr>
        <u/>
        <sz val="12"/>
        <rFont val="Arial"/>
        <family val="2"/>
      </rPr>
      <t>Cổng phụ:</t>
    </r>
    <r>
      <rPr>
        <sz val="12"/>
        <rFont val="Arial"/>
        <family val="2"/>
      </rPr>
      <t xml:space="preserve">
Cần chỉnh công tắc hành chính cần nâng hạ, lắp cao su quản chân</t>
    </r>
  </si>
  <si>
    <t>HUng2.nm, Hiep.hs, Tung.nk</t>
  </si>
  <si>
    <t>EOA-190502-AG-Q03</t>
  </si>
  <si>
    <t>Cửa và cổng hoạt động bình thường.
Thay bánh nước dẫn hướng cho cửa chính
Để đảm bảo cho cửa hoạt động ổn định hơn cần dự phòng bánh xe dẫn hướng</t>
  </si>
  <si>
    <t>EOA-190502-AG-Q04</t>
  </si>
  <si>
    <t>Cổng chính: 
Kiểm tra và sử lý rò rỉ dầu thủy lực
Chỉnh lại hành chính đóng cửa
Sau khi bảo dưỡng hệ thống cổng hoạt động bình thường
Cổng phụ:
2 bánh xe chịu lực ở giữa cổng nhiều điểm không bám xuống ray dẫn hướng
Để đảm bảo hệ thống cửa hoạt động ổn định hơn cần cân chỉnh lại 2 bánh xe và bổ sung 4 mặc bích chịu lực
hệ thống của hoạt động bình thường</t>
  </si>
  <si>
    <t>EOA-190502-AG-Q05</t>
  </si>
  <si>
    <t>- Cổng chính số 8 Đào Tấn bánh xe dẫn hướng mòn -&gt; cần thay thế
- Thay vít nở cho cổng số 8 Đào Tấn
- Chỉnh tốc độ mở cổng chính
-&gt; Hệ thống cổng h/đ bình thường</t>
  </si>
  <si>
    <t>EOA-190502-AG-Q06</t>
  </si>
  <si>
    <t>- Cổng phụ: phần trụ cột bị rỉ mục, hàng rào bị rỉ
-&gt; Cần sửa chữa, vá lại những chỗ bị mục rỉ, sơn lại toàn bộ cổng &amp; hàng rào
- Cổng chính: ray dẫn hướng cổng chính bị rỉ mục
+ Hàng rào bị mục rỉ -&gt; cần sửa chữa, thay ray dẫn hướng &amp; dây đèn tín hiệu
-&gt; Cần gia cố lại ray dẫn hướng, thay 1 số đố xương hàng rào
-&gt; Sơn lại toàn bộ cửa &amp; hàng rào
=&gt; Sau khi bảo dưỡng, hệ thống cổng h/đ bình thường</t>
  </si>
  <si>
    <t>Hung2.nm, Hieu.nq, Long.nv</t>
  </si>
  <si>
    <t>EOA-190502-AG-Q07</t>
  </si>
  <si>
    <t>- Tháo toàn bộ bánh xe con, xe tỳ của cổng ra bảo dưỡng, bơm mỡ, thay bi
- Sơn dặm cho cổng phụ
- 1 số vị trí bị gỉ, mục nát -&gt; cần sửa chữa &amp; thay thế (hàng rào &amp; trụ cột)
=&gt; Hệ thống cổng cửa h/đ bình thường</t>
  </si>
  <si>
    <t>Hung2.nm, Tai.nt, Hieu.nq, Hiep.hs</t>
  </si>
  <si>
    <t>EOA-190502-AG-Q08</t>
  </si>
  <si>
    <t>- Sau bảo trì, cổng phía sau h/đ bình thường
- Sau bảo trì, cổng phía trước h/đ bình thường
- Các công việc đã thực hiện:
+ Vệ sinh, bơm mỡ
+ Hàn tấm tôn che ray (do SPS mua &amp; gia công)
+ Căn chỉnh lại độ hở bánh răng +
+ Đấu nối lại dây đèn tín hiệu trên cổng trượt</t>
  </si>
  <si>
    <t>Từ tháng 6/2021 tách báo cáo làm 2 bộ trước &amp; sau</t>
  </si>
  <si>
    <t>Thao.hv, Dung.ct, Vinh.dd</t>
  </si>
  <si>
    <t>EOA-190502-TW-M01</t>
  </si>
  <si>
    <t>Water test</t>
  </si>
  <si>
    <t>Đạt yêu cầu</t>
  </si>
  <si>
    <t>EOA-190502-TW-M02</t>
  </si>
  <si>
    <t>EOA-190502-TW-M03</t>
  </si>
  <si>
    <t>EOA-190502-TW-M04</t>
  </si>
  <si>
    <t>EOA-190502-TW-M05</t>
  </si>
  <si>
    <t>EOA-190502-TW-M06</t>
  </si>
  <si>
    <t>EOA-190502-TW-M07</t>
  </si>
  <si>
    <t>EOA-190502-TW-M08</t>
  </si>
  <si>
    <t>Mẫu nước trên có các chỉ tiêu đạt tiêu chuẩn theo QCVN 6-1:2010/BYT đối với nước đóng chai</t>
  </si>
  <si>
    <t>Thiếu bản cứng tháng 1,2/2020</t>
  </si>
  <si>
    <t>EOA-190502-TW-M09</t>
  </si>
  <si>
    <t>Ton.nd, Loc.nn</t>
  </si>
  <si>
    <t>EOA-190502-TW-M10</t>
  </si>
  <si>
    <t>EOA-190502-TW-M11</t>
  </si>
  <si>
    <t>Mẫu nước trên có các chỉ tiêu đã phân tích đạt quy chuẩn theo QCVN 6-1:2010/BYT đối vơi nước uống đóng chai</t>
  </si>
  <si>
    <t>EOA-190502-TW-M12</t>
  </si>
  <si>
    <t>EOA-190502-TW-M13</t>
  </si>
  <si>
    <t>- Mẫu nước test có các chỉ tiêu Coliform tổng số và Pseudomonas aeruginosa không đạt
- Các chỉ tiêu đã phân tích còn lại đạt quy chuẩn theo QCVN 6-1:2010/BYT đối với nước uống đóng chai</t>
  </si>
  <si>
    <t>Sử dụng Mẫu kết quả test nước của Viện Hóa học CN VN, nên kg có mục đánh giá hài lòng</t>
  </si>
  <si>
    <t>EOA-190502-TW-M14</t>
  </si>
  <si>
    <t>Mẫu nước có các chỉ tiêu đã phân tích đạt quy chuẩn theo QCVN 6-1:2010/BYT đối với nước đóng chai</t>
  </si>
  <si>
    <t xml:space="preserve">Kg có mục đánh giá hài lòng </t>
  </si>
  <si>
    <t>EOA-190502-TW-M15</t>
  </si>
  <si>
    <t>EOA-190502-TW-M16</t>
  </si>
  <si>
    <t>EOA-190502-TW-M17</t>
  </si>
  <si>
    <t>EOA-190502-TW-M18</t>
  </si>
  <si>
    <t>EOA-190502-TW-M19</t>
  </si>
  <si>
    <t>EOA-190502-TW-M20</t>
  </si>
  <si>
    <t>EOA-190502-TW-M21</t>
  </si>
  <si>
    <t>EOA-190502-TW-M22</t>
  </si>
  <si>
    <t>EOA-190502-TW-M23</t>
  </si>
  <si>
    <t>EOA-190502-TW-M24</t>
  </si>
  <si>
    <t>No.8 Dao Tan, Ba Dinh, Hanoi/ SRC/ Khu căn hộ nhân viên</t>
  </si>
  <si>
    <t>EOA-190502-ME-Y01</t>
  </si>
  <si>
    <t>Plumbing, Fire alarm, AC, Exhaust fan</t>
  </si>
  <si>
    <t>Q, S, Y</t>
  </si>
  <si>
    <r>
      <rPr>
        <b/>
        <u/>
        <sz val="12"/>
        <rFont val="Arial"/>
        <family val="2"/>
      </rPr>
      <t>Apartment No1:</t>
    </r>
    <r>
      <rPr>
        <sz val="12"/>
        <rFont val="Arial"/>
        <family val="2"/>
      </rPr>
      <t xml:space="preserve"> System work normally; 
</t>
    </r>
    <r>
      <rPr>
        <b/>
        <u/>
        <sz val="12"/>
        <rFont val="Arial"/>
        <family val="2"/>
      </rPr>
      <t>Apartment No2</t>
    </r>
    <r>
      <rPr>
        <sz val="12"/>
        <rFont val="Arial"/>
        <family val="2"/>
      </rPr>
      <t xml:space="preserve">: : Exhaust fan of clother dryer is broken, need to cut ceiling to replace new fan, match point of water is over heated =&gt; Repair =&gt; The water heater normally; 
</t>
    </r>
    <r>
      <rPr>
        <b/>
        <u/>
        <sz val="12"/>
        <rFont val="Arial"/>
        <family val="2"/>
      </rPr>
      <t xml:space="preserve">Apartment No3: </t>
    </r>
    <r>
      <rPr>
        <sz val="12"/>
        <rFont val="Arial"/>
        <family val="2"/>
      </rPr>
      <t xml:space="preserve">Exhaust fan of clother dryer is broken =&gt; Replaced  Exhaust fan =&gt; The system is normally; 
</t>
    </r>
    <r>
      <rPr>
        <b/>
        <u/>
        <sz val="12"/>
        <rFont val="Arial"/>
        <family val="2"/>
      </rPr>
      <t>Apartment No4:</t>
    </r>
    <r>
      <rPr>
        <sz val="12"/>
        <rFont val="Arial"/>
        <family val="2"/>
      </rPr>
      <t xml:space="preserve"> Rotary Damper Actuator of wc  is broken (wc) =&gt; fixed=&gt; Normally; 
</t>
    </r>
    <r>
      <rPr>
        <b/>
        <u/>
        <sz val="12"/>
        <rFont val="Arial"/>
        <family val="2"/>
      </rPr>
      <t>Apartment No5</t>
    </r>
    <r>
      <rPr>
        <sz val="12"/>
        <rFont val="Arial"/>
        <family val="2"/>
      </rPr>
      <t xml:space="preserve">: Tighten the connection point of water heater=&gt; The system normally; 
</t>
    </r>
    <r>
      <rPr>
        <b/>
        <u/>
        <sz val="12"/>
        <rFont val="Arial"/>
        <family val="2"/>
      </rPr>
      <t>Apartment No6:</t>
    </r>
    <r>
      <rPr>
        <sz val="12"/>
        <rFont val="Arial"/>
        <family val="2"/>
      </rPr>
      <t xml:space="preserve"> Tighten the connection point of water heater=&gt; The system normally; 
</t>
    </r>
    <r>
      <rPr>
        <b/>
        <u/>
        <sz val="12"/>
        <rFont val="Arial"/>
        <family val="2"/>
      </rPr>
      <t xml:space="preserve">Apartment No7: </t>
    </r>
    <r>
      <rPr>
        <sz val="12"/>
        <rFont val="Arial"/>
        <family val="2"/>
      </rPr>
      <t xml:space="preserve">The system normally; 
</t>
    </r>
    <r>
      <rPr>
        <b/>
        <u/>
        <sz val="12"/>
        <rFont val="Arial"/>
        <family val="2"/>
      </rPr>
      <t>Apartment No8:</t>
    </r>
    <r>
      <rPr>
        <sz val="12"/>
        <rFont val="Arial"/>
        <family val="2"/>
      </rPr>
      <t xml:space="preserve"> Exhaust fan of clother dryer is broken =&gt; Has repalced; 
</t>
    </r>
    <r>
      <rPr>
        <b/>
        <u/>
        <sz val="12"/>
        <rFont val="Arial"/>
        <family val="2"/>
      </rPr>
      <t xml:space="preserve">Apartment No9: </t>
    </r>
    <r>
      <rPr>
        <sz val="12"/>
        <rFont val="Arial"/>
        <family val="2"/>
      </rPr>
      <t xml:space="preserve">Damper valve of fcu-06 is broken =&gt; Need to replace, CB of water heater is overheated =&gt;Tighten the connection point =&gt; The system normally; 
</t>
    </r>
    <r>
      <rPr>
        <b/>
        <u/>
        <sz val="12"/>
        <rFont val="Arial"/>
        <family val="2"/>
      </rPr>
      <t>Apartment No10:</t>
    </r>
    <r>
      <rPr>
        <sz val="12"/>
        <rFont val="Arial"/>
        <family val="2"/>
      </rPr>
      <t xml:space="preserve"> Exhaust fan of clother dryer is broken =&gt; Has repalced;
</t>
    </r>
    <r>
      <rPr>
        <b/>
        <u/>
        <sz val="12"/>
        <rFont val="Arial"/>
        <family val="2"/>
      </rPr>
      <t xml:space="preserve">Apartment No11: </t>
    </r>
    <r>
      <rPr>
        <sz val="12"/>
        <rFont val="Arial"/>
        <family val="2"/>
      </rPr>
      <t xml:space="preserve">System work normally; 
</t>
    </r>
    <r>
      <rPr>
        <b/>
        <u/>
        <sz val="12"/>
        <rFont val="Arial"/>
        <family val="2"/>
      </rPr>
      <t>Apartment No12</t>
    </r>
    <r>
      <rPr>
        <sz val="12"/>
        <rFont val="Arial"/>
        <family val="2"/>
      </rPr>
      <t xml:space="preserve">: CB of water heater is overheated =&gt;Tighten the connection point =&gt; Need more monitoring; Expansion valve of FCU location table side is broken ;
 </t>
    </r>
    <r>
      <rPr>
        <b/>
        <u/>
        <sz val="12"/>
        <rFont val="Arial"/>
        <family val="2"/>
      </rPr>
      <t>Public</t>
    </r>
    <r>
      <rPr>
        <sz val="12"/>
        <rFont val="Arial"/>
        <family val="2"/>
      </rPr>
      <t>: Toilet exhaust fan is broken =&gt;Need to replace, 02 fan of wc is broken =&gt; Need to replace</t>
    </r>
  </si>
  <si>
    <t xml:space="preserve">Hiep.hs, Dien.hd, Hung2.nm, Hung.nm, Thuong.mv, Dung.ta, </t>
  </si>
  <si>
    <t>EOA-190502-ME-Q01</t>
  </si>
  <si>
    <r>
      <rPr>
        <b/>
        <u/>
        <sz val="12"/>
        <rFont val="Arial"/>
        <family val="2"/>
      </rPr>
      <t>Apartment No1</t>
    </r>
    <r>
      <rPr>
        <sz val="12"/>
        <rFont val="Arial"/>
        <family val="2"/>
      </rPr>
      <t xml:space="preserve">: Hệ thống điều hòa và hệ thống nước hoạt động bình thường; 
</t>
    </r>
    <r>
      <rPr>
        <b/>
        <u/>
        <sz val="12"/>
        <rFont val="Arial"/>
        <family val="2"/>
      </rPr>
      <t>Apartment No2</t>
    </r>
    <r>
      <rPr>
        <sz val="12"/>
        <rFont val="Arial"/>
        <family val="2"/>
      </rPr>
      <t xml:space="preserve">: Quạt hút máy sấy quần áo hỏng, tạm thời chủ căn hộ báo không có như cầu sử dụng nên chưa cần thiết phải thay thế quạt mới; 
</t>
    </r>
    <r>
      <rPr>
        <b/>
        <u/>
        <sz val="12"/>
        <rFont val="Arial"/>
        <family val="2"/>
      </rPr>
      <t>Apartment No3</t>
    </r>
    <r>
      <rPr>
        <sz val="12"/>
        <rFont val="Arial"/>
        <family val="2"/>
      </rPr>
      <t xml:space="preserve">: Máng thoát nước phòng tắm bị bong đã gắn lại (phòng ngủ chính); 
</t>
    </r>
    <r>
      <rPr>
        <b/>
        <u/>
        <sz val="12"/>
        <rFont val="Arial"/>
        <family val="2"/>
      </rPr>
      <t>Apartment No4</t>
    </r>
    <r>
      <rPr>
        <sz val="12"/>
        <rFont val="Arial"/>
        <family val="2"/>
      </rPr>
      <t xml:space="preserve">: Hệ thống nước và hệ thống điều hòa hoạt động bình thường; 
</t>
    </r>
    <r>
      <rPr>
        <b/>
        <u/>
        <sz val="12"/>
        <rFont val="Arial"/>
        <family val="2"/>
      </rPr>
      <t>Apartment No5</t>
    </r>
    <r>
      <rPr>
        <sz val="12"/>
        <rFont val="Arial"/>
        <family val="2"/>
      </rPr>
      <t xml:space="preserve">: Hệ thống điều hòa và hệ thống nước hoạt động bình thường; 
</t>
    </r>
    <r>
      <rPr>
        <b/>
        <u/>
        <sz val="12"/>
        <rFont val="Arial"/>
        <family val="2"/>
      </rPr>
      <t>Apartment No6</t>
    </r>
    <r>
      <rPr>
        <sz val="12"/>
        <rFont val="Arial"/>
        <family val="2"/>
      </rPr>
      <t xml:space="preserve">: Van tiết lưu FCU 6.3 vẫn mở khi điều hòa vẫn tắt. Cần thay thế van tiết lưu mới. Có hiện tượng nhỏ mới nước xuống sàn; 
</t>
    </r>
    <r>
      <rPr>
        <b/>
        <u/>
        <sz val="12"/>
        <rFont val="Arial"/>
        <family val="2"/>
      </rPr>
      <t>Apartment No7</t>
    </r>
    <r>
      <rPr>
        <sz val="12"/>
        <rFont val="Arial"/>
        <family val="2"/>
      </rPr>
      <t xml:space="preserve">: Hệ thống điều hòa và hệ thống nước hoạt động bình thường; 
</t>
    </r>
    <r>
      <rPr>
        <b/>
        <u/>
        <sz val="12"/>
        <rFont val="Arial"/>
        <family val="2"/>
      </rPr>
      <t>Apartment No8</t>
    </r>
    <r>
      <rPr>
        <sz val="12"/>
        <rFont val="Arial"/>
        <family val="2"/>
      </rPr>
      <t xml:space="preserve">: Vòi nước bồn tắm bị rỉ nước, đã sửa xong; 
</t>
    </r>
    <r>
      <rPr>
        <b/>
        <u/>
        <sz val="12"/>
        <rFont val="Arial"/>
        <family val="2"/>
      </rPr>
      <t>Apartment No9</t>
    </r>
    <r>
      <rPr>
        <sz val="12"/>
        <rFont val="Arial"/>
        <family val="2"/>
      </rPr>
      <t xml:space="preserve">: FCU 9.1 Dàn vẫn lạnh khi FCU vẫn tắt, có hiện tượng rỉ nước, cần thay van tiết lưu mới; 
</t>
    </r>
    <r>
      <rPr>
        <b/>
        <u/>
        <sz val="12"/>
        <rFont val="Arial"/>
        <family val="2"/>
      </rPr>
      <t>Apartment No10</t>
    </r>
    <r>
      <rPr>
        <sz val="12"/>
        <rFont val="Arial"/>
        <family val="2"/>
      </rPr>
      <t xml:space="preserve">: Hệ thống nước và hệ thống điều hòa hoạt động bình thường;
</t>
    </r>
    <r>
      <rPr>
        <b/>
        <u/>
        <sz val="12"/>
        <rFont val="Arial"/>
        <family val="2"/>
      </rPr>
      <t>Apartment No11</t>
    </r>
    <r>
      <rPr>
        <sz val="12"/>
        <rFont val="Arial"/>
        <family val="2"/>
      </rPr>
      <t xml:space="preserve">: Bệ xí phòng ngủ chính vị rỉ nước, đã xử lý gắn lại, cần theo dõi thêm; 
</t>
    </r>
    <r>
      <rPr>
        <b/>
        <u/>
        <sz val="12"/>
        <rFont val="Arial"/>
        <family val="2"/>
      </rPr>
      <t>Apartment No12</t>
    </r>
    <r>
      <rPr>
        <sz val="12"/>
        <rFont val="Arial"/>
        <family val="2"/>
      </rPr>
      <t xml:space="preserve">: FCU 12.1 bị hở van tiết lưu, cần thay thế van tiết lưu mới. Vòi rửa bát bị hỏng, đã thay vòi khác từ bộ cũ ;
</t>
    </r>
    <r>
      <rPr>
        <b/>
        <u/>
        <sz val="12"/>
        <rFont val="Arial"/>
        <family val="2"/>
      </rPr>
      <t xml:space="preserve"> Public</t>
    </r>
    <r>
      <rPr>
        <sz val="12"/>
        <rFont val="Arial"/>
        <family val="2"/>
      </rPr>
      <t>: Đèn UV khử khuẩn trong AHU bị cháy 01 bóng, cần thay thế bóng mới. Mã: T818WWGL</t>
    </r>
  </si>
  <si>
    <t>Hiep.hs, Hieu.kv, Ninh.tv, Ton.nd, Hung.nm, Tuyen.bx</t>
  </si>
  <si>
    <t>EOA-190502-ME-S01</t>
  </si>
  <si>
    <t>Q, S</t>
  </si>
  <si>
    <r>
      <rPr>
        <b/>
        <u/>
        <sz val="12"/>
        <rFont val="Arial"/>
        <family val="2"/>
      </rPr>
      <t>Apartment No1</t>
    </r>
    <r>
      <rPr>
        <sz val="12"/>
        <rFont val="Arial"/>
        <family val="2"/>
      </rPr>
      <t xml:space="preserve">: Hệ thống M&amp;E hoạt động bình thường; 
</t>
    </r>
    <r>
      <rPr>
        <b/>
        <u/>
        <sz val="12"/>
        <rFont val="Arial"/>
        <family val="2"/>
      </rPr>
      <t>Apartment No2</t>
    </r>
    <r>
      <rPr>
        <sz val="12"/>
        <rFont val="Arial"/>
        <family val="2"/>
      </rPr>
      <t xml:space="preserve">: Quạt hút máy sấy quần áo hỏng -&gt; cần cắt trần để thay thế quạt mới
</t>
    </r>
    <r>
      <rPr>
        <b/>
        <u/>
        <sz val="12"/>
        <rFont val="Arial"/>
        <family val="2"/>
      </rPr>
      <t>Apartment No3</t>
    </r>
    <r>
      <rPr>
        <sz val="12"/>
        <rFont val="Arial"/>
        <family val="2"/>
      </rPr>
      <t xml:space="preserve">: Hệ thống h/đ bình thường
</t>
    </r>
    <r>
      <rPr>
        <b/>
        <u/>
        <sz val="12"/>
        <rFont val="Arial"/>
        <family val="2"/>
      </rPr>
      <t>Apartment No4</t>
    </r>
    <r>
      <rPr>
        <sz val="12"/>
        <rFont val="Arial"/>
        <family val="2"/>
      </rPr>
      <t xml:space="preserve">: Hệ thống hoạt động bình thường
</t>
    </r>
    <r>
      <rPr>
        <b/>
        <u/>
        <sz val="12"/>
        <rFont val="Arial"/>
        <family val="2"/>
      </rPr>
      <t>Apartment No7</t>
    </r>
    <r>
      <rPr>
        <sz val="12"/>
        <rFont val="Arial"/>
        <family val="2"/>
      </rPr>
      <t xml:space="preserve">: Hệ thống hoạt động bình thường
</t>
    </r>
    <r>
      <rPr>
        <b/>
        <u/>
        <sz val="12"/>
        <rFont val="Arial"/>
        <family val="2"/>
      </rPr>
      <t>Apartment No8</t>
    </r>
    <r>
      <rPr>
        <sz val="12"/>
        <rFont val="Arial"/>
        <family val="2"/>
      </rPr>
      <t xml:space="preserve">: Hệ thống hoạt động bình thường
</t>
    </r>
    <r>
      <rPr>
        <b/>
        <u/>
        <sz val="12"/>
        <rFont val="Arial"/>
        <family val="2"/>
      </rPr>
      <t>Apartment No9</t>
    </r>
    <r>
      <rPr>
        <sz val="12"/>
        <rFont val="Arial"/>
        <family val="2"/>
      </rPr>
      <t xml:space="preserve">: FCU 9.01  &amp; FCU 9.06 van tiết lưu kém nên có hiện tượng rỉ nước -&gt; cần thay van tiết lưu mới 
</t>
    </r>
    <r>
      <rPr>
        <b/>
        <u/>
        <sz val="12"/>
        <rFont val="Arial"/>
        <family val="2"/>
      </rPr>
      <t>Apartment No10</t>
    </r>
    <r>
      <rPr>
        <sz val="12"/>
        <rFont val="Arial"/>
        <family val="2"/>
      </rPr>
      <t xml:space="preserve">: Van cấp nước cho xí bệt bị rỉ nước -&gt; đã thay thế van cấp nước mới
</t>
    </r>
    <r>
      <rPr>
        <b/>
        <u/>
        <sz val="12"/>
        <rFont val="Arial"/>
        <family val="2"/>
      </rPr>
      <t>Apartment No11</t>
    </r>
    <r>
      <rPr>
        <sz val="12"/>
        <rFont val="Arial"/>
        <family val="2"/>
      </rPr>
      <t xml:space="preserve">: Quạt hút khu máy sấy quần áo hỏng -&gt; đã thay thế. Quạt h/đ bình thường
</t>
    </r>
    <r>
      <rPr>
        <b/>
        <u/>
        <sz val="12"/>
        <rFont val="Arial"/>
        <family val="2"/>
      </rPr>
      <t>Apartment No12</t>
    </r>
    <r>
      <rPr>
        <sz val="12"/>
        <rFont val="Arial"/>
        <family val="2"/>
      </rPr>
      <t xml:space="preserve">: Hệ thống M&amp;E hoạt động bình thường
</t>
    </r>
    <r>
      <rPr>
        <b/>
        <u/>
        <sz val="12"/>
        <rFont val="Arial"/>
        <family val="2"/>
      </rPr>
      <t xml:space="preserve"> Public</t>
    </r>
    <r>
      <rPr>
        <sz val="12"/>
        <rFont val="Arial"/>
        <family val="2"/>
      </rPr>
      <t>: 
- Vòng bi quạt AC kêu -&gt; đã hỗ trợ thay thế
- Quạt thông gió tầng hầm kêu to -&gt; đã bảo dưỡng chạy ổn định
- Đầu báo khói &amp; MCP ở hành lang căn hộ số 07 &amp; 08 báo lỗi -&gt; đã ktra bảo dưỡng, cần theo dõi thêm
- Intercom phone WP2, 3, 4 có tiếng kêu nhỏ -&gt; đã ktra đấu nối lại các dây tiếp xúc. Hiện tại đã hết kêu, cần theo dõi thêm.</t>
    </r>
  </si>
  <si>
    <t>Hiep.hs, Ton.nd, Tuyen.bx, Duc.nv, Luan.dt, Loc.nn</t>
  </si>
  <si>
    <t>Appartment 05 &amp; 06: chủ nhà không cho vào làm DV do dịch Covid</t>
  </si>
  <si>
    <t>EOA-190502-ME-Q02</t>
  </si>
  <si>
    <t xml:space="preserve">Apartment No1: Chậu rửa bát thoát nước chậm, đã thông tắc chậu rửa bát. Van cấp nước WC phòng ngủ chính bị gỉ nước. JLL đã cấp van cấp nước mới thay thế. WC không bị gỉ nước.
Apartment No2: FCU 2.01, 2.05, 2.06 bị bắn nước ra cửa gió. Bị hỏng van tiết lưu. Đã thay van tiết lưu cả 3 FCU. FCU 2.01, FCU 2.05, FCU 2.06
Cả 3 FCU đã hoạt động bình thường. Quạt hút máy sấy quần áo bị hỏng. Sứ quán đã thay máy hút mới và đã hoạt động bình thường
Apartment No3: FCU 3.04 bị rỉ nước xuống tường cần kiểm tra và sửa chữa phần bảo ôn cách nhiệt của FCU. Bóng đèn sưởi nhà tắm (phòng ngoài) bị cháy 01 bóng.
JLL đã cấp binag mới, đã thay thế và hoạt động bình thường.
Apartment No4: Hệ thống cơ điện hoạt động bình thường.
Apartment No5: FCU 5.01, FCU 5.03, FCU 5.04 FCU 5.05 có hiện tượng đọng nước ở cánh gió, dàn ngưng vẫn lạnh khi FCU đang tắt (từ 3 độ đến 4.8 độ C). Nên thay thế van tiết lưu của các FCU trên.
Apartment No6: FCU 6.03 và FCu 6.04 bị văng nước từ cửa gió ra. Cần kiểm tra lại bảo ôn và thay van tiết lưu mới. Vòi lavabo và bồn tắm bị lỏng, đã siết chặt lại.
Apartment No7:Hệ thống cơ điện hoạt động bình thường.
Apartment No8: Hệ thống cơ điện hoạt động bình thường.
Apartment No9: FCu 9.06 có hiện tượng thấm nước xuống tường, cần thay thế bảo ôn ống đồng và thay ống nước ngưng sau lưng FCU và cần thay thế van tiết lưu. FCU 9.01 có hiện tượng văng nước từ cánh gió, cần kiểm tra và sữa chữa van tiết lưu.
Apartment No10: Vòi nước bồn tắm bị lỏng, đã siết chặt lại hoạt động bình thường. Nắp bồn cầu phòng WC ngoài bị hỏng, sứ quán đã thay
Apartment No11: FCU 11.2 và FCU 11.6 bị bắn nước ra ngoài cửa gió và bị đọng nước ở vỏ máy FCU. FCU 11.01 thỉnh thoảng bắn nước ra cửa gió FCu 11.05 bị đọng nước xuống tường. FCU 11.02 và FCu 11.06 cần thay thế van tiết lưu và bọc bảo ôn, thống ống thoát nước sau lưng FCU. FCU 11.01 cần căn chỉnh lại van tiết lưu. FCU 11.05 cần bọ claji bảo ôn và thay đoạn ống nước thoát sau lưng FCu
Apartment No12: FCU 12.03 báo lỗi 1503, đã kiểm tra và JLL đã cấp cảm biến dự phòng để thay mới. Sau khi thay FCU 12.03 đã hoạt động bình thường. FCU 12.05 và FCU 12.02 có hiện tượng thấm nước xuống tường. Cần thay bảo ôn phía sau FCU và thay ống thoát nước.
Public: Hệ thống cơ điện hoạt động bình thường.
</t>
  </si>
  <si>
    <t>Hiep.hs, Duv.nv, Diem.lv, Dung.ct, Thuong.mv, Hieu.nq, Hoang.v, Tan.mn,</t>
  </si>
  <si>
    <t xml:space="preserve">No.8 Dao Tan, Ba Dinh, Hanoi/ SRC - Public </t>
  </si>
  <si>
    <t>EOA-190502-ME-Y02</t>
  </si>
  <si>
    <t>Distribution board &amp; switch gear, Plumbing, Fire alarm, AC &amp; Eshaust fan</t>
  </si>
  <si>
    <t>Bể nước thải lỗi báo tràn -&gt; Đã ktra vệ sinh lại tủ &amp; bơm
=&gt; Hệ thống đã h/đ bình thường =&gt; Cần theo dõi thêm</t>
  </si>
  <si>
    <t>Hiep.hs, Dung.ct, Hieu.nq, Thuong.mv</t>
  </si>
  <si>
    <t>No.8 Dao Tan, Ba Dinh, Hanoi/ SRC - Apt.1</t>
  </si>
  <si>
    <t>- Chậu rửa bát thoát chậm -&gt; Đã thông tắc chậu rửa -. Đã thoát tốt hơn
- Quét ảnh nhiệt phát hiện đầu cos dây điện at P7 - 83oC và P12 - 68oC, đã kẹp lại đầu cos mới, nhiệt độ đã giảm lần lượt là P7 và P12 xuống dưới 40oC</t>
  </si>
  <si>
    <t>Hiep.hs, Hieu.nq, Thuong.mv</t>
  </si>
  <si>
    <t>No.8 Dao Tan, Ba Dinh, Hanoi/ SRC - Apt.2</t>
  </si>
  <si>
    <t>Hệ thống h/đ bình thường</t>
  </si>
  <si>
    <t>Hiep.hs, Dung.ct, Hieu.nq, Dien.hd</t>
  </si>
  <si>
    <t>No.8 Dao Tan, Ba Dinh, Hanoi/ SRC- Apt.3</t>
  </si>
  <si>
    <t>Hiep.hs, Thuong.mv, Hieu.nq</t>
  </si>
  <si>
    <t>No.8 Dao Tan, Ba Dinh, Hanoi/ SRC - Apt.4</t>
  </si>
  <si>
    <t>- FCU 4.01 và 4.05 bị chảy nước xuống sàn -&gt; Đã ktra &amp; bắn bọt nở (Foam) cách nhiệt tốt cả 06 FCU phía sau dàn lạnh -&gt; Cần theo dõi thêm
- Quét ảnh nhiệt phát hiện đầu cos của át P12 bị quá nhiệt (580c) -&gt; đã bấm đầu cos mới, quét lại còn 40oC</t>
  </si>
  <si>
    <t>Hiep.hs, Dung.ct, Hieu.nq</t>
  </si>
  <si>
    <t>No.8 Dao Tan, Ba Dinh, Hanoi/ SRC - Apt.5</t>
  </si>
  <si>
    <t>Vòi bồn tắm bị lỏng -&gt; Đã siết chặt lại &amp; h/đ bình thường</t>
  </si>
  <si>
    <t>No.8 Dao Tan, Ba Dinh, Hanoi/ SRC- Apt.7</t>
  </si>
  <si>
    <t>Đường ống đồng dẫn vào FCU 7.04 phòng ngủ chính có hiện tượng đọng sương nhỏ nước xuống trần -&gt; Cần cắt trần bọc lại bảo ôn ống đồng</t>
  </si>
  <si>
    <t>No.8 Dao Tan, Ba Dinh, Hanoi/ SRC - Apt.9</t>
  </si>
  <si>
    <t>Điều hòa phòng ngủ chính (FCU 9.5) bị tắc -&gt; Đã xử lý thông tắc, đã h/đ bình thường</t>
  </si>
  <si>
    <t>Hiep.hs, Dien.hd, Dung.ct, Hieu.nq</t>
  </si>
  <si>
    <t>No.8 Dao Tan, Ba Dinh, Hanoi/ SRC - Apt.10</t>
  </si>
  <si>
    <t>Cửa gió FCU 10.01 và cửa gió 10.06 có hiện tượng đọng nước, do van tiết lưu đóng không kín-&gt; Cần thay thế van tiết lưu mới</t>
  </si>
  <si>
    <t>No.8 Dao Tan, Ba Dinh, Hanoi/ SRC - Apt.11</t>
  </si>
  <si>
    <t>Remote quạt trần KDK phòng ngủ bị hỏng -&gt; cần thay remote mới</t>
  </si>
  <si>
    <t>No.8 Dao Tan, Ba Dinh, Hanoi/ SRC - Apt.12</t>
  </si>
  <si>
    <t>- Phòng ngủ chính điều hòa bị rỉ nước, đã bơm Foam cách nhiệt xử lý chảy nước -&gt; cần theo dõi thêm
- 01 bóng đèn sưởi phòng tắm bị cháy, ĐSQ đã cấp bóng đèn mới thay thế -&gt; Đèn sưởi phòng tắm đã h/đ bình thường</t>
  </si>
  <si>
    <t>No.8 Dao Tan, Ba Dinh, Hanoi/ SRC/ Khu căn hộ nhân viên - Tầng hầm &amp; Mái nhà</t>
  </si>
  <si>
    <t>EOA-190502-ME-Q03</t>
  </si>
  <si>
    <t>Plumbing &amp; AC</t>
  </si>
  <si>
    <t>Sau bảo trì, các thiết bị h/đ bình thường</t>
  </si>
  <si>
    <t>Le.hh, Ha.vd, Thuong.mv</t>
  </si>
  <si>
    <t>- Chậu rửa bát thoát nước chậm, đã thông tắc &amp; phát hiện do xi phông làm chậm tốc độ thoát nước
-&gt; Đề nghị thay xi phông chậu rửa bát căn số 1</t>
  </si>
  <si>
    <t>Le.hh, Ha.vd, Nguyen.di</t>
  </si>
  <si>
    <t>EOA-190502-PL-Q</t>
  </si>
  <si>
    <t>No.8 Dao Tan, Ba Dinh, Hanoi/ SRC - Apt.6</t>
  </si>
  <si>
    <t>EOA-190502-ME-Q06</t>
  </si>
  <si>
    <t>- Bình nóng lạnh ở đầu chờ nước nóng ra có hiện tượng rỉ nước nhẹ từ trong két nước -&gt; cần theo dõi thêm
- Dàn lạnh điều hòa phòng khách van tiết lưu đóng không kín khi tắt -&gt; cần thay mới
- Dàn lạnh điều hòa 2 phòng ngủ (P25 VHM &amp; P20 VHM) quạt gió có tiếng ồn lớn -&gt; đã xử lý hết ồn -&gt; cần theo dõi thêm
- Bảo ôn lại sau vỏ của các dàn lạnh
- Thay đế đầu báo cháy địa chỉ sô 10 &amp; đã h/đ trở lại
- Sau khi bảo trì xong, các thiết bị vẫn h/đ</t>
  </si>
  <si>
    <t>- Cần ktra thêm FCU 6.02 dàn lạnh vẫn lạnh khi tắt máy, để qua đêm có nhiều nước
- Sau khi thay đế đầu báo số 10, hệ thống báo hở mạch vòng
+ đầu MCP số 42, reset lại hệ thống =&gt; mạch vòng tốt, nhưng đầu MCP số 42 vẫn báo lỗi, chúng tôi đã y/c SPS (Mr. Tơn) phối hợp ktra nhưng Mr. Tơn đã từ chối,... Tôi đã thông báo với Mr. Hiệp vì không thể ghi hết vào báo cáo được</t>
  </si>
  <si>
    <t>Tơn.nd, Thao.hv, Long.nv, Hiep.hs</t>
  </si>
  <si>
    <t>D</t>
  </si>
  <si>
    <t>No.8 Dao Tan, Ba Dinh, Hanoi/ SRC - Apt.8</t>
  </si>
  <si>
    <t xml:space="preserve"> Ktra FCU-8.05 &amp; 8.02: van tiết lưu vẫn mở khi FCU tắt nguồn, nhiệt độ ~ 5oC, không thấy hiện tượng đọng nước tại dàn lạnh -&gt; cần theo dõi thêm</t>
  </si>
  <si>
    <t xml:space="preserve"> Thay sensor FCU-9.05 (mã lỗi 5102)
-&gt; Sau bảo trì các thiết bị h/đ bình thường</t>
  </si>
  <si>
    <t>Le.hh, Thuong.mv, Long.nv</t>
  </si>
  <si>
    <t>Le.hh, Nguyen.di, Long.nv</t>
  </si>
  <si>
    <t>- FCU-12.01, 12.02, 12.05 van tiết lưu hở khi FCU tắt nguồn điện, không thấy hiện tượng chảy nước -&gt; cần theo dõi thêm nhiệt độ</t>
  </si>
  <si>
    <t>Le.hh, Nguyen.di, Long.nv,Thuong.mv</t>
  </si>
  <si>
    <t>EOA-190502-ME-Q07</t>
  </si>
  <si>
    <t>Sau bảo trì, hệ thống cơ điện h/đ bình thường</t>
  </si>
  <si>
    <t>Le.hh, Minh.tn, Dong.hp</t>
  </si>
  <si>
    <t>Sau bảo trì, các hệ thống h/đ bình thường</t>
  </si>
  <si>
    <t>Hệ thống cơ điện hoạt động bình thường</t>
  </si>
  <si>
    <t>Hiep.hs, Dong.hp, Hoang.mv</t>
  </si>
  <si>
    <t>No comment</t>
  </si>
  <si>
    <t>Hiep.hs, Dong.hp, Cuong.dv</t>
  </si>
  <si>
    <t>Chậu rửa cạnh máy giặt thoát nước chậm -&gt; đã thông tắc chậu rửa</t>
  </si>
  <si>
    <t>Hiep.hs, Dong.hp</t>
  </si>
  <si>
    <t>Chậu rửa khu vực máy giặt thoát nước chậm -&gt; đã thông tắc thoát nước tốt</t>
  </si>
  <si>
    <t>Sau bảo trì, các máy h/đ bình thường
- FCU phòng khách bị chảy nước -&gt; đã khắc phục</t>
  </si>
  <si>
    <t>- FCU bị rêu (chất nhầy) gây tắc ống thoát dàn lạnh -&gt; đã thông tắc bằng máy hút &amp; ktra -&gt; đã thoát nước bình thường (FCU 12.6)
-&gt; Sau bảo trì, các máy h/đ bình thường</t>
  </si>
  <si>
    <t>EOA-190502-ME-Q08</t>
  </si>
  <si>
    <t xml:space="preserve">Plumbing &amp; AC </t>
  </si>
  <si>
    <t>Đèn UV cho điều hòa tầng hầm bị hỏng đui đèn -&gt; đã khắc phục, sửa chữa -&gt; cần theo dõi thêm</t>
  </si>
  <si>
    <t>Hiep.hs, Dung.ct, Le.hh, Tai.nt</t>
  </si>
  <si>
    <t>Thao.hv, Minh.tn, Vinh.dd</t>
  </si>
  <si>
    <t>Sau bảo trì, các máy &amp; thiết bị điện h/đ bình thường</t>
  </si>
  <si>
    <t>Le.hh, Minh.tn, Vinh.dd</t>
  </si>
  <si>
    <t>Sau bảo trì, hệ thống điện nước căn hộ h/đ bình thường</t>
  </si>
  <si>
    <t>- Đã thay quạt thông gió cho máy sấy (quạt Fantech -CTF 200)
- Các thiết bị trong căn hộ h/đ bình thường</t>
  </si>
  <si>
    <t>Hiep.hs, Toan.dv, Dong.hp</t>
  </si>
  <si>
    <t>Hiep.hs, Cuong.dv, Vinh.dd</t>
  </si>
  <si>
    <t>Hiep.hs, Hieu.nq, Vinh.dd</t>
  </si>
  <si>
    <t>FCU 7.04 bị kêu do rung motor -&gt; đã xử lý phần rung
-&gt; FCU đã h/đ bình thường</t>
  </si>
  <si>
    <t>- Quạt hút máy sấy quần áo bị hỏng -&gt; cần thay thế
-&gt; Đã thay thế quạt hút máy sấy quần áo mới (quạt do KH cấp)</t>
  </si>
  <si>
    <t>- Đường cấp nước cho bồn tắm nằm bị hở nước xuống sàn
=&gt; Đã ktra &amp; siết lại dây cấp nước =&gt; Bồn tắm đã ok</t>
  </si>
  <si>
    <t>Hiep.hs, Minh.tn, Hai</t>
  </si>
  <si>
    <t>Hiep.hs, Minh.tn</t>
  </si>
  <si>
    <t>EOA-190701</t>
  </si>
  <si>
    <t>THAY THẾ NÚT ẤN BÁO CHÁY</t>
  </si>
  <si>
    <t>Thay thế nút ấn báo cháy, chạy thử bàn giao =&gt; Nút ấn báo cháy sau khi thay thế hoạt động bình thường</t>
  </si>
  <si>
    <t>EOA-190702</t>
  </si>
  <si>
    <t>THAY THẾ GỖ ỐP TƯỜNG VÀ GƯƠNG CĂN HỘ SỐ 11</t>
  </si>
  <si>
    <t>EOA-190715</t>
  </si>
  <si>
    <t xml:space="preserve"> Thay thế bo mạch A38 cho máy phát số 1, thay thế MCCB đầu cực cho máy phát số 1, thay dây cuaroa của quạt cho máy phát số 2 =&gt; Chạy thử bàn giao =&gt; Sau khi thay thế máy phát hoạt động bình thường</t>
  </si>
  <si>
    <t>Khu vực máy nén của Chiller phía Tây kêu to</t>
  </si>
  <si>
    <t>Khu vực máy bén của Chiller phía Tây kêu to =&gt; Cân chỉnh lại đế máy nén =&gt; Sau khi cân chỉnh, tiếng ồn đã được khắc phục</t>
  </si>
  <si>
    <t>Rơ le áp suất trong tủ bơm cứu hỏa không hiển thị màn hình</t>
  </si>
  <si>
    <t>Rơ le áp suất trong tủ bơm cứu hỏa không hiển thị màn hình =&gt; Kiểm tra điện áp nguồn cấp cho rơ le 239V. Nguồn cấp có nhưng rơ le không hoạt động =&gt; Rơ le áp suất hỏng =&gt; Đã thay thế (vật tư khách hàng cấp)
Công tắc áp suất hoạt động không ổn định =&gt; Đã thay thế (vật tư khách hàng cấp)
=&gt; Sau khi thay thế, hệ thống hoạt động bình thường</t>
  </si>
  <si>
    <t>Quạt hút</t>
  </si>
  <si>
    <t>FAN</t>
  </si>
  <si>
    <t>Lắp quạt hút máy sấy quần áo căn hộ số 6 =&gt; Kiểm tra nguyên nhân nước giọt xuống sàn
=&gt; Quạt hút đã hoạt động bình hường, bảo ôn ống đồng điều hòa đã xuống cấp, cần thay thế bảo ôn mới</t>
  </si>
  <si>
    <t>EOA-190819</t>
  </si>
  <si>
    <t>THAY THẾ BẢO ÔN ĐIỀU HÒA CĂN HỘ SỐ 6</t>
  </si>
  <si>
    <t>02 điều hòa phòng master và phòng trẻ con chảy nước =&gt; Cắt trần, vá trần, sơn trần, bọc lại bảo ôn =&gt; Sau khi sửa chữa xong thiết bị hoạt động bình thường</t>
  </si>
  <si>
    <t>Ton.nd, Thuong.mv, Thao.ct, Anh.ld</t>
  </si>
  <si>
    <t>EOA-190725</t>
  </si>
  <si>
    <t>CUNG CẤP ĐỒNG PHỤC</t>
  </si>
  <si>
    <t>Uniform</t>
  </si>
  <si>
    <t xml:space="preserve">MÁY PHÁT ĐIỆN BỊ CHÁY CẦU CHÌ NGUỒN </t>
  </si>
  <si>
    <t>Kiểm tra bộ hòa đồng bộ MFĐ bị cháy cầu chì nguồn =&gt; SPS đã thay thế cầu chì, bộ điều khiển hòa đồng bộ hoạt động bình thường
=&gt; Bộ điều khiển hoạt động bình thường=&gt; Cần theo dõi thêm
=&gt; Khách hàng cần cân nhắc thay thế bộ điều khiển đảm bảo sự hoạt động ổn định</t>
  </si>
  <si>
    <t>CỬA CỔNG</t>
  </si>
  <si>
    <t>Gate</t>
  </si>
  <si>
    <t>Cửa chính bị lỗi đóng mở không ổn định =&gt; Chỉnh đường ray dẫn hướng cho cửa chính, kiểm tra nút bấm điều khiển =&gt; Cửa hoạt động bình thường, khách hàng cân nhắc thay bộ điều khiển di động mới</t>
  </si>
  <si>
    <t>LTK-191007</t>
  </si>
  <si>
    <t>LẮP ĐẶT ĐÈN  KHẨN CẤP VÀ THOÁT HIỂM</t>
  </si>
  <si>
    <t>Emergency &amp; Exit light</t>
  </si>
  <si>
    <t>Dien.hd, Manh.lh, Hoang.v</t>
  </si>
  <si>
    <t>EOA-190814</t>
  </si>
  <si>
    <t>THAY THẾ ĐIỀU HÒA TẦNG 3</t>
  </si>
  <si>
    <t xml:space="preserve">1. Lắp đặt điều hòa mới
2. Lắp đặt ống thông gió
3. Chỉnh sửa ống gió
4. Chạy thử, bàn giao </t>
  </si>
  <si>
    <t>1. Sau khi lắp đặt, hệ thống hoạt động bình thường</t>
  </si>
  <si>
    <t>Ton.nd, Hiep.hs, Ha.pd, Tung.nk</t>
  </si>
  <si>
    <t>LTK-1901018</t>
  </si>
  <si>
    <t>THAY THẾ DẦU NHỚT, PHIN LỌC CHO MÁY PHÁT ĐIỆN</t>
  </si>
  <si>
    <t>Hung2.nm, Hung.nm, Hieu.kv</t>
  </si>
  <si>
    <t>EOA-191018</t>
  </si>
  <si>
    <t>PHÂN TÍCH CHẤT LƯỢNG MẪU NƯỚC SẠCH BỔ SUNG (THÁNG 10.2019)</t>
  </si>
  <si>
    <t>EOA-191024</t>
  </si>
  <si>
    <t>CUNG CẤP ÁO PHẢN QUANG</t>
  </si>
  <si>
    <t>Giao hàng</t>
  </si>
  <si>
    <t>SỰ CỐ MÁY BÁO LỖI 39 &amp; 42</t>
  </si>
  <si>
    <t>Kiểm tra khoanh vùng lỗi rộng quá, sự xuất hiện lỗi rất ít
(lỗi liên quan: van kết lưu, và các cảm biến nhiệt độ và áp suất)
*Cần theo dõi thêm có thể phải chờ khi thiết bị đó hỏng để xác định cho chính xác</t>
  </si>
  <si>
    <t>Ton.nd, ha.pd</t>
  </si>
  <si>
    <t>SỰ CỐ MÁY BÁO LỖI SỐ 1</t>
  </si>
  <si>
    <t>Kiểm tra nhanh vùng lỗi về áp suất cao, hoặc tín hiệu lỗi
đang nghi ngờ về van tiết lưu có thể bị lỗi</t>
  </si>
  <si>
    <t>EOA-191119</t>
  </si>
  <si>
    <t>THAY THẾ VÒNG BI QUẠT GIẢI NHIỆT CHO CHILLER</t>
  </si>
  <si>
    <t>Quạt số 2 hỏng vòng bi kêu to
Thay 2 vòng bi và 2 phốt cho quạt số 2
Sau khi thay vòng bi và phốt mới, quạt số 2 hoạt động bình thường</t>
  </si>
  <si>
    <t>Ton.nd, Ha.pd</t>
  </si>
  <si>
    <t>EOA-191121</t>
  </si>
  <si>
    <t>THAY DẦU CHO 2 CHILLER</t>
  </si>
  <si>
    <t>EOA-191204</t>
  </si>
  <si>
    <t>CUNG CẤP BỘ XẢ TOILET</t>
  </si>
  <si>
    <t>Toilet</t>
  </si>
  <si>
    <t>Nước chảy ở mặt lạnh
Kiểm tra hệ thóng thoát nước và phát hiện 1 điểm bị tuột thanh treo gầy vỡ ống thoát nên gầy ra tràn nước về mặt lạnh
Sau khi lắp lại vị trí ống nước ngưng bị tuột hệ thống thoát nước đã tốt không gây tràn nước trên mặt lạnh nữa</t>
  </si>
  <si>
    <t>Ton.nd, Hieu.kv</t>
  </si>
  <si>
    <t>EOA-191125</t>
  </si>
  <si>
    <t>LẮP VÁCH KÍNH CHO PHÒNG TẮM</t>
  </si>
  <si>
    <t>Lắp vách kính cho phòng tắm căn số 6
Sau khi lắp vách kính xong thiết bị sử dụng tốt</t>
  </si>
  <si>
    <t>EOA-191220</t>
  </si>
  <si>
    <t>THAY THẾ BÀN PHÍM CHUÔNG HÌNH CĂN HỘ</t>
  </si>
  <si>
    <t>Phone keypad</t>
  </si>
  <si>
    <t>Thay thế bàn phím sảnh chuông hình căn hộ =&gt; Chạy thử bàn giao =&gt; Bàn phím hoạt động bình thường</t>
  </si>
  <si>
    <t>Manh.lh, Dung.ta</t>
  </si>
  <si>
    <t>EOA-191203-1</t>
  </si>
  <si>
    <t>CUNG CẤP VẬT TƯ DỰ PHÒNG CHO CĂN HỘ</t>
  </si>
  <si>
    <t>Spare part</t>
  </si>
  <si>
    <t>EOA-191203</t>
  </si>
  <si>
    <t>LẮP ĐẶT VÁCH KÍNH CHO PHÒNG TẮM CĂN HỘ SỐ 6</t>
  </si>
  <si>
    <t>Sau khi lắp xong thiết bị sử dụng tốt</t>
  </si>
  <si>
    <t xml:space="preserve">SỰ CỐ SỬA CHỮA CHILLER </t>
  </si>
  <si>
    <t>Máy báo lỗi 44 áp suất ga thấp
Nạp bổ sung gas
Sau khi nạp bổ sung gas xong chiller hoạt động bình thường</t>
  </si>
  <si>
    <t>EOA-200219</t>
  </si>
  <si>
    <t>LẮP ĐẶT VÁCH KÍNH CHO PHÒNG TẮM CĂN HỘ SỐ 12</t>
  </si>
  <si>
    <t>Lắp đặt vách kính cho phòng tắm căn hộ số 12
Hoàn thành công việc</t>
  </si>
  <si>
    <t>Dung.tv</t>
  </si>
  <si>
    <t>EOA-200212-2</t>
  </si>
  <si>
    <t>Water tank</t>
  </si>
  <si>
    <t>Sau khi vệ sinh xong bể nước rất sạch sẽ</t>
  </si>
  <si>
    <t>Ton.nd, Hiep.hs, Dung.ct, Dien.hd, Thuong.mv</t>
  </si>
  <si>
    <t>Delay, Đợi Sứ quán báo lại</t>
  </si>
  <si>
    <t>SỰ CỐ CỔNG THỦY LƯC</t>
  </si>
  <si>
    <t>Cổng thủy lực phía Đào Tấn không hoạt động được.
Kiểm tra hệ thống điều khiển
Kiểm tra thủy lực
Phản lực Role thời gian bị hỏng
Đã sử lý tạm thời, cần thay thế 01 role mới (role thời gian 60s)
Cổng thủy lực phía Đào Tấn hoạt động bình thường</t>
  </si>
  <si>
    <t>EOA-200304</t>
  </si>
  <si>
    <t>Chiller phía Tây: Thay thế vòng bi cho quạt giải nhiệt số 1
Chiller phía Đông: Thay thế vòng bi cho quạt giải nhiệt số 5
Chạy thử, bàn giao
Hệ thống quạt giải nhiệt hoạt động bình thường</t>
  </si>
  <si>
    <t>Hiep.hs, Duc.nv</t>
  </si>
  <si>
    <t>EOA-200306</t>
  </si>
  <si>
    <t>SỬA CHỮA ĐIỀU HÒA CĂN HỘ SỐ 9</t>
  </si>
  <si>
    <t xml:space="preserve">Van tiết lưu giàn lạnh không hoạt động do lạnh
Đã thay van tiết lưu mới và phát hiện thêm chu trình đóng mở của van tiết lưu không chính xác. Nguyên nhân do lỗi bo mạch giàn lạnh điều khiển quá trình đóng mở sai chế độ
Cân thay bo điều  khiển của giàn lạnh để đảm bảo van tiết lưu được hoạt động tốt
</t>
  </si>
  <si>
    <t>Đề nghị SPS cần kiểm tra và tìm nguyên nhân chính xác và đầy đủ tránh phải sữa chữa nhiều lần</t>
  </si>
  <si>
    <t>Ton.nd, Hiep.hs, Hieu.kv</t>
  </si>
  <si>
    <t>EOA-200212-3</t>
  </si>
  <si>
    <t>ĐO ĐIỆN TRỞ TIẾP ĐỊA HỆ THỐNG CHỐNG SÉT, QUÉT ẢNH NHIỆT VÀ TEST RCD</t>
  </si>
  <si>
    <t>1.Đo điện trở tiếp địa hệ thống chống sét
2.Kiểm tra các tủ điện phát hiện quá nhiệt
3.Chụp ảnh nhiệt các tủ điện
4.Test chức  năng RCD
5.Phát hành báo cáo và khuyến cáo
Đầu ra phía sau cầu chì VAV 3-2/3 bị cháy dây (do phát nhiệt)
Đã xử lý lại và hoạt động bình thường</t>
  </si>
  <si>
    <t>EOA-200212-1</t>
  </si>
  <si>
    <t>BẢO TRÌ BƠM CHỮA CHÁY SPRINKLER &amp; HYDRANT</t>
  </si>
  <si>
    <t xml:space="preserve">Sprinkler Pump
Ống đồng vị trí bơm bù bị gỉ sét
Rò rỉ nước vị trí Rơ le áp suất 
Phương án:
Thay thế ống, vật tư SQ cấp
Rò rỉ: đã vệ sinh xử lý, vật tư SQ cấp
*Hệ thống Sprinkler Pump bảo dưỡng, sữa chữa, đã hoạt động bình thường
Hydrant Pump
Giải chấu cao su 120x90 mức chảy nước
Chảy nước bơm bù
Van giảm áp chảy nước
Đồng hồ áp suất  bị hỏng
Đẫ thay thế giảm chấu 120x90, thay phới bơm trù, sữa chữa điện áp, vật tư SQ cấp
</t>
  </si>
  <si>
    <t>Hung2.nm, Hoang.v, Hiep.hs, Hoang.v, Thuong.mv</t>
  </si>
  <si>
    <t>EOA-191211</t>
  </si>
  <si>
    <t>LẮP ĐẶT ĐƯỜNG ỐNG NƯỚC LẠNH NỐI GIỮA 2 CHILLER</t>
  </si>
  <si>
    <t>Lắp đặt đường ống nước lạnh nối giữa 2 chiller
Test chạy thử và bàn giao
Đường ống nước đã thi công xong, chạy thử, hoạt động bình thường</t>
  </si>
  <si>
    <t>Hiep.hs, Hung.nm, Dung.ct, Thuong.mv, Luan.dt</t>
  </si>
  <si>
    <t>EOA-191002</t>
  </si>
  <si>
    <t>CUNG CẤP ẮC QUY</t>
  </si>
  <si>
    <t>EOA-200317</t>
  </si>
  <si>
    <t>CUNG CẤP DẦU DIESEL CHO MÁY PHÁT ĐIỆN</t>
  </si>
  <si>
    <t>Đã hoàn thành công việc cấp dầu cho máy phát điện</t>
  </si>
  <si>
    <t>MÀN HÌNH HMI ĐIỀU KHỂN MÁY PHÁT ĐIỆN BỊ CHỚP</t>
  </si>
  <si>
    <t>- Màn hình HMI điều khiển máy phát điện bị chớp
-&gt; Ktra điện áp cấp cho HMI bị cao (28VDC)
-&gt; Thay thế ắc quy
=&gt; Bộ nguồn bị lỗi dẫn đến HMI ngắt bảo vệ =&gt; Đề nghị thay thế</t>
  </si>
  <si>
    <t>EOA-200318</t>
  </si>
  <si>
    <t>THAY THẾ BỘ NGUỒN HỆ THỐNG HÒA ĐỒNG BỘ MÁY PHÁT ĐIỆN</t>
  </si>
  <si>
    <t>Thay thế bộ nguồn hệ thống hòa đồng bộ máy phát điện
Chạy thử, bàn giao
Bộ nguồn mới hoạt động bình thường, điện áp ra 27.28VDC
Chức năng báo lỗi hoạt động bình thường</t>
  </si>
  <si>
    <t>Manh.lh, Duc.nv</t>
  </si>
  <si>
    <t>Căn số 11</t>
  </si>
  <si>
    <t>1 điều hòa phòng khách khu vực bàn sách hỏng van tiết lưu và có hiện tượng đọng nước ra vỏ máy (,odel P50VHM-ER2)
1 điều hòa phòng khách khu vực bàn ăn thỉnh thoảng bị phun nước ra cửa gió khi bật (model P50VHM-ER2)</t>
  </si>
  <si>
    <t>Điều hòa khi bật lên bị phun nước ra ngoài
Kiểm tra điều hòa và phát hiện 3 máy mặt lạnh bị hở van tiết lưu cần thay mới
1  van tiết lưu cho model P25VBN-E
2 van tiết lưu cho model P15VBM-E</t>
  </si>
  <si>
    <t>EOA-200506</t>
  </si>
  <si>
    <t>THAY THẾ BO MẠCH DÀN LẠNH ĐIỀU HÒA CĂN HỘ SỐ 9</t>
  </si>
  <si>
    <t>Lỗi bo điều khiển mặt lạnh AC -&gt; Thay bo mới -&gt; Chạy thử &amp; bàn giao -&gt; Cv hoàn thành</t>
  </si>
  <si>
    <t>Hoang.v, Dung.ct</t>
  </si>
  <si>
    <t>EOA-200325</t>
  </si>
  <si>
    <t>SỬA CHỮA BƠM CHỮA CHÁY SPRINKLER &amp; HYDRANT</t>
  </si>
  <si>
    <t>1. Bơm Hydrant: 
- Thay thế bình tích áP
- Thay thế khớp nối mềm cao su
- Thay thế đồng hồ áp
- Thay thế van 1 chiều bơm bù áp
- Sửa chữa đường ống bơm bù áp
- Thay thế phớt, vòng bi bơm bù áp
2. Bơm Sprinkler: Sửa chữa đường ống bơm Sprinkler
3. Chạy thử &amp; bàn giao
=&gt; Công việc đã hoàn thành, hệ thống h/đ bình thường</t>
  </si>
  <si>
    <t>Hung.nm, Hoang.v, Diem.lv</t>
  </si>
  <si>
    <t>EOA-200511-2</t>
  </si>
  <si>
    <t>THAY THẾ VAN TIẾT LƯU MẠCH A CHILLER PHÍA TÂY - NHÂN CÔNG</t>
  </si>
  <si>
    <t>Van tiết lưu mạch A mở van kém, hoạt động kém ổn định
Thu hồi gas cũ
Thay van tiết lưu mới, nén nito thử kín
Hút chân không và nạp gas mới
Chạy thử, theo dõi và bàn giao chiller
Sau khi sữa chữa chiller xong thì chiller hoạt động bình thường</t>
  </si>
  <si>
    <t>Ton.nd, Dung.ct, Thiem.l</t>
  </si>
  <si>
    <t>EOA-200511-1</t>
  </si>
  <si>
    <t>THAY THẾ VAN TIẾT LƯU MẠCH A CHILLER PHÍA TÂY - VẬT TƯ</t>
  </si>
  <si>
    <t>EOA-200511-3</t>
  </si>
  <si>
    <t>SỬA CHỮA ĐIỀU HÒA CĂN HỘ SỐ 11</t>
  </si>
  <si>
    <t>Điều hòa ngưng khi bật lên bị bắn nước ra ngoài cửa gió
Có hiện tượng ngưng tụ nước ra vỏ mặt lạnh
Thay van tiết lưu mới và bọc lại bảo ôn sau máy lạnh và tướng nước ngưng cho FEU1106 model P50VHM-E
Thay van tiết lưu mới và bọc lại bảo ôn sau máy lạnh và đường nước ngưng cho FEU1102 model P15VBM-E
Sau khi thay mới xong van tiết lưu  và sữa chữa điều hòa hoạt động bình thường</t>
  </si>
  <si>
    <t>Đã kiểm tra lần 2, các FCU bình thường bình thường, cần theo dõi thêm</t>
  </si>
  <si>
    <t>Ton.nd, Hoang.v, Luan.dt, Tan.nm</t>
  </si>
  <si>
    <t>EOA-200511-4</t>
  </si>
  <si>
    <t>SỬA CHỮA ĐIỀU HÒA CĂN HỘ SỐ 2</t>
  </si>
  <si>
    <t>Điều hòa khi bật lên có hiện tượng phun nước ra ngoài cửa gió
Thay van tiết lưu mới cho 3 mặt lạnh,
Sau khi thay mới van tiết lưu cho 3 mặt lạnh xong điều hòa hoạt động bình thường</t>
  </si>
  <si>
    <t>Ton.nd, Hung2.nm, Luan.dt</t>
  </si>
  <si>
    <t>EOA-200514-1</t>
  </si>
  <si>
    <t>HÚT BÙN BỂ NƯỚC THẢI (PHÍA CỔNG PHỤ NGUYỄN VĂN NGỌC)</t>
  </si>
  <si>
    <t>Waste water tank</t>
  </si>
  <si>
    <t>Hút bùn bể nước thải
Vệ sinh bể
Kiểm tra tình trạng bể
Sau khi hút bùn và vệ sinh bể thì bùn cặn trong bể đã hết</t>
  </si>
  <si>
    <t>Ton.nd, Duc.nv, Diem.lv, Hieu.nq</t>
  </si>
  <si>
    <t>EOA-200622</t>
  </si>
  <si>
    <t>SỮA CHỮA MÁY PHÁT ĐIỆN</t>
  </si>
  <si>
    <t>Máy phát điện số 3 báo lỗi "303 Low AC Voltage", không hoạt động được, hiện tại đang dừng chờ sửa chữa
'Sữa chữa máy phát điện số 3
Chạy thử bàn giao
Công việc đã hoàn thành</t>
  </si>
  <si>
    <t>Hung.nm, Hung2.nm, Luan.dt</t>
  </si>
  <si>
    <t>Septic tank</t>
  </si>
  <si>
    <t>EOA-200609</t>
  </si>
  <si>
    <t>CUNG CẤP NẮP BỒN CẦU</t>
  </si>
  <si>
    <t>Cung cấp nắp bồn cầu</t>
  </si>
  <si>
    <t>EOA-191129-Rev1</t>
  </si>
  <si>
    <t>THAY THẾ SÀN GỖ PHÒNG NGỦ MASTER CĂN HỘ SỐ 6</t>
  </si>
  <si>
    <t>Floor</t>
  </si>
  <si>
    <t>- Sàn gỗ phòng ngủ Master căn hộ số 6 bị hỏng nhiều chỗ -&gt; Thay thế sàn gỗ phòng ngủ Master căn hộ số 6
- Vách thạch cao hỏng -&gt; Sửa vách thạch cao, Sơn lại vách</t>
  </si>
  <si>
    <t>EOA-200703</t>
  </si>
  <si>
    <t>SỬA CHỮA VÁCH PHÒNG NGỦ MASTER &amp; ĐƯỜNG ỐNG ĐIỀU HÒA CĂN HỘ SỐ 6</t>
  </si>
  <si>
    <t>Đường ống AC bị chảy nước
-&gt; Cắt trần kiểm tra
-&gt; Sửa đường ống AC &amp; vá lại trần
-&gt; Ktra tình trạng AC
=&gt; Công việc hoàn thành</t>
  </si>
  <si>
    <t>EOA-200708</t>
  </si>
  <si>
    <t>SỬA CHỮA ĐIỀU HÒA CĂN HỘ SỐ 6</t>
  </si>
  <si>
    <t>Dàn lạnh 6.05 có hiện tượng đọng nước khi tắt máy -&gt; Thay van tiết lưu
=&gt; AC h/đ bình thường =&gt; cần theo dõi thêm</t>
  </si>
  <si>
    <t>Hoang.v</t>
  </si>
  <si>
    <t>EOA-200710</t>
  </si>
  <si>
    <t>SỬA CHỮA ĐIỀU HÒA CĂN HỘ SỐ 11 - Lần 2</t>
  </si>
  <si>
    <t>AC căn 11 bị chảy nước, tổng cộng 6 dàn lạnh
-&gt; Nạp bổ sung gas
-&gt; Sửa chữa bảo ôn 6 dàn lạnh, đổ foam cách nhiệt
=&gt; Công việc hoàn thành, AC h/đ bình thường</t>
  </si>
  <si>
    <t>- Điều hòa FCU 9.02, FCU 9.91, FCU 9.05 căn số 9 bị đọng nước ra vỏ dàn lạnh
-&gt; Cần xử lý bảo ôn sau dàn lạnh cho các FCU trên</t>
  </si>
  <si>
    <t>Kiểm tra điều hòa căn số 05:
- Điều hòa FCU 5.05 khi bật lên có hiện tượng phun nước khi bật
- Điều hòa FCU 5.01 có hiện tượng khi tắt dàn vẫn bị lạnh
- Điều hòa FCU 5.04 có hiện tượng khi tắt dàn vẫn bị lạnh
- Điều hòa FCU 5.03 có hiện tượng khi tắt dàn vẫn bị lạnh
-&gt; Cần thay van tiết lưu mới cho các dàn lạnh trên
-&gt; Cần xử lý bảo ôn sau dàn lạnh
-&gt; Cần xử lý tình trạng nhỏ nước xuống trần của đường ống điều hòa ngoài hành lang cửa ra vào</t>
  </si>
  <si>
    <t>EOA-200811</t>
  </si>
  <si>
    <t>SỬA CHỮA ĐIỀU HÒA CĂN HỘ SỐ 5</t>
  </si>
  <si>
    <t>- Mở lỗ trần
- Thay thế van tiết lưu cho dàn lạnh 5.01, 5.04, 5.05 điều hòa căn hộ số 5
- Sửa chữa đường ống điều hòa ở sảnh
- Hoàn trả trần, sơn lại
- Chạy thử, bàn giao
=&gt; Sau khi sửa chữa, hệ thống AC h/đ bình thường</t>
  </si>
  <si>
    <t>Ton.nd, Hoang.v, Hiep.hs</t>
  </si>
  <si>
    <t>EOA-200805</t>
  </si>
  <si>
    <t>THAY THẾ CÁC ĐƯỜNG ỐNG MỀM CỦA MÁY PHÁT ĐIỆN</t>
  </si>
  <si>
    <t>- Thay thế các đường ống mềm của 3 máy phát điện
-&gt; Chạy thử &amp; bàn giao
=&gt; Sau khi sửa chữa, hệ thống h/đ bình thường</t>
  </si>
  <si>
    <t>EOA-200804</t>
  </si>
  <si>
    <t>SỬA CHỮA RÒ RỈ DẦU CHILLER PHÍA ĐÔNG</t>
  </si>
  <si>
    <t>Sửa chữa rò rỉ dầu chiller phía Đông -&gt; chạy thử &amp; bàn giao
=&gt; Sau khi sửa chữa, hệ thống h/đ bình thường</t>
  </si>
  <si>
    <t>Ton.nd, Hiep.hs, Hoang.v, Diem.lv</t>
  </si>
  <si>
    <t>EOA-200811-VO</t>
  </si>
  <si>
    <t>SỬA CHỮA ĐIỀU HÒA CĂN HỘ SỐ 5 - PHÁT SINH</t>
  </si>
  <si>
    <t>- Lắp khay đựng nước trục ống điều hòa
- Chạy thử - bàn giao
=&gt; Sau khi sửa chữa, hệ thống AC h/đ bình thường</t>
  </si>
  <si>
    <t>Sửa chữa AC căn số 3
- FCU 301, FCU 303 có hiện tượng thấm nước ra vỏ dàn lạnh
- FCU 304 kêu to khi mở van tiết lưu
-&gt; Xử lý bảo ôn sau dàn lạnh cho FCU 301, FCU 303
-&gt; Căn chỉnh van tiết lưu cho FCU 304 &amp; cần theo dõi thêm
=&gt; Sau khi xử lý bảo ôn cho FCU 301, FCU 303 &amp; chạy thử, kg còn thấy thấm nước ngoài vỏ dàn lạnh
=&gt; FCU 304 căn chỉnh xong, tiếng kêu giảm đi nhiều -&gt; cần theo dõi thêm</t>
  </si>
  <si>
    <t>Sửa chữa AC căn số 5
- Các FCU: 501, 502, 503, 504, 505 có hiện tượng thấm nước ra vỏ dàn lạnh
-&gt; Xử lý bảo ôn sau dàn lạnh cho các FCU trên
=&gt; Sau khi xử lý bảo ôn xong &amp; chạy thử, kg còn thấy thấm nước ngoài vỏ dàn lạnh</t>
  </si>
  <si>
    <t>Ton.nd, Hieu.kv, Hoang.v</t>
  </si>
  <si>
    <t>Sửa chữa AC căn số 9
- FCU 901, FCU 902, FCU 905 có hiện tượng thấm nước ra vỏ dàn lạnh
-&gt; Xử lý bảo ôn sau dàn lạnh cho 3 dàn lạnh trên
-&gt; Ktra FCU 905 -&gt; phát hiện van tiết lưu h/đ kém =&gt; cần theo dõi thêm hoặc có thể thay mới
=&gt; Sau khi xử lý bảo ôn cho FCU 901, FCU 902, FCU 905, chạy thử &amp; theo dõi, kg còn thấy thấm nước ra vỏ dàn lạnh</t>
  </si>
  <si>
    <t>Ton.nd, Hieu.nq, Hoang.v</t>
  </si>
  <si>
    <t>EOA-200806-4</t>
  </si>
  <si>
    <t>CUNG CẤP BƠM NƯỚC SẠCH</t>
  </si>
  <si>
    <t>Cung cấp bơm nước sạch -&gt; CV hoàn thành</t>
  </si>
  <si>
    <t>Hiep.ld</t>
  </si>
  <si>
    <t>EOA-200806-1</t>
  </si>
  <si>
    <t>CUNG CẤP BƠM CHÌM NƯỚC THẢI</t>
  </si>
  <si>
    <t>Waste water pump</t>
  </si>
  <si>
    <t>Cung cấp bơm chìm nước thải -&gt; CV hoàn thành</t>
  </si>
  <si>
    <t>- Ktra bảo trì 2 bơm nước thải tầng hầm khu căn hộ
-&gt; Đã kéo bơm lên ktra vệ sinh test thử, bơm h/đ bình thường
-&gt; Ktra tình trạng h/đ của các phao -&gt; h/đ bình thường
-&gt; Ktra tình trạng h/đ của tủ điều khiển -&gt; h/đ bình thường
=&gt; Hệ thống bơm nước thải khu căn hộ h/đ bình thường</t>
  </si>
  <si>
    <t>Hung.nm, Hieu.kv, Thiem.l</t>
  </si>
  <si>
    <t>EOA-200806-2</t>
  </si>
  <si>
    <t>CUNG CẤP BƠM THOÁT NƯỚC THẢI</t>
  </si>
  <si>
    <t>Sum pump</t>
  </si>
  <si>
    <t>Cung cấp bơm thoát nước thải =&gt; Công việc hoàn thành</t>
  </si>
  <si>
    <t>EOA-200806-3</t>
  </si>
  <si>
    <t>CUNG CẤP BÌNH LỌC HỆ THỐNG NƯỚC SẠCH</t>
  </si>
  <si>
    <t>Fresh water filter</t>
  </si>
  <si>
    <t>Cung cấp bình lọc hệ thống nước sạch =&gt; Công việc hoàn thành</t>
  </si>
  <si>
    <t>8 Đào Tấn, Ba Đình, HN &amp; 66 Lý Thường Kiệt, HN</t>
  </si>
  <si>
    <t>EOA-200905-Rev1</t>
  </si>
  <si>
    <t>EOA-200905-Rev1-M01</t>
  </si>
  <si>
    <t>VẬN HÀNH BỂ BƠI</t>
  </si>
  <si>
    <t>Swimming pool</t>
  </si>
  <si>
    <t>Facility Management</t>
  </si>
  <si>
    <t>Vận hành bể bơi</t>
  </si>
  <si>
    <t>Da.vd</t>
  </si>
  <si>
    <t>EOA-200905-Rev1-M02</t>
  </si>
  <si>
    <t>EOA-200905-Rev1-M03</t>
  </si>
  <si>
    <t>EOA-200905-Rev1-M04</t>
  </si>
  <si>
    <t>EOA-200905-Rev1-M05</t>
  </si>
  <si>
    <t>EOA-200905-Rev1-M06</t>
  </si>
  <si>
    <t>EOA-200905-Rev1-M07</t>
  </si>
  <si>
    <t>EOA-200905-Rev1-M08</t>
  </si>
  <si>
    <t>EOA-200905-Rev1-M09</t>
  </si>
  <si>
    <t>EOA-200905-Rev1-M10</t>
  </si>
  <si>
    <t>EOA-200905-Rev1-M11</t>
  </si>
  <si>
    <t>EOA-200905-Rev1-M12</t>
  </si>
  <si>
    <t>EOA-200905-Rev1-M13</t>
  </si>
  <si>
    <t>EOA-200905-Rev1-M14</t>
  </si>
  <si>
    <t>EOA-200905-Rev1-M15</t>
  </si>
  <si>
    <t>EOA-200905-Rev1-M16</t>
  </si>
  <si>
    <t>EOA-200905-Rev1-M17</t>
  </si>
  <si>
    <t>EOA-200905-Rev1-M18</t>
  </si>
  <si>
    <t>EOA-200905-Rev1-M19</t>
  </si>
  <si>
    <t>EOA-200905-Rev1-M20</t>
  </si>
  <si>
    <t>EOA-200905-Rev1-M21</t>
  </si>
  <si>
    <t>EOA-200905-Rev1-M22</t>
  </si>
  <si>
    <t>Dịch vụ bảo trì bể bơi T7/2022</t>
  </si>
  <si>
    <t>EOA-200905-Rev1-M23</t>
  </si>
  <si>
    <t>Dịch vụ bảo trì bể bơi T8/2022</t>
  </si>
  <si>
    <t>EOA-200905-Rev1-M24</t>
  </si>
  <si>
    <t>Dịch vụ bảo trì bể bơi T9/2022</t>
  </si>
  <si>
    <t>Chan.nt</t>
  </si>
  <si>
    <t>EOA-200905-Rev1-M25</t>
  </si>
  <si>
    <t>Dịch vụ bảo trì bể bơi T10/2022</t>
  </si>
  <si>
    <t>EOA-200905-Rev1-M26</t>
  </si>
  <si>
    <t>Dịch vụ bảo trì bể bơi T11/2022</t>
  </si>
  <si>
    <t>EOA-200905-Rev1-M27</t>
  </si>
  <si>
    <t>Dịch vụ bảo trì bể bơi T12/2022</t>
  </si>
  <si>
    <t>EOA-200905-Rev1-M28</t>
  </si>
  <si>
    <t>EOA-200905-Rev1-M29</t>
  </si>
  <si>
    <t>EOA-200905-Rev1-M30</t>
  </si>
  <si>
    <t>EOA-200905-Rev1-M31</t>
  </si>
  <si>
    <t>EOA-200905-Rev1-M32</t>
  </si>
  <si>
    <t>EOA-200905-Rev1-M33</t>
  </si>
  <si>
    <t>EOA-200905-Rev1-M34</t>
  </si>
  <si>
    <t>EOA-200905-Rev1-M35</t>
  </si>
  <si>
    <t>EOA-200905-Rev1-M36</t>
  </si>
  <si>
    <t>EOA-200919</t>
  </si>
  <si>
    <t>THAY THẾ ĐIỀU KHIỂN QUẠT TRẦN</t>
  </si>
  <si>
    <t>Fan remote</t>
  </si>
  <si>
    <t>Thay thế điều khiển quạt trần (2 điều khiển KDK &amp; 2 điều khiển Panasonic)</t>
  </si>
  <si>
    <t>EOA-200923</t>
  </si>
  <si>
    <t>SỬA CHỮA RÒ RỈ DẦU CHILLER PHÍA TÂY</t>
  </si>
  <si>
    <t>- Bulong trên máy nén mạch A, B bị thấm dầu
- Mặt bích trên đường cân bằng dầu mạch A bị thấm dầu
-&gt; Xử lý thay gioăng chỗ bị rò rỉ dầu
-&gt; Bổ sung thay dầu cho mạch A
-&gt; Chạy thử và ktra các điểm rò rỉ, không phát hiện rò rỉ -&gt; bàn giao lại hệ thống cho ĐSQ
-&gt; Cần theo dõi thêm các điểm đã xử lý rò rỉ
=&gt; Sau khi sửa chữa xong, hệ thống h/đ bình thường</t>
  </si>
  <si>
    <t>Ton.nd, Diem.lv</t>
  </si>
  <si>
    <t>EOA-200924</t>
  </si>
  <si>
    <t>SỬA CHỮA ĐIỀU HÒA CĂN HỘ SỐ 7</t>
  </si>
  <si>
    <t>- Ống đồng điều hòa FCU 7.04 bảo ôn đã xuống cấp nên bị đọng sương, rỉ nước xuống trần làm ố trần
-&gt; Cắt trần để bọc lại bảo ôn ống đồng FCU 7.04
-&gt; Sơn và sửa hoàn thiện lại trần
=&gt; Điều hòa đã không còn đọng sương
=&gt; Trần đã sơn bả hoàn thiện</t>
  </si>
  <si>
    <t xml:space="preserve">Hiep.hs, Diem.lv </t>
  </si>
  <si>
    <t>EOA-200925</t>
  </si>
  <si>
    <t>SỬA CHỮA ĐIỀU HÒA CĂN HỘ SỐ 10</t>
  </si>
  <si>
    <t>Thay thế van tiết lưu cho dàn lạnh 10.01, 10.06 điều hòa căn hộ số 10
-&gt; Chạy thử, bàn giao</t>
  </si>
  <si>
    <t>Ton.nd, Tan.nm</t>
  </si>
  <si>
    <t>EOA-201019</t>
  </si>
  <si>
    <t>THAY THẾ CẢM BIẾN NHIỆT ĐỘ DÀN LẠNH ĐIỀU HÒA CĂN HỘ SỐ 9</t>
  </si>
  <si>
    <t>- FCU báo lỗi 5003 không chạy
- Ktra &amp; thay sensor dàn lạnh
- Chạy thử, kiểm tra
-&gt; FCU 9.02 đã h/đ bình thường</t>
  </si>
  <si>
    <t>Hiep.hs, Thuong.mv</t>
  </si>
  <si>
    <t>EOA-201020-Rev1</t>
  </si>
  <si>
    <t>LẮP ĐẶT GIÁ ĐỠ BẢO VỆ CHO 01 CÂY PHƯỢNG</t>
  </si>
  <si>
    <t>Không có giá chống cây -&gt; Lắp đặt giá chống cây phượng =&gt; Giá chống cây chắc chắn đảm bảo y/c kỹ thuật</t>
  </si>
  <si>
    <t>Bang.ta, Hiep.hs, Hoang.v</t>
  </si>
  <si>
    <t>FCU</t>
  </si>
  <si>
    <t>- AC bị ohun nước ra ngoài khi bật máy
-&gt; Căn chỉnh lại van tiết lưu &amp; chạy theo dõi
-&gt; Sau khi căn chỉnh xong, AC h/đ bình thường
=&gt; Hiện tại FCU h/đ bình thường -&gt; cần thời gian theo dõi thêm</t>
  </si>
  <si>
    <t>Ton.nd, Cuong.dv</t>
  </si>
  <si>
    <t>EOA-201105</t>
  </si>
  <si>
    <t>SỬA CHỮA RÒ RỈ GAS MẠCH 1 CHILLER PHÍA TÂY</t>
  </si>
  <si>
    <t>Đường ống gas mạch A chiller phía Tây bị rò rỉ gas
-&gt; Xử lý rò rỉ gas mạch A chiller phía Tây, nén nitor thử kín, hút chân không
-&gt; Nạp gas mới cho chiller phía Tây mạch A
-&gt; Chạy thử &amp; bàn giao
=&gt; Sau khi sửa chữa xong, chiller phía Tây mạch A h/đ bình thường</t>
  </si>
  <si>
    <t>Ton.nd, Hiep.hs, Tan.nm</t>
  </si>
  <si>
    <t>EOA-201109</t>
  </si>
  <si>
    <t>SỬA CHỮA ĐIỀU HÒA CĂN HỘ SỐ 6 - LẦN 2</t>
  </si>
  <si>
    <t>- Bảo ôn đường ống điều hòa bị ngưng tụ nước nhỏ xuống trần thạch cao 
- Xử lý bọc lại bảo ôn, lắp máng hứng nước &amp; trả lại trạng thái bình thường
=&gt; Sau khi sửa chữa xong thiết bị h/đ bình thường</t>
  </si>
  <si>
    <t>Ton.nd, Hiep.hs, Long.nv, Diem.lv</t>
  </si>
  <si>
    <t>- Lắp bình tích áp &amp; sửa chữa rò rỉ đường ống của hệ thống bơm cứu hỏa Hydrant
-&gt; Lắp bình tích áp mới
-&gt; Thay thế đường ống bị rò rỉ
=&gt; Hệ thống đường ống không còn rò rỉ, bình tích áp h/đ bình thường</t>
  </si>
  <si>
    <t>EOA-201123</t>
  </si>
  <si>
    <t>SỬA CHỮA ĐIỀU HÒA CĂN HỘ SỐ 6 - LẦN 3</t>
  </si>
  <si>
    <t>Thay thế van tiết lưu cho dàn lạnh điều hòa căn hộ số 6 (phòng ngủ bé)
-&gt; Chạy thử, bàn giao</t>
  </si>
  <si>
    <t>Thao.hv, Hiep.hs</t>
  </si>
  <si>
    <t>EOA-201118-1</t>
  </si>
  <si>
    <t>SỬA CHỮA AHU-C-3/1, AHU-C-2/1</t>
  </si>
  <si>
    <t>Sửa chữa AHU-C-3/1, AHU-C-2/1
-&gt; Chạy thử, bàn giao</t>
  </si>
  <si>
    <t xml:space="preserve"> EOA-201118-2</t>
  </si>
  <si>
    <t>SỬA CHỮA BƠM NƯỚC LẠNH</t>
  </si>
  <si>
    <t>Sửa chữa bơm nước lạnh
-&gt; Chạy thử, bàn giao</t>
  </si>
  <si>
    <t>EOA-200918</t>
  </si>
  <si>
    <t>THIẾT KẾ CẢI TẠO BỂ BƠI</t>
  </si>
  <si>
    <t>- Bể bơi bị nghiêng, xuống cấp
-&gt; Khảo sát chuyên sâu để đánh giá lên phương án và phát hành "báo cáo nguyên nhân bể bị nghiêng và đề xuất giải pháp
-&gt; Đề xuất giải pháp và thiết kế để "Thay thế toàn bộ bề mặt hồ bơi tại sứ quán theo phong cách hiện đại hơn với việc sử dụng lại kết cấu bê tông của hồ bơi hiện tại
-&gt; Khảo sát chuyên sâu để đánh giá đưa giải pháp và phát hành báo cáo về "Các nguyên lý cơ bản và phạm vi công việc về cách sửa chữa hệ thống lọc hồ bơi, v.v
-&gt; Cung cấp thiết kế 3D (Tùy chọn) sẵn sàng cho giai đoạn 2
-&gt; Các phần việc liên quan khác: Bản vẽ mặt bằng bố trí thiết bị phòng bơm hồ bơi, đường ống, tủ điều khiển…
=&gt; Công việc đã hoàn thành</t>
  </si>
  <si>
    <t>Bang.ta</t>
  </si>
  <si>
    <t>EOA-200921</t>
  </si>
  <si>
    <t>THIẾT KẾ CẢI TẠO QUẦY BAR</t>
  </si>
  <si>
    <t>- Quầy bar đã cũ &amp; xuống cấp
-&gt; Thiết kế cải tạo: khu quầy bar, khu ngoại cảnh, khu vực bếp, khu vực vệ sinh
=&gt; CV đã hoàn thành</t>
  </si>
  <si>
    <t>EOA-201216</t>
  </si>
  <si>
    <t>SỬA CHỮA ĐƯỜNG ỐNG THOÁT NƯỚC CHẬU RỬA CĂN HỘ SỐ 1</t>
  </si>
  <si>
    <t>Plumbing</t>
  </si>
  <si>
    <t>- Sửa chữa đường ống thoát nước chậu rửa căn hộ số 1
- &gt; Chạy thử, bàn giao
-&gt; Công việc hoàn thành, hệ thống h/đ bình thường</t>
  </si>
  <si>
    <t>Le.hh, Ha.vd</t>
  </si>
  <si>
    <t>EOA-201015</t>
  </si>
  <si>
    <t>EOA-201015-FF</t>
  </si>
  <si>
    <t>CÁC DỊCH VỤ ĐỊNH KỲ HÀNG NĂM
(Clean fresh &amp; fire fighting water tank)</t>
  </si>
  <si>
    <t>Đã hoàn thành công việc vệ sinh bể nước sạch &amp; bể nước cứu hỏa</t>
  </si>
  <si>
    <t>Hiep.hs, Hung.nm, Thang.ta, Cuong.dv, Thiem.l</t>
  </si>
  <si>
    <t>EOA-201015-EL</t>
  </si>
  <si>
    <t>CÁC DỊCH VỤ ĐỊNH KỲ HÀNG NĂM
(Meter loop resistance for lightning system, thermal scanning &amp; test RCD)</t>
  </si>
  <si>
    <t xml:space="preserve">Lightning </t>
  </si>
  <si>
    <t>- Đo điện trở tiếp địa hệ thống chống sét
- Ktra các tủ điện phát hiện quá nhiệt
- Chụp ảnh nhiệt các tủ điện
- Test chức năng RCD
+ 01 CB tầng G tủ phân phối hỏng -&gt; đã thay thế
+ 01 CB tầng hầm, 01 CB tầng 3 nút test cơ hỏng -&gt; cần thay thế CB mới
+ 1 số CB thời gian bảo vệ kg đạt -&gt; cần thay thế CB mới
=&gt; CV đã hoàn thành</t>
  </si>
  <si>
    <t>Hung.nm, Dung.ct, Manh.lh</t>
  </si>
  <si>
    <t>EOA-201015-WT</t>
  </si>
  <si>
    <t>CÁC DỊCH VỤ ĐỊNH KỲ HÀNG NĂM
(Remove sludge for septic tank (near rear gate Nguyen Van Ngoc)</t>
  </si>
  <si>
    <t>Hút bùn bể nước thải (phía cổng phụ Nguyễn Văn Ngọc)
=&gt; CV đã hoàn thành</t>
  </si>
  <si>
    <t>Hiep.hs, Hung2.nm, Hieu.nq</t>
  </si>
  <si>
    <t>EOA-200921-MV</t>
  </si>
  <si>
    <t>CÁC DỊCH VỤ ĐỊNH KỲ HÀNG NĂM
(Maintenance &amp; testing for MV panel &amp; transformer)</t>
  </si>
  <si>
    <t>MV &amp; Transformer</t>
  </si>
  <si>
    <t>- Máy biến áp 22/10kV: bị rò rỉ dầu chỗ nấc phân áp -&gt; SPS đã thay gioăng, bổ sung dầu máy, xả E đầu sứ cao áp, vệ sinh máy, xịt bột ktra rò rỉ,theo dõi rò rỉ dầu sau khi bổ sung -&gt; Đề nghị KH theo dõi thêm
- Máy biến áp 10/0,4 kV: bị rò rỉ dầu chỗ rơ le bảo vệ áp suất -&gt; đã vệ sinh, siết chặt gioăng, xịt bột ktra rò rỉ, theo dõi rò rỉ dầu máy -&gt; Đề nghị KH theo dõi thêm
- 1 quả lọc chống ẩm của máy biến áp 10/0,4 kV đã kém =&gt; đề nghị KH có kế hoạch thay thế</t>
  </si>
  <si>
    <t>Manh.lh, Dien.hd, Thuong.mv, Ha.vd, Tan.nm, Hiep.ld</t>
  </si>
  <si>
    <t>EOA-201015-SP</t>
  </si>
  <si>
    <t>CÁC DỊCH VỤ ĐỊNH KỲ HÀNG NĂM
(Maintenance Sprinkler &amp; Hydrant pump)</t>
  </si>
  <si>
    <t xml:space="preserve"> Sprinkler pump</t>
  </si>
  <si>
    <t>Hệ thống bơm chữa cháy đã ktra bảo dưỡng h/đ bình thường</t>
  </si>
  <si>
    <t>Dien.hd, Cuong.dv</t>
  </si>
  <si>
    <t>Hydrant pump</t>
  </si>
  <si>
    <t>Dien.hd, Cuong.dv, Hieu.nq</t>
  </si>
  <si>
    <t>- 2 bóng đèn phòng khách kg sáng
- 1 bóng đèn tủ rượu kg sáng
- Dây cấp nước nóng nhà vệ sinh tầng 2 bị chảy nước
-&gt; Thay 2 bóng đèn mới cho phòng khách
-&gt; Chỉnh lại bóng đèn trong tủ rượu
-&gt; Thay dây cấp nước mới
=&gt; Các thiết bị h/đ bình thường</t>
  </si>
  <si>
    <t>Ha.vd, Thang.ta</t>
  </si>
  <si>
    <t>EOA-210113</t>
  </si>
  <si>
    <t>SỬA CHỮA ĐƯỜNG NƯỚC BÙ CHILLER</t>
  </si>
  <si>
    <t>- Bị thủng đường ống nước bù chiller
-&gt; Sửa chữa đường ống nước bù chiller
-&gt; Chạy thử, bàn giao
=&gt; Cv hoàn thành, hệ thống h/đ bình thường</t>
  </si>
  <si>
    <t xml:space="preserve">EMBASSY OF AUSTRALIA </t>
  </si>
  <si>
    <t>LTK-200205</t>
  </si>
  <si>
    <t>THAY THÊ BÌNH NƯỚC  NÓNG TẦNG 2</t>
  </si>
  <si>
    <t>Boiler</t>
  </si>
  <si>
    <t>Bình nước nóng áp mái tầng 2 không nóng
Kiểm tra hệ thống điện
Kiểm tra điện trở đối
Thay thế bình nước nóng mới
Model: TISOR 25kW
Bình nước  nóng hoạt động tốt</t>
  </si>
  <si>
    <t>Hung2.nm, Hieu.kv, Thuong.mv</t>
  </si>
  <si>
    <t>EMBASSY OF AUSTRALIA-66LTK</t>
  </si>
  <si>
    <t>SỰ CỐ CỬA CỔNG</t>
  </si>
  <si>
    <t>Công tắc mở cổng bị gẫy =&gt; Thay công tắc mới =&gt; Sau khi thay công tắc mới thiết bị hoạt động bình thường</t>
  </si>
  <si>
    <t>LTK-190713-Rev1</t>
  </si>
  <si>
    <t>THAY THẾ THIẾT BỊ PCCC</t>
  </si>
  <si>
    <t>Bàn giao 6 bình và 1 bình</t>
  </si>
  <si>
    <t>BỒN CẦU NHÀ VỆ SINH GẦN BỂ BƠI BỊ CHẢY NƯỚC</t>
  </si>
  <si>
    <t>Bồn cầu nhà vệ sinh gần bể bơi bị chảy nước và nắp của bồn cầu cũ, vàng ố =&gt; Xử lý hết bị chảy nước, thay nắp bồn cầu mới =&gt; Thiết bị hoạt động bình thường</t>
  </si>
  <si>
    <t>LTK-190626-Rev1</t>
  </si>
  <si>
    <t>LTK-190626-Rev1-GE-M01</t>
  </si>
  <si>
    <t>LTK-190626-Rev1-GE-M02</t>
  </si>
  <si>
    <t>LTK-190626-Rev1-GE-M03</t>
  </si>
  <si>
    <t>Hung2.nm, Hoang.v, Hieu.kv</t>
  </si>
  <si>
    <t>LTK-190626-Rev1-GE-M04</t>
  </si>
  <si>
    <t>LTK-190626-Rev1-GE-M05</t>
  </si>
  <si>
    <t>LTK-190626-Rev1-GE-M06</t>
  </si>
  <si>
    <t>Thất lạc bản cứng, không có bản scan</t>
  </si>
  <si>
    <t>LTK-190626-Rev1-GE-M07</t>
  </si>
  <si>
    <t>Hệ thống máy phát điện sau khi bảo dưỡng xong hoạt động bình thường</t>
  </si>
  <si>
    <t>Hung2.nm, Hiep.hs, Duc.nv</t>
  </si>
  <si>
    <t>LTK-190626-Rev1-GE-M08</t>
  </si>
  <si>
    <t>Do nhu cầu thực tế không cấp được điện lưới để chạy máy phát điện
Không chạy liên động cơ tải
Máy phát điện chạy không tải hoạt động bình thường</t>
  </si>
  <si>
    <t>LTK-190626-Rev1-GE-M09</t>
  </si>
  <si>
    <t>Máy phát điện hoạt đông bình thường</t>
  </si>
  <si>
    <t>LTK-190626-Rev1-FT-Q01</t>
  </si>
  <si>
    <t>Cần sửa chữa tủ điều khiển bơm nước sạch</t>
  </si>
  <si>
    <t>LTK-190626-Rev1-AC-Q01</t>
  </si>
  <si>
    <t>LTK-190626-Rev1-DO-Q01</t>
  </si>
  <si>
    <t>Automatic Gate</t>
  </si>
  <si>
    <t>Đã thay 01 tụ điện cho một bên cánh cổng chính, tủ điều khiển cánh cổng chính bị nước mưa chảy vào từ mái đón nước mưa =&gt; Y/ xử lý gấp</t>
  </si>
  <si>
    <t>LTK-190626-Rev1-WH-Q01</t>
  </si>
  <si>
    <t>Một bình nước nóng trên tầng mái hiện chưa rõ thông số</t>
  </si>
  <si>
    <t>Electrical panel, exhaust fan, exterior light</t>
  </si>
  <si>
    <t>LTK-190626-Rev1-IL-Q01</t>
  </si>
  <si>
    <t>Internal light</t>
  </si>
  <si>
    <t>Hiện trạng một số đèn ngoài trời bị rò điện =&gt; Cần thay thế cầu đấu
Đã thay 3 đèn và xử lý 4 điểm đấu nối
Thay mccb chống rò 32A
Thay 34 đèn trong nhà
Thay 6 chiết áp ( 10 cái)</t>
  </si>
  <si>
    <t>LTK-190626-Rev1-PP-Q01</t>
  </si>
  <si>
    <t xml:space="preserve"> Pool pump</t>
  </si>
  <si>
    <t>Hệ thống cấp nước sạch vào bồn chứa có hiện tượng chảy nước ra ngoài, nguyên nhân nghi do phoa bơm cấp nên không cắt bơm, và van 1 chiều đóng không kín</t>
  </si>
  <si>
    <t>LTK-190626-Rev1-PL-Q02</t>
  </si>
  <si>
    <t>General plumbing</t>
  </si>
  <si>
    <t>Đã xử lý rò rỉ nước ở tầng 2</t>
  </si>
  <si>
    <t>LTK-190626-Rev1-GE-Y01</t>
  </si>
  <si>
    <t>Sau khi bảo dưỡng thay lọc, thay nhớt, máy hoạt động ổn định và bình thường</t>
  </si>
  <si>
    <t>Hung2.nm, Hoang.v, Tung.nk</t>
  </si>
  <si>
    <t>LTK-190626-Rev1-FT-Q02</t>
  </si>
  <si>
    <t>Bơm nước sạch bị hỏng 01 công tắc áp suất, hiện tại 2 bơm chạy 1 công tắc áp suất.  Cần thay công tắc áp suất mới</t>
  </si>
  <si>
    <t>Hiep.hs, Hung2.nm</t>
  </si>
  <si>
    <t>LTK-190626-Rev1-AC-Q02</t>
  </si>
  <si>
    <t>Máy nén điều hòa phòng làm việc tầng 2 bị hỏng cần thay máy nén
Giàn lạnh phòng (lái xa + làm vườn) hỏng bo nguồn và motor quạt cần thay mới</t>
  </si>
  <si>
    <t>LTK-190626-Rev1-DO-Q02</t>
  </si>
  <si>
    <t>Cần thay thế máng hứng nước bên trên tủ điều kiển cổng đôi vì bị rỉ nước xuống tủ điều khiển</t>
  </si>
  <si>
    <t>LTK-190626-Rev1-WH-Q02</t>
  </si>
  <si>
    <t>*Bình nước nóng hoạt động bình thường
*Để đảm bảo nhiệt độ ổn định hơn, cần thay thế 01 bình trên mái tầng 2 (nhiệt độ đun nóng thấp)</t>
  </si>
  <si>
    <t>Hung2.mn, Hoang.v, Tung.nk</t>
  </si>
  <si>
    <t xml:space="preserve"> Hỏng 03 bóng đèn chiếu sáng ngoài trời đã thay bóng mới; 01 bóng đèn ngoài trời gần mfđ bị bong keo chụp đèn, hỏng đui bóng đèn. Đã xử lý gắn keo, thay đui, đèn và hoạt động bình thường. Tủ, quạt hoạt động bình thường sau khi bảo trì</t>
  </si>
  <si>
    <t>Ton.nd, Ha.pd, Hung2.nm, Hiep.hs</t>
  </si>
  <si>
    <t>LTK-190626-Rev1-IL-Q02</t>
  </si>
  <si>
    <t>Thay thế một số bóng đèn trong nhà =&gt; Đèn trong nhà hoạt động bình thường</t>
  </si>
  <si>
    <t>LTK-190626-Rev1-PP-Q02</t>
  </si>
  <si>
    <t>Bơm lọc bể bơi hoạt động bình thường</t>
  </si>
  <si>
    <t>Các cây vòi hoa sen trong nhà tắm đều bị lỏng lẻo =&gt; Đã xử lý chắc chắn</t>
  </si>
  <si>
    <t>LTK-190626-Rev1-GE-M10</t>
  </si>
  <si>
    <t>Hung2.nm, Tuyen.bx, Duc.nv</t>
  </si>
  <si>
    <t>LTK-190626-Rev1-FT-Q03</t>
  </si>
  <si>
    <t>Hệ thống nước sạch hoạt động bình thường
Sau khi dịch chuyển bơm xong, đã xử cặn và thông đường ống</t>
  </si>
  <si>
    <t>LTK-190626-Rev1-AC-Q03</t>
  </si>
  <si>
    <t>Hệ thống điều hòa hoạt động bình thường</t>
  </si>
  <si>
    <t>Hiep.hs, Ton.nd, Tuyen.bx, Duc.nv</t>
  </si>
  <si>
    <t>LTK-190626-Rev1-DO-Q03</t>
  </si>
  <si>
    <t>Cửa hoạt động bình thường
Chuông và màn hình hiển thị rõ</t>
  </si>
  <si>
    <t>LTK-190626-Rev1-WH-Q03</t>
  </si>
  <si>
    <t>Hệ thống bình nước nóng hoạt động bình thường ổn định
Đã thay 1 bình nước nóng áp mái tầng 2, bình số 4 Model: TISOR R2.5kW</t>
  </si>
  <si>
    <t>Hệ thống điện hoạt động bình thường
Đã thay 12 bóng đèn ngoài trời
Thay 4 bóng đèn trong nhà</t>
  </si>
  <si>
    <t>Hung2.nm, Duc.nv, Tuyen.bx</t>
  </si>
  <si>
    <t>LTK-190626-Rev1-IL-Q03</t>
  </si>
  <si>
    <t>Hệ thống đèn chiếu sáng trong nhà hoạt động bình thường
Đã thay 6 bóng đèn cháy</t>
  </si>
  <si>
    <t>LTK-190626-Rev1-PP-Q03</t>
  </si>
  <si>
    <t>Hệ thống bơm bể bơi hoạt động bình thường
Cần mua 8 cái gioăng cao su để dự phòng thay thế</t>
  </si>
  <si>
    <t>Hung2.nm, Hieu.kv, Dung.nv</t>
  </si>
  <si>
    <t>LTK-190626-Rev1-PL-Q03</t>
  </si>
  <si>
    <t>Hệ thống hoạt động bình thương</t>
  </si>
  <si>
    <t>Hung.nm, Hieu.kv, Hiep.hs</t>
  </si>
  <si>
    <t>Thiếu bản cứng tháng 2/2020</t>
  </si>
  <si>
    <t>LTK-190626-Rev1-GE-M11</t>
  </si>
  <si>
    <t>Máy phát điện sau khi bảo dưỡng xong hoạt động bình thường</t>
  </si>
  <si>
    <t>LTK-190626-Rev1-FT-Q04</t>
  </si>
  <si>
    <t>Hệ thống hoạt động bình thường
cháy 01 bộ đèn UV khử khuẩn cần thay thế đèn mới</t>
  </si>
  <si>
    <t>Hung.nm, Hieu.kv</t>
  </si>
  <si>
    <t>LTK-190626-Rev1-AC-Q04</t>
  </si>
  <si>
    <t>1 điều hòa phòng ngủ chính bảo ôn xốp của vỏ giàn lạnh bị bong tróc gây ra ngưng tụ nước ngoài vỏ. Nên dùng tốc độ quạt gió từ mức 3 trở lên hạn chế dùng chế độ quạt tự động (phòng master)
1 điều hòa phòng brother bảo ôn xốp của vỏ giàn lạnh bị bong tróc cách khắc phục như trên
Sau khi bảo trì xong các điều hòa đều hoạt động bình thường ngoại trừ 2 điều hòa bị ngưng tụ nước ra vỏ máy lạnh</t>
  </si>
  <si>
    <t>Ton.nd, Duc.nv</t>
  </si>
  <si>
    <t>LTK-190626-Rev1-DO-Q04</t>
  </si>
  <si>
    <t>Hệ thống cổng tự động sau khi bảo dưỡng xong hoạt động bình thường</t>
  </si>
  <si>
    <t>LTK-190626-Rev1-WH-Q04</t>
  </si>
  <si>
    <t>Các bình nước nóng hoạt động bình thường</t>
  </si>
  <si>
    <t>01 quạt hút phòng giặt là hỏng cần thay thế quạt mới
Đã thay 12 bóng đèn các loại bị cháy khu vực đèn vườn
Thay 1 đui đèn cạnh khu bể bơi
Các hạng còn lại hoạt động bình thường</t>
  </si>
  <si>
    <t>LTK-190626-Rev1-IL-Q04</t>
  </si>
  <si>
    <t>2 bóng đèn phòng ngủ tầng 2 hỏng,  đã thay thế
2 đèn phòng rượu hỏng chưa có đèn thay thế
1 bóng đèn phòng ngủ khu nhà khách hỏng đã thay thế
Các đèn còn lại hoạt động bình thường</t>
  </si>
  <si>
    <t>LTK-190626-Rev1-PP-Q04</t>
  </si>
  <si>
    <t>Các khớp nối với bộ phận tạo cho do tháo ra vệ sinh nhiều lần nên bị dò nước
cần thay thế 4 cái
Hệ thống bom bể bơi sau khi bảo dưỡng hoạt động bình thường</t>
  </si>
  <si>
    <t>LTK-190626-Rev1-PL-Q04</t>
  </si>
  <si>
    <t>Hệ thống cấp thoát nước hoạt động bình thường</t>
  </si>
  <si>
    <t xml:space="preserve">VÒI SEN PHÒNG TẮM TẦNG 2 RÒ RỈ NƯỚC </t>
  </si>
  <si>
    <t>Shower</t>
  </si>
  <si>
    <t>Vòi sen phòng tắm tầng 2 rò rỉ nước =&gt; Vệ sinh các vòi sen, xúc rửa Canxi =&gt; Các vòi sen đã hoạt động bình thường</t>
  </si>
  <si>
    <t>RCCB</t>
  </si>
  <si>
    <t>RCCB 16A (Sino) hoạt động không ổn định =&gt; Đã thực hiện kiểm tra, RCCB hoạt động kém =&gt; Không đảm bảo vận hành =&gt; Đề nghị thay thế Aptomat chống dòng rò</t>
  </si>
  <si>
    <t>Thao.ct</t>
  </si>
  <si>
    <t>LTK-190720</t>
  </si>
  <si>
    <t>SỬA CHỮA HỆ THỐNG CHIẾU SÁNG</t>
  </si>
  <si>
    <t xml:space="preserve"> Lơ dây đèn mắt ếch ngoài bể bơi khỏng =&gt; Đã thay thế mới lộ dây đèn bao gồm (cáp điện, ống luồn dây 20 mét) =&gt; Lộ dây đèn hắt mắt ếch cấp điện áp bình thường</t>
  </si>
  <si>
    <t>NƯỚC BỊ TRÀN BỂ</t>
  </si>
  <si>
    <t>Tank</t>
  </si>
  <si>
    <t>Nước bị tràn bể do gẫy phao cơ =&gt; Thay phao cơ mới =&gt; Sau khi thay phao cơ thiết bị hoạt động bình thường</t>
  </si>
  <si>
    <t xml:space="preserve">RCCB cấp nguồn cho hệ thống chiếu sáng bếp và đèn khu bể bơi bị nhẩy áp to mát </t>
  </si>
  <si>
    <t>RCCB cấp nguồn cho hệ thống chiếu sáng bếp và đèn khu bể bơi bị nhẩy áp to mát =&gt; Một số cầu đấu của đèn cột bể bơi bị rỉ sét gây chập =&gt; Đã thay thế =&gt; Hệ thống hoạt động bình thường (dòng rò 8,6mA)</t>
  </si>
  <si>
    <t>anh.ld</t>
  </si>
  <si>
    <t>Cửa mở ra không hết; kiểm tra cân chỉnh phần cơ khí; kiểm tra hành trình tín hiệu điện; cài đặt lại hành trình đóng mở cửa =&gt; Cửa hoạt động đóng/ mở bình thường</t>
  </si>
  <si>
    <t>BÌNH NÓNG LẠNH KHÔNG NÓNG</t>
  </si>
  <si>
    <t>Bình NL không nóng =&gt; Kiểm tra thấy không cắm dây nguồn cấp =&gt; Đã cắm lại nguồn cấp =&gt; BNL hoạt động bình thường</t>
  </si>
  <si>
    <t>BÌNH NƯỚC NÓNG NHÀ KHÁCH KHÔNG NÓNG</t>
  </si>
  <si>
    <t>*Kiểm tra bình nước nóng thấy không cắm dây nguồn
*Cắm lại dây nguồn cấp cho bình nước nóng
=&gt; Bình nước nóng hoạt động bình thường</t>
  </si>
  <si>
    <t>SỰ CỐ ĐÈN KHÔNG SÁNG</t>
  </si>
  <si>
    <t>1. Đèn chiếu sáng khu nhà chờ của bể bơi sáng quá
2.Đèn của bể bơi ngày 13/10/2019 không sáng từ 18h-23h
-&gt;Thay đèn công suất nhỏ hơn cho khu nhà chờ của bể bơi
-&gt; Kiểm tra hệ thống chiếu sáng cho bể bơi sáng bình thường, kiểm tra rơ-le thời gian cho hệ thống chiếu sáng vẫn bình thường cần theo dõi thêm
=&gt; Sau khi thay bóng đèn thì bóng đèn hoạt động bình thường</t>
  </si>
  <si>
    <t>*Nước sạch trong Tec tràn ra ngoài
*Chặn cửa phòng ngủ chính bị bay xa
*Chặn cửa phòng ngủ nhỏ bị gãy
*Xử lý phao cỏ bị gãy chốt van đóng mở nước
* Lấy lại chặn cửa phòng ngủ chính
*Tháo và lắp lại chặn cửa phòng ngủ nhỏ (lấy chặn cửa phòng ngủ chính để chuyển sang)
=&gt; Sau khi xử lý xong các thiết bị đều sử dụng tốt.</t>
  </si>
  <si>
    <t>SỰ CỐ CỔNG PHỤ RA VÀO NHÀ RIÊNG ĐẠI SỨ QUÁN ÚC</t>
  </si>
  <si>
    <t>1. Cổng phụ ra vào nhà riêng đại sứ quán Úc tụt rời khóa ra ngoài
-&gt; Đã kiểm tra và lắp lại khóa như bình thường
=&gt; Khóa cổng đã hoạt động bình thường
=&gt;Cổng phụ đã xuống cấp các khung cửa đã có dấu hiệu han rỉ mục nát cần có phương án thay thế cổng mới để đảm bảo an toàn và hoạt động ổn định</t>
  </si>
  <si>
    <t>SỰ CỐ QUẠT HÚT MÙI HỎNG</t>
  </si>
  <si>
    <t>Quạ hút mùi hỏng -&gt; Thay quạt hút mùi mới =&gt; Sau khi thay mới thiết bị hoạt động bình thường</t>
  </si>
  <si>
    <t>Ton.nd, Toan.hv</t>
  </si>
  <si>
    <t>Dịch vụ tính phí chưa có mã dự án</t>
  </si>
  <si>
    <t>Tap &amp; Ventilation fan</t>
  </si>
  <si>
    <t>*Vòi nước trong nhà vệ sinh phòng ngủ chính tầng 2 bị mất gioăng nên chảy nước
*Quạt hút mùi nhà vệ sinh cạnh bể bơi bị hỏng
-&gt; Thay gioăng và xử lý chổ bị chảy nước
-&gt; Khảo sát phòng bơm nước sạch để nâng cấp thay thế, sữa chữa hệ thống bơm nước sạch
=&gt; Sau khi thay gioăng xong thiết bị hoạt động bình thường
=&gt; Cần thay quạt hút mùi mới cho nhà vệ sinh cạnh bể bơi</t>
  </si>
  <si>
    <t xml:space="preserve">SỰ CỐ ĐÈN BỊ LỎNG CHÁY BÓNG </t>
  </si>
  <si>
    <t>Một số vị trí bóng đèn (rọi tranh) bị lỏng đuôi và cháy bóng
Đã gắn lại đuôi cho bóng đèn số lượng: 9 cái
Thay 3 bóng đèn cháy
Thay 1 tiến áp cho bóng đèn (rọi tranh)
tất cả các bóng đèn rọi tranh đã được chỉnh ngay ngắn</t>
  </si>
  <si>
    <t>Hung.nm, Tung.nk</t>
  </si>
  <si>
    <t>QUẠT DÀN LẠNH KHÔNG CHẠY</t>
  </si>
  <si>
    <t>Outdoor fan</t>
  </si>
  <si>
    <t>Kiểm tra xác định motor quạt hỏng, bo  mạch điều khiển giàn lạnh hỏng
-&gt;cần thay motor quạt và bo mạch giàn lạnh</t>
  </si>
  <si>
    <t>Ton.nd, Hiep.hs, hung2.nm, Ha.pd</t>
  </si>
  <si>
    <t xml:space="preserve">CẠNH KHU NHÀ VỆ SINH CỦA NHÀ KHÁCH </t>
  </si>
  <si>
    <t>Socket</t>
  </si>
  <si>
    <t>Lắp thêm 2 ổ cắm môi ổ cắm có 2 phích cắm và 2 hạt công tắc để tắt mở cho ổ cắm. Hai ổ cắm lấy ở 2 vị trí nguồn khác nhau và đi máng cho dây nguồn
Vị trí ở ổ cắm thứ nhất dây nguồn dài 4m đi từ ổ cắm  của bình nóng lạnh xuyên cửa ra ngoài. Vị trí thứ 2 dây nguồn dài 3m</t>
  </si>
  <si>
    <t>Quạt dàn lạnh không chạy
Kiểm tra xác định lỗi bo nguồn và motor quạt dàn lạnh
Thay bo nguồn và motor quạt dàn lạnh
Sau khi thay thế xong thiết bị hoạt động bình thường</t>
  </si>
  <si>
    <t>BẢO HÀNH THAY MÁY NÉN</t>
  </si>
  <si>
    <t>Compressor</t>
  </si>
  <si>
    <t>*Hỏng máy nến
*Bảo hành thay máy nén mới
*Sau khi thay máy nén xong thì phát hiện lóc kẹt van tiết lưu. Kẹt van tiết lưu là nguyên nhân gây ra hỏng máy nén
=&gt; Cần phải thay van tiết lưu</t>
  </si>
  <si>
    <t>LTK-191122</t>
  </si>
  <si>
    <t>THAY THẾ ĐÈN</t>
  </si>
  <si>
    <t>Đã thay thế đèn Downlight led (6 cái)
Chạy thử 6 đèn downlight led hoạt động bình thường</t>
  </si>
  <si>
    <t>Dien.hd, Hoang.v, Manh.lh</t>
  </si>
  <si>
    <t>LẮP ĐẶT ĐÈN KHẨN CẤP VÀ THOÁT HIỂM</t>
  </si>
  <si>
    <t>Đã lắp đặt đèn khẩn cấp và thoát hiểm
Chạy thử bàn giao
=&gt; Đền khẩn cấp và thoát hiểm hoạt động bình thường</t>
  </si>
  <si>
    <t>LTK-191018</t>
  </si>
  <si>
    <t>Thay thế dầu nhớt, phin lọc cho máy phát điện
Sau khi thay thế =&gt; máy phát điện hoạt động bình thường</t>
  </si>
  <si>
    <t>KIỂM TRA Ổ CẮM</t>
  </si>
  <si>
    <t>Ổ cắm bị bung ra ngoài
Kiểm tra và phát hiện ổ cắm bị rỉ sét nên  gây ra vỡ đế và long ra ngoài
cần thay đế ổ cắm mới hoặc sửa chửa</t>
  </si>
  <si>
    <t>SỬA CHỮA Ổ CẮM NHÀ VỆ SINH KHU NHÀ KHÁCH</t>
  </si>
  <si>
    <t>Ổ cắm bị hen gỉ mục đế không cố định được một ổ cắm
SPS đã sử lý va ra cố xong
Thiết bị hoạt động bình thường</t>
  </si>
  <si>
    <t xml:space="preserve">HỖ TRỢ KIỂM TRA RÒ ĐIỆN </t>
  </si>
  <si>
    <t>Electrical leakage</t>
  </si>
  <si>
    <t>Đẫ lắp 2 đèm panel led và dimmer
=&gt; Đèn panel led và dimmer sau khi lắp đặt hoạt động bình thường</t>
  </si>
  <si>
    <t>Hiep.hs, Ton.nd</t>
  </si>
  <si>
    <t>LTK190626</t>
  </si>
  <si>
    <t>KIỂM TRA SỰ CỐ ĐÈN CHIẾU SÁNG</t>
  </si>
  <si>
    <t>Đèn chiếu sáng phòng khách bật tắt không sáng
Đèn chiếu sáng phòng đọc sách nghi cháy bóng
Kiểm tra thay thế chiết áp cho công tắc đèn phòng khách
Đèn phòng đọc sách đã kiểm tra phát hiện đuôi bóng đèn bị hỏng (không sửa chửa được)
Công tắc đèn phòng khách hoạt động bình thường
Đèn phòng đọc sách cần thay thế đuôi bóng đèn mới</t>
  </si>
  <si>
    <t>KIỂM TRA ĐIỀU HÒA BỊ RÒ RỈ NƯỚC</t>
  </si>
  <si>
    <t>Phòng trẻ em tầng 2 điều hòa bị rò rỉ nước
Kiểm tra nguyên nhân điều hòa bị rò rỉ nước
Điều hòa bị rò rỉ nước do bảo ôn ống đồng đi âm tường xuống cấp, cần đục tường bọc lại bảo ôn</t>
  </si>
  <si>
    <t>KIỂM TRA BƠM BỂ BƠI</t>
  </si>
  <si>
    <t>Bơm kêu to
Kiểm tra bơm phát hiện bơm bị oxy hóa, ăn mòn nhiều gây ra hở nước và kêu to, bo kẹt
Cần thay bơm mới</t>
  </si>
  <si>
    <t>LTK-200414</t>
  </si>
  <si>
    <t>CÁC SỮA CHỮA NHỎ THÁNG 11/2019</t>
  </si>
  <si>
    <t>Kẹt van tiết lưu
Xã gas cũ
Thay van tiết lưu mới
Hút chân không
Nạp gas mới
Chạy thử
Sau khi thay van tiết lưu mới xong thiết bị hoạt động bình thường
*Ổ cắm bị han gỉ mục chế không cố định được một ổ cắm
SPS đã xử lý và gia cố xong
Thiết bị hoạt động bình thường</t>
  </si>
  <si>
    <t>Ton.nd, Hung.nm</t>
  </si>
  <si>
    <t>LTK-200416-Rev1</t>
  </si>
  <si>
    <t>THAY THẾ BƠM BỂ BƠI</t>
  </si>
  <si>
    <t>- Hỏng bơm lọc bể bơi
- Thay bơm lọc bể bơi, kiểm tra, chạy và theo dõi
- Bơm lọc bể bơi mới hoạt động tốt</t>
  </si>
  <si>
    <t>THAY THẾ BÓNG ĐÈN TRẦN CHIẾU NGHỈ TẦNG 2</t>
  </si>
  <si>
    <t>- Bóng đèn không sáng
- Thay bóng đèn trần chiesu nghỉ tầng 2
- Bóng đèn mới hoạt động tốt</t>
  </si>
  <si>
    <t>Đèn tường phòng khách bị cháy
Ổ phích cắm tường nhà bếp bị bung ra do tai bắt ổ trong thời gian sử dụng lâu năm bị hen rỉ đứt chân
Thay bóng đèn mới cho phòng khách
Lắp lại  ổ phích căm nhà bếp
Đèn phòng khách hoạt động bình thường
Đã lắp lại ổ phích cắm, cần xử lý các ổ phích cắm lâu dài triệt để</t>
  </si>
  <si>
    <t>THAY THẾ BÓNG ĐÈN</t>
  </si>
  <si>
    <t>Bóng đèn không sáng
Thay bóng đèn trần chiếu nghỉ tầng 2
Bóng đèn mới hoạt động tốt</t>
  </si>
  <si>
    <t>Hung.nm, Hiep.hs, Duc.nv</t>
  </si>
  <si>
    <t>LTK-200511</t>
  </si>
  <si>
    <t>THAY THẾ CỔNG PHỤ</t>
  </si>
  <si>
    <t>Thay thế cổng phụ
Hoàn thành</t>
  </si>
  <si>
    <t>LTK-200518</t>
  </si>
  <si>
    <t>THAY THẾ ĐÈN UV HỆ THỐNG NƯỚC SẠCH</t>
  </si>
  <si>
    <t>UV lamp</t>
  </si>
  <si>
    <t>Thay thế đèn UV hệ thống nước sạch
hoàn thành</t>
  </si>
  <si>
    <t>Ton.nd, Khang.vd, Hieu.nq</t>
  </si>
  <si>
    <t>LTK-200612</t>
  </si>
  <si>
    <t>CÁC SỬA CHỮA NHỎ THÁNG 06/2020</t>
  </si>
  <si>
    <t>Đèn led khu bếp không sáng
Quạt hút phòng giặt không chạy
Thay mới đèn led trong bếp
Thay mới quạt hút phòng giặt
Sau khi thay mới xong các thiết bị đều hoạt đông tốt</t>
  </si>
  <si>
    <t>LTK-200805</t>
  </si>
  <si>
    <t>CÁC SỬA CHỮA NHỎ THÁNG 07/2020</t>
  </si>
  <si>
    <t>Dimmer đèn phòng ăn chính không hoạt động
-Kiểm tra xác định nguyên nhân Dimmer hỏng
-Thay thế Dimmer mới
-Dán silicon viền công tắc
-Vệ sinh khu vực làm việc
-Thiết bị hoạt động bình thường</t>
  </si>
  <si>
    <t>Hieu.kv, Hung2.nm</t>
  </si>
  <si>
    <t xml:space="preserve">SỰ CỐ </t>
  </si>
  <si>
    <t>-Thay thế bóng đèn bị cháy
-Kiểm tra khảo sát các khung cửa ra vào có hiện tượng bị nứt, hở
-Thay bóng đèn tường phòng ăn chính
-Lấy số liệu cửa chính để thay thế
-Kiểm tra các cửa khác có hiện tượng bung nứt
-Xử lý nẹp vách tường và khua cửa sổ bị bung ra
-Đèn tường hoạt động bình thường
-Khung cửa chính chờ thay thế
-Các vết bung nứt đã được xử lý</t>
  </si>
  <si>
    <t>LTK-190626-Rev1-GE-M12</t>
  </si>
  <si>
    <t>- Bồn cầu xả nước bị tắc
-&gt; Tháo bồn cầu kiểm tra nguyên nhân gây tắc
-&gt; Vệ sinh bồn cầu &amp; đường ống thoát bằng bơm áp lực
=&gt; Đã xử lý xong tình trạng tắc nước trong bồn cầu =&gt; cần theo dõi thêm
=&gt; Nguyên nhân gây tắc do đường ống thoát của bồn cầu &amp; ống thoát nước không thẳng do phải đi cong bằng ống ruột gà
=&gt; Xử lý lại đường nước thoát vì đang đặt quá gần với tường</t>
  </si>
  <si>
    <t>- Đèn chiếu sáng khu bếp bị hỏng
-&gt; Thay mới bóng đèn -&gt; đèn sáng bình thường</t>
  </si>
  <si>
    <t>Diem.lv</t>
  </si>
  <si>
    <t>LTK-200708</t>
  </si>
  <si>
    <t>LTK-200708-GE-M01</t>
  </si>
  <si>
    <t>- Để đảm bảo MFĐ h/đ liên tục trong thời gian dài hơn cần bổ sung 40L nhiên liệu
-&gt; MFĐ h/đ bình thường</t>
  </si>
  <si>
    <t>LTK-200708-GE-M02</t>
  </si>
  <si>
    <t>Sau khi bảo dưỡng xong, MFĐ h/đ bình thường
-&gt; Cần bổ sung 40L nhiên liệu</t>
  </si>
  <si>
    <t>LTK-200708-GE-M03</t>
  </si>
  <si>
    <t>- MFĐ không h/đ được
-&gt; Đã ktra hệ thống điều khiển MFĐ
-&gt; Chuẩn đoán hỏng bộ điều tốc speed control 8405-307
=&gt; Cần thay thế bộ điều tốc mới</t>
  </si>
  <si>
    <t>LTK-200708-GE-M04</t>
  </si>
  <si>
    <t>Sau khi bảo dưỡng, thay thế vật tư xong, MFĐ h/đ bình thường</t>
  </si>
  <si>
    <t>Hung2.nm, Thao.hv, Nguyen.di</t>
  </si>
  <si>
    <t>LTK-200708-GE-Y01</t>
  </si>
  <si>
    <t>Hung2.nm, Hoang.v</t>
  </si>
  <si>
    <t>LTK-200708-GE-M05</t>
  </si>
  <si>
    <t>- Do nhu cầu thực tế, MFĐ kg h/đ có tải
-&gt; Sau khi bảo dưỡng, MFĐ h/đ bình thường</t>
  </si>
  <si>
    <t>Hung2.nm, Hiep.hs, Hieu.nq</t>
  </si>
  <si>
    <t>LTK-200708-GE-M06</t>
  </si>
  <si>
    <t>Do nhu cầu thực tế MFĐ không hoạt động có tải
=&gt; Sau khi bảo dưỡng, MFĐ hoạt động bình thường</t>
  </si>
  <si>
    <t>Hung2.nm, Tai.nt, Dong.hp</t>
  </si>
  <si>
    <t>LTK-200708-GE-M07</t>
  </si>
  <si>
    <t>- Do nhu cầu thực tế, hệ thống MFD h/đ kg có tải
=&gt; Sau khi bảo dưỡng, hệ thống MFĐ h/đ bình thường</t>
  </si>
  <si>
    <t>Hung2.nm,  Dong.hp</t>
  </si>
  <si>
    <t>LTK-200708-GE-M08</t>
  </si>
  <si>
    <t>Hung2.nm,  Hoang.v</t>
  </si>
  <si>
    <t>LTK-200708-GE-M09</t>
  </si>
  <si>
    <t>- Do nhu cầu thực tế, hệ thống MFD không chạy thử có tải
=&gt; Sau khi bảo dưỡng, hệ thống MFĐ h/đ bình thường</t>
  </si>
  <si>
    <t>LTK-200708-GE-M10</t>
  </si>
  <si>
    <t>- MFĐ h/đ ở chế độ không tải
=&gt; Sau khi bảo dưỡng, hệ thống MFĐ h/đ bình thường</t>
  </si>
  <si>
    <t>LTK-200708-GE-M11</t>
  </si>
  <si>
    <t>LTK-200708-FT-Q01</t>
  </si>
  <si>
    <t>- Đầu nguồn cấp nước có hiện tượng thấm nước cần sửa chữa (vị trí đầu cổng phụ gốc cây cọ)
- Hệ thống h/đ bình thường</t>
  </si>
  <si>
    <t>LTK-200708-FT-Q02</t>
  </si>
  <si>
    <t>- Hệ thống bơm nước sạch h/đ bình thường
- Bơm tăng áp số 1, có hiện tượng rò rỉ nước phớt trục, cần thay thế phớt mới
- Rơ le đảo bơm kêu to, ồn</t>
  </si>
  <si>
    <t>Hung.nm, Thuong.mv, Long.nv</t>
  </si>
  <si>
    <t>LTK-200708-FT-Q03</t>
  </si>
  <si>
    <t>- Hệ thống bơm nước sạch h/đ bình thường
- Bình tích áp hỏng -&gt; đã thay thế bình mới</t>
  </si>
  <si>
    <t>Hung2.nm, Cuong.dv, Dong.hp</t>
  </si>
  <si>
    <t>LTK-200708-FT-Q04</t>
  </si>
  <si>
    <t>Hệ thống bơm nước sạch h/đ bình thường</t>
  </si>
  <si>
    <t>Hung.nm, Cuong.dv</t>
  </si>
  <si>
    <t>LTK-200708-AC-Q01</t>
  </si>
  <si>
    <t>- AC phòng Master bị rỉ nước -&gt; đã ktra &amp; bắn Foam cách nhiệt đường ống trên trần xuống =&gt; Tiếp tục theo dõi thêm
=&gt; Đã bắn foam cách nhiệt 8 AC tầng 2</t>
  </si>
  <si>
    <t>Hiep.hs, Ton.nd, Thuong.mv, Hieu.nq, Hoang.v, Luan.dt</t>
  </si>
  <si>
    <t>LTK-200708-AC-Q02</t>
  </si>
  <si>
    <t>- Ống đồng gần dàn lạnh phòng ngủ master, phòng ngủ con trai lớn, phòng ngủ con trai nhỏ bị đọng thấm nước ra tường. Cần đục tường bọc lại bảo ôn mới (tầng 5 indoor)
- 08 indoor tầng 2 bị đọng sương trên đường ống đồng. Cần bọc lại bảo ôn mới</t>
  </si>
  <si>
    <t>Hiep.hs, Dung.ct, Long.nv, Diem.lv, Ha.vd</t>
  </si>
  <si>
    <t>LTK-200708-AC-Q03</t>
  </si>
  <si>
    <t>- Quạt dàn lạnh &amp; dàn nóng bụi bẩn -&gt; cần bảo trì định kỳ cho hệ thống h/đ hiệu quả
=&gt; Sau bảo trì, các máy h/đ bình thường</t>
  </si>
  <si>
    <t>Le.hh, Tan.nm</t>
  </si>
  <si>
    <t>LTK-200708-AC-Q04</t>
  </si>
  <si>
    <t>Sau bảo trì, các máy h/đ bình thường</t>
  </si>
  <si>
    <t>Hiep.hs, Le.hh, Minh.tn</t>
  </si>
  <si>
    <t>LTK-200708-DO-Q01</t>
  </si>
  <si>
    <t xml:space="preserve">Automatic Gate </t>
  </si>
  <si>
    <t>- Đã thay công tắc cổng chính
-&gt; Hệ thống cổng h/đ bình thường</t>
  </si>
  <si>
    <t>LTK-200708-DO-Q02</t>
  </si>
  <si>
    <t>Hệ thống cửa tự động h/đ bình thường</t>
  </si>
  <si>
    <t>LTK-200708-DO-Q03</t>
  </si>
  <si>
    <t>Sau khi bảo dưỡng, hệ thống cửa h/đ bình thường</t>
  </si>
  <si>
    <t>Hung2.nm, Dong.hp</t>
  </si>
  <si>
    <t>LTK-200708-DO-Q04</t>
  </si>
  <si>
    <t>Hung2.nm, Vinh.dd</t>
  </si>
  <si>
    <t>LTK-200708-WH-Q01</t>
  </si>
  <si>
    <t>Rơ le nhiệt bình nước nóng tầng 1 (bếp), vị trí bình trên hầm rượu không ổn định cần thay thế
-&gt; Hệ thống bình nước nóng h/đ bình thường</t>
  </si>
  <si>
    <t>LTK-200708-WH-Q02</t>
  </si>
  <si>
    <t>Hệ thống bình nước nóng sau khi bảo dưỡng xong h/đ bình thường</t>
  </si>
  <si>
    <t>Hung2.nm, Nguyen.di, Hoang.v</t>
  </si>
  <si>
    <t>LTK-200708-WH-Q03</t>
  </si>
  <si>
    <t>Sau khi bảo dưỡng, bình nước nóng h/đ bình thường</t>
  </si>
  <si>
    <t>LTK-200708-WH-Q04</t>
  </si>
  <si>
    <t>- Các tủ điện h/đ bình thường
- Các quạt hút h/đ bình thường
- Đã thay 6 bóng đèn bên ngoài nhà
- Dây điện từ công tắc cấp cho 5 bóng đèn quanh bể bơi bị chập &amp; 5 bóng đèn đã cũ, xuống cấp -&gt; cần chạy lại dây điện từ công tắc ra bóng đèn &amp; thay 5 bóng đèn mới</t>
  </si>
  <si>
    <t>Hiep.hs, Hieu.nq, Tan.nm, Diem.lv, Thiem.l, Hieu.kv</t>
  </si>
  <si>
    <t>LTK-200708-DB-Q02</t>
  </si>
  <si>
    <t>Electrical panel</t>
  </si>
  <si>
    <t>- Ktra vệ sinh các quạt hút &amp; tất cả các quạt hút đều h/đ bình thường
- Xử lý công tắc quạt của nhà vệ sinh tầng 2 khu hành lang thỉnh thoảng bật không chạy
-&gt; Sau khi bảo trì xong, các quạt h/đ bình thường</t>
  </si>
  <si>
    <t>Ton.nd, Cuong.dv, Diem.lv</t>
  </si>
  <si>
    <t>LTK-200708-VF-Q02</t>
  </si>
  <si>
    <t>Exhaust fan</t>
  </si>
  <si>
    <t>Ktra, vệ sinh &amp; xiết lại các điểm đấu nối dây điện &amp; h/đ bình thường</t>
  </si>
  <si>
    <t>LTK-200708-EX-Q02</t>
  </si>
  <si>
    <t>Exterior light</t>
  </si>
  <si>
    <t>- Ktra, vệ sinh bộ điều khiển của đèn chiếu sáng ngoài nhà
- Thay 8 bóng đèn chiếu sáng ngoài nhà
- Hệ chiếu sáng đèn mắt ếch &amp; 1 đèn cột quanh bể bơi bị chạm, chập
-&gt; Cần cải tạo thay mới nguồn cấp cho hệ chiếu sáng đèn mắt ếch &amp; 1 đèn cột quanh bể bơi
-&gt; Cần gia cố đổ đế bê tông cho 2 đèn cột halogen cạnh bể bơi</t>
  </si>
  <si>
    <t>Ton.nd, Dien.hd, Diem.lv</t>
  </si>
  <si>
    <t>LTK-200708-DB-Q03</t>
  </si>
  <si>
    <t>LTK-200708-VF-Q03</t>
  </si>
  <si>
    <t>LTK-200708-EX-Q03</t>
  </si>
  <si>
    <t>Ktra, thay thế các bóng đèn hỏng: thay 7 bóng đèn</t>
  </si>
  <si>
    <t>LTK-200708-DB-Q04</t>
  </si>
  <si>
    <t>Hệ thống tủ điện h/đ bình thường</t>
  </si>
  <si>
    <t>Hung.nm, Vinh.dd</t>
  </si>
  <si>
    <t>LTK-200708-VF-Q04</t>
  </si>
  <si>
    <t>- Quạt trần phòng ngủ trẻ lớn tầng 2 hỏng =&gt; cần thay thế quạt mới
- Quạt trần phòng làm việc tầng 2 hỏng, kêu to =&gt; cần sửa chữa hoặc thay thế quạt mới</t>
  </si>
  <si>
    <t>Hung.nm, Cuong.dv, Vinh.dd</t>
  </si>
  <si>
    <t>LTK-200708-EX-Q04</t>
  </si>
  <si>
    <t>- Thay 16 bóng đèn tường ngoài nhà (11W)
- Thay 5 bóng đèn cột quanh bể bơi (14W)
- Các đèn còn lại h/đ bình thường</t>
  </si>
  <si>
    <t>LTK-200708-IL-Q01</t>
  </si>
  <si>
    <t>Đã thay 3 bóng đèn trong nhà</t>
  </si>
  <si>
    <t>LTK-200708-IL-Q02</t>
  </si>
  <si>
    <t>- Ktra, vệ sinh các bóng đèn trong nhà
- Thay 2 bóng đèn trong phòng ngủ chính</t>
  </si>
  <si>
    <t>Ton.nd, Dien,hd, Diem.lv</t>
  </si>
  <si>
    <t>LTK-200708-IL-Q03</t>
  </si>
  <si>
    <t>Ktra, thay thế các bóng đèn hỏng: thay 2 bóng đèn</t>
  </si>
  <si>
    <t>LTK-200708-IL-Q04</t>
  </si>
  <si>
    <t>- Thay thế 1 bóng đèn trần phòng ngủ trẻ nhỏ
- Thay thế 1 bóng đèn trần phòng bếp tầng 2
- Các đèn &amp; thiết bị chiều sáng khác h/đ bình thường</t>
  </si>
  <si>
    <t>LTK-200708-PP-Q01</t>
  </si>
  <si>
    <t>Pool pump</t>
  </si>
  <si>
    <t>- Bơm lọc bể bơi khi khởi động rung lớn -&gt; cần có phương án cải tạo, gia cố, sửa chữa hệ thống lọc bể bơi</t>
  </si>
  <si>
    <t>LTK-200708-PP-Q02</t>
  </si>
  <si>
    <t>- Ktra, vệ sinh, đo dòng điện &amp; điện áp
- Sau khi bảo trì xong, hệ thống h/đ bình thường</t>
  </si>
  <si>
    <t>Dien.hd, Hieu.nq</t>
  </si>
  <si>
    <t>LTK-200708-PP-Q03</t>
  </si>
  <si>
    <t>Hiep.hs, Dung.ct</t>
  </si>
  <si>
    <t>LTK-200708-PP-Q04</t>
  </si>
  <si>
    <t>Hệ thống bơm lọc bể bơi h/đ bình thường</t>
  </si>
  <si>
    <t>LTK-200708-PL-Q01</t>
  </si>
  <si>
    <t>LTK-200708-PL-Q02</t>
  </si>
  <si>
    <t>- Đường ống thoát nước của bệ bệt nhà vệ sinh tầng 2 khu hành lang dùng ống ruột gà để thoát xuống ống thoát nước trục, đang bị uốn cong dài do thiết kế khác loại bệ bệt cũ nên hay xảy ra tắc do kẹt giấy
-&gt; Cần xử lý lại ống thoát nước trục cho phù hợp với bệ bệt</t>
  </si>
  <si>
    <t>LTK-200708-PL-Q03</t>
  </si>
  <si>
    <t>Hệ thống cấp thoát nước h/đ bình thường</t>
  </si>
  <si>
    <t>Hiep.hs, Dung.ct, Long.nv</t>
  </si>
  <si>
    <t>LTK-200708-PL-Q04</t>
  </si>
  <si>
    <t>LTK-190718</t>
  </si>
  <si>
    <t>SỬA CHỮA HỆ THỐNG BƠM NƯỚC SẠCH</t>
  </si>
  <si>
    <t>Van 1 chiều bơm nước sạch kêu to -&gt; Thay mới 2 van 1 chiều cho 2 bơm nước sạch =&gt; Sau khi sửa chữa, tiếng ồn của bơm giảm nhiều</t>
  </si>
  <si>
    <t>- Ổ cắm điện bị bong ra ngoài
-&gt; Ktra phát hiện đế ổ cắm bằng sắt lâu ngày đã rỉ sét &amp; đứt đai đế bắt vít
-&gt; Đã xử lý tạm thời -&gt; cần thay đế ổ cắm khác
=&gt; Cần theo dõi thêm &amp; thay đế ổ cắm mới</t>
  </si>
  <si>
    <t>LTK-200610</t>
  </si>
  <si>
    <t>CUNG CẤP ĐÈN</t>
  </si>
  <si>
    <t>Cung cấp đèn</t>
  </si>
  <si>
    <t>Sử dụng mẫu Biên bản nghiệm thu nên kg có mục đánh giá hài lòng</t>
  </si>
  <si>
    <t>LTK-200819-Rev1</t>
  </si>
  <si>
    <t>CÁC SỬA CHỮA NHỎ THÁNG 08/2020</t>
  </si>
  <si>
    <t>Pool Pump</t>
  </si>
  <si>
    <t>- Nút ấn mở cửa bị hỏng
- Bơm lọc bể bơi không khởi động được
-&gt; Thay nút ấn mở cửa ngoài cổng
-&gt; Ktra và thay thế tụ điện mới bơm lọc bể bơi, chạy ktra &amp; theo dõi
=&gt; Nút ấn mở cửa đã h/đ bình thường
=&gt; Máy bơm lọc bể bơi đã h/đ bình thường</t>
  </si>
  <si>
    <t>- Thay thế bình nước nóng bếp tầng 
- Thay thế nút ấn chuông cửa, tụ bơm bể bơi
=&gt; Sau khi hoàn thành công việc, hệ thống h/đ bình thường</t>
  </si>
  <si>
    <t>Hung.nm, Hoang.v, Bang.ta</t>
  </si>
  <si>
    <t>- Bổ sung nhiên liệu cho máy phát điện
-&gt; Đã đổ 50L nhiên liệu (dầu diesel)
=&gt; Bồn dầu đã đầy đảm bảo nhiên liệu cho máy phát điện chạy liên tục trong 10hrs</t>
  </si>
  <si>
    <t>Sửa chữa rò rỉ hệ thống nước sạch
-&gt; Sau khi hoàn thành công việc, hệ thống h/đ bình thường</t>
  </si>
  <si>
    <t>- Đèn chiếu sáng ở khu vực tầng 2 &amp; phòng rượu bị hỏng
-&gt; Thay mới các bóng đèn bị hỏng
=&gt; Đèn đã h/đ bình thường</t>
  </si>
  <si>
    <t>Hieu.nq</t>
  </si>
  <si>
    <t>SỰ CỐ ĐIỀU HÒA BỊ CHẢY NƯỚC</t>
  </si>
  <si>
    <t>- Điều hòa bị chảy nước
-&gt; Ktra nguyên nhân và thông tắc ống nước ngưng, bắn foam kín đường ống
-&gt; Điều hòa h/đ bình thường</t>
  </si>
  <si>
    <t>Hiep.ld, Dung.ct</t>
  </si>
  <si>
    <t>- Nút bấm mở cổng bị gãy không mở được cổng
- Điều hòa phòng làm việc không chạy
- Nước nhỏ xuống chỗ đèn phòng ngủ
-&gt; Thay nút mở cổng mới 
-&gt; Cài đặt lại điều hòa -&gt; Khuyến cáo nên cài đặt nhiệt độ từ 21-240oC là tốt nhất, không nên cài đặt nhiệt độ ở mức 18-19oC và sẽ gây ra nhanh hỏng máy và có thể bị sự cố
-&gt; Bà Đại sứ chưa cần ktra chỗ chảy nước xuống &amp; để xử lý sau
=&gt; Sau khi thay mới, nút ấn mở cổng và xử lý cài đặt lại điều hòa thì các thiết bị đều hoạt động bình thường</t>
  </si>
  <si>
    <t>Ton.nd, Dong.hp</t>
  </si>
  <si>
    <t>LTK-201002</t>
  </si>
  <si>
    <t>Thay thế dâầu nhớt, phin lọc cho MFĐ</t>
  </si>
  <si>
    <t xml:space="preserve">- Đèn ốp khu cầu thang không sáng
- Đèn tường khu cầu thang không sáng
- AC phòng khách chảy nước xuống sàn
-&gt; Thay 2 bóng đèn compax cho đèn cầu thang
-&gt; Thay 1 bóng đèn sợi đốt cho đèn tường
-&gt; Thông tắc đường thoát nước ngưng
=&gt; 2 đèn đã sáng
=&gt; AC chạy chế độ lạnh 30' không còn nước chảy xuống sàn </t>
  </si>
  <si>
    <t>Thao.hv, Tan.nm, Nguyen.di</t>
  </si>
  <si>
    <t>- Nước chảy xuống phòng ngủ tầng 2, ố trần thạch cao
-&gt; Khắc phục:
- Đặt nilong xuống dưới máng tôn có ống điều hòa tạo dòng chảy ra ngoài
- Bắn nilong áp mái hứng nước cho chảy ra ngoài</t>
  </si>
  <si>
    <t>- Mất điện toàn bộ ổ cắm điện tầng 1
- Ktra hệ thống tủ điện
- Ktra thiết bị điện, ktra bàn là điện
- Xiết lại các điểm đấu
-&gt; Nguyên nhân: do bàn là điện không ổn định (rò điện)
-&gt; Hiện tại hệ thống điện lộ ổ cắm điện h/đ bình thường -&gt; cần theo dõi thêm</t>
  </si>
  <si>
    <t>Bồn rửa bát bị tắc, thoát nước kém
-&gt; Ktra đường ống thoát nước bị đọng mỡ làm tắc đường thoát
=&gt; Sau khi vệ sinh lại đường ống, bồn rửa bát thoát tốt</t>
  </si>
  <si>
    <t>NA</t>
  </si>
  <si>
    <t>Electrical</t>
  </si>
  <si>
    <t>- Dây điện ngoài nhà bị rơi xuống đất
- Đèn cột khu bể bơi bị đổ (2 đèn)
- Biển hướng dẫn xử lý đuối nước bị bong, rách
-&gt; Dây điện ngoài đã buộc treo lên hàng rào
-&gt; Đèn cột khu bể bơi bị rỉ sét
-&gt; Biển hướng dẫn xử lý đuối nước bị rách, bong 
=&gt; Dây điện ngoài nhà đã xử lý xong
=&gt; Đèn cột khu bể bơi cần thay mới (2 đèn)
=&gt; Biển hướng dẫn xử lý đuối nước cần thay mới</t>
  </si>
  <si>
    <t xml:space="preserve">Lighting </t>
  </si>
  <si>
    <t>Công tắc bật bị tóe lửa
-&gt; Ktra thay công tắc &amp; dimmer chỉnh sáng, tối
=&gt; Công tắc kg còn bị move bắn lửa -&gt; cần theo dõi thêm</t>
  </si>
  <si>
    <t>Hiep.hs, Toan.dv</t>
  </si>
  <si>
    <t>WC</t>
  </si>
  <si>
    <t>- Bồn cầu tắc
-&gt; Đường ống nước thải cũ, nhiều cặn bám vào thành ống
-&gt; Do thiết kế ban đầu đặt nhiều góc cua sai so với thiết kế tiêu chuẩn
=&gt; Đã xử lý, khắc phục tạm thời
=&gt; Đề nghị cải tạo, làm lại hệ thống thoát nước thải</t>
  </si>
  <si>
    <t>Thao.ct, Nghiem.di</t>
  </si>
  <si>
    <t>- 01 bóng đèn Philips bị cháy
-&gt; Thay thế bóng đèn mới
=&gt; Bóng đèn sáng bình thường</t>
  </si>
  <si>
    <t>LTK-200904</t>
  </si>
  <si>
    <t>THAY THẾ BẢO ÔN ĐIỀU HÒA TẦNG 2</t>
  </si>
  <si>
    <t>- AC phòng trẻ em tầng 2 bị nhỏ nước &amp; thấm nước xuống tường, xuống trần
-&gt; Đục tường bọc lại bảo ôn ống đồng ở trên trần &amp; gần dàn lạnh. Trát tường, bả lại &amp; sơn lại chỗ tường đục hoàn thiện, chạy &amp; theo dõi
=&gt; Đã hoàn thiện sơn bả chỗ đục tường, AC kg còn bị nhỏ nước &amp; thấm nước xuống tường &amp; trần -&gt; cần theo dõi thêm</t>
  </si>
  <si>
    <t>Hiep.hs, Dung.ct, Quan.lh, Tai.nt, Hoang.v</t>
  </si>
  <si>
    <t>LTK-201203</t>
  </si>
  <si>
    <t>THAY THẾ BẢO ÔN ĐIỀU HÒA TẦNG 2 (8 MÁY)</t>
  </si>
  <si>
    <t>- Thay thế bảo ôn điều hòa tầng 2 (8 máy)
- Chạy thử, bàn giao
-&gt; CV hoàn thành</t>
  </si>
  <si>
    <t>Hiep.hs, Dung.ct, Long.nv, Hieu.nq, Tai.nt</t>
  </si>
  <si>
    <t>LTK-201117-Rev1</t>
  </si>
  <si>
    <t>CÁC SỬA CHỮA NHỎ THÁNG 11/2020</t>
  </si>
  <si>
    <t>- Thay đèn chiếu sáng
- Thay thế nút ấn chuông cửa
- Thay phớt bơm nước sạch số 1, thay thế rơ le luân phiên tủ điều khiển
- Sửa chữa đèn chiếu sáng ngoài nhà
- Thay công tắc đèn &amp; dimmer
-&gt; Sau khi sửa chữa, thay thế, hệ thống h/đ bình thường</t>
  </si>
  <si>
    <t>Hung2.nm, Hung.nm, Cuong.nv, Dong.hp</t>
  </si>
  <si>
    <t>AC phòng ngủ trẻ em bị chảy nước
-&gt; Ktra AC bị chảy nước là do bảo ôn ống đồng từ trên trần xuống đến dàn lạnh đã xuống cấp, bị đọng sương trên đường ống đồng
=&gt; Cần bọc lại bảo ôn mới thì mới khắc phục triệt để được</t>
  </si>
  <si>
    <t>LTK-210111</t>
  </si>
  <si>
    <t>THAY THẾ BÌNH TÍCH ÁP HỆ THỐNG BƠM NƯỚC SẠCH</t>
  </si>
  <si>
    <t>Pressure tank</t>
  </si>
  <si>
    <t>Thay thế bình tích áp hệ thống bơm nước sạch
-&gt; Chạy thử, bàn giao
=&gt; Sau khi lắp đặt, hệ thống h/đ bình thường</t>
  </si>
  <si>
    <t>Hung.nm, Cuong.dv, Dong.hp</t>
  </si>
  <si>
    <t>LTK-210112</t>
  </si>
  <si>
    <t>THAY THẾ ĐÈN CỘT SÂN VƯỜN</t>
  </si>
  <si>
    <t>Thay thế đèn cột sân vườn
-&gt; CV hoàn thành</t>
  </si>
  <si>
    <t>Hung2.nm, Dong.hp, Tai.nt</t>
  </si>
  <si>
    <t>EMBASSY OF CANADA</t>
  </si>
  <si>
    <t>No.31 Hung Vuong, Ba Dinh, Hanoi</t>
  </si>
  <si>
    <t>EOC-181228-1</t>
  </si>
  <si>
    <t>BẢO TRÌ HÀNG THÁNG HỆ THỐNG MÁY PHÁT ĐIỆN</t>
  </si>
  <si>
    <t xml:space="preserve"> -Máy phát điện hoạt động bình thường
 - 12/86 Tô Ngọc Vân hỏng ắc quy cần thay thế (12VDC-100AH)
 - N6/67/12 Tô Ngọc Vân: Ắc quy hỏng cần thay thế (12V-43AH) =&gt; Dầu máy cần thay vào lần kiểm tra sau</t>
  </si>
  <si>
    <t xml:space="preserve"> - Máy phát điện chạy không tải hoạt động bình thường
 - N6/67/12 Tô Ngọc Vân: Ắc quy hỏng cần thay thế (12V-43AH) =&gt; Dầu máy cần thay vào lần kiểm tra sau</t>
  </si>
  <si>
    <t>N6/67/11 Tô NGọc Vân:
 - Máy phát điện hỏng Rơ le đề =&gt; Đề nghị thay thế rơ le đề
31 Hùng Vương:
 - Máy phát điện hoạt động bình thường ở chế độ không tải
N12/86 Tô Ngọc Vân:
 - Kiểm tra máy chạy không mang tải hoạt động bình thường
 - Đề xuất bổ sung dầu Diesel
 - Chạy có tải 5 phút
=&gt; Máy hoạt động bình thường</t>
  </si>
  <si>
    <t>1. 6/67/11: Tô Ngọc Vân:
 - Máy phát điện hoạt động bình thường
 - Cần bổ sung thêm bộ nạp ắc quy cho máy phát
 - Cần thay dầu bôi trơn cho máy phát
2. 12/86 Tô Ngọc Vân:
 Máy phát điện hoạt động bình thường
3. 31 Hùng Vương:
 Máy phát điện hoạt động bình thường ở chế độ không mang tải
4. Vila 27/10 Đặng Thai Mai
Máy cần bổ sung dầu bôi trơn, và dầu nhiên liệu để đưa vào hoạt động</t>
  </si>
  <si>
    <r>
      <rPr>
        <i/>
        <sz val="12"/>
        <rFont val="Arial"/>
        <family val="2"/>
      </rPr>
      <t>N6/67/11 Tô NGọc Vân:</t>
    </r>
    <r>
      <rPr>
        <sz val="12"/>
        <rFont val="Arial"/>
        <family val="2"/>
      </rPr>
      <t xml:space="preserve">
 - Has replaced bube oil (1,6 liter)
 - Generator checked normal operation
</t>
    </r>
    <r>
      <rPr>
        <i/>
        <sz val="12"/>
        <rFont val="Arial"/>
        <family val="2"/>
      </rPr>
      <t>31 Hùng Vương:</t>
    </r>
    <r>
      <rPr>
        <sz val="12"/>
        <rFont val="Arial"/>
        <family val="2"/>
      </rPr>
      <t xml:space="preserve">
 - Lube oil 15W40-Shell: 19 litter; Lube oil Filter FG Wilson: 02 pcs; Fuel Filter FG Wilson: 02 pcs; Air Filter FG Wilson: 01 pcs; Soft water: 40 liter; Coolant additive: 01 botttle; 
 - V Belt poor condition need to be replace (02 pcs)
Generator checked normal operation
</t>
    </r>
    <r>
      <rPr>
        <i/>
        <sz val="12"/>
        <rFont val="Arial"/>
        <family val="2"/>
      </rPr>
      <t>N12/86 Tô Ngọc Vân:</t>
    </r>
    <r>
      <rPr>
        <sz val="12"/>
        <rFont val="Arial"/>
        <family val="2"/>
      </rPr>
      <t xml:space="preserve">
 - Lube oil 15W40-Shell: 8 litter; Lube oil Filter FG Wilson: 01 pcs; Fuel Filter FG Wilson: 01 pcs; Air Filter FG Wilson: 01 pcs; Soft water: 20 liter; Coolant additive: 01 botttle;
Generator checked normal operation </t>
    </r>
  </si>
  <si>
    <t xml:space="preserve"> Sứ Quán 31 Hung Vuong
 - V belt poor condition need to replace (2pcs) =&gt; Generator checked normal operation
12/86 To Ngọc Vân:
 Generator checked normal operation
6/67/11 Tô Ngọc Vân:
 Need to install additional battery charger =&gt; Generator checked normal operation</t>
  </si>
  <si>
    <t>31 Hùng Vương: Máy chạy không ổn định báo lỗi (over speed, có tiếng động lạ) &gt; Đã cân chỉnh lại đầu báo tốc độ vệ sinh đầu báo =&gt; Máy hoạt động bình thường
N6/67/11: Máy phát điện hoạt động bình thường
N12/86/52: Máy phát điện hoạt bình thường</t>
  </si>
  <si>
    <t>Dien.hd, Hung2.nm</t>
  </si>
  <si>
    <t>31 Hùng Vương: Máy h/đ ổn định  -&gt; để đảm bảo máy h/đ tốt hơn cần thay thế 02 dây curoa &amp; làm kín hệ thống hướng gió nóng
N12/86: Máy h/đ bình thường &amp; ổn định
N6/67/11: Máy phát điện hoạt động bình thường</t>
  </si>
  <si>
    <t>Hung2.nm, Dien.hd, Hieu.kv</t>
  </si>
  <si>
    <r>
      <rPr>
        <b/>
        <u/>
        <sz val="12"/>
        <rFont val="Arial"/>
        <family val="2"/>
      </rPr>
      <t xml:space="preserve"> 31 Hùng Vương</t>
    </r>
    <r>
      <rPr>
        <sz val="12"/>
        <rFont val="Arial"/>
        <family val="2"/>
      </rPr>
      <t>: Đã bổ sung 30 lít dầu (Sứ quán cấp)
No 12/86 TNV: Máy phát hđ bình th
67/11 TNV: Máy phát điện hoạt động bình thường
 =&gt; Cần cho máy phát điện hoạt động liên tục hơn, cần bổ sung xăng ( 5 lít)</t>
    </r>
  </si>
  <si>
    <t>Hung2.nm, Ha.vd, Luan.dt</t>
  </si>
  <si>
    <t>31 Hung Vuong: 
- Máy phát điện hoạt động bình thường
House no.12, lane 86 To Ngoc Van:
- Máy phát điện hoạt động bình thường
House no.6, lane 67/11 To Ngoc Van
- Máy phát điện hoạt động bình thường</t>
  </si>
  <si>
    <t>Dung.ta, Luan.dt, Ton.nd, hung2.nm</t>
  </si>
  <si>
    <t>31 Hung Vuong: 
- Máy phát điện hoạt động bình thường
House no.12, lane 86 To Ngoc Van:
- Máy phát điện hoạt động bình thường
- Máy phát điện khởi động khô, cần theo dõi thêm
House no.6, lane 67/11 To Ngoc Van
- Máy phát điện hoạt động bình thường</t>
  </si>
  <si>
    <t>6/67/12 Tô Ngọc Vân:
Máy phát điện hoạt động bình thường
12/86 Tô Ngọc Vân:
Máy phát điện khó khởi động + cháy cầu chì 20A
Đã khắc phục và sữa chữa máy phát điện đã hoạt động trở lại bình thường, cần theo dõi thêm
31 Hùng Vương:
Sau khi bảo dưỡng xong, hệ thống máy phát điện hoạt động bình thường</t>
  </si>
  <si>
    <t>Hung2.nm, Anh.ld</t>
  </si>
  <si>
    <t>31 Hùng Vương: 
- Thời gian khởi động ngắn (2s) máy khó khởi động
- Để đảm bảo máy phát điện chạy ổn định, cần có thiết bị dự phòng: PBA0009A, EIM PLUS 859767 12V
- Máy phát điện sau khi bảo dưỡng hoạt động trở lại bình thường
12/86 TNV:
- Máy phát điện khó khởi động do tụt dầu nhiên liệu
- Cần lắp thêm van 1 chiều và thay thế đường dây cấp nhiên liệu
- Máy phát điện hoạt động trở lại bình thường
6/67/11 TNV:
- Máy phát điện sau khi bảo dưỡng xong hoạt động bình thường</t>
  </si>
  <si>
    <t>31 Hùng Vương: 
-Máy phát điện bảo dưỡng định kỳ: thay lọc thay nhớt thay nước làm mát
-Sau khi bảo dưỡng máy phát điện hoạt động bình thường
12/86 Tô Ngọc Vân:
-Máy phát điện bảo trì định kỳ năm. Thay thế vật tư nhớt , nước dầu nhớt lọc
-Sau khi bảo dưỡng xong máy phát điện hoạt động bình thường
6/67/11 Tô Ngọc Vân
-Máy phát điện không tự động điều tốc tốc độ động cơ
Đã bảo dưỡng chế, thay nhớt động cơ
-Máy phát điện hoạt đông bình thường đạt tải 2,16A</t>
  </si>
  <si>
    <t>Hung2.nm, Duc.nv, Hiep.hs, Dien.hd, Thiem.l</t>
  </si>
  <si>
    <t>1 set</t>
  </si>
  <si>
    <t>Số 12/86 Tô Ngọc Vân</t>
  </si>
  <si>
    <t>Số 6 ngõ 67/11 Tô Ngọc Vân</t>
  </si>
  <si>
    <t>- MFĐ khó khởi động
- Bảo dưỡng chế hòa khí
=&gt; MFĐ h/đ bình thường</t>
  </si>
  <si>
    <t>- Bổ sung nước cho bình ắc quy
=&gt; MFĐ h/đ bình thường</t>
  </si>
  <si>
    <t>Hung2.nm, Hieu.kv, Thuong.nm</t>
  </si>
  <si>
    <t>Bổ sung nước cất vào bình ắc quy
-&gt; Sau khi bảo dưỡng, hệ thống MFĐ h/đ bình thường</t>
  </si>
  <si>
    <t>Hung2.nm, Thiem.l</t>
  </si>
  <si>
    <t>Hệ thống MFĐ đang OFF, đợi nguồn phụ tùng thay thế sửa chữa</t>
  </si>
  <si>
    <t>Hung2.nm, Thao.hv</t>
  </si>
  <si>
    <t>EOC-181228-1-GE-M23</t>
  </si>
  <si>
    <t>Hệ thống MFĐ đang không h/đ được -&gt; chờ sửa chữa</t>
  </si>
  <si>
    <t>Hung2.nm, Dung.ct, Thang.ta, Tai.nt</t>
  </si>
  <si>
    <t>Bổ sung 5L nhiên liệu do bên ĐSQ cấp
-&gt; Hệ thống MFĐ h/đ bình thường</t>
  </si>
  <si>
    <t>Dung.ct, Thang.ta</t>
  </si>
  <si>
    <t>EOC-181228-1-GE-M24</t>
  </si>
  <si>
    <t>SPS đã bổ sung dung dịch Axit cho bình ắc quy
=&gt; Sau khi bảo dưỡng, hệ thống MFĐ h/đ bình thường</t>
  </si>
  <si>
    <t>EOC-181228-1-GE-M25</t>
  </si>
  <si>
    <t>- MFĐ khó khởi động
- Hệ thống điều tốc điện tử bị hỏng
- SPS đã sửa chữa cho MFĐ hoạt động được
- Cần thay thế bộ điều tốc mới 
- Không nên chạy MFĐ có tải khi chưa thay được bộ điều tốc mới.</t>
  </si>
  <si>
    <t>- MFĐ không có bộ sạc tự động. SPS đã sạc bình ắc quy bên ngoài, bổ sung điện áp hàng tháng.
- MFĐ hoạt động bình thường.</t>
  </si>
  <si>
    <t>EOC-181228-1-GE-M26</t>
  </si>
  <si>
    <t>EOC-181228-1-GE-M27</t>
  </si>
  <si>
    <t>- MFĐ khó khởi động
- Tiếng động cơ bất thường (gằn máy)
- MFĐ kg thể hòa tải
=&gt; Cần sửa chữa bộ điều tốc</t>
  </si>
  <si>
    <t>SPS chuyển 10L nước cất để bổ sung cho bình ắc quy
-&gt; Sau khi bảo dưỡng, hệ thống MFĐ h/đ bình thường</t>
  </si>
  <si>
    <t>EOC-181228-1-GE-M28</t>
  </si>
  <si>
    <t>Sau khi bảo trì, hệ thống MFĐ h/đ bình thường</t>
  </si>
  <si>
    <t>Le.hh, Hoang.v, Hoang.mv</t>
  </si>
  <si>
    <t>Le.hh, Nguyen.di, Minh.tn</t>
  </si>
  <si>
    <t>Le.hh, Thuong.mv, Minh.tn</t>
  </si>
  <si>
    <t>EOC-181228-1-GE-M29</t>
  </si>
  <si>
    <t>MFĐ bị hỏng =&gt; kg thực hiện bảo trì được</t>
  </si>
  <si>
    <t>- Bổ sung nước cất cho bình ắc quy
- Chỉnh điện áp sạc 12.84V xuống 12.7V
=&gt; Sau khi bảo dưỡng, hệ thống MFĐ h/đ bình thường</t>
  </si>
  <si>
    <t>Do nhu cầu thực tế, MFĐ h/đ không có tải
=&gt; Sau khi bảo dưỡng, MFĐ h/đ bình thường</t>
  </si>
  <si>
    <t>EOC-181228-1-GE-M30</t>
  </si>
  <si>
    <t>- SPS bổ sung nước cất cho ắc quy 
-&gt; Test chạy thử, máy h/đ bình thường</t>
  </si>
  <si>
    <t>- Để đảm bảo MFĐ chạy ổn định hơn, cần bổ sung bộ sạc tự động 12V
-&gt; Sau khi ktra, MFĐ chạy bình thường</t>
  </si>
  <si>
    <t>EOC-181228-1-GE-M31</t>
  </si>
  <si>
    <t>- Ktra, siết lại hệ thống đường nhiên liệu
- Ktra &amp; xử lý tụt dầu của hệ thống nhiên liệu
- Chạy thử tài cho máy phát từ 5h - 5h30
- Hở nhiên liệu bơm cao áp, cần cân chỉnh lại bơm nhiên liệu
=&gt; Hệ thống MFĐ h/đ bình thường</t>
  </si>
  <si>
    <t>EOC-181228-1-GE-M32</t>
  </si>
  <si>
    <t>- Dây curoa mòn, nứt -&gt; cần thay thế
-&gt; Hệ thống MFĐ h/đ bình thường sau khi ktra bảo trì</t>
  </si>
  <si>
    <t>Sau khi thực hiện xong cv bảo trì, hệ thống MFĐ h/đ bình thường</t>
  </si>
  <si>
    <t>EOC-181228-1-GE-M33</t>
  </si>
  <si>
    <t>EOC-181228-1-GE-M34</t>
  </si>
  <si>
    <t>Hung2.nm, Chuong.nt, Diep.tx</t>
  </si>
  <si>
    <t>EOC-181228-1-GE-Y01</t>
  </si>
  <si>
    <t>Sau khi thay thế, bảo dưỡng máy phát điện h/đ bình thường</t>
  </si>
  <si>
    <t>EOC-181228-1-GE-M35</t>
  </si>
  <si>
    <t>Dây curoa có hiện tượng nứt vỡ, cần thay thế 2 dây curoa
-&gt; Sau khi bảo dưỡng, hệ thống MFĐ h/đ bình thường</t>
  </si>
  <si>
    <t>Nội trở ắc quy 7.48ml quá mức cho phép (5ml) -&gt; cần thay thế ắc quy mới 100AH
-&gt; Sau khi  bảo dưỡng xong, hệ thống MFĐ h/đ bình thường</t>
  </si>
  <si>
    <t>Hung2.nm, Ty.dt</t>
  </si>
  <si>
    <t>EOC-181228-1-GE-M36</t>
  </si>
  <si>
    <t>- 2 dây curoa nứt -&gt; cần thay thế 
-&gt; Sau khi bảo trì, hệ thống MFĐ h/đ bình thường</t>
  </si>
  <si>
    <t>Hung2.nm, Chuong.nt, Vinh.dd</t>
  </si>
  <si>
    <t>EOC-181228-1-GE-M37</t>
  </si>
  <si>
    <t>EOC-181228-1-GE-M38</t>
  </si>
  <si>
    <t>- Đã thay thế 2 dây curoa quạt cho MFĐ (Vật tư do SPS cấp)
- Đã chạy có tải cho MFĐ
=&gt; Sau bảo trì, hệ thống MFĐ h/đ bình thường</t>
  </si>
  <si>
    <t>Chuong.nt, Duc.nv</t>
  </si>
  <si>
    <t>- Hệ thống nhiên liệu &amp; nước làm mát đều tốt
-&gt; Sau bảo trì, máy h/đ bình thường, các thông số đều đảm bảo</t>
  </si>
  <si>
    <t>Thao.hv, Manh.nv</t>
  </si>
  <si>
    <t>EOC-181228-2</t>
  </si>
  <si>
    <t>EOC-181228-2-ME-Q01</t>
  </si>
  <si>
    <t>BẢO TRÌ HÀNG QUÝ HỆ THỐNG CƠ ĐIỆN</t>
  </si>
  <si>
    <t>1.  31 Hùng Vương:
  + Đèn chiếu sáng khẩn cấp (Nhà A có 3 đèn hỏng ắc quy, nhà B có 2 đèn cần thay thế
   + Đèn chiếu sáng ngoài nhà (Hỏng 1 đèn cần thay thế, hỏng 3 bóng  MH 150W -4000K)
  2. N28/11 Tô Ngọc Vân:
  + Cần bổ sung thiết bị chống rò điện cho 2 bình nước nóng tầng 2
3.  N11/52/22 Tô Ngọc Vân:
  Đã thay dây mềm chậu rửa, tầng 3 thay một số đèn hỏng (chủ nhà cấp vật tư)
4. N12/86 Tô Ngọc Vân:
 Đã thay 1 vòi xịt WC tầng 1, đã thay 1 đèn gương Wc tầng 2
5. Villa27-N10 Đặng Thai Mai
Hệ thống cơ điện đã kiểm tra hoạt động bình thường, đèn chiếu sáng khẩn cấp tầng 2 bị mất nguồn cần sửa chữa, đèn vườn hỏng bóng đã thay mới
6. N6/67/11 Tô Ngọc Vân
Dây mềm của bình nước nóng WC tầng 1 hỏng cần thay thế
Vòi xịt WC tầng 1 hỏng cần thay thế</t>
  </si>
  <si>
    <t>EOC-181228-2-ME-Q02</t>
  </si>
  <si>
    <t>1. 31 Hùng Vương:
 - Hệ thống cơ điện đã kiểm tra hoạt động bình thường
2. 12/86 Tô Mạnh Vân:
- Hệ thống cơ điện đã kiểm tra hoạt động bình thường
3. 28/11 Tô Ngọc Vân:
 MCB 40A cấp điện cho tầng 2 quá tải cần thay loại lớn hơn
 - Hệ thống cơ điện hoạt động bình thường
4. 11/52/22 Tô Ngọc Vân:
 - Thay thế 1 số bóng đèn bị hỏng (khách hàng cấp vật tư)
 - Hệ thống cơ điện hoạt động bình thường
5. Vila 27/10 Đặng Thai Mai
 - Hệ thống hoạt động bình thường
 - Đã thay 3 dèn ngoài trời (vật tư sứ quán cung cấp)</t>
  </si>
  <si>
    <t>EOC-181228-2-ME-Q03</t>
  </si>
  <si>
    <t>EOC-181228-2-ME-Q04</t>
  </si>
  <si>
    <t>Hung2.nm, Hieu.kv, Hiep.hs</t>
  </si>
  <si>
    <t>EOC-181228-2-ME-Q05</t>
  </si>
  <si>
    <t xml:space="preserve">31 Hung Vuong:
- Hệ thống hoạt động bình thường
House no.12, lane 86 To Ngoc Van:
- Hệ thống hoạt hoạt động bình thường
House no.6, lane 67/11 To Ngoc Van: 
- Hệ thống hoạt động bình thường
House no.28, lane 11 To Ngoc Van: 
- Hệ thống hoạt động bình thường
House no.11, lane 52/22 To Ngoc Van: 
- Hệ thống hoạt động bình thường
- Thay 5 bóng điện trong nhà và ngoài trời
Villa 27,no.10 Dang Thai Mai: 
- Hệ thống cơ điện hoạt động bình thường
Villa 21 To Ngoc Van: 
- Hệ thống cơ điện hoạt động bình thường
</t>
  </si>
  <si>
    <t>Hung2.nm, Ha.vd</t>
  </si>
  <si>
    <t>EOC-181228-2-ME-Q06</t>
  </si>
  <si>
    <t>31 Hùng Vương:
Hệ thống cơ điện hoạt động bình thường
12/86 Tô Ngọc Vân;
Hệ thống cơ điện hoạt động bình thường
6/67/12 Tô Ngọc Vân:
Hệ thống cơ điện hoạt động bình thường
11/52/22  Tô Ngọc Vân:
Hệ thống cơ điện hoạt động bình thường
28/11 Tô Ngọc Vân:
Hệ thống cơ điện hoat động bình thường
Villa 27
Hệ thống cơ điện hoạt động bình thường</t>
  </si>
  <si>
    <t>EOC-181228-2-ME-Q07</t>
  </si>
  <si>
    <t>Sau khi bảo dưỡng, hệ thống h/đ bình thường</t>
  </si>
  <si>
    <t>Số 28/11 Tô Ngọc Vân</t>
  </si>
  <si>
    <t>Số 11 ngõ 52/22 Tô Ngọc Vân</t>
  </si>
  <si>
    <t>Villa 27 số 10 Đặng Thai Mai</t>
  </si>
  <si>
    <t>EOC-181228-2-ME-Q08</t>
  </si>
  <si>
    <t>Hung2.nm, Dung.ct, Thang.ta</t>
  </si>
  <si>
    <t>EOC-181228-2-ME-Q09</t>
  </si>
  <si>
    <t>Hung2.nm, Hieu.nq, Cuong,.dv</t>
  </si>
  <si>
    <t>Thao.hv, Hoang.v, Minh.tn</t>
  </si>
  <si>
    <t>EOC-181228-2-ME-Q10</t>
  </si>
  <si>
    <t>Le.hh, Hoang.mv, Hoang.v</t>
  </si>
  <si>
    <t>- Aptomat bảo vệ dòng rò bị hỏng -&gt; đã thay mới
-&gt; Sau bảo trì &amp; lắp mới aptomat, hệ thống cơ điện h/đ bình thường</t>
  </si>
  <si>
    <t>EOC-181228-2-ME-Q11</t>
  </si>
  <si>
    <t>- Thay thế &amp; lắp đặt đèn chiếu sáng (vật tư do SQ cấp)
- Sau khi bảo dưỡng, toàn bộ hệ thống h/đ bình thường</t>
  </si>
  <si>
    <t>1 só bóng đèn hỏng -&gt; đã thay thế
=&gt; Hệ thống cơ điện h/đ bình thường</t>
  </si>
  <si>
    <t>Hoang.v, Vinh.dd, Duc.nv</t>
  </si>
  <si>
    <t>Đã thay thế 1 số bóng đèn bị cháy
-&gt; Hệ thống cơ điện h/đ bình thường</t>
  </si>
  <si>
    <t>- Đã thay bóng đèn của 1 số thiết bị
- Ktra đường điện, đi lại hệ thống điện sân vườn (thiết bị vật tư do SQ cấp)
-&gt; Sau khi ktra bảo dưỡng, toàn bộ hệ thống điện h/đ bình thường</t>
  </si>
  <si>
    <t>EOC-181228-2-ME-Q12</t>
  </si>
  <si>
    <t>EOC-181228-2-ME-Q13</t>
  </si>
  <si>
    <t>Sau bảo trì, tất cả các hệ thống h/đ bình thường</t>
  </si>
  <si>
    <t>- Thay 2 dây chống giật cho bình nóng -&gt; dây do SPS cấp
=&gt; Sau bảo trì, hệ thống h/đ bình thường</t>
  </si>
  <si>
    <t>Thao.hv, Dung.ct, Duc.nv</t>
  </si>
  <si>
    <t xml:space="preserve"> - SPS đã cung cấp &amp; thay thế 3 dây chống giật hỏng cho bình nóng lạnh tầng 1, 2, 4 
-&gt; Sau bảo trì, hệ thống h/đ bình thường</t>
  </si>
  <si>
    <t>Le.hh, Long.nv, Duc.nv</t>
  </si>
  <si>
    <t>- Thay 4 dây chống giật cho bình nóng lạnh
- Thay 1 RCCB 25 A 2P 30mA
-&gt; Sau bảo trì, thay thế hệ thống cơ điện h/đ bình thường</t>
  </si>
  <si>
    <t>Lắp 1 dây chống giật cho bình nóng (Dây do SPS cấp)
-&gt; Sau bảo trì, hệ thống h/đ bình thường</t>
  </si>
  <si>
    <t>EOC-190311</t>
  </si>
  <si>
    <t>LẮP ĐẶT BÌNH NƯỚC NÓNG</t>
  </si>
  <si>
    <t>AN215B2.5FE</t>
  </si>
  <si>
    <t xml:space="preserve"> - Sau khi lắp đặt =&gt; Hệ thống hoạt động bình thường</t>
  </si>
  <si>
    <t>EOC-190318-Rev1</t>
  </si>
  <si>
    <t>SỬA CHỮA HỆ THỐNG CƠ ĐIỆN</t>
  </si>
  <si>
    <t>Lot</t>
  </si>
  <si>
    <t xml:space="preserve"> - Đã thay 05 đèn mới =&gt; Đèn hoạt động bình thường
(Emergency lamp 2x1W - Paragon)</t>
  </si>
  <si>
    <t xml:space="preserve"> Thay thế ắc quy cho máy phát điện và thay vòi tap cho mình nón lạnh nhà vệ sinh tầng 1 =&gt; Sau khi thay thế hệ thống hoạt động bình thường
 Thay thế rơ le đề của máy phát điện =&gt; Sau khi thay thế máy hoạt động bình thường</t>
  </si>
  <si>
    <t>Đã thay thế ắc quy</t>
  </si>
  <si>
    <t>House no.28, lane 11 To Ngoc Van</t>
  </si>
  <si>
    <t xml:space="preserve"> Lắp thêm 02 thiết bị chống dòng rò cho bình nước nóng lạnh =&gt; hoạt động bình thường</t>
  </si>
  <si>
    <t>EOC-190508</t>
  </si>
  <si>
    <t>LẮP ĐẶT MCB, Ổ CẮM</t>
  </si>
  <si>
    <t>MCCB, Socket</t>
  </si>
  <si>
    <t xml:space="preserve"> MCB for 2FL 40A is overloaded =&gt; Install MCB 63 A to replace 40A MCB =&gt; System runs normally
The socket outlet in the kitchen is broken =&gt; Repace with equivalent type =&gt; The system works normally</t>
  </si>
  <si>
    <t>EOC-190702</t>
  </si>
  <si>
    <t>THAY THẾ CÁP NGUỒN TỦ ĐIỆN TẦNG 1 CHO NHÀ SỐ 28, NGÕ 11, TÔ NGỌC VÂN</t>
  </si>
  <si>
    <t>Thay thế cáp cấp đến và đi cho MCB theo khuyến cáo trong báo cáo kỹ thuật ngày 28/6/2019 của SPS
Cân lại phụ tải
Chạy thử, bàn giao
=&gt; MCB và cáp sau khi thay thế hoạt động bình thường</t>
  </si>
  <si>
    <t>Villa 21 Tô Ngọc Vân</t>
  </si>
  <si>
    <t>EOC-190607</t>
  </si>
  <si>
    <t>CẢI TẠO HỆ THỐNG ĐIỆN CHO VILLA 21 NGÕ 76 TÔ NGỌC VÂN - 1st</t>
  </si>
  <si>
    <t>Electrical system</t>
  </si>
  <si>
    <t>Thiết bị chống dòng rò RCCB lộ điện số 2 bị kích hoạt</t>
  </si>
  <si>
    <t xml:space="preserve">RCCB </t>
  </si>
  <si>
    <t xml:space="preserve"> Kiểm tra tủ điện và các thiết bị trong nhà =&gt; Dùng thiết bị chuyên dùng đo dòng rò của phụ tải và test thiết bị RCCB bị kích hoạt =&gt; Các thống số bình thường =&gt; Thiết bị RCCB đang lắp đặt và sử dụng hoạt động bình thường =&gt; Cần theo dõi thêm</t>
  </si>
  <si>
    <t>EOC-190725-Rev2</t>
  </si>
  <si>
    <t xml:space="preserve">CẢI TẠO HỆ THỐNG ĐIỆN CHO VILLA 21 NGÕ 76 TÔ NGỌC VÂN - 2nd </t>
  </si>
  <si>
    <t xml:space="preserve"> 1. Sửa chữa các vị trí đấu nối không theo tiêu chuẩn; Thay thế các MCB, công tắc, ổ cắm đã cũ, hoạt động không còn tin cậy và an toàn;  Lắp đặt đường nguồn cho ổ cắm máy giặt tầng mái
  4. Thay thế đường cáp tổng từ công tơ điện vào Villa 21/ Replace the main cable from power meter to Villa 21.
  5. Chạy thử, bàn giao/ Running test and hand-over.</t>
  </si>
  <si>
    <t xml:space="preserve"> Tủ cấp nguồn tầng 1 bị nhẩy áp tô mát =&gt; Kiểm tra phát hiện 02 đèn cột cổng bị nước ngập bên trong đui đèn dẫn đến bị chập dây lộ nguồn 1.3 tầng 1 =&gt; Đã xử lý =&gt; Hệ thống hoạt động bình thường</t>
  </si>
  <si>
    <t>EOC-191121-Rev1</t>
  </si>
  <si>
    <t>SỬA CHỮA ĐƯỜNG CÁP NGUỒN BÊN NGOÀI CHO VILLA 21 NGÕ 76 TÔ NGỌC VÂN</t>
  </si>
  <si>
    <t xml:space="preserve"> Sửa chữa đường cáp nguồn bên ngoài cho đèn đường, chuông cổng, đèn cổng</t>
  </si>
  <si>
    <t>Hieu.kv, Dien.hd, Luan.dt, Thuong.mv, Hung.nm</t>
  </si>
  <si>
    <t>EOC-191010</t>
  </si>
  <si>
    <t>EOC-191010-ME-Q01</t>
  </si>
  <si>
    <t>BẢO TRÌ HÀNG QUÝ HỆ THỐNG CƠ ĐIỆN -VILLA 21 TÔ NGỌC VÂN</t>
  </si>
  <si>
    <t>Hieu.kv, Thuong.mv, Luan.dt</t>
  </si>
  <si>
    <t>EOC-191010-ME-Q02</t>
  </si>
  <si>
    <t>Hung2.nm, Loc.nn</t>
  </si>
  <si>
    <t>EOC-191010-ME-Q03</t>
  </si>
  <si>
    <t>EOC-191010-ME-Q04</t>
  </si>
  <si>
    <t>EOC-191010-ME-Q05</t>
  </si>
  <si>
    <t>EOC-191010-ME-Q06</t>
  </si>
  <si>
    <t>EOC-191010-ME-Q07</t>
  </si>
  <si>
    <t xml:space="preserve"> - Đã thay thế 1 số bóng đèn (vật tư do SQ cấp)
-&gt; Sau khi bảo dưỡng, toàn bộ hệ thống h/đ bình thường</t>
  </si>
  <si>
    <t>Hung2.nm, Chuong.nt, Thiem.l</t>
  </si>
  <si>
    <t>EOC-191010-ME-Q08</t>
  </si>
  <si>
    <t>EOC-191010-ME-Q09</t>
  </si>
  <si>
    <t>- Thay 1 dây chống giật cho bình nóng (dây do SPS cấp)
-&gt; Sau bảo trì, hệ thống h/đ bình thường</t>
  </si>
  <si>
    <t>Thao.ct, Duc.nv, Long.nv</t>
  </si>
  <si>
    <t>EOC-200219</t>
  </si>
  <si>
    <t>THAY THẾ ĐIỀU HÒA CHO KHO TẦNG 3</t>
  </si>
  <si>
    <t>Thay thế điều hòa cho tầng 3
Chạy thử bàn giao
Hệ thống điều hòa quạt hoạt động bình thường</t>
  </si>
  <si>
    <t>Ton.nd, Tuyen.bx, Dung.ta</t>
  </si>
  <si>
    <t>EOC-200326</t>
  </si>
  <si>
    <t>CUNG CẤP ĐIỀU HÒA</t>
  </si>
  <si>
    <t>Cung cấp điều hòa</t>
  </si>
  <si>
    <t>EOC-200518-1</t>
  </si>
  <si>
    <t xml:space="preserve">SỬA CHỮA MÁY PHÁT ĐIỆN </t>
  </si>
  <si>
    <t>EOC-200518-2</t>
  </si>
  <si>
    <t>-Máy phát điện khó khởi động
-Thay bo mach:
-Máy phát điện hoạt động bình thường</t>
  </si>
  <si>
    <t>-Máy phát điện khó khởi động do tụt nhiên liệu
-Thay van 1 chiều 
'-Thay đường ống nhiên liệu 
'-Máy phát điện hoạt động bình thường</t>
  </si>
  <si>
    <t>hung2.nm, hung.nm</t>
  </si>
  <si>
    <t>SN 10, Tô Ngọc Vân</t>
  </si>
  <si>
    <t>EOC-200806</t>
  </si>
  <si>
    <t>CẢI TẠO HỆ THỐNG CƠ ĐIỆN</t>
  </si>
  <si>
    <t>Cải tạo hệ thống điện tại nhà số 10, ngõ 52/28 Tô Ngọc Vân
Chạy thử, bàn giao
-&gt; Hệ thống h/đ bình thường</t>
  </si>
  <si>
    <t>EOC-200806-VO</t>
  </si>
  <si>
    <t>CẢI TẠO HỆ THỐNG CƠ ĐIỆN - CÁC YÊU CẦU PHÁT SINH</t>
  </si>
  <si>
    <t>- Lắp đặt đường ống nước ngoài sân
- Lắp đèn trần phòng khách &amp; phòng ăn (KH cấp đèn), tháo quạt trần phòng ăn
- Chạy thử, bàn giao
=&gt; Hệ thống h/đ bình thường</t>
  </si>
  <si>
    <t>Hung.nm, Thuong.mv, Hieu.nq, Hoang.v, Dong.hp</t>
  </si>
  <si>
    <t>Lắp đặt đường ống nước ngoài sân
Chạy thử, bàn giao
=&gt; Hệ thống h/đ bình thường</t>
  </si>
  <si>
    <t>Hung.nm, Dong.hp, Hoang.v</t>
  </si>
  <si>
    <t>- Ổ cắm điện tầng 3 không có điện, dây trung tính ổ cắm bị lỏng, át chống giật tầng 3 bị nhảy
-&gt; Đấu nối, ktra lại tất cả ổ cắm tầng 3
=&gt; Các ổ cắm tầng 3 đã có điện &amp; h/đ bình thường</t>
  </si>
  <si>
    <t>Ha.vd</t>
  </si>
  <si>
    <t>FRENCH EMBASSY</t>
  </si>
  <si>
    <t>57 Tran Hung Dao, Hoan Kiem, Hanoi</t>
  </si>
  <si>
    <t>EOF-191216-Rev2</t>
  </si>
  <si>
    <t>Split AC</t>
  </si>
  <si>
    <t>108 sets</t>
  </si>
  <si>
    <t>Bếp nhà bạt + phòng kỹ thuật
Hai điều hòa cửa sổ nhà bạt kêu, rung gây tiếng ồn mạnh
Một nút điều khiển hỏng. Cần trùng tu, tu bổ cho hai điều hòa của sổ nhà bạt,
Các điều hòa còn lại hoạt động bình thường
Visas
Một điều hòa Carrier hỏng (hành lang). Đề nghii thay thế
Hê thống điều hòa hoạt động bình thường</t>
  </si>
  <si>
    <t>Thao.ct, Ha.vd</t>
  </si>
  <si>
    <t>Khu vực: Sảnh bảo vệ, Khu nhà bạt, Bếp nhà bạt, Gian máy kỹ thuật</t>
  </si>
  <si>
    <t>Hệ thống điều hòa h/đ bình thường</t>
  </si>
  <si>
    <t>Khu vực: Villa 1, 3 &amp; 4</t>
  </si>
  <si>
    <t>- Điều hòa carrier khu vực tầng 1 gần tủ điện villa 4 hỏng -&gt; cần thay thế
- Hệ thống h/đ bình thường</t>
  </si>
  <si>
    <t>Khu vực: SAFU &amp; SCAC</t>
  </si>
  <si>
    <t>- 2 điều hòa carrier hành lang tầng trệt hỏng
- Các điều hòa carrier cũ sử dụng gas R22 chất lượng vận hành kém -&gt; đề nghị thay thế
-&gt; Các điều hòa còn lại h/đ bình thường</t>
  </si>
  <si>
    <t>Khu vực: Consulate &amp;
Chancellery</t>
  </si>
  <si>
    <t>- Điều hòa carrier Phòng Rượu tầng trệt hỏng 
- 2 điều hòa carrier hành lang tầng trệt hỏng
-&gt; đề nghị thay thế
- Các điều hòa carrier cũ sử dụng gas R22 chất lượng vận hành kém -&gt; đề nghị thay thế
- Các điều hòa còn lại h/đ bình thường</t>
  </si>
  <si>
    <t>Genset test</t>
  </si>
  <si>
    <t>Máy phát điện N01:
- Máy phát điện sau khi bảo dưỡng hoạt động bình thường
Máy phát điện N02:
- Máy phát điện sau khi bảo dưỡng hoạt động bình thường
Máy phát điện N03:
- Máy phát điện sau khi bảo dưỡng hoạt động bình thường</t>
  </si>
  <si>
    <t>Chưa ghi lại thông số, cần chạy lại</t>
  </si>
  <si>
    <t>Kết quả lấy theo báo cáo bảo trì hàng năm tháng 04/2020</t>
  </si>
  <si>
    <t>Đồng hồ báo mức đo dầu hỏng -&gt; Cần thay thế đồng hồ báo mức đo dầu
=&gt; Máy phát điện h/đ bình thường</t>
  </si>
  <si>
    <t>Báo cáo checklist ở chỗ Mr. Thao</t>
  </si>
  <si>
    <t>02 máy phát điện hoạt động bình thường, 
Đề nghị thay thế đồng hồ báo mức dầu</t>
  </si>
  <si>
    <t>Máy phát điện h/đ bình thường
-&gt; Đã thay thế đồng hồ đo mức dầu</t>
  </si>
  <si>
    <t>Sử dụng mẫu Checklist kiểm tra vận hành máy phát chung cho các tháng -&gt; kg có mục đánh giá hài lòng</t>
  </si>
  <si>
    <t>MFĐ số 1 &amp; 2 h/đ bình thường</t>
  </si>
  <si>
    <t>Thao.ct, Thiem.l</t>
  </si>
  <si>
    <t>Máy phát điên 1 &amp; 2 hoạt động bình thường.</t>
  </si>
  <si>
    <t>EOF-191216-Rev2-VF-Q01</t>
  </si>
  <si>
    <t>Quạt hút gió bếp nhà bạt chân đế, vỏ quạt đường ống bị hen rỉ nên thay thế
Các quạt hút gió hoạt động bình thường</t>
  </si>
  <si>
    <t>EOF-191216-Rev2-VF-Q02</t>
  </si>
  <si>
    <t>- Quạt model: FA2B-2ST vị trí WC sảnh chính hỏng, đề nghij thay thế, đã thay thế
- Quạt hút bếp nhà bạt chân đế, vỏ bạt đường ống han rỉ, đề xuất thay thế
- Quạt hút gió Villa 1: Model FV-300AU9 tầng hầm hỏng 01 quạt, đề nghị thay thế vả bổ sung thêm 91 quạt hút đã tháo đ
- Hệ thống các quạt hút hoạt động bình thường</t>
  </si>
  <si>
    <t>EOF-191216-Rev2-VF-Q03</t>
  </si>
  <si>
    <t>- Quạt hút bếp nhà bạt hỏng chân đế, vỏ quạt han rỉ -&gt; đề nghị thay thế
- Quạt hút tủ điện chính Meco bị hỏng (model: APB20B2) -&gt; đề nghị thay thế
=&gt; Hệ thống các quạt hút hoạt động bình thường</t>
  </si>
  <si>
    <t>EOF-191216-Rev2-VF-Q04</t>
  </si>
  <si>
    <t>- Quạt bếp nhà Bạt kêu rung lắc, vỏ quạt, chân đế han rỉ nặng -&gt; đề nghị thay thế quạt
- Khu vực villa 2 đang nâng nhà chưa vào làm đc
=&gt; các quạt h/đ bình thường</t>
  </si>
  <si>
    <t>Thao.ct, Ha.vd, Thiem.l</t>
  </si>
  <si>
    <t>EOF-191216-Rev2-LV-Q01</t>
  </si>
  <si>
    <t>Electrical Main switch board</t>
  </si>
  <si>
    <t>Tủ điện hạ thế chính đã kiểm tra hoạt động bình thường
Rảnh chứa cáp ngầm có hiện tượng bị ngập nước cần lên phương án khắc phục</t>
  </si>
  <si>
    <t>Dien.hd, Hieu.kv</t>
  </si>
  <si>
    <t>EOF-191216-Rev2-LV-Y01</t>
  </si>
  <si>
    <t>Tủ điện hạ thế chính đã kiểm tra hoạt động bình thường
-&gt; Các đầu cáp điện chưa xiết được vì có điện</t>
  </si>
  <si>
    <t>Dien.hd, Manh.lh, Thao.ct</t>
  </si>
  <si>
    <t>EOF-191216-Rev2-LV-Q02</t>
  </si>
  <si>
    <t>Tủ điện hạ thế chính đã kiểm tra, quét ảnh nhiệt trong tình trạng hoạt động bình thường</t>
  </si>
  <si>
    <t>Dien.hd, Nguyen.di, Thao.ct</t>
  </si>
  <si>
    <t>EOF-191216-Rev2-LV-Q03</t>
  </si>
  <si>
    <t>- Hệ thống tủ điện hạ thế h/đ bình thường
- Đã quét &amp; chụp ảnh nhiệt cho toàn bộ các máy cắt &amp; aptomat phân phối, các điểm đấu nối, kg phát hiện có gì bất thường
- Điện áp 3P - 406/411/408 (V)
- Dòng tiêu thụ 73/111/111 (A)</t>
  </si>
  <si>
    <t>Hung.nm, Dong.hp</t>
  </si>
  <si>
    <t>EOF-191216-Rev2-DB-Q01</t>
  </si>
  <si>
    <t>Distribution board</t>
  </si>
  <si>
    <t>Tủ điện phân phối đã kiểm tra hoạt động bình thường
Tủ điện khu chính trị và nhà đại sứ chưa vào kiểm tra được. (Do sứ quán chưa bố trí thời gian. Sẽ kiểm tra khi được phép vào)</t>
  </si>
  <si>
    <t>EOF-191216-Rev2-DB-Y01</t>
  </si>
  <si>
    <t>Tủ điện phân phối đã kiểm tra hoạt động bình thường</t>
  </si>
  <si>
    <t>Dien.hd, Hoang.v, Thuong.mv</t>
  </si>
  <si>
    <t>EOF-191216-Rev2-DB-Q03</t>
  </si>
  <si>
    <t>Hệ thống tủ điện phân phối đã kiểm tra hoạt động bình thường</t>
  </si>
  <si>
    <t>Dien.hd, Hieu.nq, Thao.ct</t>
  </si>
  <si>
    <t>EOF-191216-Rev2-DB-Q04</t>
  </si>
  <si>
    <t>- 01 khởi động từ tầng 2 khu văn hóa có tiếng kêu -&gt; cần thay thế khởi động từ mới</t>
  </si>
  <si>
    <t>Hiep.hs, Diem.lv</t>
  </si>
  <si>
    <t>EOF-191216-Rev2-VR-Q01</t>
  </si>
  <si>
    <t>Regulator</t>
  </si>
  <si>
    <t>Máy ổn áp hoạt động bình thường</t>
  </si>
  <si>
    <t>EOF-191216-Rev2-VR-Q02</t>
  </si>
  <si>
    <t>Máy ổn áp đã ktra -&gt; hoạt động bình thường</t>
  </si>
  <si>
    <t>EOF-191216-Rev2-VR-Q03</t>
  </si>
  <si>
    <t>EOF-191216-Rev2-VR-Q04</t>
  </si>
  <si>
    <t>- Hệ thống ổn áp h/đ bình thường
- Đã quét &amp; chụp ảnh nhiệt máy &amp; các điểm tiếp xúc đấu nối vào &amp; ra kg có gì bất thường
- Điện áp &amp; dòng điện vào ra ổn định</t>
  </si>
  <si>
    <t>Genset số 1</t>
  </si>
  <si>
    <t>- Đã thực hiện quy trình bảo dưỡng máy phát điện (hàng năm):
   + Thay lọc nhớt
   + Thay lọc gió
   + Thay nước làm mát
   + Thay lọc nhiên liệu
   + Thay nhớt
- Hiện trạng bộ hiển thị mức dầu  ở bồn dầu chính bị hỏng 
=&gt; Hệ thống máy phát điện hoạt động bình thường</t>
  </si>
  <si>
    <t>Hung2.nm, Duc.nv, Luan.dt</t>
  </si>
  <si>
    <t>Genset số 2</t>
  </si>
  <si>
    <t>- Đã thực hiện quy trình bảo dưỡng máy phát điện (hàng năm):
   + Thay lọc nhớt
   + Thay lọc gió
   + Thay nước làm mát
   + Thay lọc nhiên liệu
   + Thay nhớt
- Hiện trạng bộ hiển thị mức dầu  ở bồn dầu chính bị hỏng
 =&gt; Hệ thống máy phát điện hoạt động bình thường
No.3: Đang đợi lịch để vào bảo dưỡng</t>
  </si>
  <si>
    <t>Genset số 3</t>
  </si>
  <si>
    <t>Chưa thực hiện được =&gt; Đang đợi lịch để vào bảo dưỡng</t>
  </si>
  <si>
    <t>Meco area, 57 Trần Hưng Đạo, HN</t>
  </si>
  <si>
    <t>VRV AC</t>
  </si>
  <si>
    <t>Khách hàng hủy hạng mục này</t>
  </si>
  <si>
    <t>EOF-191216-Rev2-DO-Q01</t>
  </si>
  <si>
    <t>Motor gate</t>
  </si>
  <si>
    <t>- Sau khi bảo dưỡng hệ thống cửa hoạt động bình thường
 - Cổng chính có 1 điểm bị đứt mối hàn cần gia cố lại</t>
  </si>
  <si>
    <t>EOF-191216-Rev2-DO-Q02</t>
  </si>
  <si>
    <t>- Chốt bánh răng hộp số cổng chính bị rơ, cần theo dõi thêm
- Hệ thống cổng sau khi bảo dưỡng xong hoạt động bình thường</t>
  </si>
  <si>
    <t>Hung2.nm, Hung.nm, Dung.ct</t>
  </si>
  <si>
    <t>EOF-191216-Rev2-DO-Q03</t>
  </si>
  <si>
    <t>Dien.hd, Thao.ct</t>
  </si>
  <si>
    <t>EOF-191216-Rev2-DO-Q04</t>
  </si>
  <si>
    <t>- Cửa phía đường Bà Triệu: khung &amp; trụ bị mục nát -&gt; cần thay cửa mới
- Cửa chính: di chuyể có tiếng kêu rung -&gt; đã căn chỉnh lại, làm phẳng đường ray
- Cửa ngách: bị lỗi không đóng mở được -&gt; đã chỉnh lại phần cơ khí &amp; liên động
=&gt; Toàn bộ hệ thống cửa h/đ bình thường. Để đảm bảo hệ thống h/đ tốt, cần dự phòng 1 bộ motor cổng (BK-1800 &amp; ray dẫn hướng)</t>
  </si>
  <si>
    <t>Hung2.nm, Hiep.hs, Nguyen.di</t>
  </si>
  <si>
    <t>EOF-191216-Rev2-FA-Q01</t>
  </si>
  <si>
    <t>Khách hàng delay do covid</t>
  </si>
  <si>
    <t>EOF-191216-Rev2-FA-Q02</t>
  </si>
  <si>
    <t>EOF-191216-Rev2-FA-Q03</t>
  </si>
  <si>
    <t>EOF-191216-Rev2-FA-Q04</t>
  </si>
  <si>
    <t>EOF-191216-Rev2-FE-Q01</t>
  </si>
  <si>
    <t>Fire hoses, extinguishers</t>
  </si>
  <si>
    <t>EOF-191216-Rev2-FE-Q02</t>
  </si>
  <si>
    <t>EOF-191216-Rev2-FE-Q03</t>
  </si>
  <si>
    <t>EOF-191216-Rev2-FE-Q04</t>
  </si>
  <si>
    <t>EOF-191216-Rev2-FW-Q01</t>
  </si>
  <si>
    <t>Fresh water pump</t>
  </si>
  <si>
    <t xml:space="preserve">- Mạch điều khiển đang đảo bơm theo thời gian mà không có tính năng chuyển bơm khi bơm lỗi. Dẫn đến khi một bơm bị lỗi thì hệ thống sẽ bị mất nước. Các động cơ bơm chỉ được bảo vệ ngắn mạch mà không có rơle bảo vệ quá tải, có thể dẫn đến cháy hỏng bơm. Công tắc áp suất đặt ngay đầu ra của bơm nên khó cân chỉnh dải áp suất cài đặt và khiến bơm hoạt động không ổn định  -&gt; Cần sửa chữa cải tạo.
- Hệ thống lọc nước đã hỏng. Hiện tại đang sử dụng trực tiếp nước máy của thành phố -&gt;Cần sửa chữa hoặc thay thế.
-  01 cánh quạt giải nhiệt của bơm tăng áp no1 bị vỡ cánh -&gt; cần thay thế.
</t>
  </si>
  <si>
    <t xml:space="preserve"> Hung.nm, Dung.tv</t>
  </si>
  <si>
    <t>EOF-191216-Rev2-FW-Q02</t>
  </si>
  <si>
    <t>-Mạch điều khiển đang đảo bơm theo thời gian mà không có tính năng chuyển bơm khi bơm lỗi. Dẫn đến khi một bơm bị lỗi thì hệ thống sẽ bị mất nước. Các động cơ bơm chỉ được bảo vệ ngắn mạch mà không có rơle bảo vệ quá tải, có thể dẫn đến cháy hỏng bơm. Công tắc áp suất đặt ngay đầu ra của bơm nên khó cân chỉnh dải áp suất cài đặt và khiến bơm hoạt động không ổn định. Cần sửa chữa cải tạo
-  Hệ thống lọc nước đã hỏng. Hiện tại đang sử dụng trực tiếp nước máy của thành phố. Cần sửa chữa hoặc thay thế
- 01 cánh quạt giải nhiệt của bơm tăng áp no1 bị vỡ cánh cần thay thế
- Bơm chuyển số 1: Hỏng van 1 chiều và phớt, đang được tạm ngưng hoạt động
- Bơm tăng áp số 1: van chặn và van 1 chiều hở, cần thay thế
- Bơm tăng áp số 2: đảo trục, vòng bi kêu to</t>
  </si>
  <si>
    <t xml:space="preserve"> Hung.nm, Thuong.mv</t>
  </si>
  <si>
    <t>EOF-191216-Rev2-FW-Q03</t>
  </si>
  <si>
    <t xml:space="preserve">- Mạch điều khiển đang đảm bảo bơm theo thời gian mà không có tính năng đảo bơm khi bơm lỗi -&gt; dẫn đến khi 1 bơm bị lỗi thì hệ thống sẽ bị mất nước. Các động cơ bơm chỉ được bảo vệ ngắn mạch mà không có rơ le bảo vệ quá tải -&gt; có thể dẫn đến cháy bơm
- Bơm chuyển số 1: đang bị hở phớt rò nước, van 1 chiều hỏng -&gt; đang tạm khóa &amp; tắt bơm -&gt; cần sửa chữa sớm
- Bơm chuyển số 2: đang bị rạn nứt cổ bơm, rỉ nước -&gt; cần sửa chữa hoặc thay thế mới
- Bơm tăng áp số 2: đảo trục kêu to -&gt; cần sửa chữa hoặc thay thế mới
- Hệ thống lọc nước đã hỏng, hiện tại đang sử dụng trực tiếp bằng nước máy của thành phố -&gt; cần sửa chữa hoặc thay thế mới
- Đường ống cấp nước của hệ thống đã xuống cấp, 1 số vị trí đã có dấu hiệu rò rỉ nước  -&gt; cần nâng cấp sửa chữa hoặc thay thế mới
</t>
  </si>
  <si>
    <t>EOF-191216-Rev2-FW-Q04</t>
  </si>
  <si>
    <t>- Bơm số 2 có tiếng động lạ &amp; hở phớt -&gt; đã căn chỉnh bơm số 2
- Hệ thống bơm h/đ bình thường cần theo dõi thêm</t>
  </si>
  <si>
    <t>EOF-191216-Rev2-WW-Q01</t>
  </si>
  <si>
    <t>- Hệ thống bơm nước thải cạnh nhà riêng đại sứ đã xuống cấp. Đường ống thoát nước chính, bơm và phụ kiện đi kèm đã han rỉ. Tủ điều khiển bơm nước thải không có chức năng đảo bơm và chạy 2 bơm cùng lúc. SPS đang tạm thời chỉnh sửa mạch điều khiển để luôn chạy được 2 bơm, phòng trường hợp mưa lớn 1 bơm không đủ lưu lượng hút nước thải. Thiết bị trong tủ hoạt động đã lâu nên xuống cấp. Chức năng cảnh báo sự cố không còn hoạt động, nếu hệ thống bị lỗi sẽ không kịp thời phát hiện, có thể gây tràn nước. Cách điện của bơm nước thải số 2 rất thấp  -&gt; Cần thay thế sớm.
- Bơm nước thải bên dưới phòng an ninh bị hỏng phao, không thể hoạt động tự động -&gt;Cần thay thế.</t>
  </si>
  <si>
    <t>Hung.nm, Dung.tv</t>
  </si>
  <si>
    <t>EOF-191216-Rev2-WW-Q02</t>
  </si>
  <si>
    <t>- Hệ thống bơm nước thải cạnh nhà riêng đại sứ đã xuống cấp. Đường ống thoát nước chính, bơm và phụ kiện đi kèm đã han rỉ &amp; thủng. Cách điện của bơm nước thải số 2 rất thấp  -&gt; Cần thay thế sớm.
- Các bơm còn lại hoạt động bình thường</t>
  </si>
  <si>
    <t>Hung.nm, Thuong.mv</t>
  </si>
  <si>
    <t>EOF-191216-Rev2-WW-Q03</t>
  </si>
  <si>
    <t>- Tủ và thiết bị điều khiển h/đ bình thường
- Bơm số 2 trước cửa nhà Đại cách điện kém -&gt; cần sửa chữa hoặc thay thế
- Các bơm còn lại h/đ bình thường</t>
  </si>
  <si>
    <t>EOF-191216-Rev2-WW-Q04</t>
  </si>
  <si>
    <t>Hệ thống bơm nước thải h/đ bình thuờng</t>
  </si>
  <si>
    <t>EOF-191216-Rev2-S01</t>
  </si>
  <si>
    <t>Luan.dt</t>
  </si>
  <si>
    <t>EOF-191216-Rev2-S02</t>
  </si>
  <si>
    <t>EOF-191216-Rev2-WT-Y01</t>
  </si>
  <si>
    <t xml:space="preserve">Remove sludge of waste water </t>
  </si>
  <si>
    <t>KH delay</t>
  </si>
  <si>
    <t>EOF-191216-Rev2-WH-Y01</t>
  </si>
  <si>
    <t>- Bình nước nóng rất bẩn (bụi bẩn bám nhiều)
- Một số đầu cực do tiếp xúc không tốt, phát sinh nhiệt đầu cực
- Bình nước nóng khu vực WC lễ tân rò rỉ nước
Hướng xử lý:
- Đã vệ sinh toàn bộ bình nước nóng
- Đấu nối lại dây điện, ép lại đầu cos
- Rò rỉ nước sử lý sau
Kết luận: Hệ thống bình nước nóng hiện tại hoạt động bình thường</t>
  </si>
  <si>
    <t>Hung2.nm, Thao.ct, Ha.vd</t>
  </si>
  <si>
    <t>EOF-191216-Rev2-GL-Q01</t>
  </si>
  <si>
    <t>Garden lamp</t>
  </si>
  <si>
    <t>Cần có biện pháp khắc phục để đảm bảo an toàn và hoạt động tốt trở lại</t>
  </si>
  <si>
    <t>Hung.nm, Dung.tv, Thao.ct, Ha.vd</t>
  </si>
  <si>
    <t>EOF-191216-Rev2-GL-Q02</t>
  </si>
  <si>
    <t>- 1 tuyến đèn cáp điện hỏng, đang đấu nối tạm -&gt; cần sửa chữa
- Hệ thống h/đ bình thường</t>
  </si>
  <si>
    <t>EOF-191216-Rev2-GL-Q03</t>
  </si>
  <si>
    <t>- Đèn vườn âm đất sao 4 cánh: 2 dây nguồn bị chập, đang đấu nối sử dụng dây tiếp địa để hoạt động tạm thời 
- Lộ đèn hắt âm đất quanh tòa nhà văn phòng lâu không hoạt động, bị nước vào trong các đế đèn gây chập cháy. Không sử dụng được.
=&gt; Cần thay thế đường dây cấp nguồn mới cho cả 2 lộ đèn để đảm bảo an toàn trong quá trình vận hành và sử dụng</t>
  </si>
  <si>
    <t>Hoang.v, Nguyen.di, Thuong.mv, Dong.hp</t>
  </si>
  <si>
    <t>EOF-200225-2</t>
  </si>
  <si>
    <t>THAY THẾ QUẠT THÔNG GIÓ CHO P1, P2 MECO</t>
  </si>
  <si>
    <t>- 2 quạt cấp gió tươi hỏng
-&gt; Thay mới 2 quạt cấp gió tươi cho P1 &amp; P2 nhà Meco
-&gt; Chạy thử &amp; bàn giao
=&gt; Sau khi thay mới xong, các quạt chạy tốt</t>
  </si>
  <si>
    <t>EOF-200214-Rev1</t>
  </si>
  <si>
    <t>THAY THẾ TỦ ĐIỀU KHIỂN BƠM NƯỚC THẢI NHÀ ĐẠI SỨ</t>
  </si>
  <si>
    <t>Thay thế tủ điều khiển bơm nước thải nhà đại sứ
Chạy thử, bàn giao
sau khi thay thế, tủ bơm nước thải hoạt động bình thường</t>
  </si>
  <si>
    <t>EOF-200312-Rev1</t>
  </si>
  <si>
    <t>THAY THẾ BƠM CHÌM NƯỚC THẢI - CHANCELLERY</t>
  </si>
  <si>
    <t>Thay thế bơm nước thải hỏng
Đã thay thế bơm nước thải và đường hút của bơm
Bơm nước thải hoạt động bình thường</t>
  </si>
  <si>
    <t>SỰ CỐ BƠM NƯỚC SẠCH</t>
  </si>
  <si>
    <t>2 bơm nước hoạt động bình thường
2 bơm tăng áp lỗi (không chạy)
Do bơm tăng áp chạy liên tục gây kẹt phao ngừng hoạt động 
Đã chỉnh lại phao bị kẹt
Hệ thống hoạt động bình thường</t>
  </si>
  <si>
    <t>SỰ CỐ HỆ THỐNG NƯỚC SẠCH</t>
  </si>
  <si>
    <t>Nước sạch sinh hoạt đạt chuẩn quốc gia
Vào hồi 17h15, ngày 13 tháng 5 năm 2020  Đại sứ báo nước sạch bẩn và đục
SPS tiến hàng kiểm tra nguồn nước từ bên ngoài vào đại sứ quán cá vấn đề đã bao cáo cho đại sứ
SPS đã xả hết lượng nước trong bồn chứa và cấp nước sạch trở lại bồn
Đã thực hiện theo dõi 13-16/5/2020 nước sạch đạt và đi vào hoạt động bình thường</t>
  </si>
  <si>
    <t>Cần chú ý theo dõi hằng ngày và có báo cáo kịp thời</t>
  </si>
  <si>
    <t>SỰ CỐ BỂ BƠI</t>
  </si>
  <si>
    <t>Hệ thống bọc bể bơi chất lượng bọc kém, gây đục nguồn nước
Kiểm tra hai bình lọc, chưa thay cát sục rửa định kỳ.
Bể nước cân bằng nước chưa thau rửa
Van 1 chiều bể cân bằng không có
Van đa chiều hỏng chưa sửa -&gt; cần thay thế mới
Bể bơi bị nghiêng, thấm thoát từ bờ bể ra bên ngoài gây thất thoát nước
Hệ thống vể bơi hoạt động không ổn định cần thay thế các thiết bị đã hỏng sục rửa bình lọc theo định kỳ, cần tu bổ sửa chữa bể bơi bị nghiêng</t>
  </si>
  <si>
    <t>Cần đề xuất thay thế sửa chữa hệ thống để hoạt động tốt</t>
  </si>
  <si>
    <t>SỰ CỐ QUẠT THÔNG GIÓ</t>
  </si>
  <si>
    <t>1 quạt hút hỏng
Thay thế 1 quạt hút mới cho 1 quạt đã hỏng
Quạt hút hoạt động bình thường</t>
  </si>
  <si>
    <t>EOF-200522</t>
  </si>
  <si>
    <t>SỰ CỐ ATS</t>
  </si>
  <si>
    <t>EOF-200309-Rev2</t>
  </si>
  <si>
    <t>SỰ CỐ ĐIÊU HÒA</t>
  </si>
  <si>
    <t>- Bơm tăng áp hở nước
- Van 1 chiềuhowr
- Van chặn không đóng kín
-&gt; Thay công tắc áp suất, thay van chặn, thay van 1 chiều, thay phớt bơm, sơn lại hệ thống bơm, thay cánh quạt gió
=&gt; Hệ thống bơm h/đ bình thường</t>
  </si>
  <si>
    <t>Hung2.nm, Luan.dt, Thiem.l, Hieu.kv</t>
  </si>
  <si>
    <t>EOF-200708</t>
  </si>
  <si>
    <t>SỰ CỐ MÁY PHÁT ĐIỆN</t>
  </si>
  <si>
    <t>Battery charger</t>
  </si>
  <si>
    <t>MCB hỏng -&gt; Thay thế MCB hỏng bằng MCB mới
=&gt; Thiết bị MCB của bộ sạc MFĐ hh/đ bình thường</t>
  </si>
  <si>
    <t>Ktra điều hòa không mát
-&gt; Dòng điện định mức 8.6A, ktra dòng máy nén 30A h/đ trong tình trạng motor máy nén bị kẹt -&gt; hỏng máy nén (không đóng được máy nén)
=&gt; Đề nghị thay thế AC</t>
  </si>
  <si>
    <t>Điều hòa Carrier dây nguồn cấp cho cục nóng ngắn mạch chập điện
-&gt; Đã đấu nối lại dây nguồn cho cục nóng
-&gt; AC h/đ bình thường</t>
  </si>
  <si>
    <t>Sụt áp ắc quy của MFĐ 1 &amp; 2 (Gen1: 22VDC, Gen2: 23VDC) -&gt; 2 MFĐ khó khởi động
-&gt; Ktra bộ sạc ắc quy, ktra cách điện bộ xạc
-&gt; Ktra nguồn xạc
-&gt; Ktra toàn bộ hệ thống điều khiển MFĐ
- Nhảy át cấp nguồn cho bộ xạc -&gt; đã xử lý tạm thời cho h/đ trở lại -&gt; cần theo dõi thêm
=&gt; Đã ktra &amp; bật điện trở lại để theo dõi thêm
=&gt; Bộ xạc cơ bản có thể phân cách điện, tuy nhiên không đảm bảo ổn định
=&gt; Để hệ thống h/d ổn định cần thay 2 bộ xạc ắc quy</t>
  </si>
  <si>
    <t>SỰ CỐ MCS</t>
  </si>
  <si>
    <t>MCB</t>
  </si>
  <si>
    <t>MCB ở trạng thái ON nhưng không cấp nguồn
-&gt; Ktra đo điện áp nguồn ra, không có điện áp (h/đ không ổn định)
-&gt; Đề nghi thay thế aptomat</t>
  </si>
  <si>
    <t>SỰ CỐ BƠM</t>
  </si>
  <si>
    <t>- Bơm tăng áp 1,2 phát ra tiếng ồn bất thường
- Bơm tăng áp số 2 bị rò rỉ nước
-&gt; Ktra bơm số 1,2 hiện tượng vòng bi bị dão -&gt; gây tiếng ồn
-&gt; Bơm tăn áp số 2 bị rò rỉ nước do gioăng phướt h/đ không kín (hỏng)
=&gt; Đề nghị thay thế vòng bi cho bơm 1, 2 -&gt; thay gioăng phớt cho bơm số 2
=&gt; Khuyến cáo hệ thống bơm tăng áp đã xuống cấp =&gt; nên thay thế bơm</t>
  </si>
  <si>
    <t>SỰ CỐ VÒI NƯỚC</t>
  </si>
  <si>
    <t>Tap</t>
  </si>
  <si>
    <t>Vòi rửa chậu nướctầng 1 villa 2 bị bục đường dây cấp -&gt; đã khóa toàn bộ villa
-&gt; Thay thế bộ vòi nước mới
=&gt; Thiết bị vòi nước h/đ bình thường</t>
  </si>
  <si>
    <t>- Bể bơi bị nghiêng, có các vết rạn nứt, lún -&gt; gây thất thoát nước trong bể
- 2 bình lọc chưa sục rửa vệ sinh, chưa thay cát -&gt; Chất lượng nước không đạt
- Van đa chiều hỏng, không vận hành đc
- Van 1 chiều trong bể không có
-&gt; Thực hiện ktra lưu lượng mực nước trong bể bị mất nước trầm trọng
-&gt; 2 bình lọc kém, các phần tử cặn bẩn vẫn còn rất nhiều, lơ lửng trong nước
-&gt; Van đa chiều các chức năng bị liệt (hỏng)
=&gt; Đề nghị tu bổ nâng cấp bể bơi về trạng thái như thiết kế ban đầu
=&gt; Đề nghị sục rửa, vệ sinh, thay cát, thay thế các thiết bị liên quan định kỳ 1 năm 2 lần
=&gt; Đề nghị thay van đa chiều &amp; xử lý các vết rò rỉ nước trên đường ống</t>
  </si>
  <si>
    <t>EOF-200716</t>
  </si>
  <si>
    <t>THAY THẾ VAN KHÓA ĐƯỜNG HÚT BƠM TĂNG ÁP SỐ 2</t>
  </si>
  <si>
    <t>- Van khóa phòng Bơm nước sạch hỏng
-&gt; Thay thế van đường hút bơm tăng áp số 2
-&gt; Chạy thử &amp; bàn giao
=&gt; Hệ thống h/đ bình thường</t>
  </si>
  <si>
    <t>Hung2.nm, Thao.ct, Luan.dt, Hieu.nq</t>
  </si>
  <si>
    <t>SỰ CỐ BÓNG ĐÈN BỂ BƠI</t>
  </si>
  <si>
    <t>Bóng điện bể bơi không sáng
-&gt; Ktra bộ hạ nguồn 220 VAC ra 12 VAC bị hỏng
=&gt; Đề nghị thay thế bộ chuyển đổi nguồn =&gt; cần có bộ nguồn dự phòng</t>
  </si>
  <si>
    <t>EOF-200914-Rev1</t>
  </si>
  <si>
    <t>THAY THẾ BÌNH NÓNG LẠNH KHU BẾP NHÂN VIÊN</t>
  </si>
  <si>
    <t>Water heater</t>
  </si>
  <si>
    <t>EOF-201116</t>
  </si>
  <si>
    <t>SỬA CHỮA HỆ THỐNG LỌC NƯỚC BỂ BƠI</t>
  </si>
  <si>
    <t xml:space="preserve">- Thay bình lọc bể bơi D290
- Thay van đa chiều
- Thay đồng hồ áp suất
- Thay van 1 chiều
- Vật liệu lọc
- Nắp che cho bể cân bằng
=&gt; Thiết bị vận hành bình thường
</t>
  </si>
  <si>
    <t>EOF-201125-Rev1</t>
  </si>
  <si>
    <t>SỬA CHỮA CỔNG ĐI BỘ 57 TRẦN HƯNG ĐẠO</t>
  </si>
  <si>
    <t>SỰ CỐ LỘ ĐÈN</t>
  </si>
  <si>
    <t>- Lộ đèn trần trên cao sảnh chính kg sáng
-&gt; Kra lộ đèn kg cấp nguồn điện áp
-&gt; Đề nghị lên phương án, thay thế, sửa chữa khôi phục lại lộ đèn</t>
  </si>
  <si>
    <t>SỰ CỐ BỘ LƯU ĐIỆN UPS</t>
  </si>
  <si>
    <t>UPS</t>
  </si>
  <si>
    <t>- Bộ lưu điện UPS dập điện áp, kg cấp điện áp cho thiết bị an ninh khi mất điện lưới
- Thực hiện ktra UPS hỏng, kg tích điện áp
-&gt; Đề nghị thay thế UPS</t>
  </si>
  <si>
    <t>SỰ CỐ LỘ BÓNG ĐÈN BỂ BƠI</t>
  </si>
  <si>
    <t>- Lộ bóng đèn dưới bể bơi không sáng
-&gt; Ktra bộ hạ chuyển đổi nguồn 220AC về 12V cho lộ bóng đèn bể bơi (do nứt vỡ vỏ, đo điện áp đầu ra kg có)
-&gt; Đề nghị thay thế bộ chuyển đổi nguồn</t>
  </si>
  <si>
    <t>EOF-201201-Rev1</t>
  </si>
  <si>
    <t>THAY THẾ CÁP ĐẲNG THẾ</t>
  </si>
  <si>
    <t>- Hệ thống cáp chạy xung quanh nhà bị mục nát
-&gt; Thay thế cáp chạy xung quanh mái nhà
-&gt; Đo ktra hệ thống chống sét, sơn lại cột thu sét
=&gt; Đã hoàn thành xong công việc, hệ thống h/đ bình thường</t>
  </si>
  <si>
    <t>Hung2.nm, Nguyen.di</t>
  </si>
  <si>
    <t>EOF-200929</t>
  </si>
  <si>
    <t>EOF-200929-AC-S01</t>
  </si>
  <si>
    <t>Khu vực villa 1,2, 3, 4</t>
  </si>
  <si>
    <t>- Hành lang máy Carrier No.1, No.2, phòng Wc No.3 tầng trệt: h/đ kg đạt -&gt; lên phương án
=&gt; Các điều hòa còn lại h/đ bình thường</t>
  </si>
  <si>
    <t>Khu vực Sảnh bảo vệ</t>
  </si>
  <si>
    <t>- Phòng làm việc bảo vệ (Pháp): carrier model 40GXD24 h/đ kg đạt -&gt; đề nghị thay thế
- Hành lang máy carrier no.1 hỏng lốc, no.2 kg mát
=&gt; Hệ thống điều hòa cục bộ còn lại h/đ bình thường</t>
  </si>
  <si>
    <t>Khu vực nhà bạt &amp; Bếp nhà bạt</t>
  </si>
  <si>
    <t>EOF-200929-AC-S02</t>
  </si>
  <si>
    <t>- 2 điều hòa Fujisu chạm chập dây nguồn -&gt; đề nghị thay thế đi lại dây nguồn
- Phòng autocom: Điều hòa Daikin báo lỗi F3 -&gt; đề nghị lên phương án sửa chữa
- Phòng lưu trữ visas: carrier đang bị chập điện, điều hòa không vận hành được =&gt; đề nghị thay thế
- Trên mái nhà KV văn phòng các đường bảo ôn, băng quấn hư hỏng -&gt; đề nghị bọc, quấn lại
- Các điều hòa carrier hỏng, cũ &amp; các điều hòa đang sử dụng gas R22 khuyến cáo nên thay thế
=&gt; Hệ thống điều hòa cục bộ h/đ bình thường</t>
  </si>
  <si>
    <t>Thao.ct, Anh.dt</t>
  </si>
  <si>
    <t>EOF-200929-GE-M01</t>
  </si>
  <si>
    <t>EOF-200929-GE-M02</t>
  </si>
  <si>
    <t>MFD h/đ bình thường</t>
  </si>
  <si>
    <t>EOF-200929-GE-M03</t>
  </si>
  <si>
    <t>EOF-200929-GE-M04</t>
  </si>
  <si>
    <t>EOF-200929-GE-M05</t>
  </si>
  <si>
    <t>EOF-200929-GE-M06</t>
  </si>
  <si>
    <t>EOF-200929-GE-M07</t>
  </si>
  <si>
    <t>EOF-200929-GE-M08</t>
  </si>
  <si>
    <t>Máy phát điện bị mờ màn hình</t>
  </si>
  <si>
    <t>Thao.ct, Tuan.dt</t>
  </si>
  <si>
    <t>EOF-200929-GE-M09</t>
  </si>
  <si>
    <t>2 MFĐ bị mờ màn hình
=&gt; MFĐ h/đ bình thường</t>
  </si>
  <si>
    <t>EOF-200929-GE-M10</t>
  </si>
  <si>
    <t>EOF-200929-GE-M11</t>
  </si>
  <si>
    <t>EOF-200929-GE-M12</t>
  </si>
  <si>
    <t>EOF-200929-VF-Q01</t>
  </si>
  <si>
    <t>- Quạt hút Panasonic, model FV-30AU9 (30mm), vị trí phòng máy giặt tầng hầm villa hỏng -&gt; đề nghị thay thế
=&gt; Các quạt hút gió h/đ bình thường</t>
  </si>
  <si>
    <t>EOF-200929-VF-Q02</t>
  </si>
  <si>
    <t>- Quạt hút mái bếp nhà bạt kêu &amp; rung to, chân đế, vỏ han rỉ nặng -&gt; đề nghị thay thế
- Quạt hút trên mái (Fantech) hỏng công tắc đóng cắt điện -&gt; đề nghị thay thế
=&gt; Sau bảo trì, hệ thống h/đ bình thường</t>
  </si>
  <si>
    <t>EOF-200929-VF-Q03</t>
  </si>
  <si>
    <t>- Quạt hút mái bếp nhà bạt chân đế, vỏ quạt, hộp đường hút, han rỉ nặng -&gt; đề nghị thay thế
- 1 quạt hút dùng cho WC visas + WC lái xe tốc độ hút gió ra yếu, không đạt -&gt; đề nghị thay thế
=&gt; Hệ thống hút gió còn lại h/đ bình thường</t>
  </si>
  <si>
    <t>EOF-200929-VF-Q04</t>
  </si>
  <si>
    <t>EOF-200929-LV-Q01</t>
  </si>
  <si>
    <t>Tủ điện hạ thế chính đã ktra, chụp ảnh nhiệt, tình trạng h/đ bình thường</t>
  </si>
  <si>
    <t>Dien.hd,Thao.ct</t>
  </si>
  <si>
    <t>EOF-200929-LV-Y01</t>
  </si>
  <si>
    <t>EOF-200929-LV-Q02</t>
  </si>
  <si>
    <t>EOF-200929-LV-Q03</t>
  </si>
  <si>
    <t>EOF-200929-DB-Q01</t>
  </si>
  <si>
    <t>- Khởi động từ lộ đèn khu vực sảnh chính kg đảm bảo an toàn: tiếp điểm mòn, nhìn bằng mắt có dấu hiệu biến dạng, nhiệt độ cao ~ 75oC -&gt; đề nghị thay thế gấp
- Khởi động từ khu văn hóa có tiếng kêu -&gt; cần theo dõi thêm
- Tủ điện phòng bơm lọc bể bơi bị mất khóa -&gt; cần sửa hoặc thay thế khóa mới</t>
  </si>
  <si>
    <t xml:space="preserve">Đề nghị nhà thầu chụp ảnh lại model, gửi báo giá sớm cho ĐSQ </t>
  </si>
  <si>
    <t>Ha.vd, Dong.hp</t>
  </si>
  <si>
    <t>EOF-200929-DB-Q02</t>
  </si>
  <si>
    <t>EOF-200929-DB-Q03</t>
  </si>
  <si>
    <t>EOF-200929-DB-Q04</t>
  </si>
  <si>
    <t>EOF-200929-VR-Q01</t>
  </si>
  <si>
    <t>Ổn áp đã ktra -&gt; h/đ bình thường</t>
  </si>
  <si>
    <t>EOF-200929-VR-Q02</t>
  </si>
  <si>
    <t>EOF-200929-VR-Q03</t>
  </si>
  <si>
    <t>EOF-200929-VR-Q04</t>
  </si>
  <si>
    <t>EOF-200929-GE-Y01</t>
  </si>
  <si>
    <t>Gen 1</t>
  </si>
  <si>
    <t>- Sau khi bảo dưỡng, hệ thống MFĐ h/đ bình thường
-&gt; MFĐ không kết nối hiển thị áp suất nhớt -&gt; cần bổ sung thiết bị &amp; kết nối</t>
  </si>
  <si>
    <t>Gen 2</t>
  </si>
  <si>
    <t>Văn phòng</t>
  </si>
  <si>
    <t>EOF-200929-DO-Q01</t>
  </si>
  <si>
    <t>- Cánh cổng no.49 Bà Triệu &amp; trụ cổng Meco tình trạng kém -&gt; cần sửa chữa hoặc thay thế
- Các bộ động cơ cửa h/đ bình thường</t>
  </si>
  <si>
    <t>EOF-200929-DO-Q02</t>
  </si>
  <si>
    <t>- Cổng phía Bà Triệu đang sửa chữa, bị lỗi bộ điều khiển, đã sửa chữa -&gt; cần theo dõi thi công sửa chữa, cân chỉnh đường ray, khe hở bánh răng
- Cổng chính hiện tại bánh răng hành trình bị mòn, rơ -&gt; cần thay thế sửa chữa (có thể trượt hay kẹt bất cứ lúc nào)
=&gt; Hệ thống cửa h/đ bình thường</t>
  </si>
  <si>
    <t>Đề nghị Quý công ty có báo cáo hình ảnh cụ thể &amp; có phương án sửa chữa thay thế cổng chính 57 sớm nhất</t>
  </si>
  <si>
    <t>Hiep.hs, Hung2.nm, Dung.ct</t>
  </si>
  <si>
    <t>EOF-200929-DO-Q03</t>
  </si>
  <si>
    <t>Sau khi bảo dưỡng, hệ thống cổng h/đ bình thường</t>
  </si>
  <si>
    <t>Hung2.nm, Tai.nt</t>
  </si>
  <si>
    <t>EOF-200929-DO-Q04</t>
  </si>
  <si>
    <t>EOF-200929-FW-Q01</t>
  </si>
  <si>
    <t>Hiep.hs, Dung.ct, Hoang.mv</t>
  </si>
  <si>
    <t>EOF-200929-FW-Q02</t>
  </si>
  <si>
    <t>- Van 1 chiều bơm tăng áp no.1 bị hỏng -&gt; cần thay mới
- Bình tích áp màu đỏ bị thủng bóng hơi
- Tần số bơm biến tần no.1, bơm tăng áp thấp hơn bơm no.2 -&gt; cần cài đặt để áp đồng đều
-&gt; Cần vệ sinh 4 bể chứa
=&gt; Hệ thống bơm nước sạch h/đ bình thường</t>
  </si>
  <si>
    <t>EOF-200929-FW-Q03</t>
  </si>
  <si>
    <t>EOF-200929-FW-Q04</t>
  </si>
  <si>
    <t>- Khuyến cáo: cần vệ sinh 4 bể chứa nước sạch sinh hoạt định kỳ
-&gt; Sau bảo trì, hệ thống nước sạch h/đ bình thường</t>
  </si>
  <si>
    <t>Le.hh, Thang.lv</t>
  </si>
  <si>
    <t>EOF-200929-WW-Q01</t>
  </si>
  <si>
    <t>EOF-200929-WW-Q02</t>
  </si>
  <si>
    <t>EOF-200929-WW-Q03</t>
  </si>
  <si>
    <t>EOF-200929-WW-Q04</t>
  </si>
  <si>
    <t>Sau bảo trì, hệ thống bơm nước thải h/đ bình thuờng</t>
  </si>
  <si>
    <t>EOF-200929-TW-S01</t>
  </si>
  <si>
    <t>=&gt; Sử dụng Mẫu kết quả test nước của Viện Hóa học CN VN, nên kg có mục đánh giá hài lòng</t>
  </si>
  <si>
    <t>EOF-200929-TW-S02</t>
  </si>
  <si>
    <t>EOF-200929-WT-Y01</t>
  </si>
  <si>
    <t>EOF-200929-WH-Y01</t>
  </si>
  <si>
    <t>- 2 bình nước nóng tầng trệt villa 1 &amp; 1 bình villa 3 đã cũ, xuống cấp -&gt; cần kế hoạch cắt nước ktra thanh magie
- 01 bình nước nóng tầng 1 nhà Đại sứ &amp; 01 bình nước nóng villa 3 tầng 2 bị vướng tường chắn phía trước -&gt; cần mở lỗ rộng hơn đề phòng lúc sự cố cần xử lý nhanh
- Bình nước nóng villa bên Hàm Long đã cũ, xuống cấp -&gt; KH cân nhắc kế hoạch thay mới
- 02 bình tầng trệt villa 1 &amp; 01 bình tầng trệt villa 3 bị nóng chảy dây, đã đấu lại dây mới
- Các bình còn lại h/đ bình thường</t>
  </si>
  <si>
    <t>EOF-200929-GL-Q01</t>
  </si>
  <si>
    <t>- Lộ đèn vườn âm đất sao 4 cánh: 2 dây nguồn bị chập, đang đấu nối sử dụng dây tiếp địa để h/đ tạm thời
- Lộ đèn hắt âm đất quanh tòa nhà văn phòng lâu kg h/đ, bị rò rỉ nước vào trong các đế đèn gây chập, cháy, kg sử dụng được
=&gt; cần thay thế đường dây cấp nguồn mới cho cả 2 lộ đèn để đảm bảo an toàn trong quá trình vận hành &amp; sử dụng</t>
  </si>
  <si>
    <t>EOF-200929-GL-Q02</t>
  </si>
  <si>
    <t>EOF-200929-GL-Q03</t>
  </si>
  <si>
    <t>EOF-200929-GL-Q04</t>
  </si>
  <si>
    <t>EMBASSY OF JAPAN</t>
  </si>
  <si>
    <t>27 Liễu Giai, Ngọc Khánh, Ba Đình, Hà Nội</t>
  </si>
  <si>
    <t>EOJ-200131</t>
  </si>
  <si>
    <t>1.lắp đặt bộ nhận tín hiệu tốc độ cho 1 máy phát điện
2.Chạy thử, bàn giao
Sau khi lắp đặt, bộ nhận tín hiệu tốc độ hoạt động bình thường</t>
  </si>
  <si>
    <t>EMBASSY OF SINGAPORE</t>
  </si>
  <si>
    <t xml:space="preserve"> 41-43 Trần Phú, Điện Bàn, Ba Đình, Hà Nội</t>
  </si>
  <si>
    <t xml:space="preserve">Máy phát điện tự động chạy mặc dù có điện lưới </t>
  </si>
  <si>
    <t>Máy phát điện tự động chạy mặc dù có điện lưới =&gt; Kiểm tra bộ điều khiển MFĐ có nguồn điện lưới đưa vào nhưng bộ điều khiển không nhận ra có điện lưới =&gt; Đề nghị thay thế bộ điều khiển máy phát điện</t>
  </si>
  <si>
    <t>EOS-190820</t>
  </si>
  <si>
    <t>THAY THẾ BỒN CẦU TẦNG 2</t>
  </si>
  <si>
    <t>Thay thế bồn cầu tầng 2 =&gt; Bầu cầu mới hoạt động bình thường</t>
  </si>
  <si>
    <t>FIVE STAR GARDEN</t>
  </si>
  <si>
    <t>Số 2 Kim Giang, Thanh Xuân, Hà Nội</t>
  </si>
  <si>
    <t>GFS-190930-2</t>
  </si>
  <si>
    <t>Bảo trì, thay thê thiết bị định kỳ cho máy phát điện dự phòng khối Căn hộ</t>
  </si>
  <si>
    <t>*Trước khi thay thế thiết bị định kỳ
=&gt; Trước khi thực hiện thực thế, máy phát điện G1, G2 hoạt động bình thường
*Sau khi thay thế thiết bị định kỳ
=&gt; Sau khi thực hiện thay thế, máy phát điện G1, G2 hoạt động bình thường</t>
  </si>
  <si>
    <t>Máy phát hoạt động tốt</t>
  </si>
  <si>
    <t xml:space="preserve"> Hung.nm, Hung2.nm, Hiep.hs, Dung.ta, Hoang.v</t>
  </si>
  <si>
    <t>Máy phát điện số 1 lỗi k xác định
Kiểm tra bộ điều khiển
Kiểm tra các giắc đấu
Chạy máy kiểm tra
*Phương án:
Tải dữ liệu về máy tính
Thay pin mới
*Kiểm tra theo dõi sau khi thay pin</t>
  </si>
  <si>
    <t>KIỂM TRA MÁY PHÁT ĐIỆN BÁO LỖI</t>
  </si>
  <si>
    <t>- Máy không hoạt động đươc, báo lỗi communication fail
- Bổ sung nước làm mát
- Kiểm tra nguồn AC
- Kiểm tra tổng thể cảm biến (nước ,nhớt)
- Sau khi kiểm tra, máy hoạt động trở lại bình thường</t>
  </si>
  <si>
    <t>Sự cố máy không hoạt động được</t>
  </si>
  <si>
    <t>Máy không hoạt động được báo lỗi
Bổ sung nước làm mát
Kiểm tra nguồn AC
Kiểm tra tổng thể cảm biến (nước, nhớt)
Sau khi kiểm tra, máy hoạt động trở lại bình thường</t>
  </si>
  <si>
    <t>GFS-200731</t>
  </si>
  <si>
    <t>THAY THẾ ĐIỀU KHIỂN ĐIỀU HÒA</t>
  </si>
  <si>
    <t>Cung cấp 2 điều khiển điều hòa Daikin =&gt; Điều khiển h/đ bình thường</t>
  </si>
  <si>
    <t>Điều hòa phòng BQL không mát
-&gt; Ktra phát hiện tecmic bị cháy hỏng 
-&gt; Dây vào đầu cực máy nén bị cháy
-&gt; Đo cách điện cuộn dây máy nén với vỏ không đạt
=&gt; Hỏng máy nén, cần thay máy nén mới hoặc thay điều hòa mới</t>
  </si>
  <si>
    <t>Ton.nd, Thiem.l</t>
  </si>
  <si>
    <t>GFS-200817</t>
  </si>
  <si>
    <t xml:space="preserve">1.Hệ thống điều hòa chưa được bảo trì định kỳ, nhiều bụi bẩn, hiệu suất kém, kém mát.
2. Một số vị trí dàn lạnh chưa có lỗ thăm trần, hoặc lỗ thăm trần lệch vị trí. SPS và BQLTN đã phối hợp cắt lỗ thăm trần phục vụ bảo trì, sửa chữa sau này.
3. Dây tín hiệu điều khiển 01 dàn lanh (khu vực nhà trẻ tầng 2 G1) đang để chờ, chưa được đấu nối điều khiển.
4. Nhiều dàn lạnh tầng M G1 không hoạt động do chưa lắp đặt điều khiển. Lắp bổ sung điều khiển cho 49 dàn lạnh tầng M
5. 02 dàn lạnh khu Windsoft và 01 dàn lạnh khu Sói Biển không có nắp che chắn bo mạch dàn lạnh.
6. Một số dàn lạnh bị vướng ống cứu hỏa, đường ống nước…khó bảo trì, sửa chữa (nhà trẻ G1, Workway).
7. Ống gió khu NPN đi dài và gấp khúc nên gây kém mát.
8. Tổ điều hòa Tháp B- G4 bị rò rỉ gas (hết gas).
9. 01 dàn lạnh hành lang tầng 3 (giữa G4 và G5) bị hỏng bo mạch.
</t>
  </si>
  <si>
    <t>Thao.hv, Dung.ct, Nguyen.di, Tan.nm, Ha.vd, Hiep.hs, Thao.ct</t>
  </si>
  <si>
    <t>MFĐ G3 kg khởi động được, màn hình hiển thị lỗi "ECU Communication"
-&gt; Ktra ắc quy MFĐ G3, đo điện áp ắc quy (22V) kg đủ điện áp định mức (24V)
-&gt; Thay ắc quy MFĐ G4 cho G3 (điện áp ắc quy G4: 24V)
=&gt; MFĐ khởi động bình thường
- Chạy không 2 phút, không phát hiện gì bất thường
- Tắt máy &amp; trả lại 2 ắc quy cho MFĐ G4
=&gt; Thay thế 2 ắc quy cho MFĐ G3 (12V-200Ah)</t>
  </si>
  <si>
    <t>Hiep.ld, Hung2.nm</t>
  </si>
  <si>
    <t>FORMULA AIR (VINADUCT)</t>
  </si>
  <si>
    <t>KCN Thăng Long, Đông Anh, HN</t>
  </si>
  <si>
    <t>FMA-200527</t>
  </si>
  <si>
    <t>NHÂN CÔNG LẮP ĐẶT ỐNG GIÓ TẠI ENKEI VIỆT NAM</t>
  </si>
  <si>
    <t>Air duct</t>
  </si>
  <si>
    <t>FPT DUY TÂN</t>
  </si>
  <si>
    <t>17 Duy Tân, Cầu Giấy, Hà Nội</t>
  </si>
  <si>
    <t>FPT-191202-Rev1</t>
  </si>
  <si>
    <t>CUNG CẤP VẬT TƯ THAY THẾ ĐỊNH KỲ CHO MÁY PHÁT ĐIỆN</t>
  </si>
  <si>
    <t>Dung.ta; Hoang.v</t>
  </si>
  <si>
    <t>GALTRONICS VIỆT NAM</t>
  </si>
  <si>
    <t>Lô G-01, Khu công nghiệp Quế Võ (khu vực mở rộng), Xã Phương Liễu, Huyện Quế Võ, Bắc Ninh</t>
  </si>
  <si>
    <t>GTV-191009</t>
  </si>
  <si>
    <t>Sự cố Hệ thống Busway bị chập điện</t>
  </si>
  <si>
    <t>1. Tháo hộp Plug in kiểm tra kẹp và thanh cái 
2. Vệ sinh thanh cái bị chập điện Test cách điện 
3. Hổ trợ nhà máy đấu dây cáp để cấp điện hoạt động 
3. Thanh busway bị chập nổ ngắn mạch thanh cái, không khắc phục được tạm thời tháo ra để đảm bảo an toàn 
* Cần thay mới khúc Busway hỏng, thay plug in 
* Hệ thống cần được định kì kiểm tra bảo dưỡng để sớm phát hiện nguy cơ sự cố</t>
  </si>
  <si>
    <t>Dien.hd, Anh.ld</t>
  </si>
  <si>
    <t>GTV-191015-Rev4</t>
  </si>
  <si>
    <t>Sữa chữa Busway</t>
  </si>
  <si>
    <t>1.Thay thế thanh busway 2000A
2.Thay thế nắp chụp cuối
3.Thay thế hộp lấy điện 320A
4.Chạy thử, bàn giao
=&gt; Sau khi thay thế =&gt; Hệ thống hoạt động bình thường</t>
  </si>
  <si>
    <t>KCN Đồng Văn, Duy Tiên, Hà Nam</t>
  </si>
  <si>
    <t>GVN-190722</t>
  </si>
  <si>
    <t>SỬA CHỮA TỔ ĐIỀU HÒA HITACHI ODU 02</t>
  </si>
  <si>
    <t xml:space="preserve"> Tổ điều hòa Hitachi ODU 02 bị rò rỉ gas; Thử kín hệ thống sau khi sửa chữa; Thu hồi gas cũ trong hệ thống.; Nén áp, tìm điểm rò rỉ bằng khí nito. Hàn, xử lý các điểm rò rỉ; Hút chân không, nạp gas.
=&gt; Điều hòa hoạt động bình thường</t>
  </si>
  <si>
    <t>GVN-190731-Rev3</t>
  </si>
  <si>
    <t>THAY THẾ BIẾN DÒNG ĐIỆN TỦ TRUNG THẾ</t>
  </si>
  <si>
    <t>Cắt điện tủ trung thế
Thay thế biến dòng điện tủ trung thế
Thí nghiệm TI
Đóng lại điện tủ trung thế, kiểm tra vận hành
Bàn giao
=&gt; Các thiết bị sau khi thay thế hoạt động bình thường.</t>
  </si>
  <si>
    <t>GVN-191030-Rev1</t>
  </si>
  <si>
    <t>CUNG CẤP MOTOR QUẠT DÀN LẠNH ĐIỀU HÒA HITACHI</t>
  </si>
  <si>
    <t>THIẾT BỊ CẤP NGUỒN CHO BƠM CỨU HỎA BỊ TRIP</t>
  </si>
  <si>
    <t>Chạy bơm cứu hỏa bằng nguồn MFĐ =&gt; ATS bị trip
Chạy bơm bằng nguồn điện lưới =&gt; ATS bị trip
Dòng khởi động của bơm: 406 A; Công suất của ATS: 630A
=&gt;  Cần kiểm tra thêm hệ thống ATS của MFĐ để tìm nguyên nhân</t>
  </si>
  <si>
    <t>GVN-200104-REV1</t>
  </si>
  <si>
    <t>THAY THẾ CẦU DAO PHỤ TẢI 35KV NGOÀI TRỜI</t>
  </si>
  <si>
    <t>_Thay thế cầu dao phụ tải 35kV ngoài trời bị sự cố
_Đóng điện, bàn giao
_Scan nhiệt cầu dao phụ tải sau 30ph
_Hổ trợ thay 3 bị chống sét  mà không tính phí
=&gt; Cầu dao phụ tải mới thay hoạt động bình thường
MSB1: 120/104/81A       398/400/400V
MSB2: 73/91/67A         398/400/400V
_Khách hàng nên định kỳ vệ sinh thiết bị</t>
  </si>
  <si>
    <t>Manh.lh, Tuyen.bx, Thuong.mv</t>
  </si>
  <si>
    <t>GVN-191009-Rev3</t>
  </si>
  <si>
    <t>BẢO TRÌ HỆ THỐNG BƠM CHÌM NƯỚC THẢI</t>
  </si>
  <si>
    <t>Phần bơm:
SSP-1 Bơm 1 và 2; SSP-3 Bơm 1 
SSP-5 Bơm 1; DB-pump-1: 5 bơm máy kiểm tra cách điện không đạt, cần sửa chữa hoặc thay thế bơm mới
Cụm bơm DP-pump đường nước thoát chính cho hai bơm nhỏ thoát nước kém, đã xuống cấp hen gỉ và hư hỏng nhiều cần thay thế đường ống mới để đảm bảo cho hệ thống ổn dịnh hơn
Phần tủ điều khiển
Một số tủ đang đấu tăt cho chạy cả hai đồng thời cùng lúc ở chế độ tự động bỏ qua chức năng đảo bơm luân phiên
Các phao điều khiển vẫn hoạt ddooongj bình thường</t>
  </si>
  <si>
    <t>Hung.nm, Hoang.v, Duc.nv</t>
  </si>
  <si>
    <t>GVN-200105-Rev1</t>
  </si>
  <si>
    <t>SỬA CHỮA ĐIỀU HÒA</t>
  </si>
  <si>
    <t>- Điều hòa Hitachi ODU số 07 chạy kém mát
-&gt; Thu hồi gas cũ trong hệ thống
-&gt; Thay thế van tiết lưu, phin lọc gas
-&gt; Hút chân không, nạp gas mới
-&gt; Chạy thử, bàn giao, hoàn trả mặt bằng
=&gt; Sau khi sửa chữa, điều hòa h/đ bình thường</t>
  </si>
  <si>
    <t>Đã hoàn thành công việc, hệ thống h/đ bình thường =&gt; đồng ý thanh toán</t>
  </si>
  <si>
    <t>GVN-200213-Rev2</t>
  </si>
  <si>
    <t>SỬA CHỮA HỆ THỐNG ĐIỆN TRUNG THẾ</t>
  </si>
  <si>
    <t>Thay thế và thí nghiệm đầu cáp trung thế, sứ cách điện ngăn SM6-IM
Chạy thử, bàn giao
=&gt; Các thiết bị sau khi thay thế hoạt động bình thường</t>
  </si>
  <si>
    <t>SỰ CỐ ĐẦU BÁO KHÓI ĐỊA CHỈ HỎNG</t>
  </si>
  <si>
    <t>Đầu báo khói địa chỉ khu vực nhà xưởng địa chỉ L4A063 hỏng
Đầu báo nhiệt địa chỉ khu vực phòng thiết bị địa chỉ L6A21 hỏng
-&gt; Thay thế &amp; cài đặt đầu báo mới vào hệ thống FA
-&gt; Test kiểm tra đầu báo &amp; liên động với các hệ thống của nhà máy
-&gt; Khôi phục hoàn trả hệ thống FA
=&gt; Đầu báo &amp; hệ thống FA h/đ bình thường</t>
  </si>
  <si>
    <t>GVN-191008-Rev5</t>
  </si>
  <si>
    <t>GVN-191008-Rev5-MV-S01</t>
  </si>
  <si>
    <t>Đèn báo có điện của ngăn DM1-A cấp ra máy biến áp 1 chỉ sáng 1 bóng</t>
  </si>
  <si>
    <t>Dao cắt đầu cột 35kV mới thay thé tháng 02/2020 nên lần thí nghiệm này SPS đã không thực hiện thí nghiệm.
Yêu cầu báo giá thay thế bóng đèn tủ out going Số 1
Yêu cầu kiểm tra và đo nội trở ắc quy của hệ thống tủ trung thế</t>
  </si>
  <si>
    <t>Manh.lh, Dien.hd, Thao.ct, Hoang.v, Thuong.mv, Duc.nv, Luan.dt</t>
  </si>
  <si>
    <t>GVN-191008-Rev5-MV-S02</t>
  </si>
  <si>
    <t>- Theo y/c khách hàng, SPS đã sơn phủ bề mặt trong khoang tủ RMU bằng sơn cách điện 3M (vật tư KH cấp)
- Trường hợp MSB1 có điện, Q1 ON, MSB2 kg có điện, Q2 OFF, công tắc ở chế độ MAN hoặc OFF thì Q couple được điều khiển ON lên lạo OFF luôn, phải tắt nguồn điều khiên mới ON được Q couple -&gt; đề nghị KH ktra lại logic điều khiển</t>
  </si>
  <si>
    <t>Manh.lh, Dien.hd, Ha.vd, Thuong.mv, Thao.hv, Hiep.ld, Hieu.nq, Long.nv</t>
  </si>
  <si>
    <t>GVN-191008-Rev5-FA-Y01</t>
  </si>
  <si>
    <t>- Tủ báo cháy trung tm h/đ bình thường
- Các đầu báo tại các Loop h/đ bình thường
- Các nút nhấn còi đèn tại các loop h/đ bình thường
- Liên động tới các hệ thống khác h/đ bình thường
- 1 đế đầu báo AD 1 loop 6 bị vỡ -&gt; đã thay thế đế mới
- 1 đế đầu báo AD 57 loop 2 bị vỡ -&gt; đã thay thế đế mới
- 1 đầu báo nhiệt AD 21 loop 6 bị hỏng đang tạm cách ly khỏi hệ thống chờ thay đầu báo mới</t>
  </si>
  <si>
    <t>- Đầu báo ADD 021 tong quá trình bảo trì nhà thầu SPS đánh hỏng -&gt; đề nghị thay mới, hoàn trả lại hệ thống cho nhà máy
- Đầu báo ADD 063 loop 4 báo lỗi sau bảo dưỡng -&gt; đề nghị khắc phục trở lại
- Chất lượng bảo trì các nút gạt tại vị trí nhập hàng căng tin &amp; nút gạt cửa nhà WC nữ không đạt, bị bong ra &amp; gây báo cháy -&gt; yêu cầu ktra &amp; khắc phục lại</t>
  </si>
  <si>
    <t>Hung.nm, Thuong.mv, Hoang.v, Luan.dt</t>
  </si>
  <si>
    <t>GVN-191008-Rev5-FA-S01</t>
  </si>
  <si>
    <t>Hệ thống báo cháy đã ktra =&gt; h/đ bình thường</t>
  </si>
  <si>
    <t>Nhà thầu SPS đã hoàn thành nội dung công việc bảo trì an toàn, đạt chất lượng
Đồng ý thanh toán</t>
  </si>
  <si>
    <t>Dien.hd, Thuong.mv, Hoang.v</t>
  </si>
  <si>
    <t>GVN-191008-Rev5-FF-S01</t>
  </si>
  <si>
    <t>- Hệ thống bơm cứu hỏa đã ktra trong tình trạng h/đ bình thường</t>
  </si>
  <si>
    <t>- Hệ thống cứu hỏa đã bảo trì -&gt; hệ thống đã h/đ bình thường trở lại
- Zoăng mặt bích (cao su) đang có dấu hiệu hỏng
-&gt; Nhà máy sẽ mua zoăng &amp; bên SPS hỗ trợ thay mới</t>
  </si>
  <si>
    <t>GVN-191008-Rev5-FF-S02</t>
  </si>
  <si>
    <t>- Hệ thống chữa cháy đã ktra -&gt; h/đ bình thường</t>
  </si>
  <si>
    <t>- Nhà thầu đã ktra, bảo trì hệ thống chữa cháy như bản SOW</t>
  </si>
  <si>
    <t>Dien.hd, Hoang.v, Thuong.mv, Hiep.hs, Luan.dt</t>
  </si>
  <si>
    <t>GVN-191008-Rev5-FS-S01</t>
  </si>
  <si>
    <t>Hệ thống FM200 đã ktra -&gt; h/đ bình thường</t>
  </si>
  <si>
    <t>Đã bảo trì đầy đủ các hạng mục của hệ thống
-&gt; Chấp nhận nghiệm thu</t>
  </si>
  <si>
    <t>Dien.hd, Duc.nv, Luan.dt</t>
  </si>
  <si>
    <t>GVN-191008-Rev5-FS-S02</t>
  </si>
  <si>
    <t>Hệ thống FM200 đã bảo dưỡng trong tình trạng h/đ bình thường</t>
  </si>
  <si>
    <t>Dien.hd, Ha.vd, Thuong.mv</t>
  </si>
  <si>
    <t>GVN-191008-Rev5-LV-Y01</t>
  </si>
  <si>
    <t>Main Switch Board (MSB)
- Tủ điện hạ thế chính (MSB)</t>
  </si>
  <si>
    <t>- 01 tụ bù của Step 2 tủ CAP-01 bị hỏng -&gt; đã gỡ bộ OFF MCCB &amp; gắn nhãn cảnh báo 
- Step 3 của tủ CAP-01 &amp; Step 1, 2, 10 của tủ CAP-02 không có tụ &amp; MCCB đang OFF &amp; gắn nhãn cảnh báo
- Một số cuộn kháng trong tủ tụ bù CAP-01 &amp; CAP-02 bị phát nhiệt cao tại vị trí tiếp xúc với đầu cốt. (Chi tiết xem báo cáo ảnh nhiệt) -&gt; Đã vệ sinh &amp; ép lại đầu cốt =&gt; Đề nghị KH theo dõi thêm
- ACB Q1 bị kẹt cơ khí, không thể tháo ra được
- Đầu cốt RA1 cho đồng hồ power logic của MSB bị hỏng =&gt; Đã thay thế 
- Đã bịt kín các lối cáp vào trong tủ MSB-1 &amp; MSB-2. Đã lắp bổ sung ốc cánh tủ</t>
  </si>
  <si>
    <t>Nhà cung cấp đã thực hiện bảo trì hệ thống điện hạ thế MSB
- Trong quá trình làm phát sinh hỏng 4 dây cáp &amp; đã tháo bỏ ra ngoài =&gt; Đề nghị SPS mua mới &amp; thay thế
- Các vấn đề tồn đọng khác, như: ACB1 không kéo được ra ngoài,… đề nghị nghiên cứu tìm giải pháp &amp; khắc phục cho những lần bảo trì sau</t>
  </si>
  <si>
    <t>Manh.lh, Dien.hd, Bang.ta, Hung.nm, Ton.nd, Hung2.nm, Hiep.hs, Thao.ct, Hieu.kv, Hoang.v, Thuong.mv, Luan.dt</t>
  </si>
  <si>
    <t>- SPS đã mua mới 4 dây cáp &amp; đang lên kế hoạch với bộ phận Bảo trì của Gentherm để thay thế.
- Các vấn đề tồn đọng khác: SPS đang nghiên cứu giải pháp cho lần bảo trì tới.</t>
  </si>
  <si>
    <t>Main Switch Board (MSB)
- Tủ AHU</t>
  </si>
  <si>
    <t>- Tủ DB-AHU-1: sứ đỡ thanh cái pha A bị hỏng -&gt; cần thay thế
- Tủ DB-AHU-2: 1 số dây tín hiệu bị lỏng cốt -&gt; đã ép lại cốt
- 1 số đầu cốt cấp nguồn cho AHU bị lão hóa -&gt; đã thay thế
- MCCB heater (AHU-04) thuộc tủ DB-AHU-2 hỏng ốc đầu cực pha B, hiện đang OFF &amp; gắn nhãn cảnh báo
- Theo yêu cầu KH, SPS đã hỗ trợ KH bảo trì thêm 1 tủ AHU (mục này không nằm trong phạm vi công việc của hợp đồng)</t>
  </si>
  <si>
    <t>- Một số tủ thiếu ốc -&gt; đề nghị SPS hỗ trợ bổ sung thêm
- Sứ đỡ thanh cái pha A hỏng -&gt; đề nghị SPS hỗ trợ cấp cho nhà máy tự thay</t>
  </si>
  <si>
    <t>- SPS đã hỗ trợ bổ sung ốc như đề nghị của KH
- SPS sẽ cung cấp sứ đỡ thanh cái cho KH vào đợt bảo trì tiếp theo</t>
  </si>
  <si>
    <t>Main Switch Board (MSB)
- Tủ ATS</t>
  </si>
  <si>
    <t>Tủ ATS h/đ bình thường</t>
  </si>
  <si>
    <t>Manh.lh, Dien.hd, Thuong.mv, Ha.vd</t>
  </si>
  <si>
    <t>GVN-191008-Rev5-CC-Q01</t>
  </si>
  <si>
    <t>CCTV</t>
  </si>
  <si>
    <t>4 months</t>
  </si>
  <si>
    <t>Hệ thống camera đã kiểm tra bảo dưỡng trong tình trạng hoạt động bình thường</t>
  </si>
  <si>
    <t>Hệ thống đã được bảo trì
Đề nghị đo tín hiệu đường truyền cho lần bảo trì tới</t>
  </si>
  <si>
    <t>Dien.hd, Thuong.mv, Hieu.kv</t>
  </si>
  <si>
    <t>GVN-191008-Rev5-CC-Q02</t>
  </si>
  <si>
    <t>Hệ thống CCTV đã ktra, h/đ bình thường</t>
  </si>
  <si>
    <t>Nhà thầu SPS đã hoàn thành công việc bảo trì an toàn, đạt chất lượng
Đồng ý nghiệm thu, thanh toán</t>
  </si>
  <si>
    <t>Dien.hd, Luan.dt, Thuong.mv</t>
  </si>
  <si>
    <t>GVN-191008-Rev5-CC-Q03</t>
  </si>
  <si>
    <t>- Hệ thống camera đã kiểm tra bảo dưỡng hoạt động bình thường
- 1 bộ chia cáp mạng bị hỏng -&gt; SPS đã thay bộ mới (cạnh chòi bảo vệ A3)
- 1 số phích cắm tại tủ camera phòng bảo vệ cổng chính &amp; cổng phụ kg đạt tiêu chuẩn cần thay</t>
  </si>
  <si>
    <t>- Y/c NCC xác nhận tốc độ đường truyền ổn định cho các cam có lõi trong năm 2020 (hình ảnh)
- Các điểm cấp nguồn chưa đạt -&gt; cần tiếp tục xử lý
- Xác nhận nghiệm thu &amp; thanh toán khi SPS có công văn xác nhận sẽ thực hiện 2 v/đ trên</t>
  </si>
  <si>
    <t>Dien.hd, Thuong.mv, Hieu.nq</t>
  </si>
  <si>
    <t>GVN-191008-Rev5-AS-S01</t>
  </si>
  <si>
    <t>Access control</t>
  </si>
  <si>
    <t>- Tủ điều khiển KV phòng chứa rác (ID: 20, 21) hỏng ắc quy -&gt; cần thay thế
- Đầu đọc thẻ cửa exit 20 bị hỏng -&gt; đã thay thế
=&gt; Hệ thống kiểm soát ra vào h/đ bình thường</t>
  </si>
  <si>
    <t>SPS đã hoàn thành bảo trì các hạng mục trong hệ thống
-&gt; Chấp nhận nghiệm thu</t>
  </si>
  <si>
    <t>GVN-191008-Rev5-AS-S02</t>
  </si>
  <si>
    <t>- Tủ điều khiển cửa Exit 19 &amp; tủ khu vực bếp căng tin cần bổ sung lắp máng &amp; đấu nối lại dây
- Cửa Exit 26 &amp; cửa Exit 16 khó đóng mở do khung cửa bị biến dạng -&gt; cần sửa chữa
- 4 ắc quy tình trạng kém, đã tháo ra theo y/c của Mr. Vũ Minh Tú
- Bo mạch Pro3000 không nhận 2 đầu đọc thẻ guard tours -&gt; cần kéo dây kết nối với tủ Pro3000 phía trên
- Cửa VP2 mất tín hiệu trạng thái do dây tín hiệu bị cát bỏ -&gt; cần kéo dây đấu nối
=&gt; Cần khắc phục những tồn tại trên để hệ thống làm việc tốt</t>
  </si>
  <si>
    <t>- Hệ thống vẫn chưa được khắc phục tồn đọng 2 vị trí đầu đọc Guard Tour
- Báo cáo kỹ thuật bằng hình ảnh cần chi tiết, đầy đủ</t>
  </si>
  <si>
    <t>Dien.hd, Ha.vd, Dung.ct</t>
  </si>
  <si>
    <t>Gas protection (Ansul)</t>
  </si>
  <si>
    <t>SPS đã hoàn thành bảo trì các hạng mục cho hệ thống
-&gt; Chấp nhận nghiệm thu</t>
  </si>
  <si>
    <t>Hệ thống chữa cháy Ansul cho bếp căng tin đã ktra bảo dưỡng trong tình trạng h/đ bình thường</t>
  </si>
  <si>
    <t>Cần tách riêng 2 dòng báo cáo khối lượng cân mỗi bình</t>
  </si>
  <si>
    <t>GVN-191008-Rev5-GA-S01</t>
  </si>
  <si>
    <t>Gas leakage</t>
  </si>
  <si>
    <t>Hệ thống đã đc ktra, test chức năng hệ thống h/đ bình thường</t>
  </si>
  <si>
    <t>SPS đã hoàn thành bảo trì các hạng mục cho hệ thống
Hệ thống đã h/đ bình thường
-&gt; Chấp nhận nghiệm thu</t>
  </si>
  <si>
    <t>GVN-191008-Rev5-GA-S02</t>
  </si>
  <si>
    <t>Hệ thống đã đc ktra, bảo dưỡng trong tình trạng h/đ bình thường</t>
  </si>
  <si>
    <t>Dien.hd, Thuong.mv, Dung.ct</t>
  </si>
  <si>
    <t>GVN-201028</t>
  </si>
  <si>
    <t>Hệ thống báo cháy có lỗi
Tìm và khoanh vùng sụ cố. Phát hiện 2 thiết bị  bị hỏng. 
Đầu báo cầu thang bộ văn phòng tầng 2, địa chỉ LP2-109
Module đầu rò khí gas, địa chỉ LP2-127 
Đã thay thế đầu báo hỏng. Vật tư nhà máy cấp.
Đã cách ly module hỏng. Đề nghị khách hàng thay thế.
Đã khôi phục hoạt động củ tủ trung tâm báo cháy.
Tủ trung tâm báo cháy đã nhận được thiết bị của loop2</t>
  </si>
  <si>
    <t>Manh.lh, Dien.hd</t>
  </si>
  <si>
    <t xml:space="preserve">Điều hòa VRN ODU 03, ODU 04 kém mát
Kiểm tra chạy thử phát hiện gas hồi về máy nén thấp
1 đầu ti dòng để hút chân không khi thay phun lọc bị gập máp cầu chú ý khi vận hành
Hệ thống điều hòa OUD03 và ODU 04 </t>
  </si>
  <si>
    <t>- Hệ thống Ansul bị kích hoạt đã xả hết khí bình kích hoạt &amp; hóa chất ansul
- Thay bình kích hoạt mới
- Bổ sung hóa chất ansul vào bình chữa
-&gt; Hệ thống đã sẵn sàng h/đ</t>
  </si>
  <si>
    <t>Dien.hd, Hung2.nm, Thuong.mv</t>
  </si>
  <si>
    <t>- Ktra tình trạng h/đ của phần cứng máy tính trung tâm
- Ktra tình trạng h/đ của phần mềm quản lý kiểm soát ra vào
- Ktra tất cả các tính năng của hệ thống đang sử dụng
- Ktra các cảnh báo lỗi của phần mềm sau đó xử lý hoặc đưa ra phương án xử lý
- Tạo 1 bản sao lưu của hệ thống
- Vệ sinh các thiết bị
- Hệ thống h/đ bình thường (soft + hard)</t>
  </si>
  <si>
    <t>GVN-200424-Rev1</t>
  </si>
  <si>
    <t>CUNG CẤP ĐÈN BÁO PHA TỦ TRUNG THẾ</t>
  </si>
  <si>
    <t>Cung cấp đèn báo pha tủ trung thế =&gt; Done</t>
  </si>
  <si>
    <t>GVN-200817-Rev1</t>
  </si>
  <si>
    <t>QUẤN LẠI, SỬA CHỮA BƠM CHÌM</t>
  </si>
  <si>
    <t>Bơm chìm bị hỏng
-&gt; Quấn, sửa lại bơm chìm
=&gt; Bơm h/đ bình thường</t>
  </si>
  <si>
    <t>- Camera CO-009, C0-010 mất tín hiệu
- Camera CO-011, C1-003, C1-007 tín hiệu không ổn định
- Gia cố lại các điểm rắc cắm cáp mạng của camera
-&gt; Các camera đã h/đ bình thường -&gt; cần theo dõi thêm</t>
  </si>
  <si>
    <t>Dien.hd, Hoang.vd</t>
  </si>
  <si>
    <t>1 số camera không có tín hiệu: CO-006, CO-008, CO-010, CO-016
-&gt; Ktra kết nối &amp; media converter
-&gt; Đổi cổng cáp quang &amp; thay 2 media converter
=&gt; Các camera đã h/đ bình thường</t>
  </si>
  <si>
    <t>Dien.hd, Tan.nm</t>
  </si>
  <si>
    <t>GVN-201029</t>
  </si>
  <si>
    <t>- Đánh giá tổng quát 7 tủ tổ máy h/đ ổn định &amp; bình thường
- Các thông số kỹ thuật của máy đều trong ngưỡng cho phép
- Các tồn tại:
+ Đường thoát nước ngưng trục ngang có độ dốc kém. Đường nước từ bơm dàn lạnh vào trục ngang đến vị trí cắt nước 1 vài máy đang bị dài
+ Van tiết lưu dàn lạnh khi chạy lạnh kg mở (AC 409, AC 101)
+ Van tiết lưu dàn lạnh khi tắt attomat nguồn dàn lạnh kg đóng hết (AC 509, AC 602). AC 210 mất nắp điều khiển, AC 503, AC 108, AC 208 bị vỡ mặt nạ từ trước</t>
  </si>
  <si>
    <t>Thao.hv, Thuong.mv, Hieu.nq, Long.nv</t>
  </si>
  <si>
    <t>- Toàn bộ 18 AC đều h/đ bình thường. Các thông số về nhiệt độ, dòng điện, áp suất làm việc đều trong ngưỡng cho phép
- Máy Hitachi phòng bảo vệ 2 đã thay bo dàn lạnh
- 1 số điều khiển máy Hitachi bị lỗi màn hình (điều khiển từ xa)</t>
  </si>
  <si>
    <t>GVN-201112</t>
  </si>
  <si>
    <t xml:space="preserve">Cung cấp đèn báo pha tủ trung thế </t>
  </si>
  <si>
    <t>ACB</t>
  </si>
  <si>
    <t>Thay thế cáp liên động 3 ACB, cân chỉnh &amp; chạy thử liên động cơ khí cho tủ MSB1 &amp; MSB2
Lò xo thay cho Q1 &amp; Q2 là model mới nên nhìn ngoại quan khác Q couple
- Cáp liên động 3 ACB h/đ bình thường:
TH1: Q1 - ON, Q2 - ON =&gt; Q couple bị khóa
TH2: Q1 - ON, Q couple - ON =&gt; Q2 bị khóa
TH3: Q couple - ON, Q2 - ON =&gt; Q1 bị khóa</t>
  </si>
  <si>
    <t>Camera 06 &amp; 08 không hiển thị hình ảnh trên màn hình điều khiển
-&gt; Ktra đường truyền, nguồn cấp cho 2 camera trên thấy:
- Camera 06 bị tháo
- Giắc cắm nguồn camera 08 tiếp xúc không tốt, SPS đã gia cố lại
=&gt; Camera 08 đã h/đ tốt</t>
  </si>
  <si>
    <t>Thuong.mv, Long.nv</t>
  </si>
  <si>
    <r>
      <t xml:space="preserve">- Tổ VRF hitachi số 7 chạy chiều nóng báo lỗi
- Tổ VRF Hitachi số 4: module 4.1 kg h/đ
- Indoor 4.09 kg đóng va điện từ khi chạy lạnh
</t>
    </r>
    <r>
      <rPr>
        <u/>
        <sz val="12"/>
        <rFont val="Arial"/>
        <family val="2"/>
      </rPr>
      <t xml:space="preserve">* Tổ 7: </t>
    </r>
    <r>
      <rPr>
        <sz val="12"/>
        <rFont val="Arial"/>
        <family val="2"/>
      </rPr>
      <t xml:space="preserve">
+ Cho chạy chiều lạnh, máy h/đ bình thường, các thông số đạt y/c (nhiệt độ, dòng điện, áp suất)
+ Cho chạy nóng, máy báo lõi P01 trên bảng mạch cục nóng (lỗi áp suất gas). Xác định nguyên nhân: gas bị tắc trên van chặn &amp; trên phin lọc
</t>
    </r>
    <r>
      <rPr>
        <u/>
        <sz val="12"/>
        <rFont val="Arial"/>
        <family val="2"/>
      </rPr>
      <t>* Tổ 4:</t>
    </r>
    <r>
      <rPr>
        <sz val="12"/>
        <rFont val="Arial"/>
        <family val="2"/>
      </rPr>
      <t xml:space="preserve"> 
+ Ktra bo mạch dàn nóng 4.1, xác định 02 Block của module này bị cấm chạy (cấm bằng công tắc gạt trên bo)
+ Các dàn nóng 4.2 &amp; 4.3 h/đ chiều nóng &amp; lạnh bình thường, các thông số đạt y/c
- Indoor 4.09: Ktra điện trở các cuộn dây đồng nhất &amp; bình thường. Nguyên nhân kg đóng van có thể do bo mạch &amp; do phần cơ khí của van</t>
    </r>
  </si>
  <si>
    <t>Thao.hv, Long.nv</t>
  </si>
  <si>
    <t>GREEN LIFE TOWER</t>
  </si>
  <si>
    <t>Đường Nguyễn Duy Trinh, Hoàng Liệt, Hoàng Mai, HN</t>
  </si>
  <si>
    <t>GLL-200706-Rev1</t>
  </si>
  <si>
    <t>BẢO TRÌ HỆ THỐNG MÁY PHÁT ĐIỆN</t>
  </si>
  <si>
    <r>
      <t>Hiện trạng đang dùng 2 bình 100AH, tuổi thọ không cao, hiệu quả sử dụng ngắn
Nội trở ắc quy đo được 4,6 M</t>
    </r>
    <r>
      <rPr>
        <sz val="12"/>
        <rFont val="Calibri"/>
        <family val="2"/>
      </rPr>
      <t xml:space="preserve">Ω
</t>
    </r>
    <r>
      <rPr>
        <sz val="12"/>
        <rFont val="Arial"/>
        <family val="2"/>
      </rPr>
      <t>=&gt; Nên dùng 2 bình 150AH đến 200AH
Sau khi bảo dưỡng hệ thống, MFĐ h/đ bình thường</t>
    </r>
  </si>
  <si>
    <t>Thôn Yên Lịch, Xã Dân Tiến, Huyện Khoái Châu, Tỉnh Hưng Yên</t>
  </si>
  <si>
    <t>Điều hòa</t>
  </si>
  <si>
    <t>02 điều hòa báo lỗi áp suất cao (01;02); 02 điều hòa báo lỗi truyền thông (05;06)
=&gt; Máy số 1&amp;2 tạm thời hoạt động, cần theo dõi (do khách hàng làm vệ sinh giàn nóng)
=&gt; Máy số 05,06 đã khắc phục cần theo dõi thêm
=&gt; Khảo sát đánh giá tình trạng của căng teen
=&gt; Cần bảo trì bảo dưỡng toàn bộ điều hòa căng teen
=&gt; Kiểm tra và xử lý đường ống gió hở</t>
  </si>
  <si>
    <t>HOANG THANH TOWER</t>
  </si>
  <si>
    <t>114 Mai Hắc Đế, Lê Đại Hành, Hai Bà Trưng, Hà Nội</t>
  </si>
  <si>
    <t>HTT-191112</t>
  </si>
  <si>
    <t>Đã bảo trì 987 đầu báo, một số đầu báo và module bị hỏng cần thay thế, chi tiết xem bảng thống kê tình trạng các đầu báo cháy
2 ắc quy 12V 60Ah cho tỷ báo cháy hỏng, cần thay thế.
Chương trình điều khiển không xuất hiện tín hiệu kết nối với thang máy. SPS  đã khắc phục
2 nút bấm báo cháy tại B1 hỏng. Trong đó có 1 nut không được khai báo trên hệ thống, do đó nút bấm náy mấ tác dụng. Đã khai báo, cần thay thế 2 nút bấm
Nhiều module giám sát và điều khiển bị hỏng, cần thay thế. Chi tiết xem danh sách các module hỏng</t>
  </si>
  <si>
    <t>Manh.lh, Hieu.kv, Hoang.v, Luan.dt, Anh.ld</t>
  </si>
  <si>
    <t>Hệ thống chữa cháy:
Hệ thống bơm cứu hỏa đã kiểm tra bảo dưỡng
Một tầng cánh của bơm bù áp bị hỏng làm giảm áp suất đẩy của bơm
Bình chữa cháy
Đã kiểm tra bình cứu hỏa. Tổng số: 205 bình
Bình CO2 MT5 và MT3: 97 bình
Bình ABC MFZ4: 96 bình
Bình ABC MFTZ35: 12 bình
1 bình CO2 hết áp cần nạp lại
1 bình Co2 hỏng cần thay thế</t>
  </si>
  <si>
    <t>Dien.hd, Manh.lh, Luan.dt, Hoang.v, 
Thuong.mv</t>
  </si>
  <si>
    <t>Hệ thống loa thông báo</t>
  </si>
  <si>
    <t>Public address</t>
  </si>
  <si>
    <t>1 module amply địa chỉ tầng 6 tại tầng 6A báo AMP FAIL
Hệ thống âm thanh chỉ có chức năng báo chung, không phân vùng
Acquy loại 12V 7.2Ah của các module amply hỏng, trong đó ctu tầng 1 hỏng 6 acquy, tủ tầng 6A horng 2 Acquy, tủ tầng 12A hỏng 8 Acquy. Tổng số lượng hỏng là 16 bình. Đề nghị thay thế.
Ắc quy loại 12V 60Ah của tủ điều khiển thông tin thoát hiểm đặt tại phòng điều khiển báo cháy trung tâm bị hỏng. Tổng số lượng hỏng là 2 bình. Đè nghị thay thế</t>
  </si>
  <si>
    <t>Bảo trì hệ thống PCCC</t>
  </si>
  <si>
    <t>Trouble 35
Disable 56
Kiểm tra, tổng họp các lỗi đang cảnh báo/ báo lỗi trên tủ trung tâm báo cháy, các lỗi đã được khắc phục trong quá trình kiểm tra, Danh sách các lỗi được ở trang sau
=&gt; Trouble 15 , Disable 56</t>
  </si>
  <si>
    <t>HOME CITY</t>
  </si>
  <si>
    <t>177 Trung Kính, Cầu Giấy, HN</t>
  </si>
  <si>
    <t>VPT-190417-Rev1</t>
  </si>
  <si>
    <t>THAY THẾ CÁP NGUỒN CHO THIẾT BỊ HỆ THỐNG XLNT</t>
  </si>
  <si>
    <t xml:space="preserve"> Thay thế cáp nguồn cho 02 máy khuấy chìm và 02 máy bơm bể điều hòa hệ thống XLNT
( Thay thế dây cấp nguồn cho 02 máy khuấy chìm và 01 máy bơm bể điều hòa (từ tủ điều khiển đến thiết bị tại các bể)
Sau khi thay thế cáp nguồn =&gt; 02 máy khuất chìm và 01 máy bơm để điều hòa hoạt động bình thường)</t>
  </si>
  <si>
    <t xml:space="preserve">HỒNG HÀ CENTER </t>
  </si>
  <si>
    <t>25 Lý Thường Kiệt</t>
  </si>
  <si>
    <t>MÁY PHÁT ĐIỆN KHÔNG HOẠT ĐỘNG</t>
  </si>
  <si>
    <t>- Máy phát điện không hoạt động 
-&gt; Ktra bộ điều khiển máy phát điện
-&gt; Ktra cảm biến động cơ không phát hiện bất thường
=&gt; Nghi ngờ lỗi ECU,  cần có thiết bị để ktra chuyên sâu hơn</t>
  </si>
  <si>
    <t>HUD TOWER</t>
  </si>
  <si>
    <t>37 Lê Văn Lương, Nhân Chính, Thanh Xuân, Hà Nội</t>
  </si>
  <si>
    <t>HUD-200403-Rev3</t>
  </si>
  <si>
    <t>HUD-200403-Rev3-CT</t>
  </si>
  <si>
    <t>BẢO TRÌ THÁP GIẢI NHIỆT</t>
  </si>
  <si>
    <t>Cooling Tower &amp; pump</t>
  </si>
  <si>
    <t>Đo cách điện động cơ cho chỉ số an toàn
Đo dòng điện và điện áp động cơ đạt an toàn
Vệ sinh bơm mỡ cho động cơ đạt và đủ
Kiểm tra, siết lại các mối nối vào động cơ
Căng lại dây cu roa cho quạt tháp 1 và 3
Căng lại và siết các ốc vít của lắp hộp dây cu roa
Sau khi kiểm tra và bảo trì xong các thiết bị đều hoạt động bình thường</t>
  </si>
  <si>
    <t>Ton.nd, Luan.dt, Thuong.mv</t>
  </si>
  <si>
    <t>Các công việc thực hiện:
- Xiết lại cầu đấu điện động cơ quạt 
- Đo &amp; căn chỉnh dây đai cả 3 quạt
- Bơm mỡ cho ổ bi cả 3 quạt
- Vệ sinh cánh &amp; hộp quạt
=&gt; Sau bảo trì, hệ thống h/đ bình thường. Các thông số: cách điện áp &amp; dòng điện đều đạt y/c</t>
  </si>
  <si>
    <t>Thao.hv, Thao.ct, Thiem.l</t>
  </si>
  <si>
    <t>ICC BUILDING</t>
  </si>
  <si>
    <t>1277 Giải Phóng, HN</t>
  </si>
  <si>
    <t>- Tủ ATS 200A bị lỗi kg đóng điện lưới khi có điện lưới trở lại
- Tủ ATS chính: bảo vệ điện áp thứ tự pha có tiếng kêu
-&gt; Ktra hệ thống điều khiển ATS 200A
-&gt; Ktra tủ ATS tổng
=&gt; Thay rơ le thời gian,rơ le trung gian cho các tủ ATS 200A
=&gt; Thay đèn hiển thị thứ tự pha
=&gt; Thay bảo vệ điện áp cho tủ ATS chính</t>
  </si>
  <si>
    <t>Y/ c nhà thầu báo giá để sửa chữa</t>
  </si>
  <si>
    <t>241 Xuân Thủy, Cầu Giấy, Hà Nội</t>
  </si>
  <si>
    <t>IPH-200904</t>
  </si>
  <si>
    <t>IPH-200904-VF-S01</t>
  </si>
  <si>
    <t>BẢO TRÌ HỆ THỐNG QUẠT THÔNG GIÓ</t>
  </si>
  <si>
    <t>- Giảm chấn các quạt ngoài trời của 2 tháp đã xuống cấp, han rỉ &amp; vỡ gối đỡ cao su -&gt; cần thay thế giảm chấn mới
- Quạt tăng áp thang máy Đông, Tây cổ bạt đã rách nát -&gt; SPS đã thay thế cổ bạt mới
- Quạt hút mùi phòng rác của 2 tháp Đông, Tây cổ bạt mềm đã rách nát -&gt; SPS đã thay thế cổ bạt mới
- Quạt cấp gió tươi tháp Đông cổ bạt mềm rách nát -&gt; SPS đã thay thế cổ bạt mới
- Quạt hút khói khói tháp Đông, Tây phần ống gió cứng đã có nhiều vị trí có dấu hiệu han rỉ, thủng ống -&gt; cần thay thế ống mới
- Quạt cấp gió tươi tháp Đông cách điện động cơ kém -&gt; cần theo dõi thường xuyên
- Quạt hút phòng kỹ thuật lọc cách điện động cơ kém -&gt; cần theo dõi thêm
- Quạt hút nhà vệ sinh tháp Đông ống gió mèm xuống miệng gió đã rách nhiều -&gt; cần thay thế ống mới
- Quạt hút phòng rác tháp Tây ống gió kém, han rỉ thủng ống -&gt; cần thay thế mới
- Các ống gió còn lại han rỉ, bong tróc sơn nhiều -&gt; SPS đã sơn lại phần han rỉ &amp; bong tróc đó</t>
  </si>
  <si>
    <t>Hung.nm, Cuong.dv, Thuong.mv, Hoang.mv</t>
  </si>
  <si>
    <t>IPH-200904-VF-S02</t>
  </si>
  <si>
    <t>- Cao su &amp; lò xo giảm chấn bị han rỉ &amp; nhiều chỗ cần thay thế chân cao su &amp; lò xo giảm của 3 quạt cấp gió tươi Đông, Tây &amp; quạt hút phòng rác
- Cách điện động cơ quạt cấp gió tươi phía đông hơi thấp -&gt; cần theo dõi thêm
- Quạt hút kỹ thuật lọc tầng 5 cách điện của đọng cơ hơi thấp -&gt; cần theo dõi thêm
- Ống gió mềm quạt hút mùi nhà vệ sinh nam tầng 5 tháp đông bị rách, đã nối lại được, dùng tạm 3 ống -&gt; cần thay thế ống gió mềm mới</t>
  </si>
  <si>
    <t>Hiep.hs, Vinh.dd, Kien.nd</t>
  </si>
  <si>
    <t>LAURELTON DIAMONDS VIETNAM</t>
  </si>
  <si>
    <t>Lô XN 26 Khu công nghiệp Đại An, TP Hải Dương</t>
  </si>
  <si>
    <t>LDV-190321</t>
  </si>
  <si>
    <t>BẢO TRÌ HỆ THỐNG BÁO CHÁY</t>
  </si>
  <si>
    <t xml:space="preserve"> Tủ báo cháy hoạt động bình thường
 Đầu báo cháy tại các xưởng hoạt động bình thường
 Nút ấn chuông cài tại các xưởng hoạt động bình thường
 Đầu báo khu nhà ăn hoạt động bình thường
 Đế đầu báo khu nhà ăn đã lão hóa, vỡ và hỏng nhiều =&gt; Cần thay thế đế mới
 Hệ thống báo cháy hoạt động bình thường</t>
  </si>
  <si>
    <t>LDV-191106</t>
  </si>
  <si>
    <t>BẢO TRÌ HỆ THỐNG ĐIỆN HẠ THẾ VÀ THANH DẪN</t>
  </si>
  <si>
    <t>LV &amp; Busway</t>
  </si>
  <si>
    <t>2 quạt thông gió tủ tụ bù 500V-500kVAR hỏng, cần thay thế
1 tụ bù trong tủ 500V-500kVAR hỏng đã thay thế. Vật tư khách hàng cấp
ACB tổng bị hỏng màn hình. Cần thay thế
Tủ điều hòa mới và tủ DB1, cáp điện có nguy cơ bị tôn cứa đứt bỏ bảo vệ cách điện, đã lọc thêm lớp bảo vệ 
3 tụ trong tủ SW-capacitor bị hỏng cần thay thế =&gt;Hệ thống thanh dẫn hoạt đọng bình thường</t>
  </si>
  <si>
    <t>Manh.lh, Dien.hd, Hoang.v, Hiep.hs, Ninh.tv</t>
  </si>
  <si>
    <t>LDV-200103</t>
  </si>
  <si>
    <t>THAY THẾ MICROLOGIC CHO ACB TỔNG</t>
  </si>
  <si>
    <t>Thay thế bộ hiển thị và bảo vệ cho ACB tổng
Chạy thử, bàn giao
Sau khi thay thế, bộ hiển thị và bảo vệ hoạt động bình thường</t>
  </si>
  <si>
    <t>Delay Micrologic 2.0A</t>
  </si>
  <si>
    <t>LDV-200728</t>
  </si>
  <si>
    <t>BẢO TRÌ HỆ THỐNG ĐIỆN HẠ THẾ VÀ BUSWAY</t>
  </si>
  <si>
    <t>LV</t>
  </si>
  <si>
    <t>Có 4 tụ bù tại trạm điện &amp; 4 tụ bù tại xưởng cưa bị hỏng =&gt; SPS đã thay thế (vật tư do KH cấp)</t>
  </si>
  <si>
    <t>Manh.lh, Hieu.kv, Hiep.hs, Hiep.ld, Thao.ct, Ha.vd, Hoang.v</t>
  </si>
  <si>
    <t>1 sợi cáp điện bên trong plugin của Busway xưởng cưa có dấu hiệu quá nhiệt =&gt; đã thay thế (vật tư KH cấp)</t>
  </si>
  <si>
    <t>1 điểm quá nhiệt trên ATS xưởng cửa, nhiệt độ ghi nhận 105oC =&gt; SPS đã vệ sinh thiết bị, đánh sạch vết oxy hóa do quá nhiệt trên các chi tiết dẫn điện. Mở &amp; ktra tiếp điểm chính của ATS. Tra mỡ hỗ trợ tiếp điểm cho ATS. Chạy thử &amp; ktra tiếp xúc =&gt; Đề nghị KH theo dõi thêm</t>
  </si>
  <si>
    <t>LDV-200921</t>
  </si>
  <si>
    <t>- Hệ thống báo cháy h/đ bình thường
- 1 số đế đầu báo khu vực nhà ăn và các xưởng đã có dấu hiệu lão hóa vỡ vỏ nhựa -&gt; cần sửa chữa hoặc thay thế đế mới
- có 4 đèn báo cháy hỏng tại khu vực văn phòng &amp; xưởng 1 -&gt; cần sửa chữa hoặc thay thế đèn mới</t>
  </si>
  <si>
    <t>Hung.nm, Hoang.v, Nguyen.di</t>
  </si>
  <si>
    <t>MACAU GAMING CLUB</t>
  </si>
  <si>
    <t>Crowne Plaza, số 36 Lê Đức Thọ, Nam Từ Liêm, Hà Nội</t>
  </si>
  <si>
    <t>MGC-190220</t>
  </si>
  <si>
    <t>KIỂM TRA, ĐÁNH GIÁ CHUYÊN SÂU HỆ THỐNG ĐIỆN</t>
  </si>
  <si>
    <t xml:space="preserve"> - Báo cáo kỹ thuật và phương án sửa chữa sẽ gửi lại khách hàng sau</t>
  </si>
  <si>
    <t>MGC-190308</t>
  </si>
  <si>
    <t>BẢO TRÌ HỆ THỐNG ĐIỀU HÒA THÔNG GIÓ</t>
  </si>
  <si>
    <t>AHU:
 - Van điện đường nước lạnh luôn đóng (do yêu cầu bên tòa nhà)
 - Y lọc của nước cấp AHU bị hở bảo ôn gây ra hiện tượng chảy nước =&gt; SPS đã xử lý =&gt; Cần theo dõi thêm
 - Dây V-belt có 1 dây có hiện tượng 1 vết nứt vẫn duy trì được =&gt; Cần theo dõi
FCU:
 - Đường ống thoát nước ngưng chưa đạt yêu cầu vì đường thoát nước trục chính cao hơn đường thoát nước ngưng của FCU (có 02 FCU thì có 1 FCU đã xử lý tương đối ổn =&gt; Cần theo dõi thêm; 01 FCU còn lại cần phải thay thế bằng đường thoát nước ngưng khác =&gt; Hiện tại FCU này đang được bên tòa nhà Macau ngắt van điện và không cho chạy
01 FCU không có lắp hộp miệng quạt gió và không có lưới lọc
02 FCU không có lưới lọc
03 cửa gió hồi rất cao không tiếp cận được
Quạt thông gió
 - Quạt hút AP0804GA9/10 dòng cao hơn dòng cho phép giới hạn và phát ra tiếng ồn lớn =&gt; Cần thay thế
 - Quạt cấp gió cho AHU khớp nối mềm hẹp không thao tác được, cần cắt lồng quạt để thao tác vệ sinh quạt</t>
  </si>
  <si>
    <t>AHU:
 - Van điện đường nước lạnh luôn đóng (do yêu cầu bên tòa nhà)
 - Dây V-belt có 1 dây có hiện tượng 1 vết nứt vẫn duy trì được =&gt; Cần theo dõi
FCU:
02 máy ở các bàn IBBacarat bàn 1 và IBraulette đường thoát nước ngưng kém nên bị chảy nước =&gt; đã khóa van điện từ do thoát nước ngưng không đạt tiêu chuẩn =&gt; Cần cải tạo đường nước ngưng 02 FCU này
 - 01 FCU ở sảnh chờ mới phát hiện ra đã bảo trì (phát hiện thêm 01 FCU)
 -01 FCU ở sảnh thu ngân mới phát hiện cần cắt trần để tiếp cận
 -03 FCU ở sảnh lễ tân, VIP, Pocaker không có phin lọc =&gt; Cần bổ sung phin
 - Sảnh lễ tân FCU không đủ công suất nên nóng, còn FCU hoạt động bình thường
Quạt thông gió
 - Quạt hút AP0804GA9/10 dòng cao hơn dòng cho phép giới hạn và phát ra tiếng ồn lớn =&gt; Cần thay thế
 - Quạt cấp gió cho AHU khớp nối mềm hẹp không thao tác được, cần cắt lồng quạt để thao tác vệ sinh quạt</t>
  </si>
  <si>
    <t>FCU
'* 2FCU ở IBBa Carat và Roulette đường nước ngưng thấp hơn trục thoát nước xuống tầng (Đã cách ly văn điện ngăn nước lạnh)
* 1FCU sảnh lễ tân công suất nhỏ không đáp ứng tối ưu không gian sử dụng nhanh bị bẩn cần tăng tần suất bảo trì
* 2 FCU ở phòng pocker và ngủ VIP không có phin lọc 
* Đường ống nước ngưng của toàn bộ hệ tòa nhà Macau thoát nước kém bị đọng nước lâu gây nên rêu mốc và tắc nghẽn đường ống
SPS đã đặt thuốc chống rêu 2 viên cho 1 FCU trong lần bảo trì này
*Chú ý: Khu vực lễ tân để đảm bảo nhiệt độ mát thì lắp thêm điều hòa cây 48000BTU
AHU:
* 1 mạch cấp nước lanh đóng do yêu cầu của bên tòa nhà
* Dây V-belt rạn nứt cầu theo dõi có thay thế vào đợt bảo trì sau
*Đầu RJ kết nối bo hiển thị với biến tần chập chờn khi rung động
Quạt thông gió/Ventilation fan
*Quạt hút khí thải AP0804G49/10 dòng cao hơn dòng đinh mức tiếng ồn lớn cần thay mới
*Quạt cấp gió tươi cho AHU cần mở lổ để làm vệ sinh và bảo trì</t>
  </si>
  <si>
    <t>Ton.nd, Hiep.hs, Hai.pd, Hoa.nv</t>
  </si>
  <si>
    <t>Quạt thông gió:
'Quạt hút AP0804GA9 hoạt động quá dòng định mức, cần thay thế quạt mới
Quạt cấp gió tươi cho AHU cần mở lổ để bảo trì
03 quạt hoạt động bình thường
AHU:
01 mạch cấp nước lạnh đang khóa do yêu cầu của bên tòa nhà
Dây belt bị rạn nứt nhiều chổ, cần thay dây belt mới để AHU hoạt động được ổn định 
Biến tần hoạt động chập chờn cần có kế hoạch thay biến tần mới để AHU hoạt động tốt hơn.
FCU:
01 FCU ở bàn bacarat 1 bị hỏng motor, cần thay motor mới
01 FCU ở phòng nghỉ nhân viên bị hỏng motor, cần thay motor mới
01 FCU ở bàn IB roulette bị nhỏ nước xuống trần vì tắc đường nước ngưng và không đặt độ dốc, đang tắt van điện, cần cải tạo đường nước ngưng.
01 FCU ở bàn IB bacarat B1 bị nhỏ nước, đang cắt van điện cần cải tạo đường nước ngưng
Tất cả các FCU cần cải tạo đường nước ngưng vì không đạt độ dốc và ống nước đã cũ và xuống cấp</t>
  </si>
  <si>
    <t>Hiep.hs, ton.nd, Duc.nv, Ha.vd, Thuong.mv</t>
  </si>
  <si>
    <t>XỬ LÝ SỰ CỐ</t>
  </si>
  <si>
    <t>Kiểm tra các điểm đấu nối và phát hiện có 2 đường nguồn chưa xác định được cho thiết bị gì và có 1 đường nguồn trong 2 đường nguồn chưa xác định được bị chạm chập và đã được cách ly đường nguồn chạp chập đó
=&gt; Sau khi cách ly nguồn bị chạm chập thì 6 FCU hoạt động bình thường
 Cần kiểm tra và đưa ra cách giải quyết các đấu nối cho đúng thiết bị</t>
  </si>
  <si>
    <t>Xử lý sự cố chập điện</t>
  </si>
  <si>
    <t>Một số thiết bị mất nguồn điện do dây nguồn bị chập cháy =&gt; Thay dây mới và kiểm tra nguồn điện (vật tư khách hàng cung cấp) =&gt; Hệ thống đã có điện và hoạt động bình thường</t>
  </si>
  <si>
    <t>dien.hd, hung2.nm</t>
  </si>
  <si>
    <t>Kiểm tra điều hòa</t>
  </si>
  <si>
    <t>Điều hòa bị giọt nước xuống sàn =&gt; Thông tắc cổ đường ống thoát ngưng =&gt; Ống nước ngưng đã thoát tốt =&gt; Cần theo dõi thêm</t>
  </si>
  <si>
    <t>Sự cố FCU khu vực lễ tân không mát</t>
  </si>
  <si>
    <t>FCU khu vực lễ tân không mát =&gt; Kiểm tra nguyên nhân FCU kém mát =&gt; Cần bảo trì FCU lâu rộng hơn, cần tăng tần suất bảo trì</t>
  </si>
  <si>
    <t>MGC-191205-1</t>
  </si>
  <si>
    <t>LẮP ĐẶT NGUỒN CẤP CHO CÁC MÁY CHƠI GAME MỚI</t>
  </si>
  <si>
    <t>Cấp nguồn và mạng cho 22 máy trò chơi mới.
Sắp xếp gọn gàng tối đa có thể cho các dây nguồn từ tủ điện đi ra các máy trò chơi
Gắn nhãn cho các thiết bị
Chạy thử, bàn giao</t>
  </si>
  <si>
    <t>MGC-191119</t>
  </si>
  <si>
    <t>THAY PHIN LỌC CHO FCU</t>
  </si>
  <si>
    <t>Phòng Vip và phòng Macau chưa có phin lọc cho FCU
Lắp mới 2 phin lọc cho 2 FCU phòng Vip và phòng Poker
Sau khi lắp mới xong thiết bị sử dụng tốt</t>
  </si>
  <si>
    <t>MGC-191216</t>
  </si>
  <si>
    <t>THAY THẾ ĐÈN CHIẾU SÁNG</t>
  </si>
  <si>
    <t>Light</t>
  </si>
  <si>
    <t>MGC-200114</t>
  </si>
  <si>
    <t>SỬA CHỮA HỆ THỐNG ĐIỀU HÒA THÔNG GIÓ</t>
  </si>
  <si>
    <t>Thay thế 02 động cơ quạt FCU bị hỏng
Thay thế 02 dây cua roa cho AHU
Tách đường thoát nước ngưng cho 02 FCU hầm B2
Chạy thử, bàn giao
-&gt; Công việc đã hoàn thành
=&gt; Động cơ quạt AHU phát ra tiếng kêu rít, cần theo dõi thêm và cân nhấc có kế hoạch đại tu động cơ sớm</t>
  </si>
  <si>
    <t>Hieu.kv, Ton.nd, Hiep.hs, Anh.ld</t>
  </si>
  <si>
    <t>MGC-191205-2</t>
  </si>
  <si>
    <t>CẢI TẠO NGUỒN CẤP CHO CÁC MÁY CHƠI GAME HIỆN CÓ</t>
  </si>
  <si>
    <t>Thay thế dây nguồn và mạng cho các máy trò chơi hiện có. Thay thế thanh cắm nguồn tiếp xúc kém.
Sắp xếp gọn gàng tối đa có thể cho các dây nguồn từ tủ điện đi ra các máy trò chơi.
Gắn nhãn cho các thiết bị.
Cạp nhật sơ đồ hệ thống điện
Báo giá không bao dồm cải tạo hệ thống chiếu sáng, các ổ cắm điện trên tường, nguồn cấp cho điều hòa thuộc tầng B1 và B2.
Báo giá không bao gồm cung cấp UPS cho các máy trò chơi mới. Switch và dây mạng từ switch vào các máy trò chơi
Chạy thử, bàn giao</t>
  </si>
  <si>
    <t>Macau Gaming Club</t>
  </si>
  <si>
    <t>MGC-200529</t>
  </si>
  <si>
    <t>DI CHUYỂN NGUỒN CẤP CHO MÁY CHƠI GAME TẦNG B1</t>
  </si>
  <si>
    <t>Di chuyển nguồn và cáp mạng cho máy chơi game tầng 2
Cắt đá, cắt gạch lát
ĐỤc bê tông
Đi đường cần động lực vào cáp mạng
Hoàn trả lại mặt bằng
Hoàn thiện lại nguồn điện và cáp mạng
Hoàn trả lại mặt bằng</t>
  </si>
  <si>
    <t>Hung.nm, Thuong.mv, Hieu.kv</t>
  </si>
  <si>
    <t>MGC-200528</t>
  </si>
  <si>
    <t>BẢO TRÌ HỆ THỐNG ĐIỀU HÒA THÔNG GIÓ - 1 LẦN</t>
  </si>
  <si>
    <t>AHU: Vòng bi mô tơ bị kêu, cần thay vòng bi mới. (2 vòng bi)
FCU: 1 FCU phòng nghỉ nhân viên nam bị hỏng van diện (cần thay thế van điện mới)
1FCU ở vị trí LT 126 bị hỏng van điện (cần thay thế van điện  mới)
1 FCU ở phòng "pocker" bị chảy nước, cần cắt trần để sửa  và cải tạo nước ngưng.
02 FCU ở vị trí BJ2 và vị trí LT126 bị rỉ nước, đã sửa lại hiện tại đã bình thường. cần theo dỡi thêm
Hệ thống thoát nước ngưng không đạt độ dốc, nên thoát nước kém theo thời gian bị xuống cấp. và đường nước ngưng không có các lôc thông hoiw. Nên cần cải tạo lại tất cả hệ thống thoát nước ngưng của FCU.
FAN: 03 quạt vẫn hoạt động bình thường
Quạt cấp gió tươi cho AHU, cần bỏ lỗ ống gió để tiếp cận bảo trì
Quạt hút sự cố bị quá dòng (hỏng) cần thay thế quạt mới.</t>
  </si>
  <si>
    <t>Hiep.hs, Duc.nv, Tan.nm</t>
  </si>
  <si>
    <t>MGC-200605</t>
  </si>
  <si>
    <t>CẢI TẠO HỆ THỐNG THOÁT NƯỚC NGƯNG ĐIỀU HÒA HẦM B2</t>
  </si>
  <si>
    <t>-Cải tạo hệ thống nước ngưng điều hòa
-Chạy thử, bàn giao
-Hoàn thành công việc</t>
  </si>
  <si>
    <t>Hiep.hs, Ton.nd, Hung.nm, Dung.ct, Thuong.mv</t>
  </si>
  <si>
    <t>MGC-200507</t>
  </si>
  <si>
    <t>LẮP ĐẶT BỔ SUNG ĐIỀU HÒA CHO TẦNG B1 &amp; B2</t>
  </si>
  <si>
    <t>- Lắp mới 2 AC cho B1
- Lắp mới 1AC cho B2
=&gt; Đã hoàn thành lắp xong 3 bộ AC</t>
  </si>
  <si>
    <t>Ton.nd, Hiep.hs, Thiem.l, Hieu.nq, Dung.ct</t>
  </si>
  <si>
    <t>- Tháo giàn lạnh và lắp tại vị trí khác
- Vá lại thạch cao hoàn trả mặt bằng
-&gt; Sau khi di dời, điều hòa h/đ tốt</t>
  </si>
  <si>
    <t>MGC-200624-Rev1</t>
  </si>
  <si>
    <t>- Động cơ AHU kêu to
-&gt; Thay 2 vòng bi cho động cơ quạt AHU
=&gt; Sau khi sửa chữa, động cơ quạt AHU h/đ bình thường</t>
  </si>
  <si>
    <t>MGC-200806</t>
  </si>
  <si>
    <t>- Điều hòa quầy Lễ tân T1 chạy không mát
- Điều hòa Daikin vị trí 23 báo lỗi A3 không chạy
-&gt; Bảo trì điều hòa Lễ tân tầng 1, chạy test ktra theo dõi nhiệt độ &amp; tốc độ gió
-&gt; Điều hòa Daikin vị trí 23 vệ sinh bơm nước ngưng, máng nước ngưng, bật chạy ktra
=&gt; Điều hòa quầy Lễ tân T1 đã h/đ mát lạnh
=&gt; Điều hòa Daikin vị trí 23 đã h/đ bình thường</t>
  </si>
  <si>
    <t>Hiep.hs, Ton.nd, Luan.dt, Tan.nm</t>
  </si>
  <si>
    <t>- Dây điện nguồn tổng tủ UPS có hiện tượng nóng chảy nhựa
- Điều hòa cassette bị chảy nước xuống trần
- 2 UPS báo lỗi không h/đ
-&gt; Đầu dây điện tổng cấp cho tủ UPS đã bấm lại đầu cos -&gt; tạm thời đã h/đ
-&gt; Điều hòa cassette B1 đã cắt ống nước ngưng hút nước &amp; đã nối lại
-&gt; 2 UPS đã hỗ trợ kiểm tra, đã h/đ trở lại
=&gt; Dây điện tổng cấp cho tủ ATS có hiện tượng quá tải -&gt; KH nên cân nhắc kế hoạch thay dây điện tổng cấp cho tủ UPS B2
=&gt; Điều hòa B1 hiện tại không thấy chảy nước xuống trần -&gt; cần theo dõi thêm</t>
  </si>
  <si>
    <t>Điều hòa Quầy Lễ tân chạy kém mát
-&gt; Ktra FCU phát hiện FCU bẩn, cần vệ sinh FCU với tần suất cao hơn
=&gt; KH cân nhắc bảo trì FCU với tần suất cao hơn</t>
  </si>
  <si>
    <t>MGC-201005</t>
  </si>
  <si>
    <t>SỬA CHỮA ĐIỀU HÒA PHÒNG SERVER</t>
  </si>
  <si>
    <t>Điều hòa phòng server lỗi, không h/đ
-&gt; Thay thế bo mạch dàn nóng điều hòa phòng server
=&gt; Chạy thử &amp; bàn giao
=&gt; Điều hòa phòng server h/đ bình thường</t>
  </si>
  <si>
    <t>Thao.hv, Nguyen.di, tan.nm</t>
  </si>
  <si>
    <t>MGC-201006</t>
  </si>
  <si>
    <t>Các điều hòa sau khi bảo trì dều h/đ bình thường</t>
  </si>
  <si>
    <t xml:space="preserve">Ton.nd, Dong.hp, Cuong.dv </t>
  </si>
  <si>
    <t>- 1 khay hứng nước của FCU phòng nghỉ nhỏ bị nứt máng nước -&gt; cần mở lỗ thăm trần để xử lý
- 1 FCU chưa cắt lỗ thăm trần gần cửa thoát hiểm B2
- Các FCU còn lại h/đ bình thường</t>
  </si>
  <si>
    <t>- Có hiện tượng chảy nước ngấm ra sàn, chưa tìm được nguyên nhân -&gt; cần chú ý theo dõi 
- Vòng bi, gối đỡ trục quạt kém chất lượng, bị kêu -&gt; cần thay mới
- Cần thay dây curoa cho phù hợp với chủng loại Buli
- Dây curoa bị nứt nhiều chỗ -&gt; cần thay mới
-&gt; Cần tăng tần suất bảo trì AHU vì giàn lạnh bám bẩn nhiều</t>
  </si>
  <si>
    <t>- Quạt hút AP0804G A9/10 khi chạy dùng điện cao hơn dòng định mức -&gt; cần theo dõi
- Quạt cấp gió tươi cho AHU cần xử lý cửa vào buồng quạt để vệ sinh
- 3 quạt cho hầm B2 h/đ bình thường</t>
  </si>
  <si>
    <t>- Động cơ AHU chạy ồn
- 2 van điện điều khiển FCU bị hỏng
-&gt; Thay thế 2 vòng bi động cơ AHU
-&gt; Thay thế 2 van điện điều khiển FCU
=&gt; Công việc đã hoàn thành, thiết bị h/đ bình thường</t>
  </si>
  <si>
    <t>AC phòng server chạy không lạnh, aptomat bị nhảy, không báo lỗi
-&gt; Tiến hành ktra, nguyên nhân hỏng main cục nóng</t>
  </si>
  <si>
    <t>Thao.hv, Nguyen.di, Hoang.v</t>
  </si>
  <si>
    <t>MGC-201108-Rev2</t>
  </si>
  <si>
    <t>DI CHUYỂN MÁY CHƠI GAME</t>
  </si>
  <si>
    <t>- Đấu nối lại nguồn điện và mạng cho máy WEIKE ROULETTE1, INTERBLOCK BACCARAT, WEIKE BLACKJACK và 4 màn hình
- Chạy thử, bàn giao
=&gt; Sau khi di chuyển, các máy chơi game hoạt động bình thường</t>
  </si>
  <si>
    <t>MGC-201127</t>
  </si>
  <si>
    <t>CÁC SỬA CHỮA NHỎ TRONG THÁNG 11/2020</t>
  </si>
  <si>
    <t>- Di chuyển máy chơi game theo yêu cầu khách hàng
- Xử lý sự cố cấp điện cho máy chơi game
-&gt; Máy chơi game sau khi di chuyển hoạt động bình thường
-&gt; Đã khởi động lại UPS 1/5 -&gt; UPS hoạt động bình thường. Đã có nguồn điện cấp cho máy chơi game =&gt;Cần theo dõi thêm</t>
  </si>
  <si>
    <t>Manh.lh, Hiep.hs, Dung.ct</t>
  </si>
  <si>
    <t>MASCOT LAOS</t>
  </si>
  <si>
    <t>Lào</t>
  </si>
  <si>
    <t>MVN-190913-3Rev2</t>
  </si>
  <si>
    <t>QUÉT ẢNH NHIỆT TỦ ĐIỆN</t>
  </si>
  <si>
    <t>1. Quét ảnh nhiệt cho hệ thống tủ điện, bao gồm: tủ điện trung thế, máy biến áp, tủ điện hạ thế chính, tủ điện phân phối (danh sách theo bản vẽ sơ đồ 1 sợi khách hàng cung cấp)
2. Kiểm tra, đo dòng điện tải tổng của từng tủ
3. Báo cáo ảnh nhiệt (xem mẫu đính kèm), báo cáo kĩ thuật tổng hợp, khuyến cáo và giải pháp kèm báo giá sữa chữa khắc phục những vị trí có vấn đề (nếu có)
4. Lập báo cáo nhanh gửi khách hàng</t>
  </si>
  <si>
    <t>Manh.lh, Hoang.v</t>
  </si>
  <si>
    <t>MASCOT VIETNAM</t>
  </si>
  <si>
    <t>Lô CN 3.1, KCN Tân Trường, Cẩm Giàng, Hải Dương</t>
  </si>
  <si>
    <t>MVN-190913-Rev1</t>
  </si>
  <si>
    <t>THAY THẾ BO MẠCH TỦ TRUNG TÂM BÁO CHÁY</t>
  </si>
  <si>
    <t>Fire alarm panel</t>
  </si>
  <si>
    <t>1. Tủ trung tâm báo cháy tại Tân Trường báo lỗi Remote Failure và Commond trouble
2. Tủ hiện thị phụ tại Tân Trường báo lỗi Remote Failure và Common trouble
=&gt; Tháo tủ hiện thị phụ ở Đại An mang về Tân Trường để test =&gt; Lắp lại tủ hiện thị phụ trở lại Đại An =&gt; Nhận xét kết qu, khuyến cáo =&gt; Bo mạch chính tủ báo cháy tại Tân Trường bị hỏng, cần thay thế
=&gt; Tủ hiện thị phụ trở lại đại an sau khi tháo lắp hoạt động bình thường,</t>
  </si>
  <si>
    <t>1.Đã test tình trạng tủ hiển thị phụ hệ thống báo cháy
2.Đã thay thế bo mạch tủ trung tâm báo cháy
3. Chạy thử, bàn giao
Zone 1 + 2 -&gt; chuông 1, zone 3 + 4 -&gt; chuông 2, zone 5,6,7,8 -&gt; chuông 3, zone 9, 10, 11, 12 -&gt; chuông 4, zone 13, 14, 15, 16 -&gt; chuông 5, zone 17, 18, 19, 20 -&gt; chuông 6, zone 21, 22, 23, 24 -&gt; chuông 7, zone 25, 26 -&gt; chuông 8
Tủ hiển thị phụ hoạt động bình thường. Bo mạch mới thay sau khi lắp đặt hoạt động bình thường.</t>
  </si>
  <si>
    <t>Manh.lh, Ton.nd</t>
  </si>
  <si>
    <t>MVN-190913-2Rev2</t>
  </si>
  <si>
    <t>Thermal scanning</t>
  </si>
  <si>
    <t>1. Quét ảnh nhiệt cho hệ thống tủ điện, bao gồm: tủ điện trung thế, máy biến áp, tủ điện hạ thế chính, tủ điện phân phối (danh sách theo bản vẽ sơ đồ 1 sợi khách hàng cung cấp)
2. Kiểm tra, đo dòng điện tải tổng của từng tủ
3. Báo cáo ảnh nhiệt (xem mẫu đsinh kèm), báo cáo kỹ thuật tổng hợp, khuyến cáo và giải pháp kèm báo giá sữa chữa khắc phục những vị trí có vấn đề (nếu có)</t>
  </si>
  <si>
    <t>Đo đối chiếu bị lệch so với thiết bị nhà máy (có hình ảnh đính kèm)
Đề nghị SPS kiểm tra, chứng minh vẽ thiết bị và kết quả đo lường</t>
  </si>
  <si>
    <t>MVN-190913-1Rev1</t>
  </si>
  <si>
    <t>1. Quét ảnh nhiệt cho hệ thống tủ điện, bao gồm: tủ điện trung thế, máy biến áp, tủ điện hạ thế chính, tủ điện phân phối (danh sách theo bản vẽ sơ đồ 1 sợi khách hàng cung cấp)
2. Kiểm tra, đo dòng điện tải tổng của từng tủ.
3. Báo cáo ảnh nhiệt (xem mẫu đính kèm), báo cáo kỹ thuật tổng hợp, khuyến cáo và giải pháp kèm báo giá sửa chữa khắc phục những vị trí có vấn đề (nếu có)</t>
  </si>
  <si>
    <t>Đề nghị SPS kiểm tra, chứng minh về thiết bị và kết quả đo lường, đã sử dụng O2 máy bắn nhiệt khác nhau để thử</t>
  </si>
  <si>
    <t>MVN-200819-Rev1</t>
  </si>
  <si>
    <t>KIỂM TRA, CÂN CHỈNH KHÓA LIÊN ĐỘNG CƠ KHÍ ATS 1600A</t>
  </si>
  <si>
    <t>1. Ktra, cân chỉnh khóa liên động cơ khí ATS 1600A
- Khi ACB lưới ON -&gt; nhấn nút ON ACB MF: KQ: ACB máy phát không thể ON =&gt; OK
- Khi ACB MF ON -&gt; nhấn nút ON ACB lưới: KQ: ACB lưới không thể ON =&gt; OK
2. Ktra, cân chỉnh khóa liên động điện ATS 1600A
- Gạt rơ le báo điện lưới =&gt; ACB lưới ON =&gt; gạt cưỡng bức ON rơ le đóng điện MF: KQ: ACB MF không ON, đo điện áp chân A1 A2 của ACB MF không có điện =&gt; ok
- Gạt cắt rơ le điện lưới, gạt đóng rơ le điện máy phát =&gt; ACB lưới OFF, ACB MF ON
Tiếp tục gạt cưỡng bức ON rơ le đóng điện lưới. KQ: ACB điện lưới không ON, đo điện áp chân A1A2 của ACB lưới không có điện =&gt; OK
Kết luận:
- Khóa liên động điện &amp; liên động cơ khí đã h/đ bình thường
- Chạy thử ATS h/đ tự động ở chế độ không tải</t>
  </si>
  <si>
    <t>Manh.lh,Dien.hd</t>
  </si>
  <si>
    <t>MHI AEROSPACE VIETNAM</t>
  </si>
  <si>
    <t>MVA-190201</t>
  </si>
  <si>
    <t>LẮP ĐẶT HỆ THỐNG THÔNG GIÓ CHO BÀN BẢO DƯỠNG</t>
  </si>
  <si>
    <t xml:space="preserve"> - Đã hoàn thành công việc lắp đặt hệ thống thông gió cho bàn bảo dưỡng =&gt; Hệ thống hoạt động bình thường
 - Hỗ trợ khách hàng lắp thêm lưới chắn ở đầu hút</t>
  </si>
  <si>
    <t>MVA-200115-Rev1</t>
  </si>
  <si>
    <t>THAY THẾ ACB ĐẦU CỰC MÁY PHÁT ĐIỆN MITSUBISHI</t>
  </si>
  <si>
    <t>Thay thế ACB đầu cực máy phát điện Mitsubishi
Chạy thử, bàn giao (bao gồm test report với số seri: N19U2515W)
ACB mới thay hoạt động bình thường</t>
  </si>
  <si>
    <t>Manh.lh, Ton.nd, Hung2.nm, Dung.tv, Tuyen.bx</t>
  </si>
  <si>
    <t>MVA-200327</t>
  </si>
  <si>
    <t>SƠN LẠI TƯỜNG PHÒNG LAB</t>
  </si>
  <si>
    <t>Sơn lại tường phòng Lab
Tường phòng Lab đã được sơn lại</t>
  </si>
  <si>
    <t>Hiep.hs, Luan.dt</t>
  </si>
  <si>
    <t>MOGOGO SHOWROOM</t>
  </si>
  <si>
    <t>KCN Quang Minh, Mê Linh, HN</t>
  </si>
  <si>
    <t>TL1-200109</t>
  </si>
  <si>
    <t>LẮP ĐẶT 2 ĐIỀU HÒA CHO KHU VĂN PHÒNG</t>
  </si>
  <si>
    <t>1. Lắp đặt 02 điều hòa cho khu văn phòng
2. Chạy thử, bàn giao
=&gt; Sau khi lắp đặt, chạy thử =&gt; điều hòa hoạt động bình thường
=&gt; Nguồn chưa đấu vì chưa có tủ, lúc nào có tủ điều hòa sẽ đấu sau.
=&gt; Gen điện ốp ống điều hòa ngoài trời, chờ nhà thầu thi công nốt mái nhà vệ sinh sẽ bắt sau</t>
  </si>
  <si>
    <t>Hiep.hs, Ton.nd, Hoang.v, Tuyen.bx</t>
  </si>
  <si>
    <t>SỬA CHỮA TỦ LÀM MÁT</t>
  </si>
  <si>
    <t>- Quạt tủ làm mát không chạy
- Xử lý mắc kẹt của cánh Quạt
- Sau khi Xử lý xong Quạt chạy bình thường</t>
  </si>
  <si>
    <t>MR. SƠN THĂNG LONG NO.1</t>
  </si>
  <si>
    <t>Thăng Long No.1, HN</t>
  </si>
  <si>
    <t>Điều hòa phòng ngủ &amp; phòng khách báo lỗi U0, không mát
-&gt; SPS đã ktr và nạp lại gas mới, chạy theo dõi
-&gt; Hiện tại điều hòa h/đ bình thường 
=&gt; Cần thời gian chạy theo dõi thêm</t>
  </si>
  <si>
    <t>Hiep.ld, Hieu</t>
  </si>
  <si>
    <t>MR. TRUNG</t>
  </si>
  <si>
    <t>Ngõ 12, SN 62 Đào Tấn, HN</t>
  </si>
  <si>
    <t>Xử lý hệ thống nước sạch</t>
  </si>
  <si>
    <t xml:space="preserve">Fresh water </t>
  </si>
  <si>
    <t>- Bể nước ngầm dung tích 3000L có hiện tượng bám cặn, nước đục
- Téc nước trên mái dung tích 1500L có hiện tượng nước đục, téc bám cặn
-&gt; Xịt rửa bể nước ngầm sạch &amp; téc nước trên mái =&gt; dùng hóa chất để khử khuẩn =&gt; xử lý lại bằng nước sạch
-&gt; Khảo sát sục rửa hệ thống đường ống nước sạch
=&gt; Bể nước ngầm &amp; téc nước trên mái đã thau rửa sạch sẽ, không còn hiện tượng bám cặn, đục
- Khảo sát đường ống nước trong nhà để sục rửa, do bình nóng lạnh và hệ thống cấp nước không có van khóa cũng như dây ống mềm =&gt; không thể thực hiện đc</t>
  </si>
  <si>
    <t>Hieu.kv, Hiep.hs, Diem.lv</t>
  </si>
  <si>
    <t>MR. VĂN - CNC VINA</t>
  </si>
  <si>
    <t>SN 9 Ngõ 21 Lê Văn Lương</t>
  </si>
  <si>
    <t>- Điều hòa bị thủng ống gas
-&gt; Tháo dàn nóng điều hòa vệ sinh dàn nóng &amp; dàn lạnh điều hòa, di chuyển dàn nóng điều hòa xuống dưới tầng 4
-&gt; Thay ống đồng, bảo ôn, dây điện, gas, giá đỡ dàn nóng
-&gt; Ktra &amp; chạy thử
=&gt; Sau khi sửa chữa xong, lấy thông số dòng chạy máy nén và thông số gas thì thấy máy nén có hiện tượng tụt hơi nên hiệu suất làm mát sẽ không tốt như bình thường</t>
  </si>
  <si>
    <t>Ton.nd, Ha.vd</t>
  </si>
  <si>
    <t>Mr.Lê Minh (TBHN)</t>
  </si>
  <si>
    <t>Bảo trì điều hòa nhà riêng (Vĩnh Phúc)</t>
  </si>
  <si>
    <t xml:space="preserve"> Vệ sinh kiểm tra dàn nóng lạnh =&gt;Thiết bị hoạt động bình thường</t>
  </si>
  <si>
    <t>Sửa chữa điều hòa &amp; đèn chiếu sáng tầng 1</t>
  </si>
  <si>
    <t xml:space="preserve">Điều hòa phòng anh Minh bị chẩy nước ở trong tường và bên ngoài, 02 đèn chiếu sáng tầng 1 bàn ăn không sáng
 =&gt; Kiểm tra xử lý ống thoát nước ruột gà bị thủng, xử lý ống thoát nước ngưng xuống tầng 1 bị tắc, cắt trần thạch cao, xử lý 3 đường nước ngưng, đi lại đường nhước ngưng mới cho điều hòa phofngMr. Minh
Sau khi sửa chữa điều hòa hoạt động tốt, 02 đèn chiếu sáng bàn ăn bị hỏng bộ đổi nguồn =&gt; Cần phải thay thế đường ống thoát nước ngưng mới cho phù hợp về kích cỡ ống và chia ra nhiều đường thoát cho các máng vì tất cả các máng đều thoát chung vào 1 đường ống phi 21 rất bé, nên dê gây ra tắc kẹt ống thoát, và không có đường ống thoát hơi
     </t>
  </si>
  <si>
    <t>Xử lý động cơ cổng, chiếu sáng hàng rào</t>
  </si>
  <si>
    <t>Gate, Lighting</t>
  </si>
  <si>
    <t>MR. LONG</t>
  </si>
  <si>
    <t>MDR-190625</t>
  </si>
  <si>
    <t>Bảo trì 4 dàn lạnh và 1 dàn nóng, cắt thạch cao vá lại hoàn thiện 2 lỗ thăm trần
Kiểm tra và xử lý rò rỉ gas ở Giắc co dàn lạnh, nạp bổ sung gas
Tổng thể điều hòa thiếu công suất, cần cân nhắc lắp bổ sung điều hòa
điều hòa sẽ mát nếu bật 2 dàn lạnh, nếu bật từ 3 dàn lạnh trở lên sẽ không mát</t>
  </si>
  <si>
    <t>MDR-190627</t>
  </si>
  <si>
    <t>LẮP ĐẶT ĐIỀU HÒA</t>
  </si>
  <si>
    <t>Cắt trần, lắp điều hòa, hoàn thiện lại trần =&gt; Điều hòa hoạt động bình thường</t>
  </si>
  <si>
    <t>Mr.Nhân</t>
  </si>
  <si>
    <t>Vinhome Gardenia tòa A3_2507</t>
  </si>
  <si>
    <t xml:space="preserve"> Cắt trần thạch cao, xử lý hở zaco dàn lạnh =&gt; Nạp Gas mới cho điều hòa =&gt; Sau khi sửa chữa xong thiết bị hoạt động bình thường</t>
  </si>
  <si>
    <t>Mr.Sâm</t>
  </si>
  <si>
    <t>TBH-190406</t>
  </si>
  <si>
    <t>LẮP ĐIỀU HÒA DAIKIN</t>
  </si>
  <si>
    <t>Lắp điều hòa Daikin =&gt; điều hòa hoạt động bình thường</t>
  </si>
  <si>
    <t>TBH-190728</t>
  </si>
  <si>
    <t>Lắp đặt hệ thống điều hòa</t>
  </si>
  <si>
    <t>Lắp đặt hệ thống điều hòa =&gt; Điều hòa hoạt động bình thường</t>
  </si>
  <si>
    <t>TL1-200604</t>
  </si>
  <si>
    <t>BẢO TRÌ ĐIỀU HÒA</t>
  </si>
  <si>
    <t>Ban công quá nhỏ để giải nhiệt cho 2 giàn nóng. Cần thay đổi hướng lắp cho 1 giàn nóng.
Cần có cách ngăn giữa ban công và cửa phòng ngủ chính để hạn chws hấp thụ nhiệt nóng vào phòng
Sau khi bảo trì xong các điều hòa vẫn hoạt động nhưng chưa tốt và phần giải nhiệt cho giàn nóng kém</t>
  </si>
  <si>
    <t>Ton.nd, Dung.nv, Diem.lv</t>
  </si>
  <si>
    <t>A3409 Thăng Long No.1</t>
  </si>
  <si>
    <t>TL1-200605-Rev1</t>
  </si>
  <si>
    <t>DI CHUYỂN 01 DÀN NÓNG ĐIỀU HÒA</t>
  </si>
  <si>
    <t>Điều hòa kém mát và nóng khu vực lô gia
Di chuyển dàn nóng điều hòa và gió nóng điều hòa thổi ra ngoài
Điều hòa hoạt động bình thường</t>
  </si>
  <si>
    <t>Hiep.hs, Dung.ct, Ton.nd, Tan.nm</t>
  </si>
  <si>
    <t xml:space="preserve">-Điều  hòa bị chảy nước xuống sàn
-Căn chỉnh lại tốc độ ống nước ngưng, nâng dàn lạnh lên cao 3m, (không thể nâng kịch trần vì vướng ống gió)
-Hiện tại điều hòa đã chạy được gần 1  tiếng và khống thấy hiện tượng chảy nước xuống trần
-Cần theo dõi thêm </t>
  </si>
  <si>
    <t>TL1-190624-Rev1</t>
  </si>
  <si>
    <t>Điều hòa kém mát, cắt trần làm 5 lỗ thăm trần để bảo trì dàn lạnh
Bảo trì 5 dàn lạnh và 2 dàn nóng
Thay thế 02 quạt hút và nhà vệ sinh
Lắp 04 phin hồi cho các dàn lạnh
=&gt; Điều hòa đã mát bình thường, quạt hút WC hoạt động bình thường</t>
  </si>
  <si>
    <t>TL1-191025</t>
  </si>
  <si>
    <t>1.Bảo trì 5 điều hòa cục bộ
2. Kiểm tra 1 điều hòa khu bếp ăn kém mát
3. Tháo điều hòa khu bếp ăn
4. Lắp điều hòa mới khu bếp ăn và chạy thử
=&gt; 4 điều hòa cũ hoạt định bình thường. 01 điều hòa mới hoạt động tốt</t>
  </si>
  <si>
    <t>Mr.Văn</t>
  </si>
  <si>
    <t>Bảo trì điều hòa tầng 3</t>
  </si>
  <si>
    <t xml:space="preserve">Giàn lạnh điều hòa bẩn
Quạt kêu to
Vẹ sinh giàn lạnh điều hòa
Sau khi vệ sinh xong điều hòa hoạt động tốt hơn lúc trước giảm bớt tiếng ồn nhiều
Cần thực hiện lắp đặt lại tất cả các điều hòa cho </t>
  </si>
  <si>
    <t>Ms.Hoài (Biển Đông)</t>
  </si>
  <si>
    <t>Bảo trì điều hòa</t>
  </si>
  <si>
    <t>Bảo trì bảo dưỡng điều hòa T4,3,1 =&gt; Sau khi bảo dưỡng xong thiết bị hoạt động bình thường</t>
  </si>
  <si>
    <t>Nhà 80 ngõ 97 Văn Cao, HN</t>
  </si>
  <si>
    <t>EOA-200626</t>
  </si>
  <si>
    <t>BẢO TRÌ VÀ LẮP ĐẶT ĐIỀU HÒA</t>
  </si>
  <si>
    <t>-Lắp đặt mới 1 điều hòa 12000BTU, Chạy thử và bàn giao
-Bảo trì 04 điều hòa 
-Kiểm tra và sửa 1 điều hòa
-Tất cả các điều hòa hoạt động bình thường</t>
  </si>
  <si>
    <t>Hiep.hs, Dung.ct, Thuong.mv</t>
  </si>
  <si>
    <t>Ms.Tân (FPT)</t>
  </si>
  <si>
    <t>221/8/28 Trung Kính</t>
  </si>
  <si>
    <t>Bật đèn tầng 4 =&gt; Tất cả MCB tầng 4 bị OFF kèm tiếng nổ =&gt; Đèn bị hỏng =&gt; Tầng 4 đã có điện, riêng MCB điều hòa tắt để thiết bị không tự động khởi động</t>
  </si>
  <si>
    <t>KHẢO SÁT THAY THẾ SỬA CHỮA ĐIỆN NƯỚC</t>
  </si>
  <si>
    <t>Electric &amp; Water</t>
  </si>
  <si>
    <t>Khảo sát thay thế sửa chữa điện nước
-&gt; Thay dây nguồn cắm từ cột điện vào nhà
-&gt; Thay đổi bóng 
-&gt; Tầng 2: thay át chống giật cho bình nước nóng, ktra bo mạch điều hòa
-&gt; Tầng 3: thay át chống giật cho bình nước nóng, thay toàn bộ vòi nước cho nhà WC
 -&gt; Xử lý chống thấm sân thượng &amp; tường lau nhà
-&gt; Ktra bo điều khiển điều hòa tầng 2</t>
  </si>
  <si>
    <t>N02 T1 NGOẠI GIAO ĐOÀN</t>
  </si>
  <si>
    <t>Khu Ngoại giao đoàn, Bắc Từ Liêm, Hà Nội</t>
  </si>
  <si>
    <t>N02-190619</t>
  </si>
  <si>
    <t xml:space="preserve">-Test liên động hệ thống báo cháy tới các hệ thống liên quan.
-Bảo trì hệ thống bơm chữa cháy
-Đã test kiểm tra 75 chuông đèn báo cháy
-Đã test liên động hệ thống thang máy
-Đã test liên động hệ thống bơm chữa cháy
-Đã kiểm tra bảo trì test chạy thử hệ thống bơm chữa cháy
-Kiểm tra van giảm áp thấy bị mất ốc điều chỉnh áp suất cân bằng
-Kiểm tra phát hiện 2/75 chuông báo cháy bị hỏng, cần thay thế chuông mới (Tầng 3 một chuông và tầng 16 một chuông)
</t>
  </si>
  <si>
    <t>Hung.nm, Hoang.v, Hieu.nq</t>
  </si>
  <si>
    <t>Đồng hồ giám áp suất của bơm chích, bơm dự phòng hỏng.
03 van góc tủ chữa cháy bị rò rỉ. (chi tiết xem trong mục phụ lục)
2 tủ chữa cháy vách tường vỡ kính (tầng M, tầng B1)
1  tủ chữa cháy vách tường thiếu kính và bọ bong ra khỏi tường (tầng M)</t>
  </si>
  <si>
    <t>Ninh.tv, Hung.nm, Hung2.nm, Dung.tv, Tuyen.bx, Luan.dt</t>
  </si>
  <si>
    <t>01 đầu báo cháy tại phòng máy biến áp không tiếp cận để bảo trì và test thử được (đang mang điện)
Đèn báo đang xả khí của phòng máy biến máy bị đầu nối không đúng, không tiếp cận để sữa chữa được</t>
  </si>
  <si>
    <t>Ninh.tv, Hung.nm, Tuyn.bx, Ton.nd, Dung.tv</t>
  </si>
  <si>
    <t>Cổ bạt mềm của quạt tăng áp thang máy (3) bị rách.</t>
  </si>
  <si>
    <t xml:space="preserve">Earthing &amp; Lightning </t>
  </si>
  <si>
    <t>Extinguisher</t>
  </si>
  <si>
    <t>5 bình cứu hỏa C02-MT3 tình trạng không đạt
17 bình cứu hỏa ABC-MFZL4 tình trạng không đạt
11 bình cứu hỏa C02-MT3 tình trang không đạt (dưới phòng bơm)
18 bình cứu hỏa ABC-MFZL4 tình trạng không đạt (dưới phòng bơm)</t>
  </si>
  <si>
    <t>Ninh.tv, Hung.nm, Dung.tv, Tuyen.bx</t>
  </si>
  <si>
    <t>Hệ thống báo cháy đã kiểm tra bảo dưỡng trong tình trạng hoạt động bình thường</t>
  </si>
  <si>
    <t>Dien.hd, Hoang.v, Diem.lv</t>
  </si>
  <si>
    <t>KH hủy HD lần 2</t>
  </si>
  <si>
    <t>Sự cố báo cháy</t>
  </si>
  <si>
    <t xml:space="preserve">Nút nhấn báo cháy tầng 1 kho vật tư điện không kích hoạt được
SPS đã kiểm tra phát hiện nút nhấn bị cháy hỏng không kích hoạt được, đã tháo tạm nút nhấn trên mái xuống lắp tạm vào để kho vật tư thiết bị điện hoạt động lại bình thường
Nút nhấn hoạt động bình thường
</t>
  </si>
  <si>
    <t>N03 T1 NGOẠI GIAO ĐOÀN</t>
  </si>
  <si>
    <t>N03-190725-Rev2</t>
  </si>
  <si>
    <t>Máy hoạt động rất tốt
Để đảm bảo máy hoạt động ổn định hơn cần thay thế
0L bình nguy 200AH
Mở hướng gió tươi cho máy phát</t>
  </si>
  <si>
    <t>Hung2.nm, Hoang.v, Dien.hd, Hiep.hs</t>
  </si>
  <si>
    <t xml:space="preserve"> Máy phát điện hoạt động bình thường
Để đảm bảo máy phát điện hoạt động tốt hơn, cần bố trí máy phát điện hoạt động có tải theo tháng hay quý 1 lần, mỗi lần 1 tiếng</t>
  </si>
  <si>
    <t>Hung2.nm, Hoang.v, Thuong.mv</t>
  </si>
  <si>
    <t>- Máy phát điện sau khi bảo dưỡng xong hoạt động bình thường
- Để đảm bảo Máy phát hoạt O356 động liên tục bền bỉ hơn, cần xử lý hướng gió tươi cho Máy</t>
  </si>
  <si>
    <t>-Để đảm bảo máy phát điện hoạt động tốt hơn cần bổ sung hướng gió tươi cho máy phát điện
-Sau khi bảo dưỡng máy phát điện hoạt động bình thường</t>
  </si>
  <si>
    <t>N03-190619-Rev1</t>
  </si>
  <si>
    <t>Hệ thống báo cháy đã kiểm tra:
Bo mạch truyền thông hỏng (đã thay)
1 Module đầu báo tầng hầm hỏng: add05L5
1 Module đầu báo tầng 24 báo lỗi nguồn (test đầu báo hoạt động bình thường)
Đầu báo trong các căn hộ khối chung cư:
Một số căn hộ không tìm thấy đầu báo cần lắp đặt bổ sung
Một số căn hộ đầu báo mất tín hiệu cần sữa chữa khắc phục
Một số căn hộ không vào được (danh sách đính kèm)
Tổng số đầu báo đã kiểm tra: 556 đầu báo (315 đầu báo nhiệt 241 đầu báo khói)
114 tổ hợp nút nhấn chuông đèn</t>
  </si>
  <si>
    <t>Dien.hd, Hiep.hs, Hoang.v</t>
  </si>
  <si>
    <t>Bổ sung mức độ hài lòng sau</t>
  </si>
  <si>
    <t>Hệ thống bơm khối cư dân:
Động cơ bơm số 1 hỏng cách điện không hoạt động cần sữa chữa
12.5bar: áp suất nước trong đường ống
11.4bar: bơm bù áp chạy
11bar: bơm cứu hỏa chạy
Hệ thống bơm khối đế:
Bơm bù áp hỏng cánh bơm cần thay thế (hiện tại không bơm bù được cho hệ thống)
6bar: áp suất nước trong đường ống
5bar: bơm bù áp chạy
4bar: bơm cứu hỏa chạy
Hỏng 1 nút nhấn trên từ điều khiển cần thay thế
BÌNH CHỮA CHÁY
Bình chữa cháy đã kiểm tra một số bình hết áp cần nạp lại hoặc thay thế (danh sách đính kèm)
Tổng số bình đã kiểm tra: 473
Số bình hết áp: 67 bình</t>
  </si>
  <si>
    <t>Dien.hd, Hoang.v, Hiep.hs</t>
  </si>
  <si>
    <t>Hệ thống quạt tăng áp cầu thang và quạt hút khói hành lang đã kiểm tra bảo dưỡng test liên động hoạt động bình thường</t>
  </si>
  <si>
    <t>- Hệ thống báo cháy đã ktra.
- Sửa lỗi mất tín hiệu Loop 1 khối cư dân
- Có 2 nút nhấn bị hỏng cần thay thế (tầng 2 &amp; tầng 25A)
- Một số căn hộ không tìm thấy đầu báo, 1 số căn hộ đầu báo bị mất nguồn, 1 số căn hộ không vào đc (có ds đính kèm)
-&gt; Hệ thống báo cháy sau bảo dưỡng đã hết lỗi và h/đ bình thường</t>
  </si>
  <si>
    <t>Fire Fighting</t>
  </si>
  <si>
    <t>- Bơm cứu hỏa khối cư dân:
+ Động cơ bơm số 1 hỏng cách điện cần ktra sửa chữa
- Bơm cứu hỏa khối đế:
+ Bơm bù áp hỏng cánh bơm, hiện tại bơm không đủ áp suất để bù cho hệ thống -&gt; cần thay thế
- Một nút nhấn trên tủ điều khiển hỏng -&gt; cần thay thế</t>
  </si>
  <si>
    <t>Hệ thống quạt tăng áp hút khói đã ktra, bảo dưỡng -&gt; h/đ bình thường</t>
  </si>
  <si>
    <t>- Bình chữa cháy đã ktra
- Một số bình hết áp cần nạp lại hoặc thay thế (có ds đính kèm)</t>
  </si>
  <si>
    <t xml:space="preserve">Sự cố lỗi Card mạng </t>
  </si>
  <si>
    <t>Card</t>
  </si>
  <si>
    <t>*Tủ báo cháy khối đế lỗi card mạng, báo lỗi "Netwwork card not innstalled" và 2 tủ không liên động được với nhau
* Kiểm tra card mạng, phát hiện card mạng bị hỏng
* SPS cho mượn card mạng mới, 2 tủ đã liên động với nhau
=&gt;  Card mạng mới hoạt động bình thường, 2 tủ đã liên động với nhau
=&gt; Chi phí SPS sẽ gửi BQT sau
=&gt; Z407 Bàn gia card mạng cũ cho BQL</t>
  </si>
  <si>
    <t>Nghia.nt</t>
  </si>
  <si>
    <t>N03-191116-Rev1</t>
  </si>
  <si>
    <t>SỬA CHỮA HỆ THỐNG BÁO CHÁY (LOOP 6)</t>
  </si>
  <si>
    <t>NORTHERN DIAMOND</t>
  </si>
  <si>
    <t>Đầu cầu Vĩnh Tuy, quận Long Biên, HN</t>
  </si>
  <si>
    <t>ICG-190425</t>
  </si>
  <si>
    <t>VỆ SINH BỂ NƯỚC SẠCH (BẾ NGẦM)</t>
  </si>
  <si>
    <t>Fresh water tank</t>
  </si>
  <si>
    <t>Rút nước trong bể (trước 1 ngày vệ sinh bể). Sau khi bể gần cạn, dùng bơm hút nước phần còn lại. Dùng quạt cấp khí tươi xuống bể. Vệ sinh bể bằng chổi nhựa, bơm rửa áp lực, hót rác nhựa, xô nhựa. Dùng hóa chất Chloramin B để khử trùng.Vệ sinh lại bằng nước sạch.
=&gt; Đã vệ sinh bể nước sạch (bể ngầm)
 =&gt; Đã cấp nước trở lại, hệ thống cấp nước hoạt động bình thường</t>
  </si>
  <si>
    <t>ICG-190416</t>
  </si>
  <si>
    <t>LẮP ĐẶT Ổ CẮM CẤP NGUỒN SẠC CHO XE ĐẠP, XE MÁY ĐIỆN</t>
  </si>
  <si>
    <t xml:space="preserve"> Lắp ổ cắm nguồn cho xe đạp, xe máy điện =&gt; Đã hoàn thành lắp đặt ổ cắm cho xe đạp, xe máy điện theo yêu cầu của khách hàng =&gt; Hệ thống hoạt động tốt</t>
  </si>
  <si>
    <t>ICG-190407-Rev2</t>
  </si>
  <si>
    <t>Tách lộ điện chiếu sáng công cộng ra khỏi phòng sinh hoạt cộng đồng, lắp đặt 03 đồng hồ nước mới cho 3 khu vực B1, B2 và tầng 1</t>
  </si>
  <si>
    <t>RMIT UNIVERSITY</t>
  </si>
  <si>
    <t>521 Kim Mã, Ba Đình, Hà Nội</t>
  </si>
  <si>
    <t>RMU-190913</t>
  </si>
  <si>
    <t>LẮP ĐẶT CAMERA CHO PHÒNG SERVER</t>
  </si>
  <si>
    <t>1.Lắp đặt camera cho phòng server 
2.Chạy thử, bàn giao
=&gt; Camera mới lắp hoạt động bình thường</t>
  </si>
  <si>
    <t>Kiểm tra cửa từ</t>
  </si>
  <si>
    <t>Cửa không quẹt được thẻ
Chốt cửa từ thỉnh thoảng tự đóng mở
Cần bảo trì chuyên sâu để đáp ứng thông tin dữ liệu đầy đủ
Không gửi dữ liệu quẹt thẻ về máy tính 
Đấu lại nguồn cho đầu đọc thẻ
Căn chỉnh lại chốt cửa từ
Sau khi sửa chữa xong đầu đọc thẻ hoạt động bình thường
Cần thay bộ chốt cửa từ vì đang hoạt động không ổn định</t>
  </si>
  <si>
    <t>Sự cố đầu đọc thẻ</t>
  </si>
  <si>
    <t>Mất tín hiệu điều khiển phòng Library, exit
Đầu đọc thẻ không tín hiệu về
Đã sử lý dây tín hiệu tới DVD do bị đứt dây tín hiệu từ vị trí DCD tới
Đầu đọc thẻ đấu dây nguồn về 5VDC -&gt; đã hoạt động bình thường
Thiết bị hoạt động bình thường, cần kiểm tra thêm khóa phòng Library</t>
  </si>
  <si>
    <t>RMU-200406</t>
  </si>
  <si>
    <t>RMU-200406-AS-Q01</t>
  </si>
  <si>
    <t>BẢO TRÌ HỆ THỐNG KIỂM SOÁT RA VÀO</t>
  </si>
  <si>
    <t>Sau khi bảo dưỡng hệ thống bơm hoạt động bình thường</t>
  </si>
  <si>
    <t>RMU-200406-AS-Q02</t>
  </si>
  <si>
    <t>Tất cả hệ thống h/đ bình thường</t>
  </si>
  <si>
    <t>Hiep.hs, Thuong.mv, Dung.ct</t>
  </si>
  <si>
    <t>RMU-200406-AS-Q03</t>
  </si>
  <si>
    <t>RMU-200406-AS-Q04</t>
  </si>
  <si>
    <t>Sau bảo trì, hệ thống kiểm soát ra vào h/đ bình thường</t>
  </si>
  <si>
    <t>RMU-200406-VC-Q01</t>
  </si>
  <si>
    <t>- Tầng 1: 2 máy không tháo đc máng nước
- Tầng 2: 1 máy cần cắt trần để tiếp cận, 1 máy quạt dàn lạnh bị kêu to -&gt; cần thay thế quạt mới
- Tầng 6: 1 máy bị vướng máng điện, không tháo đc máng nước
- Tầng 8, 9: mỗi tầng 1 máy bị vướng không tháo đc máng nước
- Dàn nóng điều hòa tầng mái 2 quạt dàn nóng bị ồn -&gt; cần thay thế</t>
  </si>
  <si>
    <t>Hiep.hs, Ton.nd, Hoang.v, Thiem.l</t>
  </si>
  <si>
    <t>RMU-200406-HA-Q01</t>
  </si>
  <si>
    <t>HRV</t>
  </si>
  <si>
    <t>- 1 HRV mã VAM800GJVE công suất lớn nên hơi ồn, tạm thời đang OFF
- HRV còn lại h/đ bình thường</t>
  </si>
  <si>
    <t>Hiep.hs, Hieu.kv, Thiem.l</t>
  </si>
  <si>
    <t>RMU-200406-AC-Q01</t>
  </si>
  <si>
    <t>AC h/đ bình thường</t>
  </si>
  <si>
    <t>RMU-200406-VC-Q02</t>
  </si>
  <si>
    <t>- ACU 1.01 bị vướng ống cứu hỏa, không tháo được máng nước ngưng
- ACU 2.02 cần cắt trần để tháo máng nước ngưng
- ACU 2.05 bị kêu bi quạt -&gt; cần thay quạt mới
- ACU 7.01 bị vướng máng điện không tháo được máng nước
- ACU 9.02 bị vướng vách thạch cao không tháo được máng nước
-&gt; Dàn nóng AC tầng mái 3 quạt giải nhiệt bị kêu -&gt; cần thay 3 quạt dàn nóng mới</t>
  </si>
  <si>
    <t>Hiep.hs, Thuong.mv, Ha.vd, Hoang.v, Diem.lv</t>
  </si>
  <si>
    <t>RMU-200406-HA-Q02</t>
  </si>
  <si>
    <t>02 HRV h/đ bình thường</t>
  </si>
  <si>
    <t>Hiep.hs, Hoang.v, Diem.lv, Ha.vd, Thuong.mv</t>
  </si>
  <si>
    <t>RMU-200406-AC-Q02</t>
  </si>
  <si>
    <t>Hiep.hs, Diem.lv, Ha.vd, Thuong.mv</t>
  </si>
  <si>
    <t>RMU-200406-VC-Q03</t>
  </si>
  <si>
    <t>- Hệ thống sau bảo trì h/đ bình thường
* Các tồn tại:
- ACU 1-01: không tháo được máng nước do vướng ống cứu hỏa
- ACU 2-2: cần cắt trần để tháo được máng nước ngưng
- ACU 7-1: kg tháo đc máng nước ngưng do vướng cáp điện
- ACU 9-2: kg tháo đc máng nước ngưng do vướng vách thạch cao
- Dàn nóng điều hòa RXYQ12PAY1 quạt kêu to -&gt; cần theo dõi thêm</t>
  </si>
  <si>
    <t>- ACU 2-2 -&gt; làm cửa thăm trần =&gt; SPS báo giá
- Dàn nóng điều hòa RXYQ12PAY1 -&gt; SPS gửi báo giá để thay</t>
  </si>
  <si>
    <t>Thao.hv, Hiep.hs, Ha.vd, Thuong.mv, Diem.lv, Thang.ta</t>
  </si>
  <si>
    <t>RMU-200406-HA-Q03</t>
  </si>
  <si>
    <t>RMU-200406-AC-Q03</t>
  </si>
  <si>
    <t>Máy điều hòa (model R36PUY2V) h/đ bình thường. Các thông số h/đ đều đạt y/c</t>
  </si>
  <si>
    <t>RMU-200406-VC-Q04</t>
  </si>
  <si>
    <t>Sau bảo trì, các máy điều hòa h/đ bình thường</t>
  </si>
  <si>
    <t>Le.hh, Long.nv, Cuong.dv</t>
  </si>
  <si>
    <t>RMU-200406-HA-Q04</t>
  </si>
  <si>
    <t>Sau bảo trì, HRV h/đ bình thường</t>
  </si>
  <si>
    <t>RMU-200406-AC-Q04</t>
  </si>
  <si>
    <t>Sau bảo trì, điều hòa h/đ bình thường</t>
  </si>
  <si>
    <t>RMU-200407</t>
  </si>
  <si>
    <t>RMU-200407-DB-Q01</t>
  </si>
  <si>
    <t>Hieu.kv, Luan.dt, Dung.ct</t>
  </si>
  <si>
    <t>RMU-200407-DB-Q02</t>
  </si>
  <si>
    <t>-Hộp cầu trì tầng 4 bị nứt phần vỏ ngoài. SPS đã thay thế (miễn phí) vỏ mới
- Công tắc tơ K1 kêu to khi h/đ (tầng 7) -&gt; cần thay thế
-&gt; Hệ thống h/đ bình thường</t>
  </si>
  <si>
    <t>Ha.vd, Diem.l, Nguyen.di</t>
  </si>
  <si>
    <t>RMU-200407-DB-Q03</t>
  </si>
  <si>
    <t>- Các tủ phân phối sau bảo trì được vệ sinh sạch &amp; h/đ bình thường
- Contactor tầng 7 kêu to -&gt; cần thay thế</t>
  </si>
  <si>
    <t>RMU-200407-VF-S01</t>
  </si>
  <si>
    <t>- Cáp điện đầu nối hở, không có đấu cos
- Quạt kêu có tiếng ồn lớn
- Không treo biến tần
- Không đấu nối tiếp địa
- Giá quạt lỏng
- Tụ quạt yếu
-&gt; Tất cả các lỗi trên SPS đã xử lý, vật tư SPS cấp
-&gt; Hiện có 1 quạt rò điện đã tháo xuống
=&gt; Hệ thống quạt hoạt động bình thường</t>
  </si>
  <si>
    <t>Hung2.nm, Thiem.l, Diem.lv, Thuong.mv, Dung.ct, Thao.ct</t>
  </si>
  <si>
    <t>RMU-200407-VF-S02</t>
  </si>
  <si>
    <t>- Quạt cấp gió P1.1-009 phòng Kế toán tầng 1 kg tìm thấy nguồn cấp
- Quạt hút gió trên mái cần bổ sung timer &amp; contractor 3P
- Quạt hút gió P1.9 - 016 bị hỏng biến tần =&gt; cần thay thế
=&gt; Hệ thống quạt gió đã ktra h/đ bình thường</t>
  </si>
  <si>
    <t>Dien.hd, Thuong.mv, Hoang.mv, Hung2.nm, Dung.ct</t>
  </si>
  <si>
    <t>RMU-200407-FA-Q01</t>
  </si>
  <si>
    <t>- Tủ báo cháy đã kiểm tra bảo dưỡng hoạt động bình thường
- Hệ thống cửa điện không kích hoạt mở khi có tín hiệu báo cháy -&gt; cần kiểm tra</t>
  </si>
  <si>
    <t>RMU-200407-FA-Q02</t>
  </si>
  <si>
    <t>Hệ thống báo cháy đã ktra, bảo dưỡng trong tình trạng h/đ bình thường</t>
  </si>
  <si>
    <t>Dien.hd, Hung2.nm, Hoang.v</t>
  </si>
  <si>
    <t>RMU-200407-FA-Q03</t>
  </si>
  <si>
    <t>Ktra hệ thống &amp; các thiết bị thuộc hệ thống báo cháy h/đ bình thường</t>
  </si>
  <si>
    <t>Hoang.v, Hoang.mv, Hieu.nq</t>
  </si>
  <si>
    <t>RMU-200407-FE-S01</t>
  </si>
  <si>
    <t>Fire Extinguisher</t>
  </si>
  <si>
    <t>- Bình chữa chay đã ktra-&gt; h/đ ổn định
- Bình CO2 có 18 bình trọng lượng đạt 17kg
- Bình bột ABC có 21 bình, định mức áp suất là 12mpa - 14mpa
- Giá đỡ bình chắc chắn, h/đ bình thường</t>
  </si>
  <si>
    <t>RMU-200407-FE-S02</t>
  </si>
  <si>
    <t>- Số lượng bình: bình CO2 (18 bình), bình bọt ABC (26 bình)
- Các bình đc treo chắc chắn
- Bình CO2 đều có trọng lượng trên 17kg
- Bình ABC đều có nước áp suất từ 12 - 14mpa
=&gt; Sau khi bảo trì, các bình dược vệ sinh sạch sẽ &amp; đều đạt y/c kỹ thuật của bình cứu hỏa</t>
  </si>
  <si>
    <t>RMU-200407-EM-S01</t>
  </si>
  <si>
    <t>- Đèn exit các tầng h/đ bình thường, chỉ có tầng1 phòng 1.107 có 4 đèn exit hỏng, không h/đ
- Đèn sự cố các tầng h/đ bình thường
- Thời gian back up khoảng 3hr
- Tổng: đèn exit 63 cái, đèn sự cố 121 cái</t>
  </si>
  <si>
    <t>RMU-200407-EM-S02</t>
  </si>
  <si>
    <t>- Đèn exit các tầng h/đ bình thường, 02 đèn exit tầng 7 kém sáng
- Đèn emergency sáng tốt
- Thời gian back up trên 3 tiếng. Số lượng đèn exit (68 cái), emergency (121 cái)</t>
  </si>
  <si>
    <t>RMU-200615</t>
  </si>
  <si>
    <t>Cung cấp khóa cửa hệ thống kiểm soát ra vào</t>
  </si>
  <si>
    <t>Cửa tầng 2 và tầng 5 không đóng được
Thay khóa cửa tầng 2 BBk-500
Cần chỉnh cơ khó cửa tầng 5
Cửa tầng 2 và cửa tầng 5 hoạt động bình thường</t>
  </si>
  <si>
    <t>Hung.nm, Hung2.nm</t>
  </si>
  <si>
    <t>RMU-200520</t>
  </si>
  <si>
    <t>LẮP ĐẶT 2 CAMERA CHO TẦNG 10</t>
  </si>
  <si>
    <t>- Lắp đặt 2 camera cho tầng 10
- Chạy thử, bàn giao
-&gt; Camera mới lắp h/đ bình thường</t>
  </si>
  <si>
    <t>Hieu.kv, Hoang.v</t>
  </si>
  <si>
    <t>RMU-200710</t>
  </si>
  <si>
    <t>THAY THẾ QUẠT THÔNG GIÓ PHÒNG 1.7.03</t>
  </si>
  <si>
    <t>- Quạt thông gió phòng 1.7.03 bị hỏng
-&gt; Thay mới quạt thông gió
=&gt; Sau khi thay, thiết bị h/đ tốt</t>
  </si>
  <si>
    <t>Ton.nd, Dien.hd, Diem.lv, Tan.nm, Hiep.hs</t>
  </si>
  <si>
    <t>RMU-200616</t>
  </si>
  <si>
    <t>CUNG CẤP KHÓA CỬA HỆ THỐNG KIỂM SOÁT RA VÀO</t>
  </si>
  <si>
    <t xml:space="preserve">Cung cấp khóa cửa hệ thống kiểm soát ra vào </t>
  </si>
  <si>
    <t>Thuong.mv</t>
  </si>
  <si>
    <t xml:space="preserve"> - Cửa từ tầng 2 không mở được cửa
- Cửa tầng 8 không đóng được khi có tín hiệu đóng
-&gt; Cửa tầng 2 không thấy hiện tượng không mở được cửa (vẫn đóng mở cửa bằng thẻ và bằng nút ấn bình thường) -&gt; cần theo dõi thêm
- Cửa tầng 8 đã căn chỉnh lại &amp; đã đóng, mở bình thường -&gt; cần theo dõi thêm
=&gt; Cửa tầng 2 hiện tại bình thường -&gt; cần theo dõi thêm
=&gt; Cửa tầng 8 đã căn chỉnh, h/đ bình thường -&gt; cần theo dõi thêm</t>
  </si>
  <si>
    <t>Hiep.hs, Hieu.kv</t>
  </si>
  <si>
    <t>RMU-200904-1</t>
  </si>
  <si>
    <t>CUNG CẤP MÁY ĐO ĐỘ ẨM, NHIỆT ĐỘ</t>
  </si>
  <si>
    <t>Cung cấp máy đo độ ẩm, nhiệt độ</t>
  </si>
  <si>
    <t>Hệ thống cửa vẫn h/đ bình thường, KH báo thỉnh thoảng cừa h/đ không ổn định
-&gt; Đã thay chốt cửa mới (KH cung cấp)
=&gt; Hệ thống cửa h/đ bình thường</t>
  </si>
  <si>
    <t>RMU-201014</t>
  </si>
  <si>
    <t>THAY THẾ BỘ NGUỒN ACCESS CONTROL TẦNG 7</t>
  </si>
  <si>
    <t>Thay thế bộ nguồn access control tầng 7
-&gt; Chạy thử &amp; bàn giao</t>
  </si>
  <si>
    <t>RMU-201020</t>
  </si>
  <si>
    <t>- Quạt kêu to, lắc mạnh
-&gt; Thay thế motor quạt dàn lạnh điều hòa phòng ACU 02-5 tầng 2
-&gt; Thay thế motor quạt dàn nóng điều hòa RXYQ18PAY1 &amp; RXYQ12PAY1
=&gt; Công việc đã hoàn thành, thiết bị h/đ bình thường</t>
  </si>
  <si>
    <t>AC Indoor ACU 2.05:
- Thay thế motor quạt dàn lạnh điều hòa phòng ACU 02-5 tầng 2
- Chạy thử, bàn giao</t>
  </si>
  <si>
    <t>Ton.nd, Tan.nm, Thuong.mv, Dung.ct, Hiep.hs</t>
  </si>
  <si>
    <t>- 1 số cửa ra vào tầng 7 có hiện tượng bất thường
-&gt; Ktra khóa điện từ, ktra tủ cấp nguồn cho hệ thống khóa 
-&gt; Điện áp của bộ nguồn ra: 10,7VDC/12VDC-5A
-&gt; Điện áp cấp cho khóa từ: 7,2VDC/12VDC
-&gt; Cần thay bộ nguồn cấp cho hệ thống cửa điện tầng 7</t>
  </si>
  <si>
    <t>RMU-201105</t>
  </si>
  <si>
    <t>LẮP ĐẶT HỆ THỐNG KIỂM SOÁT RA VÀO</t>
  </si>
  <si>
    <t>- Lắp đặt hệ thống kiểm soát ra vào
- Chạy thử, bàn giao
=&gt; Hệ thống kiểm soát ra vào mới lắp h/đ bình thường</t>
  </si>
  <si>
    <t>Manh.lh, Ha.vd, Diem.lv, Dung.ct</t>
  </si>
  <si>
    <t>RMU-201120</t>
  </si>
  <si>
    <t>THAY THẾ KHỞI ĐỘNG TỪ TỦ ĐIỆN TẦNG 7</t>
  </si>
  <si>
    <t>Contactor</t>
  </si>
  <si>
    <t>Khởi động từ bị hỏng
-&gt; Thay khởi động từ mới, bật chayk &amp; theo dõi
=&gt; Khởi động từ mới thay h/đ tốt</t>
  </si>
  <si>
    <t>Fuse</t>
  </si>
  <si>
    <t>Hộp cầu chì tủ điện bị vỡ
-&gt; Thay hộp cầu chì mới, đóng &amp; theo dõi
=&gt; Cầu chì mới thay h/đ tốt</t>
  </si>
  <si>
    <t>SPS đã thay trả lại cầu chì cho RMIT</t>
  </si>
  <si>
    <t>Hiep.hs, Cuong.dv</t>
  </si>
  <si>
    <t>KHẢO SÁT ĐIỀU HÒA</t>
  </si>
  <si>
    <t>- Nhiệt độ phòng 2.09 &amp; 2.10 kg đều dù dung chung 1 AC
- Nhiệt độ phòng 2.09 &amp; 2.10 cao hơn nhiệt độ thư viện khoảng 2oC
- Cửa gió phòng 209: nhiệt độ cao &amp; lưu lượng kém
-&gt; Tách điều khiển cho AC phòng 209 &amp; 210 độc lpj ra khỏi điều khiển chung của thư viện
-&gt; Căn chỉnh lại lưu lượng cửa gió (4 cửa) của 2 phòng
-&gt; Thay ống gió mềm cho phòng 209</t>
  </si>
  <si>
    <t>Đề nghị SPS gửi báo giá &amp; thực hiện sớm</t>
  </si>
  <si>
    <t>Thao.hv</t>
  </si>
  <si>
    <t>Hệ thống điều hòa RMIT báo lỗi U9, U4 tầng 7, 8, 9
Các FCU kg h/đ
-&gt; Ktra bo, dây tín hiệu, nguồn dàn nóng
-&gt; Ktra các (FCU) dàn lạnh, bo dàn lạnh tại tầng 9, 8, 7, phát hiện nguồn điện cấp cho FCU-09 bị tuột ra khỏi nguồn -&gt; đã lắp &amp; siết lại chắc chắn -&gt; Reset lại hệ thống
=&gt; AC h/đ lại bình thường</t>
  </si>
  <si>
    <t>Le.hh, Nguyen.di</t>
  </si>
  <si>
    <t>RMU-201207</t>
  </si>
  <si>
    <t>SỬA CHỮA ĐIỀU HÒA PHÒNG 2.009,2.010</t>
  </si>
  <si>
    <t>Sửa chữa điều hòa P.  2.009,2.010
-&gt; CV đã hoàn thành
=&gt; Hệ thống h/đ bình thường</t>
  </si>
  <si>
    <t>Thao.hv, Le.hh, Tai.nt, Nguyen.di</t>
  </si>
  <si>
    <t>RMU-201214</t>
  </si>
  <si>
    <t>CẢI TẠO TÍN HIỆU BÁO CHÁY</t>
  </si>
  <si>
    <t xml:space="preserve"> - Chỉnh sửa tín hiệu báo cháy giữa tủ Ampac &amp; tủ Hochiki theo y/c KH
- Chạy thử
=&gt; Sau khi chỉnh sửa, hệ thống báo cháy h/đ theo đúng y/c KH</t>
  </si>
  <si>
    <t>Manh.lh, Thao.ct</t>
  </si>
  <si>
    <t>Ktra quạt hút tầng mái có tiếng kêu to
-&gt; Ktra hiện trạng quạt
-&gt; Xiết lại ốc đế quạt, điều chỉnh giảm chấn
=&gt; Quạt đã giảm tiếng kêu &amp; h/đ bình thường</t>
  </si>
  <si>
    <t>Cuong.dv, Dong.hp</t>
  </si>
  <si>
    <t>- Cảm biến dàn lạnh indoor P 1.2.003 báo lỗi, đưa tín hiệu kg chính xác
-&gt; Thay cảm biến dàn lạnh indoor P1.2.003
-&gt; Bật máy chạy &amp; ktra
=&gt; Dàn lạnh điều hòa đã h/đ bình thường
=&gt; Tín hiệu gas đưa về airnet đã chính xác</t>
  </si>
  <si>
    <t>RMU-210104</t>
  </si>
  <si>
    <t>CẢI TẠO VÀ NÂNG CẤP NGUỒN CHO HỆ THỐNG KIỂM SOÁT RA VÀO</t>
  </si>
  <si>
    <t>- Mở lỗ thăm trần
- Lắp đặt bổ sung tủ điện tầng 14
-&gt; Chạy thử, bàn giao
=&gt; Các thiết bị mới h/đ bình thường</t>
  </si>
  <si>
    <t>RMU-210113</t>
  </si>
  <si>
    <t>THAY THẾ MOTOR QUẠT DÀN NÓNG ĐIỀU HÒA</t>
  </si>
  <si>
    <t>- Thay thế motor quạt dàn nóng điều hòa RXYQ12PAY1
-&gt; Chạy thử, bàn giao
=&gt; Công việc hoàn thành</t>
  </si>
  <si>
    <t>SANTOMAS - BAC NINH</t>
  </si>
  <si>
    <t>VSIP, Bắc Ninh</t>
  </si>
  <si>
    <t>SVN-190701-Rev1</t>
  </si>
  <si>
    <t>QUÉT ẢNH NHIỆT CHO CÁC TỦ MSB-1, MSB-2, BDCA, SSB9, SSB10 - SVN3</t>
  </si>
  <si>
    <t>Quét ảnh nhiệt cho các tủ MSB-1, MSB-2, BDCA, SSB9, SSB10 - SVN3=&gt; Báo cáo kỹ thuật và khuyến cáo sẽ gửi lại khách hàng sau</t>
  </si>
  <si>
    <t>SVN-201013</t>
  </si>
  <si>
    <t>BẢO TRÌ VÀ THÍ NGHIỆM HỆ THỐNG ĐIỆN HẠ THẾ</t>
  </si>
  <si>
    <t>- Scan nhiệt phát hiện 1 điểm quá nhiệt (145oC) tại MCB CA-2 tủ DB-CA, phòng máy nén khí
-&gt; SPS đã thay MCB mới, cắt đoạn cáp bị quá nhiệt &amp; đầu nối lại -&gt; Đã chạy thử thiết bị &amp; quét lại ảnh nhiệt, thiết bị h/đ bình thường. Nhiệt độ đo đc 40,60C, nhiệt độ môi trường 26,8oC
- Rơ le bảo vệ chạm đất h/đ bình thường nhưng không có CT nên rơ le kg đc khai thác sử dụng
- Cầu dao phụ tải tủ RMU kg tìm thấy tay thao tác, khó khăn khi vận hành
- Sơ đồ 1 sợi ở phòng điện trung thế - hạ thế cần cập nhật thêm các tủ điện mới</t>
  </si>
  <si>
    <t>Manh.lh, Dien.hd, Hiep.hs, Thuong.mv, Ha.vd, Thiem.l, Cuong.dv</t>
  </si>
  <si>
    <t>SANTOMAS - THANG LONG</t>
  </si>
  <si>
    <t>SVN1 &amp; SVN2, Thang Long IP, Hanoi</t>
  </si>
  <si>
    <t>SVN-190628-Rev1</t>
  </si>
  <si>
    <t xml:space="preserve">QUÉT ẢNH NHIỆT CHO CÁC TỦ MSB-1, MSB-2, ACSP-1, ACSP-2 - SVN2 </t>
  </si>
  <si>
    <t>Quét ảnh nhiệt cho các tủ MSB-1, MSB-2, ACSP-1, ACSP-2 =&gt; Báo cáo kỹ thuật và khuyến cáo sẽ gửi lại khách hàng sau</t>
  </si>
  <si>
    <t>SVN-200911-Rev1</t>
  </si>
  <si>
    <t>- Toàn bộ các bước tụ bù của tủ MSB-2 nhà máy SVN2 đã bị suy giảm (54- 98%) -&gt; Cần thay thế.
- Hệ số công suất của SVN1 có nhiều thời điểm thấp hơn giới hạn cho phép của EVN, tuy nhiên do công suất sử dụng thấp nên hệ thống tụ bù hiện tại không hoạt động, 1 tủ hỏng -&gt; đã gỡ bỏ
- Kết quả quét ảnh nhiệt phát hiện một số điểm quá nhiệt, SPS đã phối hợp với Santomas để xử lý. Chi tiết xem báo cáo ảnh nhiệt.
- Cáp điện pha B của contactor MC5, tủ ACSP-2-2 có tiết diện nhỏ hơn các pha còn lại, dẫn đến phát nóng. SPS đã thay thế cáp có tiết diện lớn hơn, sau đó chạy thử có tải &amp; quét lại ảnh nhiệt.
-&gt; Kết quả: nhiệt độ bình thường, chi tiết xem báo cáo ảnh nhiệt
- Tiếp xúc kém giữa thanh cái &amp; thiết bị thuộc tủ ACSP-1. Thanh cái chuyển màu do nhiệt cao. SPS đã tháo rời, vệ sinh đánh sạch thanh cái, siết chặt ốc. Sau đó chạy thử có tải &amp; ktra ảnh nhiệt. Kết quả nhiệt độ bình thường. Chi tiết xem báo cáo ảnh nhiệt -&gt; đề nghị theo dõi thêm
- Rơ le chạm đất tủ Incomming Feeder SVN1 bị hỏng
- Cuộn shunt trip cho MCCB tủ MSB-1 &amp; SSB-2 của SVN2 bị hỏng -&gt; cần thay thế
- Công tắc đồng hồ áp tủ ACSP-2-1, ACSP-1 (SVN2) &amp; Incomming Feeder, MSB (SVN1) bị kẹt cơ khí -&gt; cần thay thế 
- Bản lề cánh tủ SSB-3 (SVN-2) bị hỏng -&gt; SPS đã thay thế, vật tư KH cấp</t>
  </si>
  <si>
    <t>Manh.lh, Hung.nm, Hoang.v, Thuong.mv, Thiem.l, Dung.ct, Nguyen.di, Tan.nm</t>
  </si>
  <si>
    <t>SVN-201127-Rev2</t>
  </si>
  <si>
    <t>SỬA CHỮA HỆ THỐNG ĐIỆN HẠ THẾ</t>
  </si>
  <si>
    <t>SG MOTORS VIETNAM</t>
  </si>
  <si>
    <t>Số 35, Đường 15, KCN VSIP, Bắc Nnh</t>
  </si>
  <si>
    <t>SGV-200527</t>
  </si>
  <si>
    <t>SGV-200527-MV-Y01</t>
  </si>
  <si>
    <t>- Hệ thống h/đ bình thường
- Ổ khóa lắp đặt ngoài trời (tại cột điện) bị rỉ sét -&gt; cần thay thế</t>
  </si>
  <si>
    <t>Manh.lh, Dien.hd, Thao.ct, Ha.vd, Thiem.l, Hiep.hs</t>
  </si>
  <si>
    <t>SGV-200527-LV-Y01</t>
  </si>
  <si>
    <t>LV Main switchboard</t>
  </si>
  <si>
    <t>SGV-200527-FA-Y01</t>
  </si>
  <si>
    <t>Hệ thống báo cháy h/đ bình thường</t>
  </si>
  <si>
    <t>Hieu.kv, Hung.nm, Luan.dt</t>
  </si>
  <si>
    <t>SGV-200527-FA-S01</t>
  </si>
  <si>
    <t xml:space="preserve">- Đã bảo trì:
+ 96 đầu báo khói =&gt; OK
+ 64 đầu báo nhiệt
+ 06 tổ hợp chuông, đèn, nút nhấn =&gt; OK
+ 01 tủ trung tâm báo cháy =&gt; OK
+ 01 tủ hiển thị phụ =&gt; OK
+ Ắc quy &amp; bộ sạc =&gt; OK
=&gt; Hệ thống báo cháy h/đ bình thường, kg có lỗi
</t>
  </si>
  <si>
    <t>Hoang.v, Dong.hp, Thang.ta</t>
  </si>
  <si>
    <t>SGV-200527-EL-Y01</t>
  </si>
  <si>
    <t>SGV-200527-FW-Y01</t>
  </si>
  <si>
    <t xml:space="preserve">Water supply pump </t>
  </si>
  <si>
    <t>SGV-200527-WW-Y01</t>
  </si>
  <si>
    <t>- Ktra cách điện cuộn dây
+ Bơm 1: 104, 109, 106 (Mohm)
+ Bơm 2: 130, 135, 137 (Mohm)
- Dòng điện làm việc của bơm:
+ Bơm 1: 3.1, 3.2, 3.0 (A)
+ Bơm 2: 2.9, 3.1, 3.1 (A)
-&gt; Tình trạng bơm h/đ bình thường</t>
  </si>
  <si>
    <t>SGV-200527-WT-M01</t>
  </si>
  <si>
    <t>Waste water treatment</t>
  </si>
  <si>
    <t>Hệ thống xử lý nước thải đã kiểm tra hoạt động bình thường.
Hóa chất methanol hết cần bổ sung</t>
  </si>
  <si>
    <t>SGV-200527-WT-Y01</t>
  </si>
  <si>
    <t>SGV-200527-WT-M02</t>
  </si>
  <si>
    <t>Hệ thống xử lý nước thải h/đ bình thường</t>
  </si>
  <si>
    <t>SGV-200527-WT-M03</t>
  </si>
  <si>
    <t>- Đã bổ sung cho 2 bình chứa PAC và methanol, mỗi bình 60l
-&gt; Hệ thống xử lý nước thải h/đ bình thường</t>
  </si>
  <si>
    <t>SGV-200527-WT-M04</t>
  </si>
  <si>
    <t>- 2 bơm châm hóa chất nhà thầu bảo hành đang OFF
- Các bơm còn lại h/đ bình thường</t>
  </si>
  <si>
    <t>Hiep.hs, Hung.nm, Thuong.mv</t>
  </si>
  <si>
    <t>SGV-200527-WT-M05</t>
  </si>
  <si>
    <t>- Chân tủ điện bơm sục khí bị rỉ, cần sơn chống rỉ bảo vệ
-&gt; Hệ thống bơm nước thải h/đ bình thường</t>
  </si>
  <si>
    <t>Hung2.nm, Dung.ct, Dong.hp</t>
  </si>
  <si>
    <t>SGV-200527-WT-M06</t>
  </si>
  <si>
    <t>- Đã bổ sung cho PAC và methanol
-&gt; Hệ thống bơm nước thải h/đ bình thường</t>
  </si>
  <si>
    <t>SGV-200527-WT-M07</t>
  </si>
  <si>
    <t xml:space="preserve"> - Cánh cửa tủ bơm hóa chất bị hỏng 1 bản lề -&gt; cần gia cố lại cánh cửa tủ</t>
  </si>
  <si>
    <t>SGV-200527-WT-M08</t>
  </si>
  <si>
    <t>- Cánh cửa tủ bơm hóa chất đã gia cố lại bản lề, đã h/đ tốt
- Chân bệ tủ bơm nước thải và chân bệ tủ bơm hóa chất đã sơn lại những chỗ bị rỉ</t>
  </si>
  <si>
    <t>SGV-200527-WT-M09</t>
  </si>
  <si>
    <t>Hiep.hs, Ha.vd, Thiem.l</t>
  </si>
  <si>
    <t>SGV-200527-WT-M10</t>
  </si>
  <si>
    <t xml:space="preserve">- Bơm nước thải hiện giờ nhà thầu xử lý nước thải đang OFF 1 bơm &amp; giảm lưu lượng 1 bơm (để auto) -&gt; KH nên cân nhắc để auto 2 bơm nước thải, đề phòng 1 bơm còn lại bị hỏng hoặc trời mưa to 1 bơm do đã giảm lưu lượng không kịp bơm </t>
  </si>
  <si>
    <t>Hiep.hs, Hoang.mv</t>
  </si>
  <si>
    <t>SGV-200527-WT-M11</t>
  </si>
  <si>
    <t>SGV-200527-RP-Y01</t>
  </si>
  <si>
    <t>Yearly replacement spare part (lub oil, filter, coolant water)</t>
  </si>
  <si>
    <t>Đã thay dầu máy, thay phin lọc dầu, phin lọc nhiên liệu, nước làm mát</t>
  </si>
  <si>
    <t>Sử dụng chung trên 1 form báo cáo Bảo trì hệ thống chữa cháy =&gt; đã ghi nhận mức độ hài lòng tại mục Bảo trì bơm chữa cháy</t>
  </si>
  <si>
    <t>SGV-200527-CO-Y01</t>
  </si>
  <si>
    <t>Air Compressor</t>
  </si>
  <si>
    <t>Máy nén khí sau khi bảo trì h/đ bình thường</t>
  </si>
  <si>
    <t>Yearly replacement spare part for Air Compressor</t>
  </si>
  <si>
    <t>Thay thế miệng đệm, lọc dầu, bộ lọc nạp khí, gioăng cao su O ring,… cho máy nén khí</t>
  </si>
  <si>
    <t>Sử dụng mẫu Biên bản giao nhận =&gt; kg có phần đánh giá mức độ hài lòng</t>
  </si>
  <si>
    <t>SGV-200527-AD-Y01</t>
  </si>
  <si>
    <t>Air Dryer</t>
  </si>
  <si>
    <t>Máy sấy khí sau khi bảo trì h/đ bình thường</t>
  </si>
  <si>
    <t>SGV-200527-FF-M01</t>
  </si>
  <si>
    <t>Hệ thống chữa cháy đã kiểm tra trong tình trạng hoạt động bình thường</t>
  </si>
  <si>
    <t>Dien.hd, Hung.nm</t>
  </si>
  <si>
    <t>SGV-200527-FF-Y01</t>
  </si>
  <si>
    <t>Hieu.kv, Hoang.v, Luan.dt, Hung.nm</t>
  </si>
  <si>
    <t>SGV-200527-FF-M02</t>
  </si>
  <si>
    <t>Hệ thống bơm chữa cháy hoạt động bình thường</t>
  </si>
  <si>
    <t>SGV-200527-FF-M03</t>
  </si>
  <si>
    <t>- Van 1 chiều của bơm điện có hiện tượng thấm nước -&gt; đã sửa lại -&gt; cần theo dõi thêm
-&gt; Hệ thống bơm chữa cháy hoạt động bình thường</t>
  </si>
  <si>
    <t>SGV-200527-FF-M04</t>
  </si>
  <si>
    <t>Hệ thống chữa cháy h/đ bình thường</t>
  </si>
  <si>
    <t>SGV-200527-FF-M05</t>
  </si>
  <si>
    <t>Sau khi bảo dưỡng, hệ thống bơm cứu hỏa h/đ bình thường</t>
  </si>
  <si>
    <t>SGV-200527-FF-M06</t>
  </si>
  <si>
    <t>SGV-200527-FF-M07</t>
  </si>
  <si>
    <t>SGV-200527-FF-M08</t>
  </si>
  <si>
    <t>Hệ thống cứu hỏa h/đ bình thường</t>
  </si>
  <si>
    <t>SGV-200527-FF-M09</t>
  </si>
  <si>
    <t>Hiep.hs, Thiem.l, Ha.vd</t>
  </si>
  <si>
    <t>SGV-200527-FF-M10</t>
  </si>
  <si>
    <t>SGV-200527-FF-M11</t>
  </si>
  <si>
    <t>SGV-200527-FE-M01</t>
  </si>
  <si>
    <t>- Bình chữa cháy đã ktra -&gt; tình trạng tốt
- Tổng số bình đã ktra:
 + CO2-MT5: 31 bình
 + MFZL4: 22 bình</t>
  </si>
  <si>
    <t>SGV-200527-FE-Y01</t>
  </si>
  <si>
    <t>- Bình chữa cháy đã ktra -&gt; tình trạng tốt
- Tổng số bình đã ktra:
 + CO2-MT5: 32 bình
 + MFZL4: 22 bình</t>
  </si>
  <si>
    <t>SGV-200527-FE-M02</t>
  </si>
  <si>
    <t>Tất cả các bình chữa cháy đều đạt chất lượng</t>
  </si>
  <si>
    <t>SGV-200527-FE-M03</t>
  </si>
  <si>
    <t>SGV-200527-FE-M04</t>
  </si>
  <si>
    <t>SGV-200527-FE-M05</t>
  </si>
  <si>
    <t>SGV-200527-FE-M06</t>
  </si>
  <si>
    <t>SGV-200527-FE-M07</t>
  </si>
  <si>
    <t>Tất cả các bình chữa cháy đã ktra &amp; đều đạt tiêu chuẩn</t>
  </si>
  <si>
    <t>SGV-200527-FE-M08</t>
  </si>
  <si>
    <t>Tất cả các bình chữa cháy đã ktra &amp; đều đạt chất lượng</t>
  </si>
  <si>
    <t>SGV-200527-FE-M09</t>
  </si>
  <si>
    <t>SGV-200527-FE-M10</t>
  </si>
  <si>
    <t>Tất cả các bình chữa cháy đều đạt tiêu chuẩn</t>
  </si>
  <si>
    <t>SGV-200527-FE-M11</t>
  </si>
  <si>
    <t>36B Hoàng Cầu, Chợ Dừa, Đống Đa, Hà Nội</t>
  </si>
  <si>
    <t>Đo độ ồn của bơm</t>
  </si>
  <si>
    <t>Tiếng động của bơm nước từ phòng 1804 và 1805
Đo độ ồn của bơm và hệ thống lúc chưa chạy bơm cà khi hệ thống hoạt động
Đo độ rung của bơm và độ rung của đường ống nước
Khảo sát tiếng ồn  của phòng 1804 và 1805 lúc chạy bơm và ngưng bơm
Thay giá bơm bằng sắc và co giãn chấn lò xo
Thay đường ống nước của đường cấp nước đến và đường ống ra vào  bể bơi
Cố định đường ống cấp nước vào bể có điện với cao su
Lắp thân biến tần, để quản áp suất nước trong đường ống</t>
  </si>
  <si>
    <t>Bơm chống ngập A hầm B2</t>
  </si>
  <si>
    <t xml:space="preserve"> Bơm chống ngập A hầm B2 bị vỡ đường ống =&gt; Thay thế đường ống hỏng và lắp thêm van chặn 1 chiều cho đường ống thoát =&gt; Hệ thống bơm hoạt động bình thường</t>
  </si>
  <si>
    <t>Bơm chống ngập B hầm B2</t>
  </si>
  <si>
    <t>Bơm chống ngập B tầng hầm B2 bị tuột ống, bơm lắp đặt bị nghiêng =&gt; Phao bị hỏng
Lắp lại ống và chỉnh sửa cho bơm thằng, lắp thêm xích treo bơm , thay phao mới=&gt; Hệ thống hoạt động bình thường</t>
  </si>
  <si>
    <t>THC-191203</t>
  </si>
  <si>
    <t>QUẢN LÝ VẬN HÀNH TÒA NHÀ HOÀNG CẦU SKYLINE</t>
  </si>
  <si>
    <t>Bac.nv</t>
  </si>
  <si>
    <t>THC-200219</t>
  </si>
  <si>
    <t>THC-200519</t>
  </si>
  <si>
    <t>KIỂM TRA TIẾNG ỒN CỦA BƠM BỂ BƠI</t>
  </si>
  <si>
    <t>- Tiếng động của bơm nước từ phòng 1804 và 1805
- Đo độ ồn của bơm và hệ thống lúc chưa chạy bơm và khi hệ thống hoạt động
- Đo độ rung của bơm và độ rung của đường ống nước
- Khảo sát tiếng ồn của phòng 2804 và 2805 lúc chạy bơm và lúc ngưng bơm
Đề xuất:
- Thay giá bơm bằng sát và có giảm chấn lò xo
- Thay đường ống mềm của đường cấp nước đến và đường ống ra vào bể bơi
- Cố định đường ống cấp nước và bể có đệm với cao su
- Lắp thêm biến tần để giảm áp suất nước trong đường ống</t>
  </si>
  <si>
    <t>Hung2.nm, Anh.ld, Bac.nv</t>
  </si>
  <si>
    <t>SPS</t>
  </si>
  <si>
    <t>Hầm Tòa nhà Home City</t>
  </si>
  <si>
    <t xml:space="preserve">Bảo trì Bơm áp lực (Chiller) </t>
  </si>
  <si>
    <t>2 bơm chiller hoạt động bình thường</t>
  </si>
  <si>
    <t xml:space="preserve">Bảo trì Bơm áp lực (AC) </t>
  </si>
  <si>
    <t>1  bơm AC bị gãy cổ ống nước cấp vào bơm, cánh quạt giải nhiệt hỏng, không sửa được tại chổ
4 bơm C còn lại hoạt động bình thường</t>
  </si>
  <si>
    <t xml:space="preserve">Bảo trì Máy hút bụi hút được nước </t>
  </si>
  <si>
    <t xml:space="preserve">
Vacuum cleaner</t>
  </si>
  <si>
    <t>2 máy hút bụi hút được nước hoạt động bình thường</t>
  </si>
  <si>
    <t xml:space="preserve">Bảo trì Máy nén khí </t>
  </si>
  <si>
    <t>Máy nén khí hoạt động bình thường
Phin lọc gió bị vỡ có thể dùng tạm
Hỏng nguồn điện của động cơ bị vỡ đế đẻ bắt cố định vòi nước</t>
  </si>
  <si>
    <t xml:space="preserve">Bảo trì Bơm thử áp bằng tay </t>
  </si>
  <si>
    <t>Bơm dầu bằng tay hoạt động bình thường</t>
  </si>
  <si>
    <t>Ktra đồng hồ
Lau, vệ sinh máy</t>
  </si>
  <si>
    <t>Hiep.hs,Hoang.v</t>
  </si>
  <si>
    <t xml:space="preserve">Bảo trì Máy rửa áp lực cao </t>
  </si>
  <si>
    <t>Hight pressure washer</t>
  </si>
  <si>
    <t>Không có nguồn 3pha để vận hành thử</t>
  </si>
  <si>
    <t>VG Building, 235 Nguyễn Trãi, Thanh Xuân, HN</t>
  </si>
  <si>
    <t>Bảo trì Bơm nước</t>
  </si>
  <si>
    <t>18017027</t>
  </si>
  <si>
    <t>Rất tốt</t>
  </si>
  <si>
    <t>Le.hh, Chuong.nt</t>
  </si>
  <si>
    <t>18016917</t>
  </si>
  <si>
    <t>Q, Y</t>
  </si>
  <si>
    <t>No.1</t>
  </si>
  <si>
    <t>Bơm chiller h/đ bình thường</t>
  </si>
  <si>
    <t>Hiep.hs, Hung2.nm, Hieu.nq, Cuong.dv</t>
  </si>
  <si>
    <t>No.2</t>
  </si>
  <si>
    <t>- Bơm kg bơm đc, động cơ h/đ kg ổn định
-&gt; Tháo bơm vệ sinh buồng hút, các zoăng hỏng kg còn độ kín
- Đồng hồ áp hỏng, gẫy ống cứng đầu hút, kg sử dụng đc
- Đầu lục bị hỏng
=&gt; Máy bị hỏng</t>
  </si>
  <si>
    <t>Le.hh, Long.nv</t>
  </si>
  <si>
    <t>- 1 máy khoan sắt bị hỏng cò bấm
- Dây bơm AC bị đứt -&gt; cần thay thế</t>
  </si>
  <si>
    <t>Chuong.nt, Anh.dt, Vinh.dd</t>
  </si>
  <si>
    <t xml:space="preserve">Bảo trì Máy hút bụi nhỏ (công suất 1600W) </t>
  </si>
  <si>
    <t>Máy h/đ tốt</t>
  </si>
  <si>
    <t xml:space="preserve">Bảo trì Máy hút chân không </t>
  </si>
  <si>
    <t xml:space="preserve">Vacuum </t>
  </si>
  <si>
    <t>Bảo dưỡng vệ sinh máy cắt 2 cái D100 &amp; D125</t>
  </si>
  <si>
    <t>Vệ sinh máy
=&gt; Sau khi kiểm tra =&gt; ok</t>
  </si>
  <si>
    <t>No. 1922</t>
  </si>
  <si>
    <t>- Bơm yếu, áp suất đạt 5kg/cm3
- Phớt làm kín lão hóa do tuổi thọ =&gt; Đề xuất thay các chi tiết 28.1, 28, 27, 29
- Mua 1 bộ vòi súng &amp; dây phun
=&gt; Sau sửa tạm thời áp tăng 50 -&gt; 110 bar
- Kỳ bảo trì tới thay dầu</t>
  </si>
  <si>
    <t>Thao.hv, Bang.ta</t>
  </si>
  <si>
    <t>N0. 8225</t>
  </si>
  <si>
    <t>- Bơm yếu áp suất 5kg/cm3. Sau khi bảo trì chạy test đc 10kg/cm3. Sau 10 phút áp giảm xuống 7kg/cm3
- Nguyên nhân phớt lão hóa, cứng
=&gt; Đề xuất mua phớt cho thay thế ngay &amp; mua phin lọc
- Kỳ bảo trì tới thay dầu</t>
  </si>
  <si>
    <t>- Bơm kg bơm đc, động cơ h/đ kg ổn định
-&gt; Tháo bơm vệ sinh buồng hút, đẩy của pit tông
Động cơ bị hỏng rơ le áp suất, các zoăng bị mục, kg còn độ kín
- Vỏ máy các vít bị rơi mất
-&gt; cần mua rơ le áp suất mới, các zoăng mới để thay thế
=&gt; Máy chờ linh kiện mới để lắp</t>
  </si>
  <si>
    <t>No. 110001</t>
  </si>
  <si>
    <t>- Máy đã được làm sạch
- Máy h/đ tốt</t>
  </si>
  <si>
    <t>No. 391275</t>
  </si>
  <si>
    <t>H/đ bình thường</t>
  </si>
  <si>
    <t>Vacuum</t>
  </si>
  <si>
    <t>VP 1100</t>
  </si>
  <si>
    <t>- Bơm h/đ tốt
- Thiếu nắp chắn đầu hơi ra
=&gt; Đề nghị mua &amp; lắp chắn để tránh mất dầu</t>
  </si>
  <si>
    <t xml:space="preserve">Bảo trì Bơm dầu </t>
  </si>
  <si>
    <t xml:space="preserve">Bảo trì Bơm chìm </t>
  </si>
  <si>
    <t>Bơm AC h/đ bình thường</t>
  </si>
  <si>
    <t>Hiep.hs, Hieu.nq, Hung2.nm, Cuong.dv</t>
  </si>
  <si>
    <t>Air compressor</t>
  </si>
  <si>
    <t>Hiep.hs, Hoang.v</t>
  </si>
  <si>
    <t>Ms Thương kg đánh giá mức độ hài lòng</t>
  </si>
  <si>
    <t>Rất nhiệt tinh, làm rất tốt</t>
  </si>
  <si>
    <t>Đã thực hiện bảo trì</t>
  </si>
  <si>
    <t>Bơm chìm h/đ bình thường
-&gt; Đã thay dầu MX 46</t>
  </si>
  <si>
    <t>01628255</t>
  </si>
  <si>
    <t>01651922</t>
  </si>
  <si>
    <t>029785</t>
  </si>
  <si>
    <t>- Pit tông han rỉ, mòn =&gt; cần thay thế, mới 
- Phớt mòn -&gt; thay thế phớt mòn</t>
  </si>
  <si>
    <t>Tốt</t>
  </si>
  <si>
    <t>Thang.lv, Thiem.l</t>
  </si>
  <si>
    <t>029780</t>
  </si>
  <si>
    <t>- Pit tông han rỉ, mòn =&gt; cần thay thế, mới 
- Phớt mòn -&gt; thay thế phớt mòn
- Buồng pit tông có hiện tượng nước rò rỉ vào</t>
  </si>
  <si>
    <t>T8010531</t>
  </si>
  <si>
    <t>Máy h/đ bình thường</t>
  </si>
  <si>
    <t>Thao.hv, Hung2.nm</t>
  </si>
  <si>
    <t>Le.hh, Chương.nt</t>
  </si>
  <si>
    <t>Mr. Nghia.nt xác nhận không cần bảo trì do ít sử dụng</t>
  </si>
  <si>
    <t>LD01651922</t>
  </si>
  <si>
    <t>Thiết bị đã được bảo trì -&gt; đạt</t>
  </si>
  <si>
    <t>BD0128225</t>
  </si>
  <si>
    <t>029695</t>
  </si>
  <si>
    <t>029673</t>
  </si>
  <si>
    <t>02978</t>
  </si>
  <si>
    <t>HC391275</t>
  </si>
  <si>
    <t>HC110001</t>
  </si>
  <si>
    <t>Máy đã được bảo trì -&gt; đạt</t>
  </si>
  <si>
    <t>SVP 115</t>
  </si>
  <si>
    <t>Sau ktra, bảo dưỡng máy bơm nước h/đ bình thường</t>
  </si>
  <si>
    <t>Chuong.nt, Manh.nv</t>
  </si>
  <si>
    <t>- Đã thay gioăng cao su cho đầu khớp nối
 - Công tắc bật tắt chập chờn, đã vệ sinh -&gt; cần theo dõi
=&gt; Sau ktra &amp; bảo trì, bơm chiller h/đ bình thường</t>
  </si>
  <si>
    <t>Thao.hv, Dung.ct, Chuong.nt, Hieu.nq, Quyen.lm, Duc.nv</t>
  </si>
  <si>
    <t>Sau bảo trì, máy hoạt động bình thường</t>
  </si>
  <si>
    <t>Sau ktra &amp; vệ sinh, máy hút bụi h/đ bình thường</t>
  </si>
  <si>
    <t>Sau bảo trì, máy hút chân không h/đ bình thường</t>
  </si>
  <si>
    <t>Đã vệ sinh, ktra bơm. Bơm dầu h/đ bình thường</t>
  </si>
  <si>
    <t>Thao.hv, Dung.ct, Chuong.nt, Hieu.nq, Duc.nv, Quyen.lm</t>
  </si>
  <si>
    <t>Sau bảo dưỡng, máy nén khí h/đ bình thường</t>
  </si>
  <si>
    <t>HO.Adm22</t>
  </si>
  <si>
    <t>Ép lại đầu cos ống áp lực cho bơm -&gt; sau bảo dưỡng, bơm hoạt động bình thường</t>
  </si>
  <si>
    <t>Hung.nm, Thang.lv, Hoang.mv, Duc.nv, Luong.px</t>
  </si>
  <si>
    <t>Bơm 1: Van 1 chiều rỗ bề mặt, ổ van bị rỗ do va đập
Bơm 3: trục pit tông mòn, phớt mòn, 
             công tắc điện chập chờn -&gt; đã sửa chữa
-&gt; Đề nghị thay trục pit tông bơm số 3, mua dự phòng công tắc điện bơm số 1</t>
  </si>
  <si>
    <t>Thang.lv, Luong.px</t>
  </si>
  <si>
    <t>Đã thay phớt bơm áp lực số 1 &amp; 3 -&gt; 2 bơm đã hoạt động bình thường</t>
  </si>
  <si>
    <t>Bơm số 1 hỏng khóa giữ động cơ -&gt; thay thế phích cắm đấu nối lại dây máy số 3 =&gt; Sau bảo dưỡng các máy hoạt động bình thường</t>
  </si>
  <si>
    <t>Hung.nm, Luong.px</t>
  </si>
  <si>
    <t>Trước khi bảo trì, máy có tiếng kêu bất thường -&gt; đã thay 2 vòng bi 608 RS cho máy =&gt; sau bảo trì, máy hoạt động bình thường</t>
  </si>
  <si>
    <t>Thang.lv</t>
  </si>
  <si>
    <t>Trước bảo trì: lượng dầu bôi trơn ở mức thấp -&gt; đã bổ sung dầu bôi trơn (dầu lạnh 3GS) =&gt; sau bảo trì máy hoạt động bình thường</t>
  </si>
  <si>
    <t>TAL VIETNAM</t>
  </si>
  <si>
    <t>KCN Bá Thiện II, Bình Xuyên, Vĩnh Phúc</t>
  </si>
  <si>
    <t>TAL-200611</t>
  </si>
  <si>
    <t>Kiểm tra, đánh giá và sữa chữa nhỏ máy phát điện</t>
  </si>
  <si>
    <t xml:space="preserve">ACB máy phát điện số 3 bị trip
Máy phát điện số 3 báo lỗi 261-chạm đất và 226-ACB trip
Kiểm tra, đánh giá và xử lý nhỏ cho 3ACB đầu cực máy phát điệ. Phát hiện Micro Logic của ACB mát phát điện số 3 bị lỗi dẫn đến tác động trip sai. Đã thay thế từ ACB dự phòng sang.
Kiểm tra, đánh giá và xử lý nhỏ lỗi 261 và 266 của máy phát điện số 3. Máy số 1 và 3 bị chuột tha rác vào đầu phát. Máy số 2 bị hở phốt. Máy số 3 thừa dầu bôi trơn, đã hướng dẫn khách hàng tự xử dầu. Chỉnh điện áp sạc ắc quy cho 3 máy phát từ
26VDC -&gt; 27VDC đã khắc phục lỗi Low DC Voltage. Đã chỉnh share tải đồng bộ.
Chạy thử có tải hòa đồng bộ 3 máy phát điện ở chế độ tự động.
</t>
  </si>
  <si>
    <t>Đề nghị nhà thầu về làm báo cáo kỹ thuật sau khi sữa chữa, gửi lại nhà máy
Gửi báo cáo đánh giá, khuyến cáo việc sữa chữa bảo trì để máy luôn trong tình trạng ổn định tốt</t>
  </si>
  <si>
    <t>Manh.lh, Hung2.nm</t>
  </si>
  <si>
    <t>TAL-200713-Rev1</t>
  </si>
  <si>
    <t>- Gen 1: có hiện tượng khói đen thấm nhớt ở sinh hàn gió =&gt; cần theo dõi, ktra turbo
- Gen 2: 
+ Giảm chấn ống khói bị thủng
+ Khớp nối mềm đường ống sấy nước bị giãn nứt
+ Phớt đầu, phớt đuôi hở nhớt
+ Hở phớt bơm nước
=&gt; Hệ thống MFĐ h/đ bình thường</t>
  </si>
  <si>
    <t>- Đề nghị làm báo cáo bảo trì bằng hình ảnh gửi lại VNG
- Đưa giải pháp xử lý phát sinh sau khi bảo trì</t>
  </si>
  <si>
    <t>Hung2.nm, Hieu.kv, Hieu.nq, Luan.dt</t>
  </si>
  <si>
    <t>- Đổi vị trí 1 số đầu báo, cập nhật lại tên &amp; vị trí mới trên tủ trung tâm báo cháy
- Thử kích hoạt các đầu báo sau khi chuyển vị trí
-&gt; Các đầu báo được chuyển vị trí đã kích hoạt &amp; báo đúng vị trí mới</t>
  </si>
  <si>
    <t>Chuyển đổi 4 vị trí được 2 vị trí ok</t>
  </si>
  <si>
    <t>Manh.lh, Hung.nm</t>
  </si>
  <si>
    <t>TAL-201026-Rev3</t>
  </si>
  <si>
    <t>SỬA CHỮA MÁY PHÁT ĐIỆN SỐ 2</t>
  </si>
  <si>
    <t>- Rò rỉ phớt dầu đầu &amp; đuôi máy -&gt; Thay thế phớt dầu đầu &amp; đuôi máy
- Rò rỉ phớt bơm nước -&gt; Thay thế phớt bơm nước
- Rò rỉ ống mềm đường nước làm mát -&gt; Thay thế ống mềm đường nước làm mát 
-&gt; Chạy thử, bàn giao
=&gt; MFĐ số 2 h/đ bình thường</t>
  </si>
  <si>
    <t>Hung2.nm, Hiep.hs, Dung.ct, Hoang.mv, Thiem.l</t>
  </si>
  <si>
    <t>TAL-201012</t>
  </si>
  <si>
    <t>DI CHUYỂN VỊ TRÍ 01 ĐẦU BÁO BEAM Ở KHO</t>
  </si>
  <si>
    <t>Detector</t>
  </si>
  <si>
    <t>Dịch chuyển 1 đầu báo beam -&gt; Chạy thử, bàn giao
=&gt; Đầu báo beam mới di chuyển h/đ bình thường 
=&gt; Đề nghị KH theo dõi thêm</t>
  </si>
  <si>
    <t>TAL-201207-Opt2</t>
  </si>
  <si>
    <t>SỬA CHỮA RÒ RỈ GAS MÁY SẤY KHÍ SỐ 3</t>
  </si>
  <si>
    <t>Dàn trao đổi nhiệt của máy sấy khí số 3 bị rò rỉ
-&gt; Sửa chữa rò rỉ gas máy sấy khí số 3 (SPS tháo dàn trao đổi nhiệt, mang về sửa tại Workshop và lắp lại sau khi hoàn tất sửa chữa
=&gt; Chạy thử, bàn giao
=&gt;  Công việc đã hoàn thành, hệ thống hoạt động bình thường</t>
  </si>
  <si>
    <t>Hiện trạng máy chạy bình thường, nhưng vẫn chạy tiếp tục theo dõi thêm</t>
  </si>
  <si>
    <t>TAL-201211</t>
  </si>
  <si>
    <t>SỬA CHỮA BẢO ÔN VỊ TRÍ VAN VÀ Y LỌC CHO 24 AHU</t>
  </si>
  <si>
    <t>Sửa chữa bảo ôn vị trí van và Y lọc cho 24 AHU
=&gt; Chạy thử, bàn giao
=&gt;  Công việc đã hoàn thành, hệ thống hoạt động bình thường</t>
  </si>
  <si>
    <t>Đã bọc đủ 24 AHU bảo ôn đường ống đã kin</t>
  </si>
  <si>
    <t>Thao.hv, Hiep.hs, Thang.ta, Long.nv</t>
  </si>
  <si>
    <t>TAL-201215-Rev1</t>
  </si>
  <si>
    <t>DỊCH CHUYỂN VỊ TRÍ 09 ĐẦU BÁO BEAM Ở KHO</t>
  </si>
  <si>
    <t>- Dịch chuyển 9 đầu báo beam -&gt; Chạy thử, bàn giao
=&gt; 9 Đầu báo beam h/đ bình thường sau khi dịch chuyển</t>
  </si>
  <si>
    <t>Manh.lh, Hieu.nq, Dung.ct, Tan.nm, Thiem.l</t>
  </si>
  <si>
    <t>- Máy chạy bình thường từ 9h - 14.30', sau đó áp suất hút giảm xuống 3 bar, nhiệt độ tăng cao đến 11oC
- Ktra các thông số nhiệt độ, áp suất dòng điện, điện áp để đánh giá tình trạng của máy
-&gt; Xác nhận nguyên nhân do tắc, bí bình tách lỏng</t>
  </si>
  <si>
    <t xml:space="preserve">Thao.hv </t>
  </si>
  <si>
    <t>THĂNG LONG INVEST</t>
  </si>
  <si>
    <t>98A Ngụy Như Kon Tum, Hà Nội</t>
  </si>
  <si>
    <t>Sự cố Busway</t>
  </si>
  <si>
    <t>Busway của điều hòa bị chạm vỏ
Tháo thanh nối busway  vệ sinh đưa vào hoạt động tạm thời
cần thay thế thanh busway và khớp nối
Hệ thống đã hoạt động bình thường</t>
  </si>
  <si>
    <t>KIỂM TRA BƠM NƯỚC SẠCH</t>
  </si>
  <si>
    <t>- Bơm đã tháo rời
- Trục bơm bị rò mòn
-  Khoang bơm mòn vẹt
- Cánh bơm mòn vẹt
 - Bi và phớt hỏng
-&gt; Để đảm bảo hiệu suất làm việc của bơm nên thay thế cụm cánh bơm mới</t>
  </si>
  <si>
    <t>Đại lộ Thăng Long, P. Trung Hòa, Hà Nội</t>
  </si>
  <si>
    <t>Sự cố không thể đóng điện lộ TR-1</t>
  </si>
  <si>
    <t>Role Earth Fault kích hoạt giá trị I = 0.5 dẫn đến không thể đóng điện ACB tủ TR - 1
Tiến hành đảo Earth Fault relay từ tủ khác (đang không dùng) sang tủ TR-1
-&gt; Sau khi đảo Earth Fault relay, relay không kích hoạt nữa, càn theo dõi thêm
Hệ thống điện đã lâu không được bảo trì, các thiết bị bảo vệ lâu chưa được thí nghiệm cần bảo trì và thí nghiệm định kỳ đẻ đảm bảo hệ thống hoạt động ổn định và tin cậy</t>
  </si>
  <si>
    <t>Manh.lh, Ninh.tv</t>
  </si>
  <si>
    <t>THE GARDEN (BITEXCO)</t>
  </si>
  <si>
    <t>TTTM The Garden, khu đô thị The Manor, đường Mễ Trì, P. Mỹ Đình 1, Q. Nam Từ Liêm, HN</t>
  </si>
  <si>
    <t>Lỗi Chiller</t>
  </si>
  <si>
    <t>Bơm số 1 lỗi, Chiller Mạch 1 không chạy (không báo lỗi), bơm số 2 báo áp suất cao; bơm số 4 bó kẹt; Chiller số 2 chạy bình thường =&gt; Tín hiệu BMS nhận sai địa chỉ bơm số 3, số 4; Chiller không chạy được chế độ Auto
Bơm cần kiểm tra toàn bộ hệ thống; bảo trì bảo dưỡng khắc phục các sự cố</t>
  </si>
  <si>
    <t>TGN-190717</t>
  </si>
  <si>
    <t>KIỂM TRA, ĐÁNH GIÁ CHILLER
INSPECTION CHILLER</t>
  </si>
  <si>
    <t xml:space="preserve"> Chiller số 1 hỏng công tắc dòng chảy, van điện không chạy tự động; 2 cảm biến nhiệt độ bị han rỉ; bơm số 2 chạy thỉnh thoảng báo lỗi; đồng hồ hiển thị lưu lượng nước hỏng màn hình; đồng hồ cột áp bơm số 1 và số 2 bị gãy và hỏng; khóa tay gạt đường nước cấp cho bơm số 1 và 2 bị hỏng </t>
  </si>
  <si>
    <t>Mất điện, ATS2 không chuyển mạch, ATS1 khi có điện lưới không chuyển về được</t>
  </si>
  <si>
    <t>Mất điện, ATS2 không chuyển mạch, ATS1 khi có điện lưới không chuyển về được =&gt; UPS của ATS 2 hỏng, khác hàng đã thay thế
 =&gt; Module mở rộng PLC của ATS2 có điện nhưng không hoạt động 
=&gt; PLC và module mở rộng của ATS1 có điện cấp vào nhưng không hoạt động 
=&gt; Đồng hồ của MSB2 không hiển thị được thông số
Đề nghị khách hàng bố trí chạy thử ATS1, ATS2, ATS3 để xác định rõ các vấn đề =&gt; Đề nghị thay thế 1 PLC, 2 module mở rộng, 1 đồng hồ để tiếp tục test
=&gt; Đề xuất thời gian chạy thử hệ thống ATS ngoài giờ vận hành của TTTM (từ 22h30)
Thời gian cụ thể chúng tôi sẽ thông báo sau 3 ngày</t>
  </si>
  <si>
    <t>TGN-190828-Rev1</t>
  </si>
  <si>
    <t>THAY THẾ BỘ ĐIỀU KHIỂN ATS</t>
  </si>
  <si>
    <t>manh.lh, dien.hd</t>
  </si>
  <si>
    <t xml:space="preserve">  1. Thay thế bộ điều khiển cho ATS 1, ATS 2 và ATS 3/ Replace PLC for ATS1, ATS2 &amp; ATS3.
  2. Thay thế đồng hồ đo đa năng cho MSB 2/ Replace multi meter for MSB 2.
  3. Thay thế đèn báo cho 3 tủ MSB/ Replace pilot lamp for 3 MSB.
  4. Chạy thử, bàn giao/ Running test and hand-over.
=&gt; ATS 1, ATS 2, ATS 3 sau khi thay thế hoạt động bình thường.
=&gt; Cần Bảo trì định kỳ hệ thống điện theo quy định của luật và duy trì hệ thống luôn trong tình trạng làm việc tốt, sớm phát hiện các hư hỏng/bất thường và sửa chữa kịp thời.</t>
  </si>
  <si>
    <t>ATS không hoạt động</t>
  </si>
  <si>
    <t>Tủ điện MSB2 ATS không hoạt động tự động; tủ điện MSB1 không cấp điện cho phụ tải
Kiểm tra MSB2: UPS cấp nguồn điều khiển hỏng
ACB coupline của tủ MSB1 tình trạng mở dẫn đến phụ tải không có điện
=&gt; Đề nghị thay thế UPS của tủ MSB2
ACB coupline của tủ MSB1 phải ở tình trạng luôn đóng</t>
  </si>
  <si>
    <t>TGN-190924-Rev1</t>
  </si>
  <si>
    <t>Bảo trì và sữa chữa AHU</t>
  </si>
  <si>
    <t>Thay thế Vòng bị cho trục cách quạt AHU, Bông lọc cho AHU, Van mở cửa gió Gối đỡ , đã bảo trì</t>
  </si>
  <si>
    <t>Hung2.nm, Hiep.hs, Ton.nd, Ha.pd</t>
  </si>
  <si>
    <t>Sự cố mất điện lưới</t>
  </si>
  <si>
    <t>Mất điện lưới, khách hàng phản ánh  điện không ổn định
Chạy thử ATS1 và ATS 3 trong chế độ tự động
Cả hai ATS hoạt động bình thường. Điện áp máy phát hiển thị trên đồng hồ 230V
Rơ le bảo vệ điện áp trong mạch điều khiển ATS sử dụng đã lâu, khách hàng cân nhắc thay thể để ATS hoạt động tịn cậy</t>
  </si>
  <si>
    <t>ATS số 2 và 3 hoạt động không ổn định dẫn đến ACB bị đóng cắt liên tục
Phát hiện nhiều đầu cốt đấu bị lỏng, SPS đã xử lý.
Phát hiện nhiều cầu đấu bị lỏng, SPS đã siết chặt lại toàn bộ cầu đấu điều khiển của ATS 2 và 3
Đã kiểm tra tiếp điểm phụ của ACB và đảo tiếp điểm phụ từ OF2 và OF4 sang OF1 và OF3
Tình trạng sau dịch vụ:
ATS 2 và 3 hoạt động bình thường, cần theo dõi thêm
Trong tủ điện nhiều vị trí ốc thiết bị hỏng. Bám bụi cần bảo trì định kỳ để đảm bảo hệ thống hoạt động ổn định và tin cậy.</t>
  </si>
  <si>
    <t>TNT VIETNAM</t>
  </si>
  <si>
    <t>Cảng thông quan nội địa Mỹ Đình, số 17 đường Phạm Hùng, Phường Mỹ Đình 2, Quận Nam Từ Liêm, HN</t>
  </si>
  <si>
    <t>TNT.11.06.18</t>
  </si>
  <si>
    <t>BẢO TRÌ TỦ ĐIỆN</t>
  </si>
  <si>
    <t>Hệ thống tủ điện đã kiểm tra bảo dưỡng =&gt; Hoạt động bình thường</t>
  </si>
  <si>
    <t>Phúc Thắng, Phúc Yên, Vĩnh Phúc</t>
  </si>
  <si>
    <t>TBH-190216</t>
  </si>
  <si>
    <t>THAY THẾ ĐIỀU HÒA TẦNG 1 VĂN PHÒNG</t>
  </si>
  <si>
    <t xml:space="preserve"> - Hệ thống hoạt động bình thường</t>
  </si>
  <si>
    <t>TBH-190215</t>
  </si>
  <si>
    <t>Thay thế điều hòa phòng họp tầng 2 Văn Phòng</t>
  </si>
  <si>
    <t>TBH-190301</t>
  </si>
  <si>
    <t>BẢO TRÌ HỆ THỐNG ĐIỀU HÒA XƯỞNG 1,2,3,4</t>
  </si>
  <si>
    <t>1. Điều hòa xưởng 4 PAC 107-4 : Lỗi bo dàn lạnh &amp; mất cảm biến dàn lạnh =&gt; Thay thế bo dành lạnh và bổ sung cảm biến
2. Điều hòa xưởng 4 PAC 107-6 : Hỏng 01 máy nén =&gt; Thay thế máy nén
3. Điều hòa PAC 106-5 : Hỏng 01 máy nén =&gt; Thay thế máy nén
4. PAC 106-7 : Hở đường ống gió =&gt; Sửa chữa 
5. Dàn nóng điều hòa xưởng 4, model PAC F104-1, F104-2 hở ti đầu đẩy =&gt; SPS đã khắc phục =&gt; Cần theo dõi thêm
6. Dàn nóng điều hòa xưởng 4, model PAC F103-3 lỗi phím giảm nhiệt độ =&gt; Đề xuất thay thế
7. Dàn nóng điều hòa xưởng 2, model PAC F106-10 hỏng khởi động từ =&gt; Đề xuất thay thế
8. Dây cua roa dàn lạnh xưởng 4 Model PAC F106-2 (2 dây), PAC F106 (1 dây), F106-4 (2 dây), F105-1 (1 dây), F104-4 (1 dây), F104-5 ( 1 dây), PAC F101 (1 dây), PAC F101-9 (2 dây)  bị hỏng =&gt; SPS đã thế miễn phí 13 dây đai =&gt; Đề xuất TBHN có kế hoạch kiểm tra thường xuyên thay thế các dây đai đảm bảo yêu cầu</t>
  </si>
  <si>
    <t>TBH-190220</t>
  </si>
  <si>
    <t>THAY THẾ ĐẦU BÁO CHÁY</t>
  </si>
  <si>
    <t xml:space="preserve"> - Công việc đã hoàn thành</t>
  </si>
  <si>
    <t>Thay thế Motor quạt và cánh quạt</t>
  </si>
  <si>
    <t xml:space="preserve"> Thay thế Motor quạt và cánh quạt</t>
  </si>
  <si>
    <t>Lỗi dây tín hiệu</t>
  </si>
  <si>
    <t>Thay dây tín hiệu từ mặt lạnh điều hòa xuống điều khiển</t>
  </si>
  <si>
    <t>TBH-190410-2</t>
  </si>
  <si>
    <t>SỬA CHỮA ĐIỀU HÒA XƯỞNG 4</t>
  </si>
  <si>
    <t xml:space="preserve"> Thay máy nén PAC F106-5; Thay bo điều khiển PAC 107-4; Thay van điều áp PAC 107-4 =&gt; Sau khi thay thế hệ thống hoạt động bình thường</t>
  </si>
  <si>
    <t>TBH-190410</t>
  </si>
  <si>
    <t>THAY THẾ ĐIỀU HÒA AC 1-5</t>
  </si>
  <si>
    <r>
      <t xml:space="preserve">  1. Thay thế điều hòa AC 1-5/</t>
    </r>
    <r>
      <rPr>
        <i/>
        <sz val="12"/>
        <rFont val="Arial"/>
        <family val="2"/>
      </rPr>
      <t xml:space="preserve"> Replace AC 1-5.</t>
    </r>
    <r>
      <rPr>
        <sz val="12"/>
        <rFont val="Arial"/>
        <family val="2"/>
      </rPr>
      <t xml:space="preserve"> =&gt; 1. Sau khi thay thế điều hòa AC1-5 =&gt; Điều hòa hoạt động bình thường/ </t>
    </r>
    <r>
      <rPr>
        <i/>
        <sz val="12"/>
        <rFont val="Arial"/>
        <family val="2"/>
      </rPr>
      <t>After replacing the air conditioner =&gt; The air conditioner works normally</t>
    </r>
  </si>
  <si>
    <t>TBH-190325</t>
  </si>
  <si>
    <t>TBH-190325-AC-S01</t>
  </si>
  <si>
    <t>BẢO TRÌ HỆ THỐNG ĐIỀU HÒA VĂN PHÒNG, CĂNG TIN VÀ PCCC</t>
  </si>
  <si>
    <t xml:space="preserve"> Phòng Server cần lắp thêm 1 điều hòa để dự phòng và dùng 2 máy khi trời quá nóng
 Văn phòng xưởng 2 cần lắp thêm 1 điều hòa 24000 BTU cho gian bên cạnh
 Cần thay 1 điều hòa York ở văn phồng tầng 1 để đảm bảo nhiệt độ tối ưu
 Phòng Canteen cần rút ngắn thời gian bảo dưỡng vì môi trường bụi bẩn trở lại nhanh
 Phòng Lobby cần mở 2 lỗ thăm trần để đảm bảo việc bảo dưỡng và sửa chữa</t>
  </si>
  <si>
    <t>TBH-190325-FA-S01</t>
  </si>
  <si>
    <t>Tủ điều khiển chính hoạt động bình thường
Các nút ấn, chuông còi tại xác xưởng hoạt động bình thường
Các zone đầu báo tại các xưởng hoạt động bình thường
XƯởng 2: Có 1 cặp đầu báo beam bị cắt dây tín hiệu, mất nguồn cần kiểm tra và cấp lại nguồn cho đầu báo Beam
Xưởng 3: Toàn bộ đầu báo tại xưởng 3 khi lắp đặt đế đầu báo nhà thầu chỉ bắn có 1 vít khi tháo lắp để bảo trì đầu báo xoay đế khó tháo lắp, cần bắn bổ sung thêm vít để tiện cho việc bảo trì
Xưởng 4: Một số đầu báo tại xưởng 4 bị vướng mắc khó tháo lắp để bảo trì cần rời qua vị trí mới để tiện cho công việc bảo trì lần sau, một số đầu báo tại xưởng 4 bị thiếu cần lắp bổ sung
Hệ thống báo cháy hoạt động bình thường</t>
  </si>
  <si>
    <t>TBH-190325-FF-S01</t>
  </si>
  <si>
    <t>Tủ điều khiển và các công tắc bảo vệ bơm hoạt động bình thường
Các bơm chữa cháy hoạt động bình thường
01 van 1 chiều của bơm chữa cháy số 1 hệ họng vòi vách tường hỏng cần thay thế
Một số tủ họng vòi xưởng 1 &amp;3 đã han rỉ và xuống cấp cần thay thế tủ mới
Xưởng 2: Có 1 tủ họng vòi rỉ nước đã xử lý
Xưởng 3: Có 2 van cổng rỉ nước đã thay thế van mới
=&gt; Sau khi bảo trì hệ thống hoạt động bình thường</t>
  </si>
  <si>
    <t>TBH-190325-FE-S01</t>
  </si>
  <si>
    <t>Trong quá trình bảo trì SPS đã thay thế 11 bình MFZ8, 3 bình CO2 MT5, 1 bình MT3 không đạt
Thay 20 cái vòi phun bình bột, thay 9 vòi phun bình khí CO2 không đạt
Toàn bộ tủ để bình chữa cháy tại nhà xe và một số tủ tại các xưởng bị kích chiều cao không vừa bình =&gt; Cần thay thế tủ mới
Một số tủ để bình tại xưởng 1 và xowuowntg 3 đã han rỉ và xuống cấp =&gt; Cần thay thế tủ mới
=&gt; Sau bảo trì các bình chữa cháy hoạt động bình thường</t>
  </si>
  <si>
    <t>TBH-190325-AC-S02</t>
  </si>
  <si>
    <t>01 máy điều hòa AC 2-04 tầng 2 nút máy cần thay thế máy mới
01 máy điều hòa YORK - 01 - 08 giàn máy lạnh động không ổn định máy quá cũ cần thay thế
01 máy điêu hòa Daikin - 1 - 03 hỏng máy nén máy quá cũ cần thay thế máy mới
01 máy điều hòa Daikin - 1 - 01 thiếu gas cần nạp bổ sung
01 máy điều hòa Daikin - 1 - 02 máy nén hoạt động không ổn định cần kiểm tra và nạp lại gas lại hoặc thay thế máy nén 
Các điều hòa còn lại hoạt động bình thường</t>
  </si>
  <si>
    <t>Hung.nm, Hieu.kv, Dung.tv</t>
  </si>
  <si>
    <t>TBH-190325-FA-S02</t>
  </si>
  <si>
    <t>*Tủ điều khiển giám sát chính hoạt động bình thường
-Các đầu báo và tổ hợp chuông còi, nút ấn tại các xưởng hoạt động bình thường.
*Xưởng 1: 01 đầu báo khói hỏng, đã thay thế đầu báo mới
*Xưởng 2: 2 đầu báo khói hỏng đã thay thế đầu báo mới
-cần lắp bổ sung 1 tổ hợp chuông còi nút ấn và 4 đầu báo khói cho nhà kho cấp phát bảo hộ lao động của công nhân
-Cần lắp thêm 1 tổ hợp báo cháy cho khu vực trạm điện tầng 2, xưởng 2
*Xoworng3: cần bắn bổ sung thêm vít cho tất cả các đế đầu báo để tiện cho việc bảo trì đầu báo
*Xưởng 4: Một số đầu báo vướng khó tháo lắp khó tiếp cận, cần dời đầu báo qua vị trí mới để tiện cho việc bảo trì
-Cần lắp thêm đầu báo, tổ hợp báo cháy cho khu vực nhà nghỉ giải lao tầng 2
-Cần lắp thêm tổ hợp báo cháy cho phòng máy phát điện, phòng teech cân, hạm điện T3 phòng nguyên liệu mát</t>
  </si>
  <si>
    <t>Hung.nm, Dung.ta, Ha.pd</t>
  </si>
  <si>
    <t>TBH-190325-FF-S02</t>
  </si>
  <si>
    <t>* Tủ điều khiển hoạt động bình thường 
* Các bơm chữa cháy hoạt động bình thường
* Tủ họng vòi và các van đóng mở bình thường không có dấu hiệu rò rỉ nước
* Xưởng 1 và xưởng 3 cần thay thế 8 tủ họng vòi vách tường do tủ đã han rỉ và xuống cấp
* Đã thay thế 05 khớp nối mềm của đường nước mới vào các bơm bằng khớp nối inox
* 04 đồng hồ áp của hệ thống cứu sai số nhiều cần thay thế đường hồ mới</t>
  </si>
  <si>
    <t>TBH-190325-FE-S02</t>
  </si>
  <si>
    <t>* Khu vực nhà xe: Các tủ để bình chữa cháy nhở kích không vừa bình cần thay thế tủ mới
* Xưởng 1: một số tủ han rỉ bục đáy tủ nhỏ không vừa bình cần thay thế tủ mới
* Xưởng 2: Các bình hoạt động bình thường 
* Xưởng 3: Các tủ để bình bé móp méo không vừa bình cần thay thế tủ mới
* Xưởng 4: một số bình hiện tại kích thước nhỏ không vừa bình cần thay thế tủ mới
* Khu văn phòng: có 10 bình CO2 MT3 không đạt tiêu chuẩn cần nạp lại hoặc thay thế bình mới
* Có nhiều vị trí để bình tại nhà máy biến báo, tiêu đề tiêu lệnh chữa cháy mờ, han rỉ cần thay thế biển báo tiêu đề mới
=&gt; tất cả đã được ghi chép lại trong bản vẽ mặt bằng bố trí bình tại nhà máy</t>
  </si>
  <si>
    <t>TBH-190416</t>
  </si>
  <si>
    <t xml:space="preserve"> Thay bo điều khiển PAC F106-2, thay máy nén cho PAC F107-6, sửa khởi động từ cho PAC F106-10, bọc lại bảo ôn cho PAC F106-7
 =&gt; Sau khi thay thế hệ thống hoạt động bình thường</t>
  </si>
  <si>
    <t>TBH-190422</t>
  </si>
  <si>
    <t>THAY THẾ MOTOR QUẠT DÀN NÓNG ĐIỀU HÒA XƯỞNG 4</t>
  </si>
  <si>
    <t xml:space="preserve"> Thay 02 motor quạt cho PAC F106-5, thay 2 motor quạt cho F107-4, thay 1 motor quạt cho PAC F106-2 =&gt; Sau khi thay thế hệ thống hoạt động bình thương</t>
  </si>
  <si>
    <t>TBH-190502-Rev1</t>
  </si>
  <si>
    <t>THAY THẾ VAN CHỮA CHÁY</t>
  </si>
  <si>
    <t xml:space="preserve"> 1. Đã thay thế 01 van góc tủ chữa cháy xưởng 1 =&gt; Sau khi thay thế hệ thống hoạt động bình thường =&gt;Đề nghị thay thế van 1 chiều của bơm cứu hỏa số 1
 2. Đã thay thế đoạn được ống DN50 nối vào van tủ họng vòi xưởng 2, đã thay thế 02 van cổng tủ họng vòi xưởng 3 =&gt; Các van tủ hỏng vòi hoạt động bình thường</t>
  </si>
  <si>
    <t>Xử lý sự cố điều hòa phòng Lobby (số 01) hết gas</t>
  </si>
  <si>
    <t xml:space="preserve"> Hàn ống, hút chân không, nạp gas =&gt; Sau khi sửa xong máy chạy bình thường</t>
  </si>
  <si>
    <t xml:space="preserve"> Xưởng 4 PAC 106-5 &amp; Xưởng 1 PAC F101-8</t>
  </si>
  <si>
    <t xml:space="preserve"> Kiểm tra và xác định lỗi OL là do hỏng bo dàn lạnh của 2 máy PAC F106-5 &amp; PAC F101-8 =&gt; Cần thay mới</t>
  </si>
  <si>
    <t>TBH-190516-Rev1</t>
  </si>
  <si>
    <t>SỬA CHỮA ĐIỀU HÒA XƯỞNG 4 (PAC 106-5 &amp; PAC 101-8)</t>
  </si>
  <si>
    <t xml:space="preserve"> Thay bo điều khiển dàn lạnh cho 2 máy PAC F106-5 &amp; PAC F101-8 =&gt; Sau khi thay bo điều khiển dàn lạnh thiết bị hoạt động bình thường</t>
  </si>
  <si>
    <t>Khảo sát máy hút khói hàn</t>
  </si>
  <si>
    <t>Kiểm tra các thiết bị của máy hút khói hàn =&gt; Các khớp nối mềm bị rách, trục và ổ bi bị rung lắc và kêu to, motor quạt bẩn</t>
  </si>
  <si>
    <t>Điều hòa PAC-F101-9 xưởng 3 báo lỗi OL</t>
  </si>
  <si>
    <t>Điều hòa PAC -F101-9 xưởng 3 báo lỗi OL =&gt; Qua kiểm tra phát hiện bộ điều khiển dàn lạnh điều hòa PAC -F101-9 hoạt động không ổn định =&gt; Đề nghị thay thế sơm 
=&gt; Tạm thời điều hòa PAC -F101-9 đã chạy bình thường =&gt; Lên thay thế điều khiển sớm để máy chạy ổn định hơn</t>
  </si>
  <si>
    <t>TBH-190524</t>
  </si>
  <si>
    <t>BỌC BẢO ÔN CHO ỐNG GIÓ QUẠT HÚT KHÓI HÀN</t>
  </si>
  <si>
    <t xml:space="preserve"> Bọc bảo ôn cho đường ống gió quạt hút khói hàn =&gt; Sau khi thay thế hệ thống hoạt động bình thường</t>
  </si>
  <si>
    <t>Điều hòa chảy nước ra sàn, điều khiển hỏng nút ấn, bảo ôn đường nước ngưng và ống đồng có nước ngưng tụ (Điều hòa xưởng)</t>
  </si>
  <si>
    <t>PAC F103-1, PAC F104-5, PAC F104-2, PAC F104-1, PAC F103-3, PACF11, PAC F104-3, PAC F106-1, PAC F105-1 không có máng hứng nước ngưng nên nước chảy bắn ra bảo ôn mép máng và chảy xuống máng dưới bị tràn ra ngoài
PAC F103-3; PACF106-1, PAC F105-1 không có lô thoát nước máng phụ
PACF103-2 lỗi phím tăng giảm nhiệt độ
=&gt; Cần thay máng hứng nước cho các máy không có ở trên
 =&gt; Khoan lỗ và dãn ống đường máng phụ để thoát nước thấm xuống và ngưng tụ
 =&gt; Thay bo điều khiển cho bọ bị lỗi nút giảm nhiệt độ</t>
  </si>
  <si>
    <t>Điều hòa phòng Meeting room 1 (PAC2-4) không mát</t>
  </si>
  <si>
    <t xml:space="preserve"> Kiểm tra và phát hiện ống đồng từ giàn nóng vào máng bị thủng do cọ xát =&gt; Hàn lại chỗ thủng, hút chân không, nạp Gas mới =&gt; Chỉnh sửa lại các máng có nguy cơ bị hỏng =&gt; Sau khi sửa chữa thiết bị hoạt động bình thường</t>
  </si>
  <si>
    <t xml:space="preserve">Hệ thống bơm nước thải khu vực văn phòng và nhà ăn bị sự cố không lên nước </t>
  </si>
  <si>
    <t>Hệ thống bơm nước thải khu vực văn phòng và nhà ăn bị sự cố không lên nước =&gt; Bể tràn vào khu vực văn phòng và nhà ăn
 =&gt; Kiểm tra phát hiện 01 bơm hỏng, mỡ tắc nhiều vào đường ống và bơm còn lại dẫn đến tình trạng bơn chạy không lên nước
 =&gt; Đã vệ sinh và thông tắc mỡ cho 01 bơm chạy lại bình thường
 =&gt; 01 bơm đã hoạt động bình thường
 =&gt; Cần thay thế 01 bơm hỏng và vệ sinh lại bể mỡ thường xuyên cho hệ thống hoạt động ổn định hơn</t>
  </si>
  <si>
    <t>TBH-190619</t>
  </si>
  <si>
    <t>THAY THẾ BƠM CHÌM NƯỚC THẢI TẠI CĂNG TIN</t>
  </si>
  <si>
    <t xml:space="preserve"> Thay thế bơm chìm nước thải tại căng teen, vệ sinh mỡ hố hút bơm =&gt; Chạy thử, bàn giao =&gt; Hoàn thành công việc</t>
  </si>
  <si>
    <t>Khảo sát điều hòa xưởng 4</t>
  </si>
  <si>
    <t>Nhiệt độ trong xưởng từ 31,5 -&gt;35 độ C khi nhiệt độ ngoài trời là 34 độ C
Nhiệt độ trong xưởng từ 34 độ C tới 36,3 độ C khi nhiệt độ ngoài trời là 38 độ
Tốc độ gió từ 0.5 đến 5.6 m/s tính ở cửa gió
Phân bố điều hòa cho các cửa gió chưa được đồng đều
=&gt; Khảo sát đo đạc, đánh giá nhiệt độ trong xưởng, tốc độ gió tại cửa gió đánh giá sự phân bố của gió trong toàn xưởng
=&gt; Cần bổ sung thêm điều hòa để bảo đảm việc cung cấp nhiệt độ trong xưởnng từ 30 độ C trở xuống được phân bố đồng đều khi thời tiết nóng
 (cần bổ sung lắp thêm 10-12 điều hòa)</t>
  </si>
  <si>
    <t>Kiểm tra điều hòa xưởng 4</t>
  </si>
  <si>
    <t>PACF104-3 hỏng quạt giàn nóng; PAC F102 -1 giàn lạnh quá bẩn
PAC F103-2 giàn nóng bẩn chạy được 1 lúc là báo lỗi và hỏng phím điều khiển
PAC mới nhẩy Aptomat; PAC 107-1 nhảy Aptomat
PAC F105-1 lỗi OL bị hỏng bo điều khiển
PAC F107-4 không lên nguồn điều khiển; PAC F106-4 bẩn giàn nóng
=&gt; Kiểm tra và xác định lỗi; thay cầu chì cho PAC F107-4 và hoạt động bình thường
=&gt; Cần thay thế, sửa chữa và làm vệ sinh, thay 1 quạt cho giàn nóng của PACF104-3; thay 1 bo điều khiển cho PAC F105-1; PACF102-1; PAC F106-4; pAC F103-2 xịt rửa giàn nóng, giàn lạnh; PAC F107-1; PAC mới thay Aptomat, PAC F103-2 thay bo điều khiển</t>
  </si>
  <si>
    <t>Kiểm tra điều hòa phòng họp tầng 2</t>
  </si>
  <si>
    <t xml:space="preserve"> Kiểm tra nhiệt độ của Roo1 và Room2 tầng 2 =&gt; Thiết bị hoạt động bình thường</t>
  </si>
  <si>
    <t>TBH-190627</t>
  </si>
  <si>
    <t>BẢO TRÌ QUẠT THÔNG GIÓ NHÀ XƯỞNG</t>
  </si>
  <si>
    <t xml:space="preserve"> Xường 4: 01 quạt dẫn hướng hỏng động cơ, cần thay thế động cơ mới
01 lộ quạt số 2 mất áp tô mát cấp ngườn =&gt; SPS đã thay áp tô mát mới =&gt; Lộ số 2 đã chạy lại bình thường
Các quạt còn lại xưởng 4 hoạt động bình thường
Xưởng 2: Toàn bộ quạt hút vách tường xưởng 2 hỏng tụ =&gt; Cần thay thế tụ mới để hệ thống hoạt động bình thường =&gt; SPS đã thay thế tụ =&gt; Quạt hoạt động bình thường</t>
  </si>
  <si>
    <t>Máy Chiller không chạy</t>
  </si>
  <si>
    <t>Máy Chiller không chạy; máy nén hết Gas =&gt; Nạp Gas mới; kiểm tra rò rỉ Gas nhưng chưa phát hiện được chỗ rò rỉ =&gt; Sau khi nạp Gas máy Chiller hoạt động bình thường =&gt; Cần theo dõi vì máy bị hết Gas</t>
  </si>
  <si>
    <t>TBH-190722-1</t>
  </si>
  <si>
    <t>SỬA CHỮA BƠM NƯỚC SẠCH</t>
  </si>
  <si>
    <t>Thay thế vòng bi động cơ trước và sau, thay thế phớt bơm, khởi động từ, tiếp điểm phụ, quạt thông gió gắn tường =&gt; Sau khi sửa chữa, bơm nước hoạt động bình thường; sau khi thay thế quạt, quạt hoạt động bình thường</t>
  </si>
  <si>
    <t>Sửa chữa bơm số 3&amp;4</t>
  </si>
  <si>
    <t>Thay thế trõ cho bơm số 3, thay van 1 chiều cho bơm số 3 và 4 =&gt; Sau khi thay thế bơm hoạt động bình thường</t>
  </si>
  <si>
    <t>Hệ thống nước</t>
  </si>
  <si>
    <t>Phao cho bể bù nước bị hỏng, van 1 chiều cho bơm số 1&amp;2 bị hỏng, bình tích áp bị hỏng (2 bình),  biến tần bơm số 1 báo lỗi E002; bơm số 1&amp;4 không chạy chế độ tự động được , tủ biến tần của bơm số 1&amp;4 rất bẩn và nóng  =&gt; Cần thay thế các thiết bị đang hỏng , cần bảo trì chuyên sâu cho toàn bộ hệ thống bơm nước sạch, cần thêm quạt giải nhiệt cho tủ biến tần, cần bổ sung lắp van chặn cho công tắc áp suất (3 công tắc áp suất)</t>
  </si>
  <si>
    <t>Kiểm tra ổ cắm điện khu văn phòng</t>
  </si>
  <si>
    <t>01 lộ ổ cắm văn phòng mất điện =&gt; Kiểm tra nối lại toàn bộ ổ cắm của lộ ổ cắm mất điện =&gt; Phát hiện 01 ổ cắm lỏng dây move cháy nổ, đã thay thế 01 ổ cắm mới =&gt; Tất cả ổ cắm khu văn phòng đã có điện và hoạt động bình thường 
Ổ cắm âm sàn khu văn phòng dùng không đúng chủng loại nên xem xét và cân nhắc lại =&gt; Lên phương án bảo trì định kỳ hệ thống</t>
  </si>
  <si>
    <t>Hệ thống chữa cháy</t>
  </si>
  <si>
    <t xml:space="preserve"> Hệ thống chữa cháy, Sprikler mất áp bơm bù áp chạy liên tục =&gt; Kiểm tra phát hiện van giảm áp cho hệ Sprikler bị hở đã vệ sinh và siết lại tất cả roăng và các mặt tiếp xúc bên trong van =&gt; Van giảm áp cho hệ Sprikler đã kín =&gt; Hệ thống hoạt động bình thường</t>
  </si>
  <si>
    <t>Hệ thống cấp nước sạch</t>
  </si>
  <si>
    <t xml:space="preserve"> 01 bơm nước sạch kêu to, đã tạm thời cắt áp tô mát cấp nguồn cho bơm
01 khởi động từ cấp nguồn cho bơm nước sạch move tiếp điểm kêu to 
01 quạt thông gió phòng bơm hỏng =&gt; Cần thay thế
=&gt; Kiểm tra phát hiện động cơ bị hỏng vòng bi dẫn đến tình trạng bơm kêu to; khởi MOve tiếp điểm kêu to cần thay thế; quạt hỏng
 =&gt; Cần thay vòng bi cho động cơ, bơm nước sạch sớm
cần thay thế 01 khởi động từ cấp nguồn cho bơm nước sạch để hệ thống hoạt động ổn định hơn; cần thay thế quạt mới</t>
  </si>
  <si>
    <t>Sự cố hệ thống chữa cháy</t>
  </si>
  <si>
    <t xml:space="preserve">Hệ thống chữa cháy tự động bị tụt áp, bơm bù chạy liên tục (3 phút/ lần) =&gt; kiểm tra phát hiện thấy van 1 chiều và trõ đường ống hút của bơm điện số 2 hở áp tụt nhanh, kiểm tra thêm phát hiện van chặn của bơm điện số 2 khi khóa không kín; test kiểm tra phát hiện trõ bơm điện số 1 cũng bị hở; van giảm ap hoạt động không ổn định
Cần thay thế van 1 chiều và trõ của bơm điện số 2; cần thay thế van chặn của bơm điện số 2; cần thay thế trõ đầu hút của bơm điện số 1; cần thay thế van giảm áp của hệ thống tại phòng bơm </t>
  </si>
  <si>
    <t>TBH-190730</t>
  </si>
  <si>
    <t>SỬA CHỮA CHILLER XƯỞNG 3</t>
  </si>
  <si>
    <t>Sửa chữa Chiller xưởng 3 =&gt; Sau khi sửa chữa thay thế hệ thống hoạt động bình thường</t>
  </si>
  <si>
    <t>Bảo trì hệ thống điều hòa Căng tin</t>
  </si>
  <si>
    <t>Các máy điều hòa khu vực căng tin hoạt động bình thường</t>
  </si>
  <si>
    <t>TBH-190819-2</t>
  </si>
  <si>
    <t>THAY THẾ VAN HỆ THỐNG BƠM CHỮA CHÁY SPRINKLER</t>
  </si>
  <si>
    <t>Van chặn, van 1 chiều, trõ bơm đầu đầu hút hỏng cần thay thế =&gt; Van an toàn hỏng cần thay thế
Đã thay thế 02 van chặn DN100, 02 van 1 chiều DN100, 02 trõ đầu hút DN125, 01 van an toàn DN50. Sơn sửa lại hệ thống test và hoàn trả lại hệ thống chạy lại bình thường =&gt; Hệ thống chữa cháy tự động đã chạy và hoạt động bình thường</t>
  </si>
  <si>
    <t>TBH-190819</t>
  </si>
  <si>
    <t>LẮP THÊM ĐẦU BÁO CHÁY CHO CĂNG TIN</t>
  </si>
  <si>
    <t>Lắp thêm đầu báo cháy cho Căng teen; chạy thử bàn giao =&gt; Sau khi lắp đặt hệ thống hoạt động bình thường</t>
  </si>
  <si>
    <t>Hung.nm, Hiep.hs, Hoang.v</t>
  </si>
  <si>
    <t>Điều hòa bị nhẩy áp tô mát</t>
  </si>
  <si>
    <t>Điều hòa bị nhẩy áp tô mát =&gt; Kiểm tra máy nén điều hòa =&gt; Điều hòa bị hỏng máy nén =&gt; Cần thay máy nén mới</t>
  </si>
  <si>
    <t>Hiep.hs, Dung.ta</t>
  </si>
  <si>
    <t>Kiểm tra hệ thống bơm nước sạch</t>
  </si>
  <si>
    <t>*Tủ điều khiển biến tần không có quạt thông gió
*Tủ điều khiển, đèn báo pha, tín hiệu hỏng
*Khởi động từ LC1D09M7 kêu to
*2 bình tích áp hỏng
*Hỏng van phun cỏ
*Bổ sung lắp thêm van cửa, công tắc áp suất, ống si phông, sữa chữa tủ điều khiển</t>
  </si>
  <si>
    <t>Ton.nd, Hung2.nm</t>
  </si>
  <si>
    <t>Kiểm tra hệ thống bơm nước thải xưởng 4</t>
  </si>
  <si>
    <t>*Hệ thống bơm nước thải xưởng 4 hỏng không hoạt động được SPS cần kiểm tra đánh giá hệ thống
02 bơm nước thải xưởng 4 đã xuống cấp dòng chảy cao, cắt bảo vệ, hiện tại đã tắt tủ không cho hoạt động, cần thay thế 2 bơm mới
03 phao điện điều khiển bơm hỏng cần thay thế phao mới
Cần kiểm tra và sửa lại mạch điều khiển của 2 bơm
Cần sửa lại đường ống thoát của 2 bơm vì đã xuống cấp
=&gt; tạm thời đã tắt tủ điều khiển của 2 bơm không cho bơm chạy đợi có phương án thay thế bơm mới và các thiết bị điều khiển bơm</t>
  </si>
  <si>
    <t>Hung.nm, Hoang.v</t>
  </si>
  <si>
    <t>Kiểm tra bơm nước thải xưởng 2</t>
  </si>
  <si>
    <t>Bơm nước thải xưởng 2 hỏng không hoạt động được, SPS kiểm tra đánh giá hệ thống 
01 bơm hỏng đã tháo bỏ khỏi hệ thống chờ thay thế bơm mới
01 bơm còn lại dòng cao vượt quá dòng định mức, đang khắc phụ chạy tạm thời cần thay thế bơm mới
Tủ điều khiển cần cải tạo sữa chữa, hỏng 01 nguồn 24VDC cần thay thế nguồn mới, cần đấu trong tủ đã hen rỉ tiếp xúc kém cần thay thế
02 phao điện điều khiển bơm hỏng cần thay thế phao mới
=&gt; Đã khắc phục tạm thời cho 01 bơm chạy tự động trong thời gian chờ thay 02 bơm mới theo ý kiến khách hàng</t>
  </si>
  <si>
    <t>Sự cố bơm cứu hỏa trip không chạy được</t>
  </si>
  <si>
    <t>*SPS lên kiểm tra phát hiện công tắc áp suất gọi 2 bơm điện tác động sớm dẫn đến hiện tượng bơm đạt đủ áp suất khỏi hát nhả liên tục sinh dòng quá nhiệt cắt bảo vệ.
*Đã kiểm tra và cài đặt lại công tắc áp suất theo đúng tiêu chuẩn hiện tại bơm đã hoạt động lại bình thường
*Hiện tại hệ thống bơm cứu hỏa vách tường hệ họng vòi đã hoạt động bình thường, đã dán niêm phong các công tắc áp suất tránh không cho những người không liên quan tác động vào để theo dõi xem công tắc áp suất hoạt động có bất thường không
Đã test và bàn giao hệ hống cùng kỹ thuật của nhà máy</t>
  </si>
  <si>
    <t>TBH-191025-2</t>
  </si>
  <si>
    <t>Sữa chữa hệ thống bơm nước thải xưởng 2</t>
  </si>
  <si>
    <t>1. Sữa chữa tủ điều khiển bơm nước thải xưởng 2
2. Thay thế phao bơm nước thải
3. Chạy thử, bàn giao
=&gt; sau khi sữa chữa thay thế, =&gt; hệ thống bơm hoạt động bình thường</t>
  </si>
  <si>
    <t>Hung.nm, Manh.lh, Dung.tv, Hieu.kv</t>
  </si>
  <si>
    <t>TBH-191025-1</t>
  </si>
  <si>
    <t>1.Tháo dỡ bơm chìm số 1 &amp; 2 của xưởng 2
2. Lắp đặt bơm nước thải xưởng 2
3. Chạy thử, bàn giao
=&gt; sau khi lắp đặt =&gt; bơm hoạt động bình thường</t>
  </si>
  <si>
    <t>Hung.nm, Hieu.kv, Dung.tv, Manh.lh</t>
  </si>
  <si>
    <t>Kiểm tra đầu báo cháy</t>
  </si>
  <si>
    <t>Sự cố báo cháy Zone 30 khu nhà ăn
Kiểm tra phát hiện 01 đầu báo nhiệt khu bếp báo cháy giả nghi do đầu báo cháy hỏng đã tháo bỏ và thay đầu báo mới để theo dõi thêm và có kết luận chính xác hơn
Sau khi thay thế đầu báo hoạt động bình thường tại thời điểm thay thế đã test thẻ đầu náo hoạt động tốt, cần theo dõi thêm để tìm hiểu ro nguyên nhên báo cháy</t>
  </si>
  <si>
    <t>TBH-200215</t>
  </si>
  <si>
    <t>LẮP ĐẶT HỆ THỐNG ĐIỀU HÒA CHO XƯỞNG 4</t>
  </si>
  <si>
    <t>Không có báo cáo</t>
  </si>
  <si>
    <t>TBH-200218</t>
  </si>
  <si>
    <t>BẢO TRÌ ĐẦU BÁO CHÁY XƯỞNG 2</t>
  </si>
  <si>
    <t>Tủ báo y báo động Zone 5 xưởng 2. khách hàng đề xuất test kiểm tra và bảo trì tất cả đaià náp  của zone 5 xưởng 2.
Đã tháo toàn bộ đầu báo zone 5 tổng 27 đầu báo khói vệ ính test và kiểm tra lắp lại bình thường.
Các đầu báo sau kiểm tra vẫn hoạt động bình thường không có dấu hiệu bất thường cần theo dõi thêm.</t>
  </si>
  <si>
    <t>Hiệp.hs, Tuyen.bx</t>
  </si>
  <si>
    <t>TBH-200528</t>
  </si>
  <si>
    <t>TBH-200528-FA-S01</t>
  </si>
  <si>
    <t>1. Xưởng 1: đầu báo và các tổ hợp chuông còi h/đ bình thường
2. Xưởng 2: đầu báo và các tổ hợp chuông còi h/đ bình thường
-&gt; cần lắp thêm tổ hợp cho phòng máy phát điện, trạm điện tầng 2 xưởng 2
-&gt; cần lắp thêm đầu báo và tổ hợp cho phòng cấp phát Bảo hộ lao động
3. Xưởng 3: hỏng 1 đầu báo, thiếu 1 đầu báo -&gt; cần lắp bổ sung đầu báo mới
-&gt; Cần bắn bổ sung thêm vít cho toàn bộ đế đầu báo để tiện cho việc bảo trì tháo lắp
4. Xưởng 4: có 11 đầu báo tại các zone 10, 12, 13, 14, 15, 16 bị vướng và thiếu khó tháo đầu báo để bảo trì, cần chuyển qua vị trí mới để tiện bảo trì đầu báo
- Phòng máy phát điện tầng 1, trạm điện tầng 2, phòng tech, phòng nguyên liệu mút -&gt; cần lắp thêm tổ hợp chuông còi</t>
  </si>
  <si>
    <t>Hung.nm, Dung.ct, Thuong.mv</t>
  </si>
  <si>
    <t>TBH-200528-FA-S02</t>
  </si>
  <si>
    <t>- Hệ thống báo cháy h/đ bình thường
- 01 nút nhấn báo cháy zone 13 hỏng h/đ kg ổn định -&gt; SPS đã thay thế nút nhấn mới
- Xưởng 2: cần lắp thêm tổ hợp báo cháy cho phòng máy phát &amp; trạm điện tầng 2, cần lắp thêm đầu báo &amp; tổ hợp chuông còi cho phòng kho bảo hộ lao động để đảm bảo an toàn
- Xưởng 4: cần lắp thêm tổ hợp chuông còi cho phòng máy phát điện, phòng trạm điện tầng 2, phòng Tech, Phòng nguyên liệu mút, Phòng nghỉ giải lao tầng 2, cần lắp thêm đầu báo phía dưới trần giả
- Xưởng 1 &amp; 3: 1 số đầu báo đã có dấu hiệu lão hóa lưới chắn bụi, giòn vỡ -&gt; cần có phương án thay thế cho lần bảo trì tiếp theo
- Xưởng 2 &amp; 4: đầu báo đã đến kỳ hạn thay thế theo khuyến cáo của nhà sản xuất</t>
  </si>
  <si>
    <t>TBH-200528-FF-S01</t>
  </si>
  <si>
    <t>- Hệ thống bơm chữa cháy h/đ bình thường
- Tủ điều khiển &amp; các thiết bị bảo vệ h/đ bình thường
- Các bơm chữa cháy h/đ bình thường
- Các tủ họng vòi &amp; các van h/đ bình thường, không có dấu hiệu rò rỉ nước
- Xưởng 1 &amp; 3: cần thay thế 8 tủ họng vòi vách tường do tủ đã han rỉ xuống cấp
- 4 đồng hồ áp lực nước sai số nhiều -&gt; cần thay thế đồng hồ mới
- Cần lắp thêm công tắc dòng chảy cho đường ống chữa cháy xưởng 2</t>
  </si>
  <si>
    <t>TBH-200528-FF-S02</t>
  </si>
  <si>
    <t>- Hệ thống bơm chữa cháy h/đ bình thường
- Tủ điều khiển &amp; các thiết bị điều khiển bơm h/đ bình thường
- Các bơm chữa cháy h/đ bình thường
- Xưởng 1 &amp; 3: các tủ họng vòi đã xuống cấp -&gt; cần thay thế tủ mới
- 04 đồng hồ áp lực nước sai số nhiều -&gt; cần thay thế đồng hồ mới
- Xưởng 2: hệ thống chữa cháy mất liên động tới hệ thống báo cháy -&gt; cần lắp thêm công tắc dòng chảy cho đường ống chữa cháy xưởng 2 để có thể gửi tín hiệu về tủ báo cháy được</t>
  </si>
  <si>
    <t>TBH-200528-FE-S01</t>
  </si>
  <si>
    <t>- KV nhà xe: các tủ để bình chữa cháy nhỏ, kích thước không vừa bình -&gt; cần thay thế tủ mới
- Xưởng 1: bình han rỉ bục đáy, kích thước tủ nhỏ, không vừa bình -&gt; cần thay thế tủ mới
- Xưởng 2: 1 bình bột MFZL4 không đạt -&gt; đã thay thế bình mới
- Xưởng 3: các tủ để bình nhỏ, 1 số tủ móp méo không vừa bình -&gt; cần thay thế tủ mới
- Xưởng 4: 1 số tủ hiện tại kích thước nhỏ,  không vừa bình -&gt; cần thay thế tủ mới
- KV văn phòng: 1 số bình CO2 MT3 tầng 1 &amp; 2 không đạt -&gt; cần thay thế bình mới</t>
  </si>
  <si>
    <t>TBH-200528-FE-S02</t>
  </si>
  <si>
    <t>- KV nhà xe: các tủ để bình chữa cháy kích thước nhỏ, không vừa bình, 1 số tủ han rỉ mục nát -&gt; cần thay thế tủ mới
- Xưởng 1: 1 số tủ để bình đã han rỉ, mục nát -&gt; cần thay thế mới
- Xưởng 3: tủ để bình chữa cháy kích thước nhỏ, kg vừa bình -&gt; cần thay thế tủ mới
- Xưởng 4: 1 số tủ để bình kích thước nhỏ -&gt; kg vừa bình -&gt; cần thay thế tủ mới
- Nhà xe &amp; xưởng 4: 1 số bình khí CO2 vòi phun bị nứt -&gt; cần thay thế vòi mới</t>
  </si>
  <si>
    <t>TBH-200523</t>
  </si>
  <si>
    <t>TBH-200523-FA-S01</t>
  </si>
  <si>
    <t>Xưởng 1: đầu báo và các tổ hợp chuông còi hoạt động bình thường
Xưởng 2: Đầu báo và các tổ hợp chung còi lạnh động bình thường
Cần lấp + lira tổ hợp cho phòng máy phát điện, trạm điện tầng 2 xưởng 2
Cần lắp thêm đầu báo và tổ hợp che phòng cấp phát bảo hộ lao động
Xưởng 3:hỏng hoặc đầu báo, thiếu 1 đầu báo cần lắp bổ sung đầu báo mới.
Cần bổ sung thêm vít cho toàn bộ đế đầu báo cháy để tiện cho việc bảo trì tháo lắp
Xưởng 4: có 11 đầu báo tại các zone 10 va 12, 13, 14, 15, 16 bị vướng và thiếu khí thác đầu báo để bảo trì cần chuyển qua vị trí  mới để tiện cho việc bảo trì  đầu báo
Phòng máy phát điện tầng 1, trạm điện tầng 2 ohifng tech cần, phòng nguyên liệu mát, cần lắp thêm tổ hợp  chương còi</t>
  </si>
  <si>
    <t>TBH-200523-FF-S01</t>
  </si>
  <si>
    <t>Hệ thống bơm chữa cháy hoạt động bình thường
Tủ điều khiển và các thiết bị bảo vệ hoạt động bình thường
Các bơm chữa cháy hoạt động bình thường
Các tủ họng vòi và các van hoạt động bình thường  không có dấu hiệu rò rỉ nước
Xưởng 1 và 3 cần thay thế 8 tủ họng vời cách vách tường do tủ đã hen rỉ xuống cấp
'04 đồng hồ áp lực nước sai số nhiều cần thay thế đồng hồ mới
cần lắp thêm công tắc dòng chảy cho đường ống chữa cháy xưởng2</t>
  </si>
  <si>
    <t>TBH-200523-FE-S01</t>
  </si>
  <si>
    <t>Khu vực nhà xe: các tủ để bình chữa cháy nhỏ kích thước vừa bình cần thay thế tủ mới
Xưởng 1: bình han rỉ bục đáy, kích thước tủ nhỏ ko vừa bình cần thay thế tủ mới
Xưởng 2: 01 bình bệt MFZL4 không đạt đã thay thế bình mới
Xưởng 3: các tủ để bình nhỏ, một số tủ móp méo khôn vừa bình cần thay thế tủ mới
Khu vực văn phòng: một số bình C02 MT3 tầng 1 và 2 không đạt cần thay thế bình mới</t>
  </si>
  <si>
    <t>TBH-200630</t>
  </si>
  <si>
    <t>LẮP ĐẶT HỆ THỐNG RÈM NHỰA (KHU VỰC 1)</t>
  </si>
  <si>
    <t>Curtain</t>
  </si>
  <si>
    <t>Lắp đặt hệ thống rèm nhựa
=&gt; Sau khi lắp đặt, hệ thống h/đ bình thường</t>
  </si>
  <si>
    <t>Hung.nm, Dung.ct, Hoang.v, Thiem.l, Hieu.nq</t>
  </si>
  <si>
    <t>TBH-200728-2</t>
  </si>
  <si>
    <t>ĐO KIỂM - THÍ NGHIỆM HỆ THỐNG TIẾP ĐỊA - DÒNG ĐIỆN RÒ - CÁCH ĐIỆN CÁP (X4)</t>
  </si>
  <si>
    <t>- Đo, thí ngiệm hệ thống tiếp địa, dòng rò, cách điện cáp
- Báo cáo &amp; khuyến cáo sẽ gửi lại KH sau</t>
  </si>
  <si>
    <t>Hung.nm, Thuong.mv, Thiem.l</t>
  </si>
  <si>
    <t>TBH-200917</t>
  </si>
  <si>
    <t>DI CHUYỂN VÀ LẮP ĐẶT BỔ SUNG ĐẦU BÁO KHÓI</t>
  </si>
  <si>
    <t>- Di chuyển 11 đầu báo khói Xưởng 4
- Lắp đặt bổ sung 9 đầu báo khói (7 cái Xưởng 4, 2 cái Xưởng 2)
- Cung cấp 10 đầu báo khói dự phòng
-&gt; Chạy thử, bàn giao</t>
  </si>
  <si>
    <t>Hung.nm, Ha.vd, Thuong.mv</t>
  </si>
  <si>
    <t>TBH-200926</t>
  </si>
  <si>
    <t>GIA CỐ ĐẦU BÁO CHÁY XƯỞNG 3</t>
  </si>
  <si>
    <t>- Gia cố đầu báo cháy xưởng 3 (~ 56 đầu báo khói)
-&gt; Chạy thử, bàn giao</t>
  </si>
  <si>
    <t xml:space="preserve">Capacitor </t>
  </si>
  <si>
    <t>- Kiểm tra đánh giá hệ thống tụ bù tủ MDB-1
-&gt; Test ktra tủ tụ bù MDB-1 phát hiện tủ có 1 cuộn kháng 50kVA bị cháy, 2 cuộn có dấu hiệu chảy lớp keo cách điện -&gt; cần thay thế cuộn kháng mới. 
Các cuộn kháng còn lại đã có dấu hiệu chuyển màu, kém chất lượng, không đảm bảo độ an toàn cho hệ thống -&gt; cần thay thế
-&gt; Toàn bộ số tụ của hệ thống đã suy hao giá trị điện rung dưới 50% -&gt; cần thay thế tụ mới
-&gt; Đang tạm thời ngắt át cho bước tụ số 3 không cho kết nối vào hệ thống
-&gt; Các tụ còn lại vẫn đang đóng bình thường</t>
  </si>
  <si>
    <t>TBH-201012-Rev2</t>
  </si>
  <si>
    <t>SỬA CHỮA TỦ TỤ BÙ XƯỞNG 4</t>
  </si>
  <si>
    <t>Capacitor panel</t>
  </si>
  <si>
    <t>- Sửa chữa tủ tụ bù xưởng 4
- Đo cách điện cho cuộn kháng &amp; tụ mới
- Quét ảnh nhiệt tủ tụ bù sau khi sửa chữa
- Chạy thử &amp; bàn giao
=&gt; Kháng &amp; tụ mới h/đ bình thường
=&gt; Hệ thống đã trả lời tự động bình thường, hệ thống tụ bù h/đ bình thường</t>
  </si>
  <si>
    <t>Hung.nm, Dong. hd, Thang.ta</t>
  </si>
  <si>
    <t>TBH-201114-Rev1</t>
  </si>
  <si>
    <t>THAY THẾ TRÕ HÚT BƠM HYDRANT</t>
  </si>
  <si>
    <t>Thay thế trõ hút bơm Hydrant
Chạy thử, bàn giao
=&gt; Trõ hút bơm sau thay thế h/đ bình thường</t>
  </si>
  <si>
    <t>TBH-201205</t>
  </si>
  <si>
    <t>THAY THẾ ĐIỀU HÒA PHÒNG SERVER, LẮP ĐẶT CẢM BIẾN CẢNH BÁO NHIỆT ĐỘ &amp; ĐỘ ẨM</t>
  </si>
  <si>
    <t>- Thay thế điều hòa phòng Server
- Lắp đặt cảm biến cảnh báo nhiệt độ cho phòng Server
-  Chạy thử, bàn giao
-&gt;  Các chức năng chính của hệ thống cảnh báo nhiệt độ phòng server:
 - Giao thức Modbus RTU
-  Kết nối mạng Ethernet
- Cảnh báo qua Email, SMS/CALL, ra loa còi
- Lưu trữ dữ liệu đo nhiệt độ liên tục với tốc độ ghi 10 phút 1 lần. Lưu trữ bộ nhớ 16GB. Xuất file Excell, vẽ biểu đồ thời gian, in ấn, phân tích dữ liệu Min/Max/Avg
- Tích hợp phần mềm web server, cho phép các máy tính, smartphone truy cập qua địa chỉ IP và trình duyệt web
- Tích hợp 02 cảm biến nhiệt độ, độ ẩm không thấm nước có dải đo nhiệt từ -40oC đến 60oC, độ chính xác ±0.5 oC ở nhiệt độ 25oC
- Bảng hiển thị nhiệt độ kết nối modbus RTU RS485
=&gt; Thiết bị mới lắp h/đ bình thường</t>
  </si>
  <si>
    <t>Manh.lh, Dong.hp</t>
  </si>
  <si>
    <t>TBH-200728-1</t>
  </si>
  <si>
    <t>ĐO KIỂM - THÍ NGHIỆM HỆ THỐNG TIẾP ĐỊA - DÒNG ĐIỆN RÒ - CÁCH ĐIỆN CÁP (X2)</t>
  </si>
  <si>
    <t>- Đo kiểm, thí nghiệm hệ thống tiếp địa, dòng rò, cách điện cáp
- Báo cáo &amp; khuyến cáo sẽ gửi KH sau
=&gt; Công việc đã hoàn thành</t>
  </si>
  <si>
    <t>TBH-201215-Rev1</t>
  </si>
  <si>
    <t>SỬA CHỮA PHÒNG KIỂM TRA MÚT</t>
  </si>
  <si>
    <t>- Thay thế trần thạch cao
- Thay thế 1 tấm kính cửa
- Thay thế quạt hút &amp; ống gió
- Thay thế chụp hút 
- Thay thế 1 cút ống gió bị hỏng
=&gt; Sau thay thế, thiết bị h/đ bình thường</t>
  </si>
  <si>
    <t>Bang.ta, Hung.nm, Cuong.dv, Dong.hp, Long.nv</t>
  </si>
  <si>
    <t>TBH-201221</t>
  </si>
  <si>
    <t>THAY THẾ NÚT ẤN BÁO CHÁY XƯỞNG 4</t>
  </si>
  <si>
    <t>Nút nhấn báo cháy zone 13 xưởng 4 hỏng
-&gt; SPS đã thay thế nút nhấn mới, nút nhấn h/đ bình thường
=&gt; Nút nhấn zone 13 xưởng 4 h/đ bình thường</t>
  </si>
  <si>
    <t>Hung.nm, Dong.hp, Cuong.dv</t>
  </si>
  <si>
    <t>Capacitor</t>
  </si>
  <si>
    <t>Tủ tụ bù có mùi khét
-&gt; Ktra phát hiện 02 cuộn kháng bước 1 &amp; 4 đang có dấu hiệu nóng chảy vỏ lớp cách điện, 03 quả tụ, giá trị điện dung giảm dưới 50% -&gt; cần thay thế kháng &amp; tụ mới
=&gt; Cần thay thế tụ và cuộn kháng mới để đảm bảo hệ thống h/đ ổn định hơn</t>
  </si>
  <si>
    <t>TOYOTA MOTOR VIETNAM</t>
  </si>
  <si>
    <t>TMV-190712-Rev1</t>
  </si>
  <si>
    <t xml:space="preserve">BẢO TRÌ MÁY PHÁT ĐIỆN 588KVA (MGS0500)
</t>
  </si>
  <si>
    <t xml:space="preserve">Máy phát điên khi hoạt động: Tốc độ động cơ không ổn định, điện áp dây phát ra thấp 229V =&gt; Tiến hành thay thế bo mạch điều tốc, cảm biến tốc độ, bộ điều áp tự động, cân chỉnh bộ điều tốc, cảm biến tốc độ, bộ điều áp tự động =&gt; Máy phát điện thử có tải hoạt động bình thường, đề nghị làm theo khuyến cáo của SPS
*Máy hoạt động rất tốt
Các thông số chạy ở chế độ không tải rất ổn định
Cần bảo dưỡng bảo trì theo tiêu chuẩn của nhà chế tạo
</t>
  </si>
  <si>
    <t>hung2.nm, Hiep.hs, Hoang.v</t>
  </si>
  <si>
    <t>Sự cố máy phát điện KOOLER</t>
  </si>
  <si>
    <t>1.Máy phát điện 1-2 KOHLER 1800 chạy  không tải: tốc độ vòng tua không ổn định 
2.Máy phát điện 1-1 KOHLER 1800 máy chạy không hiển thị nhiệt độ nước và áp suất nhớt
Cả hai máy chưa bảo trì định kỳ theo khuyến cáo của nhà chế tạo
1. 1-2 KOHLER 1800
Chạy máy không tải kiểm tra thông số
Đo kiểm bộ điều tốc (bộ điều tốc chạy không ổn định)
2. 1-1 KOHLER 1800
chạy không tải kiểm tra thông số của máy
Kiểm tra cảm biến nhiệt độ  và áp suất (cần bổ sung cảm biến)
1. 1-2 KOHLER
Cần thay thế bộ đầu tốc để đảm bảo chạy ổn định hơn
Bảo trì định kì thay lọc, thay nhớt
2. 1-1 KOHLER 
Lắp thêm cáp biến nhiệt độ nữa và cảm biến áp suất   nhớt
Bảo trì định kỳ thay lọc thay nhớt</t>
  </si>
  <si>
    <t>TMV-200625-Rev1</t>
  </si>
  <si>
    <t>DI CHUYỂN HỘP NƯỚC CỨU HỎA</t>
  </si>
  <si>
    <t>Fire hydrant box</t>
  </si>
  <si>
    <t>- Di chuyển vị trí hộp cứu hỏa số 04 + 14
- Chạy thử, bàn giao
-&gt; Hộp cứu hỏa số 04 + 14 h/đ bình thường</t>
  </si>
  <si>
    <t>Hung.nm, Thuong.mv, Dung.ct, Hieu.nq</t>
  </si>
  <si>
    <t>Két nước bị dị vật văng vào làm thủng
-&gt; Ktra tình trạng của máy
-&gt; Hàn lại két nước
-&gt; Bổ sung dung dịch DCA4
-&gt; Két nước đã được hàn, đắp lại những vị trí bị thủng &amp; bổ sung nước làm mát mới
=&gt; Máy phát điện h/đ bình thường</t>
  </si>
  <si>
    <t xml:space="preserve">- MFĐ 1-1 &amp; 1-2 không h/đ đc
-&gt; Kra hệ thống nhiên liệu
-&gt; Ktra hệ thống điều khiển
-&gt; Thay rơ le trung gian cho MFĐ 1-2
-&gt; Ktra tổng thể hệ thống điều khiển của 2 MFĐ trên
-&gt; Vệ sinh cơ cấu hệ thống nhiên liệu MFD 1-1
=&gt; Cả 2 MFĐ h/đ bình thường
</t>
  </si>
  <si>
    <t>TRƯƠNG ĐỊNH COMPLEX</t>
  </si>
  <si>
    <t>Ngõ 129 D, Trương Định, Hai Bà Trưng, Hà Nội</t>
  </si>
  <si>
    <t>TDC-190918-Rev1</t>
  </si>
  <si>
    <r>
      <rPr>
        <u/>
        <sz val="12"/>
        <rFont val="Arial"/>
        <family val="2"/>
      </rPr>
      <t>Tình trạng tủ FACP trước khi bảo trì</t>
    </r>
    <r>
      <rPr>
        <sz val="12"/>
        <rFont val="Arial"/>
        <family val="2"/>
      </rPr>
      <t xml:space="preserve">
Các lỗi hiện tại: Fire = 4, Pre-alarm = 0, Trouble = 364; Disablement = 0; Other event = 132
Lịch sử lỗi: power failure, bad data
Quá trình bảo trì:
</t>
    </r>
    <r>
      <rPr>
        <u/>
        <sz val="12"/>
        <rFont val="Arial"/>
        <family val="2"/>
      </rPr>
      <t>Đầu báo:</t>
    </r>
    <r>
      <rPr>
        <sz val="12"/>
        <rFont val="Arial"/>
        <family val="2"/>
      </rPr>
      <t xml:space="preserve">
Các tín hiệu từ bo nguồn lên bo xử lý của FACP số 2 bị rút. SPS đã kết nối.
Tầng hầm: 23 đầu báo nhiệt thường không đầu nối vào hệ thống, cần lắp thêm module giám sát những đầu báo này, ban quản lý đã đấu nối và hệ thống. Một vị trí thiếu đầu báo nhiệt gia tăng, cần bổ sung.
Tầng bể bơi: 1 đầu báo khói địa chỉ tại khu vực gần bể bơi bị bám nhiều hơi nước gây hỏng đầu báo, cần thay thế và di chuyển đến vị trí thích hợp.
Tầng 2: 2 đầu báo hành lang khác chủng loại, khi thử khói gây ảnh hưởng đến hệ thống, đã tháo ra, ban quản lý đã khắc phục.
Tầng 3: Khu hành lang (Trục F4) có 1 vị trí đầu báo khói thường chỉ còn đế, cần bổ sung đầu báo.
Tầng 6: 2 đầu báo hành lang chưa có dây kết nối vào hệ thống ban quản lý đã khắc phục
2 đầu báo nhiệt địa chỉ tại căn 309 và 510 bị hỏng, Ban quản lý sẽ thay thế đầu báo. 
Nút nhấn chuông đèn:
Tầng 12 mất 1 đèn. Tầng 17 mất 1 nắp đèn. Cần bổ sung.
</t>
    </r>
    <r>
      <rPr>
        <u/>
        <sz val="12"/>
        <rFont val="Arial"/>
        <family val="2"/>
      </rPr>
      <t>Module:</t>
    </r>
    <r>
      <rPr>
        <sz val="12"/>
        <rFont val="Arial"/>
        <family val="2"/>
      </rPr>
      <t xml:space="preserve">
Có 15 module chưa cài đặt địa chỉ và kết nối vào hệ thống, ban quản lý đã khắc phục, hiện tại còn 9 module bị hỏng cần thay thế. Chi tiết xem bảng kê module trang sau.
Module giám sát bơm chữa cháy không được kết nối lại nhưng khi bơm chữa cháy chạy sẽ gây kích hoạt báo cháy. Khách hàng muốn chỉnh lại cài đặt: trạng thái bơm chữa cháy chỉ giám sát trong tủ báo cháy chứ không gây kích hoạt báo cháy.
Module giám sát tại tầng 3 không được kết nối vào van chặn. Đã kết nối lại.
Đã tải chương trình điều khiển của tủ trung tâm báo cháy xuống và gửi khách hàng sao lưu trước khi bảo trì.
</t>
    </r>
    <r>
      <rPr>
        <u/>
        <sz val="12"/>
        <rFont val="Arial"/>
        <family val="2"/>
      </rPr>
      <t>Tình trạng tủ FACP sau khi bảo trì:</t>
    </r>
    <r>
      <rPr>
        <sz val="12"/>
        <rFont val="Arial"/>
        <family val="2"/>
      </rPr>
      <t xml:space="preserve"> 
Các lỗi còn lại: Fire = 0; Pre-alarm = 0; Trouble = 13; Disablement = 0; Other event = 0
Đèn khẩn cấp và thoát hiểm:
Có 20 đèn exit hỏng và 32 đèn sự cố hỏng. Cần thay thế.
Tạ tầng hầm: Đèn sự cố hỏng và không có dây nguồn. SPS đã kéo dây nguồn cho đèn.</t>
    </r>
  </si>
  <si>
    <t>Manh.lh, Dien.hd, Hoang.v, Dung.ta, Thao.ct, Hieu.kv</t>
  </si>
  <si>
    <t>Thiếu ốc  bắt mặt bích đường ống cho bơm bù. Đã khắc phục. 
Bình tích áp hết khí, đã nạp bổ sung
Đã sơn lại hệ thống đường ống trong phòng bơm.
Một số van chặn bị hỏng tiếp điểm báo trạng thái. Một số công tắc dòng chảy bị hỏng. Chi tiết xem bảng kê tình trạng van và công tắc dòng chảy.</t>
  </si>
  <si>
    <t>Manh.lh, Dien.hd, Hoang.v, Thao.ct, Hieu.kv, Dung.ta</t>
  </si>
  <si>
    <t>Có 2 động cơ TA/SF-02 và TA/SF-04 bị hỏng cách điện, cần sữa chữa.
Biến tần của tủ quạt trên mái không được lắp cố định trong tủ, đang để trên tấm xốp. Cần di chuyển ra bên ngoài tủ để thông gió giải nhiệt tốt và được gắn cố định.</t>
  </si>
  <si>
    <t>-Test kiểm tra xác suất đầu báo cháy 
-kiểm tra và vệ sinh tủ điều khiển 
-Test kiểm tra 55 đầu báo nhiệt, tầng hầm
-Đã test kiểm tra 54 đầu báo nhiệt và khói từ tầng 11 - 19
-Đã kiểm tra test thử nút nhấn từ tầng 11-19
-Tủ điều khiển hoạt động bình thường
-Tầng hầm hỏng 3/35 đầu báo nhiệt
Đầu báo từ tầng 11-19 hoạt động bình thường 
-Nút nhấn từ tầng 11-19 hoạt động bình thường</t>
  </si>
  <si>
    <t>-Test kiểm tra sác xuất đầu báo cháy và nút nhấn
-Test kiểm tra 52 đầu  báo nhiệt tầng hầm
-Test kiểm tra 07 đầu tầng 1
-Test kiểm tra 11 đầu tầng lừng 1 + nhà trẻ
-Test kiểm tra 07 đầu tầng lửng 2 + bể bơi
-Test kiểm tra 63 đầu báo khu hành lang và căn hộ từ tầng 2 - tầng 10
-Test kiểm tra 09 nút nhấn khu hành lang từ tầng 2 - tầng 10
-Tầng hầm hỏng 2/52 đầu báo nhiệt thiếu 1 đầu
-Tầng 1 đầu báo hoạt động bình thường
-Tầng lửng 1 và nhà trẻ đầu báo hoạt động bình thường 
-Tầng lửng 2 và bể bơi đầu báo hoạt động bình thường
-Khu vực hành lang và căn hộ từ tầng 2 - tầng 10 hỏng 01/63 đầu báo đối diện phòng 312 tầng 3, nút nhấn từ tầng 2 - tầng 10 hoạt đồng bình thường</t>
  </si>
  <si>
    <t xml:space="preserve">-Bảo trì hệ thống quạt tầng áp, hút khói, tầng mái, tầng lửng, tầng 1, tầng hầm, khu bể bơi
-Đã bảo trì kiểm tra test chạy thử 21 quạt tăng áp và hút khói tại các tầng mái, tầng lửng, tầng 1, tầng hầm, khu bể bơi
-Sau khi bảo trì 21 quạt tại các tầng trên hoạt đọng bình thường
-Tầng lửng khu nhà </t>
  </si>
  <si>
    <t>Hung.nm, Hoang.v, Hieu.nq, Dung.ct</t>
  </si>
  <si>
    <t>Sự cố đầu báo lỗi</t>
  </si>
  <si>
    <t>Trouble = 15
Disable = 1
Xử lý lỗi Network node missing
Thay thế một số vị trí đầu báo do khách hàng cung cấp
Tủ FACP hết lỗi network node missing. Đề nghị khách hàng theo dõi thêm. Trouble = 9, Disable = 0</t>
  </si>
  <si>
    <t>Manh.lh, Dien.hd, Thao.ct</t>
  </si>
  <si>
    <t>129D Trương Định, Hà Nội</t>
  </si>
  <si>
    <t>UNIS HANOI</t>
  </si>
  <si>
    <t>G9 Ciputra, Tây Hồ, HN</t>
  </si>
  <si>
    <t>UNI-200625</t>
  </si>
  <si>
    <t>THAY THẾ VAN ĐƯỜNG ỐNG NƯỚC CẤP FCU NHÀ B4</t>
  </si>
  <si>
    <t>-Van khóa đường ống nước cấp cho PCU 2-8 bị rò rỉ nước
-Thay van khóa nước mới cho đường ống nước cấp
-Sau khi thay van khóa nước xong thiết bị đều bình thường</t>
  </si>
  <si>
    <t>Ton.nd, Bang.ta, Thiem.l</t>
  </si>
  <si>
    <t>US EMBASSY HANOI</t>
  </si>
  <si>
    <t>170 Ngoc Khanh, Ba Dinh, Hanoi</t>
  </si>
  <si>
    <t>UEH-190304</t>
  </si>
  <si>
    <t>SỬA CHỮA HỆ THỐNG BÁO CHÁY</t>
  </si>
  <si>
    <t>326A Nguyen Trai, Thanh Xuan, Hanoi</t>
  </si>
  <si>
    <t>UEH-190226</t>
  </si>
  <si>
    <t>THAY THẾ ĐÈN CHIẾU SÁNG TẠI NHÀ KHO 326A NGUYỄN TRÃI</t>
  </si>
  <si>
    <t xml:space="preserve"> Thay thế đèn chiếu sáng tại nhà kho 362A Nguyễn Trãi =&gt; Công việc hoàn thành, hệ thống hoạt động bình thường</t>
  </si>
  <si>
    <t>KHẢO SÁT OAHU</t>
  </si>
  <si>
    <t>OAHU</t>
  </si>
  <si>
    <t xml:space="preserve"> Replaced 01 fuse control, supply by client
 Recommend: Need to replace 01 compressor, 01 fan motor, 01 pressure switch =&gt; Need to more inspection about the refrigerant leaked</t>
  </si>
  <si>
    <t>UEH-190511-1</t>
  </si>
  <si>
    <t>CUNG CẤP MÁY NÉN</t>
  </si>
  <si>
    <t>UEH-190618</t>
  </si>
  <si>
    <t>SỬA CHỮA OAHU</t>
  </si>
  <si>
    <t>Thay thế 02 máy nén, sửa chữa 01 động cơ quạt, chỉnh sửa mạch điều khiển, chạy thử bàn giao
 Sau khi sửa chữa thay thế =&gt; Hệ thống hoạt động bình thường</t>
  </si>
  <si>
    <t>UEH-190916</t>
  </si>
  <si>
    <t>UEH-190916-FA-S01</t>
  </si>
  <si>
    <t>BẢO TRÌ HỆ THỐNG BÁO CHÁY TẠI 170 NGỌC KHÁNH</t>
  </si>
  <si>
    <t>Hệ thống báo cháy hoạt động bình thường</t>
  </si>
  <si>
    <t>Dien.hd, Thao.ct, Hoang.v, Thuong.mv</t>
  </si>
  <si>
    <t>UEH-190916-FA-S02</t>
  </si>
  <si>
    <t xml:space="preserve">- Hệ thống báo cháy h/đ bình thường
- 01 đèn báo của đàu báo cháy địa chỉ 73 loop 1 hỏng -&gt; cần thay thế
- Tủ cấp nguồn cho còi đèn tầng 2 hỏng 2 cặp cấp tín hiệu đầu ra -&gt; đã đổi sang cặp tín hiệu mới -&gt; còi đèn h/đ bình thường, </t>
  </si>
  <si>
    <t>UEH-190402-2</t>
  </si>
  <si>
    <t>RELOCATION &amp; REPLACEMENT TRANSFORMER</t>
  </si>
  <si>
    <t>Transformer</t>
  </si>
  <si>
    <t>Cung cấp, bàn giao vật tư thiết bị (trạm biến áp, bao gồm: tủ điện trung thế, máy biến áp, tủ điện hạ thế, tủ tụ bù, vỏ trạm)</t>
  </si>
  <si>
    <r>
      <t>- Đã lắp đặt trạm biến áp 22/0.4kVA
- Đã đóng điện &amp; đưa vào sử dụng trạm biến áp
- Đã di chuyển trạm máy biến áp cũ
=&gt; Cv đã hoàn thành
=&gt; Trạm biến áp h/đ bình thường
- Điện áp: 390/390/390V, dòng điện: 110/110/120A
- Thứ tự pha tại MCCB 800A trong phòng điện: ngược chiều kim đồng hồ
- Cách điện đường cáp hạ thế mới &gt;2000M</t>
    </r>
    <r>
      <rPr>
        <sz val="12"/>
        <rFont val="Calibri"/>
        <family val="2"/>
      </rPr>
      <t>Ω</t>
    </r>
  </si>
  <si>
    <t>KH kg tick vào ô đánh giá hài lòng =&gt; Mạnh tự tick trước vào ô Rất hài lòng</t>
  </si>
  <si>
    <t>SỰ CỐ ÁP SUẤT GAS THẤP</t>
  </si>
  <si>
    <t>Áp suất gas thấp 40PSI
Đường ống gas có nhiều vết dầu loang
Đầu mạng gas đường đẩy bị hở gas
Mạng bố ống gas lên 50PSI
=&gt; Cần kiểm tra kỹ hệ thống đường ống và xử lý đầu van, mạng gas hở đằng đẩy</t>
  </si>
  <si>
    <t>UEH-190930</t>
  </si>
  <si>
    <t>SỮA CHỮA RÒ RỈ GAS CHO AOHU</t>
  </si>
  <si>
    <t>1. Vệ sinh dầu toàn bộ sàn và đường ống
2. Nén áp Nito, kiểm tra rò rỉ gas
3. Hàn điểm rò rỉ gas
4. Thay thế 2 ti nạp đường đẩy và đường hồi
5. Thay thế 2 công tắc áp suất đường đẩy
6. Hút chân không hệ thống, nạp gas 
7. Chạy thử, bàn giao
=&gt; Sau khi sữa chữa, OAHU hoạt động bình thường
Các thiết bị linh kiện của OAHU  đã vận hành lâu, xuống cấp. Đề nghị định kì bảo trì đúng tiêu chuẩn.</t>
  </si>
  <si>
    <t>Ton.nd, Thuong.mv, Hiep.hs</t>
  </si>
  <si>
    <t>SỰ CỐ OAHU</t>
  </si>
  <si>
    <t>*OAHU đặt sai chế độ điều khiển
*Có hiện thượng cháy nguồn điều khiển gây đứt cầu chì
-&gt; Transformer N01 and Transformer N02 are danaged
=&gt; Cần thay 2 biến áp</t>
  </si>
  <si>
    <t>US EMBASSY HANOI - RESIDENCE</t>
  </si>
  <si>
    <t>18 Ton Dan, Hoan Kiem, Hanoi</t>
  </si>
  <si>
    <t>UEH-190917</t>
  </si>
  <si>
    <t>Hệ thống báo cháy đã kiểm tra hoạt động bình thường</t>
  </si>
  <si>
    <t>Dien.hd, Ninh.tv, Hoang.v</t>
  </si>
  <si>
    <t>SỰ CỐ HỆ THỐNG BÁO CHÁY CÓ ĐẦU BÁO BỊ LỖI</t>
  </si>
  <si>
    <t>Hệ thống báo cháy có đầu báo bị lỗi -&gt; Kiểm tra đầu báo phát hiện đầu báo L2D009  phòng 313 bị hỏng
=&gt; Cần thay thế đầu báo mới</t>
  </si>
  <si>
    <t>UEH-200316</t>
  </si>
  <si>
    <t xml:space="preserve">THAY THẾ ĐẦU BÁO CHÁY </t>
  </si>
  <si>
    <t>Đầu báo cháy phòng 313  bị hỏng
Đã thay thế đầu báo mới
Đầu báo mới thay hoạt động bình thường</t>
  </si>
  <si>
    <t>UEH-200529</t>
  </si>
  <si>
    <t>Bình ắc quy sụt điện áp khi khởi động
Máy phát điện khởi động nhiều lần không khởi động
Thay thế bình ắc quy MF210H52
Kiểm tra rơ le trung gian mở van nhiên liệu
Máy phát điện sau khi thay bình ắc quy và kiểm tra rơ le trung gian máy phát điện hoạt động bình thường
Cần theo dõi thêm để kiểm tra</t>
  </si>
  <si>
    <t>UEH-200623</t>
  </si>
  <si>
    <t>SỬA CHỮA OAU-1</t>
  </si>
  <si>
    <t>-Remove old gos and replace filten
'-Test compression of nitrogen ,remove nitrogen an vacuum
'-Rechange new gos
'-Replace transformer 100v and replace 2 contractors
'-Runing and test
-Work done</t>
  </si>
  <si>
    <t>Ton.nd, Hiep.hs, Thiem.l</t>
  </si>
  <si>
    <t>21 Hai Ba Trung, Hoan Kiem, Hanoi</t>
  </si>
  <si>
    <t>UEH-200625-Rev1</t>
  </si>
  <si>
    <t>THAY THẾ TỦ ATS2</t>
  </si>
  <si>
    <t>- Thay thế tủ ATS 2
- Chạy thử, bàn giao
-&gt; Tủ ATS 2 h/đ bình thường</t>
  </si>
  <si>
    <t>UEH-200810</t>
  </si>
  <si>
    <t>THAY THẾ BƠM NƯỚC SINH HOẠT</t>
  </si>
  <si>
    <t>Thay thế bơm nước sinh hoạt -&gt; Chạy thử &amp; bàn giao =&gt; Hệ thống h/đ bình thường</t>
  </si>
  <si>
    <t>Hung.nm, Dien.hd, Bang.ta, Hieu.kv, Diem.lv, Thiem.l</t>
  </si>
  <si>
    <t>UEH-200812-1</t>
  </si>
  <si>
    <t>UEH-200812-1-FA-S01</t>
  </si>
  <si>
    <t>- 01 đầu báo địa chỉ 16 phòng 103 hỏng -&gt; cần thay thế đầu báo mới (Model: NOFAPT-851)
- 02 đầu báo địa chỉ 42, 65 tầng 3 phòng 321, phòng 331 hỏng -&gt; cần thay thế đầu báo mới (Model: NOFAPT-851)
- Phòng họp lớn tầng 1 thiếu 01 đầu báo -&gt; cần lắp bổ sung &amp; cài đặt lại
- 01 module, input địa chỉ 44 (Model NO FMM-1) hỏng -&gt; cần thay thế module mới
- 01 đèn báo của đầu báo địa chỉ 37, loop 1 hỏng -&gt; cần thay thế đèn mới
=&gt; các thiết bị còn lại h/đ bình thường</t>
  </si>
  <si>
    <t>Hung.nm, Diem.lv, Tan.nm, Hoang.v</t>
  </si>
  <si>
    <t>UEH-200812-1-FA-S02</t>
  </si>
  <si>
    <t>- Tủ điều khiển &amp; các tủ nguồn h/đ bình thường
- Tủ nguồn còi đèn tầng 1: hỏng 1 bình ắc quy -&gt; cần thay thế ắc quy mới
- Tầng 1: hỏng 1 đầu báo địa chỉ 16 phòng 103, thiếu 1 đầu báo địa chỉ 08 -&gt; cần thay thế &amp; lắp bổ sung đầu báo mới
- 01 đèn báo cho đầu báo địa chỉ 37 hỏng -&gt; cần thay thế đèn mới
- Tầng 2: thiếu 01 đầu báo địa chỉ 88 -&gt; cần lắp bổ sung đầu báo mới
- Tầng 3: có 2 đầu báo phòng 321, phòng 331 địa chỉ 42, 65 hỏng -&gt; cần thay thế đầu mới
- Ắc quy của hệ thống đã đến kỳ hạn thay thế theo khuyến cáo của hãng -&gt; cần thay thế ắc quy mới để đảm bảo cho hệ thống
- Do thời gian sử dụng khá lâu nên đầu báo của hệ thống đã có dấu hiệu nhận tín hiệu kém -&gt; cần có phương án thay đầu báo mới
- Tầng 1: 01 module giám sát địa chỉ 44 hỏng -&gt; cần thay thế mới</t>
  </si>
  <si>
    <t>Hung.nm, Nguyen.di, Minh.tn</t>
  </si>
  <si>
    <t>- ĐSQ mất nước
-&gt; Ktra tình trạng auto của bơm, bơm h/đ bình thường. Các thông số như sau: 
- Bơm 1: dòng điện: 9,8A, 9,4A, 8,4A, 385V, 386V
- Bơm 2: dòng điện: 9,9A, 8,6A, 9,2A. Điện áp: 385V, 388V, 386V 
=&gt; Bơm h/đ bình thường
=&gt; Đề nghị theo dõi hđ của phao báo mức trên bể nước</t>
  </si>
  <si>
    <t>Bang.ta, Thao.ct</t>
  </si>
  <si>
    <t>UEH-201201</t>
  </si>
  <si>
    <t>CHO THUÊ MÁY PHÁT ĐIỆN DỰ PHÒNG</t>
  </si>
  <si>
    <t>- Cho thuê MFĐ dự phòng, công suất ~350kVA
- Dầu diesel chạy máy phát do KH cấp
=&gt; công việc đã hoàn thành</t>
  </si>
  <si>
    <t>UEH-190401</t>
  </si>
  <si>
    <t>SỬA CHỮA CHILLER</t>
  </si>
  <si>
    <t>Replace compressor 2, expansion valve, dryer filter of module 1.
 Replace compressor 1 of module 2.
Overhaul 2 Chiller Pump
Running test and hand-over.
 =&gt; After replace, Overhaul =&gt; The system works normally
 =&gt; Need to maintenance periodic for Chiller</t>
  </si>
  <si>
    <t>KIỂM TRA &amp; SỬA CHỮA CHILLER</t>
  </si>
  <si>
    <t>Mạch 1 máy nén số 2 van áp suất cao chảy dầu (báo lỗi áp suất thấp)
Mạch 2 máy nén số 2 phin bị chẩy dầu mối hàn
=&gt; Mạch 1 thay van áp suất cao, xả gas, hút chân không, nạp gas mới
Mạch 2 máy nén số 2 xử lý chẩy dầu, hút chân không nạp gas mới
=&gt; Sau khi thay van áp suất cao, xử lý xong chẩy dầu =&gt; Nạp gas mới thiết bị 2 mạch hoạt động bình thường</t>
  </si>
  <si>
    <t>UEH-200616</t>
  </si>
  <si>
    <t>LẮP ĐẶT HỆ THỐNG CHỮA CHÁY CHO BẾP</t>
  </si>
  <si>
    <t>- Lắp đặt hệ thống chữa cháy tự động cho bếp
- Chạy thử, bàn giao (bao gồm cả hướng dẫn vận hành)
-&gt; Hệ thống chữa cháy tự động cho bếp h/đ bình thường</t>
  </si>
  <si>
    <t>- Mạch A, B áp suất thấp (Mạch 2)
- Mạch 2 đang dừng không h/đ
-&gt; Ktra tình trạng áp suất mạch A, mạch B -&gt; phát hiện mạch A đang hết gas
-&gt; Mạch B rò rỉ gas &amp; trong tình trạng thiếu gas
=&gt; Ktra các điểm bị rò rỉ gas và xử lý các điểm rò rỉ
=&gt; Máy nén mạch B đang tương thích với chiller có thể thay máy nén đúng chủng loại với chiller</t>
  </si>
  <si>
    <t>Ton.nd, Bang.ta</t>
  </si>
  <si>
    <t>UEH-200814</t>
  </si>
  <si>
    <t>- Sửa chữa rò rỉ gas máy nén mạch A &amp; B của Modul 2
- Thử kín, hút chân không và nạp gas
- Bổ sung dầu lạnh cho máy nén 2 mạch
- Xịt rửa, vệ sinh chiller
- Chạy thử &amp; bàn giao</t>
  </si>
  <si>
    <t>UEH-200928</t>
  </si>
  <si>
    <t>Sau khi bảo trì, thay thế vật tư MFĐ h/đ bình thường</t>
  </si>
  <si>
    <t>VĂN PHÚ INVEST</t>
  </si>
  <si>
    <t>Tòa Nhà Văn Phú Invest, 104 Thái Thịnh, Đống Đa, Hà Nội</t>
  </si>
  <si>
    <t>VPI-200601</t>
  </si>
  <si>
    <t xml:space="preserve">- Có 4 nút nhấn hỏng hoặc hoạt động không ổn định (lúc kích hoạt được báo cháy, lúc không kích hoạt được):
Tầng 8 phòng Yoga, địa chỉ L03.106
Tầng 5 sảnh thang máy, địa chỉ L02.105 và L02.106
Tầng 3 cầu thang bộ, địa chỉ L02.102
- 2 Module liên động báo cháy điều khiển thang máy hoạt động bình thường. Thời gian trễ kích hoạt 5 phút. Tuy nhiên đầu ra tiếp điểm điều khiển của module là NO không tương thích với đầu vào thang máy nhận tiếp điểm NC. 2 dây tín hiệu của thang máy đang bị chụm lại và đấu vào module giám sát thang máy. Dẫn đến thang máy không di chuyển xuống tầng 1 khi có báo cháy.
- 2 Module giám sát thang máy đang bị cách ly và không có dây tín hiệu liên kết module giám sát và thang máy. Dẫn đến tủ trung tâm báo cháy không giám sát được thang máy. 2 module này đều có phần mô tả THANG MAY 1.
- Do chủ đầu tư cải tạo văn phòng dẫn đến phần mô tả của đầu báo cháy không khớp với thực tế. Sau khi có bản vẽ mặt bằng chuẩn thì cần cập nhật lại mô tả của đầu báo cháy. Số lượng bị sai lệch là 18 đầu báo (các đầu báo khác chỉ mô tả chung là vị trí tầng và khách hàng nào).
- Đã cắt điện lưới để thử khả năng lưu trữ điện của acquy trong 1h, kết quả acquy hoạt động tốt.
- Các module điều khiển và giám sát bơm chữa cháy không kết nối với tủ điều khiển bơm chữa cháy. Do đó hệ thống báo cháy không giám sát và điều khiển bơm chữa cháy.
- Còi báo trên tủ trung tâm báo cháy đang sử dụng loại có dòng điện định mức 30mA. Dòng điện đo được khi còi hoạt động là 11.4mA. Còi báo đang hoạt động không đủ định mức và tín hiệu xuất từ tủ trung tâm báo cháy đang bị quá dòng. Cần thay loại còi tương thích với tủ.
- Trong quá trình chạy thử tủ trung tâm báo cháy, ghi nhận một số lần tủ trung tâm báo cháy bị treo, phải tắt nguồn khởi động lại.
</t>
  </si>
  <si>
    <t>Manh.lh, Hieu.kv, Dien.hd, Ha.vd, Luan.dt</t>
  </si>
  <si>
    <t>- Hệ thống báo cháy h/đ bình thường
- Tủ điều khiển trung tâm h/đ bình thường
- Tầng 3, 5 &amp; 8 mỗi tầng có 1 nút nhấn kg h/đ
- Tầng 1: 2 nút nhấn kg h/đ
- Tầng 8: 2 đầu báo nhiệt địa chỉ 71, 85 hỏng, kg kích hoạt đc
-&gt; Cần thay thế các thiết bị hỏng để hệ thống h/đ ổn định hơn
=&gt; Các thiết bị còn lại h/đ bình thường</t>
  </si>
  <si>
    <t>Hung.nm, Hoang.v, Cuong.dv</t>
  </si>
  <si>
    <t>Fire fighting pump</t>
  </si>
  <si>
    <t xml:space="preserve">- 2 bơm chính bị hở phớt, rò rỉ nước =&gt; cần sửa chữa, thay thế
 - Áp suất cài đặt cho bơm bù: Chạy 5 Bar, dừng 6 Bar. 
- Bơm chính chạy luân phiên khi áp suất giảm đến 3 Bar và dừng khi tăng lên 6 Bar.
- Alarm valve hoạt động bình thường. Chuông nước bị khóa bằng van tay gạt nên sẽ không hoạt động khi hệ thống chữa cháy kích hoạt. Nếu muốn chuông hoạt động tự động cần chỉnh sửa đường nước điều khiển alarm valve.
- Không có công tắc dòng chảy để giám sát dòng nước. Có 1 công tắc cảnh báo áp suất lắp tại đường cấp cho chuông nước, nhưng đường nước này đang khóa bằng van tay gạt nên công tắc cảnh báo áp suất sẽ không hoạt động.
</t>
  </si>
  <si>
    <t>- Các bơm chữa cháy h/đ bình thường
- Tủ điều khiển &amp; các thiết bị điều khiển bơm h/đ bình thường
- Hệ thống bơm đang mất kết nối với hệ thống báo cháy do đường nước cấp ra công tắc áp suất đang bị khóa
- 02 bơm điện dòng chạy cao quá tải so với dòng định mức -&gt; cần theo dõi thường xuyên
- Bơm bù áp dòng động cơ lệch pha, pha B cao hơn dòng định mức
- Bình tích áp của hệ thống đang mất hết khí, bơm đang chạy trực tiếp sau mỗi lần áp tụt mà không có bình tích áp hỗ trợ -&gt; cần sửa chữa hoặc thay thế bình tích áp mới để hệ thóng ổn định hơn</t>
  </si>
  <si>
    <t>- Bơm bù của hệ thống bơm cứu hỏa không chạy tự động
-&gt; Ktra &amp; điều chỉnh lại van áp suất
=&gt; Van áp suất có hiện tượng bó kẹt thỉnh thoảng h/đ không chính xác
=&gt; Cần thay van áp suất khác cho bơm bù
=&gt; Cần ktra 1 bơm cứu hỏa khi chạy không lên nước</t>
  </si>
  <si>
    <t xml:space="preserve">- 02 bơm chữa cháy bị rò rỉ nước nặng, ngừng h/đ
- Ktra 2 bơm, gioăng phớt hỏng, các bulong,vỏ ngoài bị han rỉ nặng
-&gt; Đề nghị thay thế toàn bộ cụm </t>
  </si>
  <si>
    <t>16, Pháo Đài Láng, P. Láng Thượng, Q. Đống Đa, Tp. Hà Nội</t>
  </si>
  <si>
    <t>Sự có máy ACB không hoạt động</t>
  </si>
  <si>
    <t xml:space="preserve">ACB phía máy phát điện của tủ ATS2 không hoạt động tự động (không tự ON khi chạy thử mất điện, và không thể ON khi chạy chế độ bằng tay
ACB phía máy phát điện đã tạm thời được thay thế bằng ACB khác
Kiểm tra đóng cắt phần cơ của AC không phát hiện bất thường
ATS2 đang tạm thời thay thế ACB máy phát bằng ACB khác
Đề nghị chạy thử ATS2 để kiểm tra
Rơ le bảo vệ điên áp phía máy phát của ATS2 và role bảo vệ điện áp của ATS1 sử dụng đã lâu khách hàng nên cân nhắc thay thế
Các thiết bị điện nên được bào trì và thí nghiệm định kỳ để đảm bảo vận hành ổn định và tin cậy
</t>
  </si>
  <si>
    <t>Chạy thử ATS ở chế độ tự động và mang tải
ATS2 hoạt động tự động, mang tải bình thường</t>
  </si>
  <si>
    <t>KCN Nam Thăng Long, Bắc Từ Liêm, Hà Nội</t>
  </si>
  <si>
    <t>LỖI HỆ THỐNG CHILLER</t>
  </si>
  <si>
    <t>Kiểm tra Chiller số 1; áp suất dầu bằng 0, hết gas; cháy dầu ở hộp điện và ổ van an toàn, có dấu hiệu rò điện ra vỏ; tháo hộp điện kiểm tra phát hiện cháy dây nguồn, chảy dầu, hỏng chân đấu điện vào máy nén
=&gt; Cần sửa chữa rò rỉ dầu; thay dây nguồn máy nén; thay máy nén</t>
  </si>
  <si>
    <t>KIỂM TRA CHILLER</t>
  </si>
  <si>
    <t>Chiller số 2 đang OFF (Mạch 2), van an toàn bị hỏng gẫy =&gt; Kiểm tra van an toàn bị gẫy 
=&gt; IDC đang OFF Chiller số 2 để đảm anro an toàn chế động hoạt của Chiller số 2 (mạch 2) =&gt; Đề nghị thay thế van an toàn</t>
  </si>
  <si>
    <t>Xác nhận tình trạng Mạch 2 Chiller số 2:
 - Mạch 2 Chiller số 2 không hoạt động, gãy van an toàn, áp suất tĩnh 5,2 bar; Mạch 1 Chiller số 1: Áp suất tính "0" Bar, CB tổng Chiller số 1 đang OFF</t>
  </si>
  <si>
    <t xml:space="preserve"> Chiller số 1: Mạch 1 chảy dầu ở đầu cực, hết Gas
Chiller số 2: Mạch 2 đang ép áp 7 bartuwf 17h gày 11/8/2019
Chiller số 1: Dùng keo chuyên dụng cho đầu cực máy nén, hút chân không mạch 1 =&gt; Nạp gas 2.5 Bar=&gt; Mạch 2 Chiller số 1 sẵn sàng hoạt động
Chiller số 2: Xả áp mạch 2, xả nước trong mạch 2, xả gas bình ngưng mạch 2
Nạp nito lên 10 Bar để theo dõi trong vòng 24h (từ 21h ngày 12/8/2019)
Chiller số 1: Mạch 1 đang nạp Gas 2.5bar =&gt; Mạch 2 sẵn sàng hoạt động
Chiller số 2: Mạch 2 đang nén áp 10 bar (từ 21h ngày 12/8/2019)
Tại thời điểm xả mạch 2 - CHiller 2 có lẫn cả dầu và nước
sau đó thực hiện nén nito áp bằng 10 bả từ 21j=h ngày 12/8/2019 =&gt; Thống nhất thử áp trong 24h</t>
  </si>
  <si>
    <t>IDC-190807-1</t>
  </si>
  <si>
    <t>SỬA CHỮA CHILLER SỐ 2 (PHƯƠNG ÁN 1)</t>
  </si>
  <si>
    <t xml:space="preserve"> Chạy nước nóng và hút ẩm bình bay hơi, bình ngưng tụ và đường ống; Nén nito xả dầu và nước đấy bình ngưng tụ và bay hơi; vệ sinh dọn dẹp khu vực làm việc</t>
  </si>
  <si>
    <t>Sấy, bôi trơn máy nén, chạy nước nóng cho bình ngưng và bình bay hơi, kết hợp với hút chân không để hút ẩm =&gt; Bọc lại máy nén và dọn dẹp vệ sinh khu vực làm việc</t>
  </si>
  <si>
    <t>Sấy máy nén; chạy nước nóng và hút ẩm cho bình bay hơi, bình ngưng, bình tách dầu và đường ống, bọc lại máy nén, vệ sinh khu vực làm việc</t>
  </si>
  <si>
    <t xml:space="preserve">Mạch 1 chiller số 2 đang dừng; mahcj 2 chiller số 2 đang nép áp 10 bar (từ 18h30 ngày 15/8/2019), tại 6h30 ngày 17.8.2019 áp suất vẫn giữ 10 bar
Xả nito trong mạch 2 chiller số 2, lắp lại 2 mặt bích bình bay hơi. Mở các van nước chiller số 2. Hút chân không mạch 2, nạp gas mạch 2 lên 2.5bar=&gt; Chạy mạch 1 chiller 2, phát hiện máy báo lỗi "over curent"- SPS đã kiểm tra phát hiện 3 đầu cực và dây cáp máy nén mạch 1 bị quá nhiệt </t>
  </si>
  <si>
    <t>IDC-190925</t>
  </si>
  <si>
    <t>NẠP GAS CHO MẠCH 1 CHILLER SỐ 1</t>
  </si>
  <si>
    <t xml:space="preserve">SỰ CỐ CHILLER SÓ 1 MẠCH 1 ÁP SUẤT THẤP </t>
  </si>
  <si>
    <t>Áp suất thấp 1.7 Bar
Nạp bổ sung gas lân 2.75Bar (= 5kg gas R134A)
Tình trạng hết báo lỗi về tủ điều khiển</t>
  </si>
  <si>
    <t>SỰ CỐ CHILLER 2 MẠCH 2</t>
  </si>
  <si>
    <t>Chạy nước ngưng cho bình ngưng và bình bay hơi
Hiện tại nạp cho hệ thống 10 bình gas R134A (= 136kg)
Kiểm tra lại các van, thử xì và không phát hiện rò rỉ
=&gt; kế hoạch tiếp theo: chờ thống nhất bước 9 giữa các bên và sẽ tiếp tục công việc</t>
  </si>
  <si>
    <t>Hút chân không theo phương án đã phê duyệt (bước 7) hút tại 3 điểm
Thông số đo hút chân không 
+ 8h30 phút: 1) Bình lỏng: 3000:Microm 
                              2)  Bình hơi: 3000:Microm
                              3) Bình dầu: 3000:Microm
+21h20ohut: 1) Bình lỏng: 1800:Microm
                              2)Bình hơi: 1800:Microm
                              3)Bình dầu: 1800:Microm
=&gt; Tiếp tục thực hiện các phương án đã phê duyệt</t>
  </si>
  <si>
    <t>8h30 đo đồng hồ chân không là 2200Microm
1. Hút chân khôn g theo phương án đã phê duyệt (bước 7) từ 12h30 đến 16h
2. Đo chân không bằng đồng hồ Microm tại thời điểm 16h15 là 960Microm
=&gt; Tiếp tục thực hiện các bước đã phê duyệt vào lúc 8h30 ngày 24/09/2019</t>
  </si>
  <si>
    <t>Đề nghị SPS gửi lại biên bản theo tinh thần nội dung cuộc họp ngày 23/09/2019 trước 17h ngày 23/09/2019.
Đến thời điểm 8h30 ngày 24/09/2019 nếu kết quả đo độ chân không vượt quá ngưỡng theo đề xuất của SPS. IDC miền bắc sẽ tạm dùng công việc tiếp theo chờ phương án được thống nhất</t>
  </si>
  <si>
    <t>KIỂM TRA CHÂN KHÔNG</t>
  </si>
  <si>
    <t>8h30: kiểm tra chân không tại dàn lạnh consense: 1350
13h30: Tiến hành nạp dầu: 10.3lit, hơn dự kiến trong quy trình 1.3lit (B9)
17h00: Tiến hành mở các van theo bước 8
17h30: tiến hành nạp gas dương 2 bình : + 1 bình 16.1lit -&gt; 2.55kg
                                                                                              + 1 bình 16.3lit -&gt; 8.7kg
Nhà thầu dự kiến sáng mai (28.09.2019) sẽ tiến hành xả dầu và nạp thêm gas theo đúng quy trình</t>
  </si>
  <si>
    <t xml:space="preserve">Sự cố </t>
  </si>
  <si>
    <t>Thời gian 17h - 22h ngày 17/09/2019 tiếp tục hút chân không  và theo dõi kiểm tra
+8h30 kiểm tra áp suất chân không
+Đạt lên các bước tiếp theo
=&gt; Tại thời điểm ngừng hút chân không, đo 2200Microm</t>
  </si>
  <si>
    <t>8h30 đo ở bình tích dầu 2050Microm
8h30 đo ở bình Condensor 2050Microm
8h30 đo ở bình Evap 2050 Microm
+ Hút chân không 3 điểm theo phương án đã phê duyệt (bước 7)
+ Đo đồng hồ chân không tại 3 điểm lúc 16h30
Bình ngưng: 1450Microm
Bình bay hơi: 
Bình tách dầu: 1500Microm
=&gt; Hút chân không  đến 21h30
Kết quả đo: + Bình tách dầu: 1400-1450Microm
                           +Bình ngưng: 1400-1450Microm
                            + Bình Evap: 1450Microm</t>
  </si>
  <si>
    <t>Thực hiện Bước 10 bật nguồn cấp cho Chiller 2 tiến hành sấy dầu trong 2h (từ 8h30 đến 10h30)
Kiểm tra thông số điện tử cuộn dây (0.1 megaom)
Kiểm tra test cách điiện cuộn dây (OLM megaom)
Bật chạy máy chiller2 System 2 và theo dõi shi chép thông só (13h40 đến 17h40)
Sau khi chạy máy và theo dõi 4 tiếng
Thiết bị hoạt động bình thường nhiệt độ cao nhất tại đầu cục máy nén là 39.7 độc C
Ngày mai tiếp tục công việc theo kế hoạch đã duyệt
Ngày 01/10/2019 Tiếp tục test căn chỉnh các thông số của mạch 2 chiller 2</t>
  </si>
  <si>
    <t>Bật chạy máy Chiller 2 mạch 2 và theo dõi ghi chép thông số từ 8h40 đến 16h
Nhiệt độ cao nhất tại đầu cực của máy nén trong quá trình chạy máy là 41 độc C (sau khi chạy máy 30ph đầu, 38 độ C ở trạng thái chạy sau đó)
Thiết bị hoạt động bình thường
Ngày 02/10/2019 sẽ tiếp tục công việc đã được phê duyệt</t>
  </si>
  <si>
    <t>Đã xong bước 12
Đề nghị nhà thầu tiếp tục các bước tiếp theo</t>
  </si>
  <si>
    <t>*Bọc lại bảo ôn đường ống, máy nén và đóng máy dòng điện máy nén
* Chạy tải 100% từ 11h10 và theo dõi đến 14h10 nhiệt độ ở đầu cực máy nén cao nhất là 48 độ C
*19h10 nạp bổ sung gas cho đến thời điểm này nạp vào chiller 2 mạch 2 là 150kg R134
*Tiếp tục chạy máy 100% tải và đặt nhiệt độ ở 7.5 độ C đến 15h50
*Kết luận: trong quá trình chạy 100% tải và theo dõi các thông số thô vẫn đạt độ ổn định và chạy tốt</t>
  </si>
  <si>
    <t>*Chưa kiểm tra được tình trạng phin lọc dầu, lọc gas do chưa tháo ra được
*Quá trình chạy 100% FLA (set 7.5 độ C) trong hơn 3h, nhiệt độ nức ra đạt min 8.2 độ C
*Thiếu bảo ôn chổ sấy dàn máy nén, đề nghị bổ sung (10x15cm)
*Kế hoạch 3/10: Thay dầu, kiểm tra, thay phin lọc dầu, lọc gas</t>
  </si>
  <si>
    <t>IDC-190711</t>
  </si>
  <si>
    <t>IDC-190711-WL-S01</t>
  </si>
  <si>
    <t xml:space="preserve">Water leakage indicator </t>
  </si>
  <si>
    <t>Điện áp nguồn cấp tại tủ giám sát: 17,41VDC thấp hơn điện áp định mức 24DVC. Đề nghị kiểm tra sữa chữa hoặc thay thế nguồn cấp.
Dây sensor 0 tại module 1 bị đứt, đã sữa chữa.
Dây sensor 1 tại module 3 độ nhạy  bén</t>
  </si>
  <si>
    <t>Đồng ý với kết quả bảo dưỡng</t>
  </si>
  <si>
    <t>Manh.lh, Dien.hd, Ninh.tv, Hoang.v</t>
  </si>
  <si>
    <t>IDC-190711-AS-S01</t>
  </si>
  <si>
    <t>Một số cửa bị lỏng ốc giữ má từ và tay co thủy lực. Đã siết chặt
Phòng đấu cáp trong (tầng 2): má từ cách xa cửa, phải kê thêm mới hút được, tay co thủy lực bị chảy dầu mất khả năng điều chỉnh cần thay thế
Phòng thiết bị dự phòng (tầng 2) bị gãy tay nắm cửa, cần thay thế.
Phòng NOC (tầng 2): đèn led má từ không sáng. Tay nắm cửa bị gãy, đã tạm thời lấy tay nắm cửa khác (ít dùng) thay sang.</t>
  </si>
  <si>
    <t>Đồng ý với nhận xét từ nhà thầu</t>
  </si>
  <si>
    <t>IDC-191024</t>
  </si>
  <si>
    <t>SỮA CHỮA CHILLER</t>
  </si>
  <si>
    <t xml:space="preserve">Đầu cực của máy nén bị hở gioăng
Kiểm tra áp suất gas 2 bar vẫn giữ nguyên giá trị đo của ngày hôm trước
Nạp gas R134A 150kg song song việc chạy bơm nước nóng.
13h40 bắt đầu chạy mạch 1 chiller 1 đến 14h40 và cái đặt tủ từ 80-90% và đo thông số nhiệt độ đầu cực, nhiệt độ nước vào ra, áp suất gas. áp suất dầu 
Dòng điện tiêu thụ của máy nén: Các thông số đã được kê vào bảng kê chi tiết đính kèm. 
Sau khi sữa chữa thay thế cho mạch 1 chiller 1 và chạy thử, bàn giao cho bên IDC. Chiller 1 mạch 1 hoạt động bình thường và kết thúc quá trình sữa chữa
</t>
  </si>
  <si>
    <t>Các thông số ở bảng theo dõi vận hành sau sữa chữa</t>
  </si>
  <si>
    <t>SỮA CHỮA MẠCH 1 CHILLER SỐ 1</t>
  </si>
  <si>
    <t>Sữa chữa mạch 1 chiller số 1
Thay Filter dầu, filter gas, dầu máy nén
Hút chân không
Kết nối dây điền từ tủ tới máy nén
Các  hạng mục vòn lại được phê duyệt bởi SPS và IDC sẽ được làm vào hôm sau
Đã nạp 2kg gas (hiển thị áp suất 2 kg trên màn hình)</t>
  </si>
  <si>
    <t>IDC-190711-PR-Q01</t>
  </si>
  <si>
    <t>PAC</t>
  </si>
  <si>
    <t>PAC 01 Tầng 1 Phase 1</t>
  </si>
  <si>
    <t>- Phin lọc gió của PAC 01  bẩn bết và mỏng cần thay thế phin mới.
- Van ba ngả hỏng cần thay thế van mới
-&gt; Ngoài các vấn đề nêu trên thì máy h/đ bình thường</t>
  </si>
  <si>
    <t>Đồng ý</t>
  </si>
  <si>
    <t>Hung.nm, Ton.nd</t>
  </si>
  <si>
    <t>PAC 02 Tầng 1 Phase 1</t>
  </si>
  <si>
    <t>- Van ba ngả hỏng cần thay thế van mới
-&gt; Ngoài vấn đề nêu trên thì máy h/đ bình thường</t>
  </si>
  <si>
    <t>PAC 01 Tầng 2 Phase 1</t>
  </si>
  <si>
    <t>- Bảo ôn của Y lọc có hiện tượng đọng nước -&gt; cần bọc mới lại
-&gt; Ngoài vấn đề nêu trên thì máy h/đ bình thường</t>
  </si>
  <si>
    <t>PAC 02 Tầng 2 Phase 1</t>
  </si>
  <si>
    <t>PAC 03 Tầng 2 Phase 1</t>
  </si>
  <si>
    <t>PAC 04 Tầng 2 Phase 1</t>
  </si>
  <si>
    <t>PAC 05 Tầng 2 Phase 1</t>
  </si>
  <si>
    <t>PAC 06 Tầng 2 Phase 1</t>
  </si>
  <si>
    <t>PAC 07 Tầng 2 Phase 1</t>
  </si>
  <si>
    <t>PAC 08 Tầng 2 Phase 1</t>
  </si>
  <si>
    <t>PAC 09 Tầng 2 Phase 1</t>
  </si>
  <si>
    <t>IDC-190711-CT-Q01</t>
  </si>
  <si>
    <t>Tháp 1 &amp; 2</t>
  </si>
  <si>
    <t>- Một số tấm tản nhiệt của tháp 1 và tháp 2 bị vỡ rách có thể bổ sung thay thế
- Dây cuaroa số 3 tháp 1 bị xước và trùng hơn các dây còn lại cần thay mới toàn bộ để hiệu quả hơn
- Lõi lọc thô của hệ thống bơm hóa chất không còn trước khi bảo trì
- Đồng hồ áp của bơm bù nước bị hỏng 4 cái =&gt; Cần thay 
-&gt; Ngoài các vấn đề trên thì hệ thống vẫn hoạt động
- 02 bơm bù nước kêu to cần theo dõi thêm</t>
  </si>
  <si>
    <t>Đồng ý với các nhận xét của SPS</t>
  </si>
  <si>
    <t>Ton.nd, Hung2.nm, Hung.nm, Dung.ta, Thuong.mv</t>
  </si>
  <si>
    <t>Cụm bơm số 1</t>
  </si>
  <si>
    <t>- Bơm hồi 1: Hỏng van 1 chiều, van xả đáy bị rỉ nước nhỏ giọt =&gt; Cần thay mới
- Bơm lạnh 1: Thân vỏ ở gần hộp đấu điện có nhiệt độ khá  lớn xấp xỉ 66 độ =&gt; Cần theo dõi thêm
- Một cột đồng hồ áp rỉ sét cần thay mới
- Bơm nóng 1: Không có gì bất thường
-&gt; Ngoài các vấn đề nêu trên thì hệ thống vẫn hoạt động</t>
  </si>
  <si>
    <t>Ton.nd, Thuong.mv, Dung.ta, Luan.dt</t>
  </si>
  <si>
    <t>Cụm bơm số 2</t>
  </si>
  <si>
    <t>- Bơm hồi số 2: Hỏng phin Y lọc, hỏng gioăng, 02 cột đồng hồ áp suất bị rỉ sét-&gt; cần thay mới
- Bơm lạnh số 2: Hỏng phin Y lọc, 02 cột đồng hồ áp suất bị rỉ sét -&gt; cần thay mới
- Bơm nóng số 2: Hỏng phin Y lọc -&gt; cần thay mới
=&gt; Ngoài các vấn đề trên hệ thống vẫn hoạt động</t>
  </si>
  <si>
    <t>IDC-190711-GE-Y01</t>
  </si>
  <si>
    <t>MTU số 1</t>
  </si>
  <si>
    <t>- Máy MTU 01 hoạt động bình thường
- Để đảm bảo hệ thống máy phát điện dự phòng MTU 01 hoạt động ổn định hơn, cần:
+ Định kỳ chạy máy có tải
+ Bồn dầu ngầm có cặn bẩn cần xả đáy và tách nước
+ Máy phát điện MTU 01 đang có hơi nước trong máy cần theo dõi và kiểm tra</t>
  </si>
  <si>
    <t>Hung2.nm, Hung.nm, Luan.dt</t>
  </si>
  <si>
    <t>MTU số 4</t>
  </si>
  <si>
    <t xml:space="preserve">Máy MTU 02 hoạt động bình thường
Để đảm bảo hệ thống máy phát điện dự phòng MTU 02 hoạt động ổn định hơn cần:
- Định kỳ chạy máy có tải
- Bồn dầu ngầm có cặn bẩn cần xả đáy và tách nước
- Máy phát điện MTU02 đang có hơi nước trong máy cần theo dõi và kiểm tra
</t>
  </si>
  <si>
    <t>IDC-190711-CH-Q01</t>
  </si>
  <si>
    <t>Chiller số 1</t>
  </si>
  <si>
    <t>- Van khóa nước cấp vào bình ngưng đóng không chặt
- Công tắc dòng chảy lắp đặt chưa đúng quy chuẩn , cần cải tạo lại để hoạt động hiệu quả 
- Cảm biến nhiệt độ bình lạnh SYS # 1 không hiển thị nhiệt độ . Hỏng cần thay thế
- Có hiện tượng thấm dầu tại đường rắc co nối với cảm biến áp suất economizer cần theo dõi thêm 
- Khuyến cáo thay nước gly ovil sau 1 năm sử dụng 
- Bình ngưng bám cặn canxi nhiều -&gt; Đề xuất chạy tuần hoàn hóa chất để nâng cao hiệu suất cho chiller . 
- Hỗ trợ IDC thay thế cáp nguồn cho máy nén SYS # 2 
-&gt; Sau khi bảo trì xong chiller 01 hoạt động bình thường</t>
  </si>
  <si>
    <t>Chiller số 2</t>
  </si>
  <si>
    <t xml:space="preserve">-  Bình ngưng bám cặn canxi nhiều . Đề xuất chạy tuần hoàn hóa chất để nâng cao hiệu suất cho chiller .
- Công tắc dòng chảy lắp đặt chưa đúng quy chuẩn , cần cải tạo lại để hoạt động hiệu quả 
- Khuyến cáo thay nước gly ovil sau 1 năm sử dụng 
- Van tiết lưu SYS # 1 cần theo dõi độ mở van 
- Có hiện tượng thẩm thấu dầu tại đường rắc co nối với cảm biến áp suất economizer cần theo dõi thêm 
- Hỗ trợ IDC thay thế cáp nguồn cho máy nén SYS # 2 
-&gt; Sau khi bảo trì xong chiller 02 hoạt động bình thường
</t>
  </si>
  <si>
    <t>Đồng ý các nội dung trong báo cáo</t>
  </si>
  <si>
    <t>IDC-190711-CH-Y01</t>
  </si>
  <si>
    <t>- Van khóa nước cấp vào bình ngưng đóng không chặt
- Công tắc dòng chảy lắp chưa đúng quy chuẩn -&gt; cần cải tạo lại để h/đ hiệu quả
- Cảm biến nhiệt độ bình lạnh sys#1 không hiển thị nhiệt độ, hỏng -&gt; cần thay thế
- Cần che chắn kín tủ VSD tránh côn trùng, bụi bẩn
- Bình condenser bám bùn, cặn nhiều -&gt; cần vệ sinh định kỳ
- Sys#2 chiller 1 thay mới phin lọc dầu, phin lọc gas &amp; thay dầu
- Nạp bổ sung gas cho chiller 1 (8kg)
- Sau khi bảo trì xong thì chiller 1 h/đ bình thường</t>
  </si>
  <si>
    <t>Tơn.nd</t>
  </si>
  <si>
    <t>- Điện áp DC Bus = 140 VDC khi dừng máy, ảnh hưởng đến tính ổn định của chiller -&gt; cần kiểm tra theo dõi để đưa ra biện pháp khắc phục
- Sys 1 nhiệt độ đầu cực máy nén có 1 cực phía trên cùng có nhiệt độ là 84oC (cao bất thường) -&gt; cần ktra khắc phục
- Bình condenser bị bám bùn cặn -&gt; cần vệ sinh định kỳ
- Công tắc dòng chảy lắp đặt chưa đúng quy chuẩn -&gt; cần cải tạo lại để h/đ hiệu quả
- Sys 1 thay mới phin lọc gas &amp; phin lọc dầu &amp; dầu
- Thay nước làm máy cho chiller 2
- Sau khi bảo trì xong chiller 2 thì mạch 2 h/đ bình thường
- Mạch 1 chiller 2 nhiệt độ ở 1 đầu cực cao bất thường &amp; không nên chạy mạch 1 để chờ đưa ra phương án ktra &amp; xử lý. Nếu IDC vẫn cho chạy mạch 1 chiller 2 mà có v/đ gì thì SPS sẽ không chịu trạc nhiệm.</t>
  </si>
  <si>
    <t>IDC-190711-CH-Q02</t>
  </si>
  <si>
    <t>- Van lạnh bị kẹt không đóng hết khi khóa van
- Sensor nhiệt độ gas bình bay hơi hỏng -&gt; cần thay thế
- Quạt tạt nhiệt tủ VSD bị hỏng -&gt; đã sửa chữa cho chạy tạm -&gt; cần thay thế sớm
- 02 công tắc dòng chảy bị kẹt -&gt; cần thay thế hoặc sửa chữa
- Có vết dầu ở giắc co đường hồi dầu từ bình tách dầu về máy nén đã vệ sinh, thử kín, không phát hiện rò rỉ -&gt; cần theo dõi thêm
-&gt; Khuyến cáo: tổ chiller 1 chỉ sử dụng trong tình huống bắt buộc chờ thay thế quạt tản nhiệt cho VSD. Trong quá trình chạy thử sau bảo trì xuất hiện lỗi áp suất dầu thấp -&gt; cần đảm bảo nhiệt độ nước giải nhiêt đầu vào &gt;220C
- Bình ngưng bám bùn nhẹ -&gt; cần vệ sinh bằng cơ học đợt bảo trì tới</t>
  </si>
  <si>
    <t>- 02 công tắc dòng chảy bị kẹt -&gt; cần thay thế, sửa chữa
- Khi dừng máy DCBUS voltage = 183 VDC -&gt; cần ktra, sửa chữa
- Bình ngưng bám bùn nhẹ -&gt; cần vệ sinh cơ học vào đợt bảo trì tới</t>
  </si>
  <si>
    <t>IDC-190711-CH-Q03</t>
  </si>
  <si>
    <t>1. Các tồn tại cũ chưa được sửa chữa:
- Công tắc dòng chảy bị kẹt -&gt; cần thay thế hoặc sửa chữa
- 1 quạt làm mát tủ VSD cần thay mới (bị hỏng, hiện đã tháo nguồn điện)
- Sensor nhiệt độ gas bình bay hơi hỏng -&gt; cần thay thế
- Có vết dầu tại giắc co đường hồi dầu -&gt; cần sửa chữa
2. Lỗi mới trong đợt bảo trì lần này:
- Nhiệt độ đầu cực T3 máy nén sys 1 cao (65,5oC) -&gt; cần theo dõi &amp; xiết lại đầu cực</t>
  </si>
  <si>
    <t>1. Các tồn tại cũ chưa được sửa chữa:
- Công tắc dòng chảy bị kẹt -&gt; cần thay thế hoặc sửa chữa
- Khi dừng máy DC Bus voltage = 183VDC -&gt; cần ktra, sửa chữa
- Bình ngưng bám cặn nhẹ (nhiệt độ chênh lệch giữa gas &amp; nước bình ngưng = 5oC) nên cần vệ sinh bình ngưng
2. Lỗi mới trong đợt bảo trì lần này:
- Thấm dầu tại giắc co đường ống đo áp economizer -&gt; cần sửa chữa (sys 1)
- Nhiệt độ đầu cực T1 máy nén sys 1 cao (61oC) -&gt; cần theo dõi &amp; xiết lại đầu cực</t>
  </si>
  <si>
    <t>IDC-190711-CH-Q04</t>
  </si>
  <si>
    <t>- Sau bảo trì, hệ thống chiller số 1 đã h/đ bình thường
- Các tồn tại sau bảo trì:
+ Công tắc dòng chảy bị kẹt nên h/đ sai -&gt; cần sửa chữa
+ Sensor nhiệt độ gas lạnh bị hỏng (sys 1) -&gt; cần thay mới
+ Có hiện tượng thấm dầu tại đường hồi của bình tách dầu Sys 2 &amp; đường áp suất economizer Sys 1 -&gt; cần theo dõi &amp; sửa chữa</t>
  </si>
  <si>
    <t>Thao.hv, Thiem.l</t>
  </si>
  <si>
    <t>- Sau bảo trì, hệ thống chiller 2 h/đ bình thường
- Các tồn tại sau bảo trì:
+ Công tắc dòng chảy bị kẹt nên h/đ không chính xác -&gt; cần sửa chữa
+ Khi tắt máy DC voltage = 185 VDC -&gt; cần ktra, sửa chữa
+ Thấm dầu tại zắc co đường ống economize Sys 1 &amp; 2 -&gt; cần sửa chữa
+ Bình ngưng có hiện tượng cặn cứng bám thành ống -&gt; cần tiến hành vệ sinh vào đợt bảo trì tới</t>
  </si>
  <si>
    <t>IDC-190711-CH-Y02</t>
  </si>
  <si>
    <t>- Sau bảo trì, chiller 1 h/đ bình thường
- Các hạng mục công việc làm thêm so với bảo trì quý:
+ Thay dầu máy nén sys1 &amp; sys2
+ Thay phin lọc dầu sys1 &amp; sys2
+ Thay phin lọc gas sys1 &amp; sys2
+ Nạp gas bổ sung cho sys1 &amp; sys2
+ Vệ sinh đánh ống bình ngưng tụ &amp; bình bay hơi bằng máy
+ Thay nước giải nhiệt glycol tủ biến tần
- Các tồn tại sau bảo trì:
+ Sys1: thấm dầu tại đường ống đo áp suất economizer -&gt; cần sửa chữa
+ Sys2: thấm dầu tại đường ống hồi dầu -&gt; cần sửa chữa
+ Công tắc dòng chảy bị kẹt (luôn đóng) -&gt; cần sửa chữa</t>
  </si>
  <si>
    <t xml:space="preserve">- Sau bảo trì, chiller 2 h/đ bình thường
- Các hạng mục công việc làm thêm so với bảo trì quý:
+ Thay dầu máy nén sys1 &amp; sys2
+ Thay phin lọc dầu sys1 &amp; sys2
+ Thay phin lọc gas sys1 &amp; sys2
+ Nạp gas bổ sung cho sys1 &amp; sys2
+ Vệ sinh đánh ống bình ngưng tụ &amp; bình bay hơi bằng máy
+ Thay nước giải nhiệt glycol tủ biến tần
- Các tồn tại sau bảo trì:
+ Sys1 &amp; sys2 đều bị thấm dầu tại đường ống do áp suất economizer -&gt; cần sửa chữa
+ Công tắc dòng chảy bị kẹt -&gt; cần sửa chữa
+ Khi dừng máy DC Bus voltage =134VDC cao bất thường -&gt; cần ktra sửa chữa
+ Bình ngưng tụ có cặn cứng bám -&gt; cần tiến hành vệ sinh bằng hóa chất sớm
</t>
  </si>
  <si>
    <t>IDC-190711-CH-Q05</t>
  </si>
  <si>
    <t>- Sau bảo trì, chiller 1 h/đ bình thường 
- Các tồn tại sau bảo trì:
+ Sys 1 thấm dầu tại đường ống đo áp suất economizer -&gt; cần theo dõi, sửa chữa
+ Sys 2 thấm dầu tại đường ống hồi dầu -&gt; cần theo dõi &amp; sửa chữa
+ Công tắc dòng chảy bị kẹt -&gt; cần sửa chữa</t>
  </si>
  <si>
    <t>- Sau bảo trì, chiller 2 h/đ bình thường 
- Các tồn tại sau bảo trì:
+ Sys 1 &amp; Sys 2 bị thấm dầu tại đường ống đo áp suất economizer -&gt; cần theo dõi, sửa chữa
+ Khi dừng máy DC Bus voltage = 117VDC cao bất thường -&gt; cần kiểm tra sửa chữa
+ 1 quạt làm mát tủ VSD bị kẹt -&gt; cần sửa chữa (hiện đã tháo ra ngoài)
+ Công tắc dòng chảy bị kẹt -&gt; cần sửa chữa</t>
  </si>
  <si>
    <t>IDC-190711-CH-Q06</t>
  </si>
  <si>
    <t>- Sau bảo trì, hệ thống h/đ bình thường
- Các tồn tại sau bảo trì:
+ Sys1: thấm dầu tại đường ống đo áp suất economizer -&gt; cần tiếp tục theo dõi
+ Sys2: thấm dầu tại đường ống hồi dầu -&gt; cần tiếp tục theo dõi
+ Công tắc dòng chảy bình ngưng bị kẹt -&gt; cần sửa chữa</t>
  </si>
  <si>
    <t>- Sau bảo trì, chiller 2 h/đ bình thường 
- Các tồn tại sau bảo trì:
+ Sys 1 &amp; Sys 2 bị thấm dầu tại đường ống đo áp suất economizer -&gt; cần tiếp tục theo dõi
+ Khi dừng máy DC Bus voltage = 115VDC cao bất thường -&gt; cần kiểm tra sửa chữa
+ Công tắc dòng chảy bình ngưng bị kẹt -&gt; cần sửa chữa</t>
  </si>
  <si>
    <t>IDC-190711-CH-Q07</t>
  </si>
  <si>
    <t>- Sau bảo trì, chiller 1 hoạt động bình thường
- Các tồn tại sau bảo trì:
+ Sys1: thấm dầu tại đường ống đo áp suất econimizer -&gt; cần tiếp tục theo dõi
+ Sys2: thấm dầu tại đường ống hồi dầu -&gt; cần tiếp tục theo dõi
+ Công tắc dòng chảy bình ngưng bị kẹt -&gt; cần sửa chữa
+ Chỉ số approach cao (4,85) -&gt; đã tiến hành đánh ống bình ngưng bằng máy</t>
  </si>
  <si>
    <t>- Sau bảo trì chiller 2 hoạt động bình thường
- Các tồn tại sau bảo trì:
+ Sys1 &amp; sys2: bị thấm dầu tại đường ống đo áp suất economizer -&gt; cần tiếp tục theo dõi
+ Khi dừng máy, DC Bus voltage =118VDC, cao bất thường -&gt; cần kiểm tra, sửa chữa 
+ Công tắc dòng chảy bình ngưng bị kẹt -&gt; cần sửa chữa
+ Có hiện tượng bám cặn cứng trong bình ngưng -&gt; đợt bảo trì tới có kế hoạch đánh ống bằng máy
- Trong quá trình bảo trì, cảm biến temp sys2 báo sai nhiệt độ -8,3oC, đã ktra phát hiện bị đứt dây đầu cảm biến -&gt; đã nối lại &amp; cảm biến đã h/đ dúng trị số</t>
  </si>
  <si>
    <t>IDC-190711-CH-RP-Y01</t>
  </si>
  <si>
    <t>Chiller spare part</t>
  </si>
  <si>
    <t>KH hủy lịch</t>
  </si>
  <si>
    <t>IDC-190711-CH-RP-Y02</t>
  </si>
  <si>
    <t>Thay thế vật tư cho chiller (dầu bôi trơn,phin lọc dầu, đệm kín, phin lọc gas, nước làm mát, gas lạnh)</t>
  </si>
  <si>
    <t xml:space="preserve">Sử dụng mẫu BB giao nhận nên không có mục đánh giá hài lòng </t>
  </si>
  <si>
    <t>IDC-190711-CH-RP-Y03</t>
  </si>
  <si>
    <t>IDC-190711-CT-Q02</t>
  </si>
  <si>
    <t xml:space="preserve">- Tháo tất cả các tấm tản nhiệt ra ngoài làm vệ sinh &amp; lắp lại
- Đồng hồ áp suất của bơm bù nước vào tháp không h/đ đc nữa, bị hỏng
- 2 bơm bù nước vào tháp kêu to -&gt; cần theo dõi thêm
- Lõi lọc thô của bơm hóa chất không có
=&gt; Ngoài các vấn đề trên thì hệ thống vẫn đang h/đ </t>
  </si>
  <si>
    <t>Đồng ý với các nội dung trong báo cáo</t>
  </si>
  <si>
    <t>Ton.nd, Thuong.mv, Anh.ld, Duc.nv, Hung2.nm</t>
  </si>
  <si>
    <t>- Bơm hồi 1 hỏng van 1 chiều -&gt; cần thay mới
- Bơm lạnh 1 thân vỏ phần hộp điện nhiệt độ rất cao -&gt; cần theo dõi thêm, 1 cột đồng hồ áp bị rỉ sét -&gt; cần theo dõi
- Bơm lạnh 1 cao su giảm chắn của khớp nối trục với bệ đỡ chất lượng kém -&gt; cần thay mới để giảm tiếng ồn
-&gt; Ngoài các vấn đề trên thì hệ thống vẫn h/đ
- &gt; Cần chú ý theo dõi van 1 chiều của bơm lạnh số 1 thỉnh thoảng kẹt không đóng khi dùng bơm</t>
  </si>
  <si>
    <t>- Bơm hồi số 2 hỏng phin Y lọc, hỏng gioăng -&gt; cần thay mới
- 2 cột đồng hồ áp suất bơm hồi số 2 bị gỉ sét -&gt;  cần chú ý theo dõi
- Bơm lạnh số 2 hỏng phin Y lọc -&gt; cần thay mới, 2 cột đồng hồ áp bị gỉ sét -&gt; cần chú ý theo dõi
- Bơm nóng 2 hỏng phin Y lọc -&gt; cần thay mới
-&gt; Ngoài các vấn đề trên hệ thống vẫn đang h/đ</t>
  </si>
  <si>
    <t>IDC-190711-CT-Y01</t>
  </si>
  <si>
    <t>Dây curoa tháp 1 và tháp 2 bị mòn và trùng, dây căng không đều cần thay mới 
Một bơm bù nước vào tháp kêu to, cần theo dõi thêm
Lõi lọc thô của bơm bù tháp không hoạt động, bị hỏng
Đáy của tháp 1 có vết nứt cần theo dõi thêm, hiện tại chưa bị rò rỉ nước
Ngoài các vấn đề trên, tháp hoạt động bình thường</t>
  </si>
  <si>
    <t>Ton.nd, 
Duc.nv, 
Ngoc.bh, 
Hung2.nm</t>
  </si>
  <si>
    <t>Bơm hồi 1 hỏng van 1 chiều cần thay mới
Bơm lanh 1 gần hộp điện nhiệt độ rất cao cần theo dõi
Cao su giảm chấn của bơm lạnh 1 bị vỡ cần thay mới
Van 1 chiều bơm lạnh 1 thỉnh thoảng không đóng khi tắt, cần theo dõi thêm
Độ rung của bơm lạnh 1  trong ngưỡng không tốt
Ngoài các vấn đề trên hệ thống vẫn hoạt động</t>
  </si>
  <si>
    <t>Ton.nd, 
Duc.nv, 
Luan.dt, 
Hung2.nm</t>
  </si>
  <si>
    <t>Bơm hồi 2 hỏng phin lọc Y lọc, hoảng gioăng cần thay mới.
Hai cột  đồng hồ áp của bơm hồi số 2 bị rỉ sét cần theo dõi thêm.
Bơm lạnh số 2 hỏng phin Y lọc cần thay mới.
Hai cột đồng hồ áp của bơm lạnh số 2 bị rỉ sét cần theo dõi thêm.
Bơm nóng 2 phin Y lọc bị rách, cần thay mới.
Ngoài  các vấn đề trên, hệ thống vẫn đang hoạt động.</t>
  </si>
  <si>
    <t>Ton.nd, 
Bang.ta, 
Hung2.nm</t>
  </si>
  <si>
    <t>IDC-190711-CT-Q03</t>
  </si>
  <si>
    <t>- Van khóa nước giữa tháp 2 &amp; 3 khóa không kín
- Đáy tháp 1 có vết nứt cần chú theo dõi 
- Đầu rắc co của đường nước bù tháp 1 vào tháp bị rò rỉ nước nhẹ -&gt; cần theo dõi thêm
- Lõi lọc thô của bơm hóa chất không có
- Đồng hồ áp suất của bơm bù áp tháp không h/đ, bị hỏng
- Hệ thống xử lý hóa chất chống can xi và rêu mốc chưa tốt vì bám can xi &amp; rêu nhiều -&gt; cần có hướng xử lý
- Hỗ trợ IDC thay dây curoa tháp 2 &amp; 1
=&gt; KL: Ngoài các vấn đề trên hệ thống vẫn h/đ bình thường</t>
  </si>
  <si>
    <t>Tơn.nd, Hung2.nm, Tan.nm, Thuong.mv</t>
  </si>
  <si>
    <t>- Bơm lạnh 1 vỡ hết cao su giảm chấn của khớp nối bơm với động cơ -&gt; nên dừng tạm thời chờ xử lý
- Bơm lạnh 1 nhiệt độ vỏ gần hộp điện cao -&gt; cần theo dõi thêm
- Bơm lạnh 1 van 1 chiều thỉnh thoảng không đóng khi dừng máy -&gt; cần theo dõi thêm
- Bơm lạnh 1 khi chạy bị rung trong ngưỡng không tốt
- Bơm hồi 1 hỏng van 1 chiều -&gt; cần thay mới
- Sơn lại các cột áp của đồng hồ
- Bơm nóng 1 hỏng 1 vú bơm mỡ
=&gt; KL: Ngoài các vấn đề trên, hệ thống vẫn đang h/đ</t>
  </si>
  <si>
    <t xml:space="preserve">- Bơm lạnh 2 cao su giảm chấn của khớp nối trục kém chất lượng -&gt; cần thay mới
- Bơm lạnh 2 hỏng phin Y lọc -&gt; cần thay mới
- Bơm nóng 2 hỏng phin Y lọc -&gt; cần thay mới
- Bơm hồi 2 hỏng phin Y lọc, hỏng gioăng -&gt; cần thay mới
- Sơn lại các cột đồng hồ áp
=&gt; KL: Ngoài các vấn đề trên, hệ thống vẫn h/đ </t>
  </si>
  <si>
    <t>IDC-190711-CT-Q04</t>
  </si>
  <si>
    <t>- Đáy tháp 1 bị rò rỉ nước qua zăc co ống cấp nước của tháp (mức rò rỉ rất bé) &amp; có vết nứt cần theo dõi
- Đồng hồ áp suất bơm bù tháp bị hỏng
-&gt; SPS đã căn chỉnh dây curoa quạt tháp số 1 &amp; 2
=&gt; Hệ thống h/đ bình thường sau bảo trì
=&gt; SPS đã thông tắc van 1 chiều của hệ thống bơm hóa chất
- Bi + zoăng van 1 chiều đã kém =&gt; đề nghị thay thế vào đợt bảo trì tới</t>
  </si>
  <si>
    <t>Thao.hv, Le.hh, Nguyen.di, Long.nv, Tai.nt</t>
  </si>
  <si>
    <t>- Bulong chân đế bơm lạnh 1 bị lỏng -&gt; đã thay thế
-&gt; Sau bảo trì, hệ thống bơm h/đ bình thường</t>
  </si>
  <si>
    <t>Sau bảo trì, hệ thống bơm h/đ bình thường</t>
  </si>
  <si>
    <t>IDC-190711-CT-Q05</t>
  </si>
  <si>
    <t>- Đáy tháp 1 bị rò rỉ nước qua rắc co đường cấp nước của tháp (mức rò rỉ rất nhỏ) và đáy tháp có vết nứt nhỏ cần phải theo dõi
- Đồng hồ áp suất bơm bù áp bị hỏng
- SPS đã căn chỉnh dây curoa của tháp số 1
- SPS đã thông tắc van 1 chiều của hệ bơm hóa chất, bi &amp; gioăng van 1 chiều đã kém -&gt; cần phải thay thế
=&gt; Sau bảo trì, hệ thống h/đ bình thường</t>
  </si>
  <si>
    <t>Thao.hv, Vu.lp, Nguyen.di, Long.nv, Hieu.nq</t>
  </si>
  <si>
    <t>Sau bảo trì, hệ thống bơm chiller 1 h/đ bình thường</t>
  </si>
  <si>
    <t>Thao.hv, Le.hh, Nguyen.di, Long.nv</t>
  </si>
  <si>
    <t>- Phớt động cơ bơm lạnh số 2 bị hở, gây ra hiện tượng chảy mỡ -&gt; Đề nghị cho thay thế sửa chữa sớm để hệ thống h/đ ổn định
=&gt; Sau bảo trì, hệ thống bơm h/đ bình thường</t>
  </si>
  <si>
    <t>IDC-190711-CT-Y02</t>
  </si>
  <si>
    <t>- Tháp 1 có hiện tượng rò nước tại đầu hút 
- Vòng bi quạt tháp 1 kêu to -&gt; cần thay mới
=&gt; Sau bảo trì, tháp h/đ bình thường</t>
  </si>
  <si>
    <t>Le.hh, Dung.ct, Chuong.nt</t>
  </si>
  <si>
    <t>Sau bảo trì, hệ thống bơm hồi, bơm nóng, bơm lạnh h/đ bình thường</t>
  </si>
  <si>
    <t>IDC-190711-CT-Q06</t>
  </si>
  <si>
    <t>- Tháp 1 có 1 điểm rò nước nhỏ ở mặt bích đường ống cấp nước bù (tồn tại trước khi bảo trì)
-&gt; Sau bảo trì, hệ thống tháp giải nhiệt h/đ bình thường
- Bơm hóa chất số 2 van 1 chiều bị mục do ăn mòn của hóa chất. Hiện không còn tác dụng -&gt; cần thay mới</t>
  </si>
  <si>
    <t>Le.hh, Thang.lv, Dung.ct, Long.nv</t>
  </si>
  <si>
    <t>- Ktra trong quá trình bảo trì có phát hiện bơm nóng 1 có tiếng kêu to ở motor động cơ do vòng bi 
-&gt; cần thay mới vòng bi cho motor động cơ bơm nóng số 1
=&gt; Sau bảo trì hệ thống bơm vẫn h/đ bình thường</t>
  </si>
  <si>
    <t>- Ktra bảo trì không phát hiện bất thường gì
-&gt; Sau bảo trì, hệ thống bơm h/đ bình thường</t>
  </si>
  <si>
    <t>IDC-190711-CT-Q07</t>
  </si>
  <si>
    <t>Tháp 1 có hiện tượng rò nước tồn tại từ trước khi bảo trì
-&gt; Sau bảo trì, tháp h/đ bình thường</t>
  </si>
  <si>
    <t>Le.hh, Thang.lv, Thuong.mv, Truong.vx</t>
  </si>
  <si>
    <t>Le.hh, Thang.lv, Truong.vx, Dung.ct</t>
  </si>
  <si>
    <t>IDC-190711-CT-Q08</t>
  </si>
  <si>
    <t>Tháp 1 có hiện tượng rò nước ở đường cấp nước bù (tồn tại từ trước khi bảo trì)
-&gt; Sau bảo trì, tháp h/đ bình thường</t>
  </si>
  <si>
    <t>Thang.lv, Dung.ct, Truong.vx, Khoa.dd</t>
  </si>
  <si>
    <t>Sau bảo trì, hệ thống bơm h/đ bình thường
- Gioăng Y lọc bơm nước nóng số 1 bị lão hóa -&gt; độ đàn hồi kém -&gt; cần thay thế ở kỳ bảo trì sau</t>
  </si>
  <si>
    <t>Sau bảo trì, hệ thống bơm h/đ bình thường
- Bơm nước lạnh số 2: bi động cơ có tiếng kêu nhẹ -&gt; cần theo dõi thêm
- Giăng Y lọc bơm nước nóng số 2 bị lão hóa -&gt; độ đàn hồi kém -&gt; cần thay thế ở kỳ bảo trì sau</t>
  </si>
  <si>
    <t>IDC-190711-CT-Y03</t>
  </si>
  <si>
    <t>- Sau bảo trì hệ thống tháp giải nhiệt hoạt động bình thường</t>
  </si>
  <si>
    <t>Le.hh, Minh.tn, Manh.nv, Long.nv, Chuong.nt</t>
  </si>
  <si>
    <t>- Khớp cao su đệm bơm hồi 1 bị lão hóa -&gt; cần thay mới
-&gt; Sau bảo trì, hệ thống bơm h/đ bình thường</t>
  </si>
  <si>
    <t>Le.hh, Long.nv, Chuong.nt, Dung.ct</t>
  </si>
  <si>
    <t>- Van 1 chiều bơm hồi 2 bị hỏng (hiện tượng khi tắt bơm cánh bơm vẫn quay cho đến khi khóa van đầu cấp thì mới dừng lại) -&gt; cần thay mới
- Khớp cao su của bơm lạnh, bơm hồi 2 bị lão hóa -&gt; cần thay mới 
=&gt; Sau bảo trì, hệ thống bơm đã cho hoạt động trở lại</t>
  </si>
  <si>
    <t>Le.hh, Minh.tn, Manh.nv, Chuong.nt, Dung.ct</t>
  </si>
  <si>
    <t>IDC-190711-PR-Q02</t>
  </si>
  <si>
    <t>- Van ba ngả hỏng -&gt; cần thay mới
- Phin lọc gió bẩn bết -&gt; cần thay mới
=&gt; Hệ thống h/đ bình thường</t>
  </si>
  <si>
    <t>- Bảo ôn y lọc đọng nước -&gt; cần thay mới
=&gt; Hệ thống h/đ bình thường</t>
  </si>
  <si>
    <t>- Bảo ôn y lọc đọng nước -&gt; cần thay mới
- 1 phin lọc gió bị rách -&gt; cần thay mới
=&gt; Hệ thống h/đ bình thường</t>
  </si>
  <si>
    <t>IDC-190711-PR-Q03</t>
  </si>
  <si>
    <t>Ton.nd,
Luan.dt,
Tan.nm</t>
  </si>
  <si>
    <t>Ton.nd,
Tan.nm, 
Luan.dt</t>
  </si>
  <si>
    <t>Bảo ôn của Y lọc bị đọng nước cần thay mới.
Van 3 ngả bị rò rỉ nước, ở chế độ dừng máy cần theo dõi thêm.
Hệ thống điều hòa hoạt động bình thường.</t>
  </si>
  <si>
    <t>Ton.nd, 
Bang.ta,
Luan.nt,</t>
  </si>
  <si>
    <t>Ton.nd, 
Bang.ta,
Luan.nt, 
Tan.nm</t>
  </si>
  <si>
    <t xml:space="preserve">Ton.nd, 
Tan.nm, 
Luan.dt
</t>
  </si>
  <si>
    <t>Ton.nd,
Luan.dt, 
Tan.nm</t>
  </si>
  <si>
    <t>Ton.nd,
Hung2.nm,
Tan.nm</t>
  </si>
  <si>
    <t>- Bảo ôn y lọc đọng nước -&gt; cần thay mới
- 1 tấm phin lọc gió bị rách cần thay mới
=&gt; Hệ thống h/đ bình thường</t>
  </si>
  <si>
    <t>IDC-190711-PR-Q04</t>
  </si>
  <si>
    <t>- Van ba ngả hỏng -&gt; cần thay mới
- Phin lọc gió bẩn, bết -&gt; cần thay mới 
- Hệ thống điều hòa h/đ bình thường</t>
  </si>
  <si>
    <t>Ton.nd, Hoang.v, Thuong.mv, Thiem.l</t>
  </si>
  <si>
    <t>- Van ba ngả hỏng -&gt; cần thay mới
- Phin lọc gió bẩn, bết -&gt; cần thay mới 
- Hệ thống điều hòa h/đ bình thường
- Gioăng của mặt bích Y lọc bị vỡ -&gt; đã thay mới 
- Bulong bắt mặt bích Y lọc bị ăn mòn, kém chất lượng -&gt; đã thay mới 6 bulong</t>
  </si>
  <si>
    <t>- Bảo ôn của Y lọc bị đọng nước -&gt; cần thay mới
- Hệ thống AC h/ đ bình thường</t>
  </si>
  <si>
    <t>- Bảo ôn của Y lọc bị đọng nước -&gt; cần thay mới
- Van 3 ngả bị rò rỉ khi dừng máy, thỉnh thoảng mới bị rò rỉ -&gt; cần theo dõi thêm
- Hệ thống AC h/ đ bình thường</t>
  </si>
  <si>
    <t>- Đồng ý với kết quả bảo dưỡng
- Van ba ngả sẽ theo dõi thường xuyên</t>
  </si>
  <si>
    <t>- Bảo ôn của Y lọc bị đọng nước -&gt; cần thay mới
- 1 tấm phin lọc đọng nước -&gt; cần thay thế
- Hệ thống AC h/ đ bình thường</t>
  </si>
  <si>
    <t>IDC-190711-PR-Q05</t>
  </si>
  <si>
    <t>- Thân cuộn coil van 3 ngả để ở ngoài không lắp vào thân van. Van 3 ngả bị đọng nước -&gt; cần thay mới
-&gt; Hệ thống AC h/đ binh thường</t>
  </si>
  <si>
    <t>Le.hh, Hoang.v, Hung2.nm, Nguyen.di, Thuong.mv</t>
  </si>
  <si>
    <t>Hệ thống AC h/ đ bình thường</t>
  </si>
  <si>
    <t>- Bảo ôn Y lọc bị đọng nước
-&gt; Hệ thống AC h/đ bình thường</t>
  </si>
  <si>
    <t>Le.hh, Hoang.v, Nguyen.di</t>
  </si>
  <si>
    <t>- Bảo ôn Y lọc bị đọng nước
- Bảo ôn cổ đường ống nước hồi của dàn lạnh bị nhỏ nước (đọng sương) -&gt; cần theo dõi thêm
-&gt; Hệ thống AC h/đ bình thường</t>
  </si>
  <si>
    <t>Hệ thống AC h/đ bình thường</t>
  </si>
  <si>
    <t>Le.hh, Hoang.v, Nguyen.di, Long.nv, Hoang.mv</t>
  </si>
  <si>
    <t>Le.hh, Hoang.v, Nguyen.di, Long.nv</t>
  </si>
  <si>
    <t>- Tay khóa van đường nước để vệ sinh Y lọc bị hỏng -&gt; cần thay thế
-&gt; Sau bảo trì, hệ thống AC h/đ bình thường</t>
  </si>
  <si>
    <t>- Bảo ôn Y lọc bị đọng nước
-&gt;  Sau bảo trì, hệ thống AC h/đ bình thường</t>
  </si>
  <si>
    <t>IDC-190711-PR-Q06</t>
  </si>
  <si>
    <t>- Van 3 ngả bị hỏng -&gt; cần thay mới
- Phin lọc gió bẩn, bụi bám nhiều
=&gt; Sau bảo trì, AC h/đ bình thường</t>
  </si>
  <si>
    <t>Le.hh, Thiem.l, Hoang.mv</t>
  </si>
  <si>
    <t>- Van 3 ngả bị hở nước, chảy bé -&gt; cần thay mới
- Phin lọc gió bụi bẩn nhiều
=&gt; Sau bảo trì, AC h/đ bình thường</t>
  </si>
  <si>
    <t>- Van 3 ngả hỏng motor điện kg đóng mở -&gt; cần thay mới
- Bảo ôn y lọc bị đọng nước -&gt; nên thay mới
=&gt; Sau bảo trì, AC h/đ bình thường</t>
  </si>
  <si>
    <t>Bảo ôn Y lọc bị đọng nước -&gt; nên thay mới
=&gt; Sau bảo trì CRAC h/đ bình thường</t>
  </si>
  <si>
    <t>Bảo ôn Y lọc CRAC bị đọng nước -&gt; nên thay mới
=&gt; Sau bảo trì CRAC h/đ bình thường</t>
  </si>
  <si>
    <t>Le.hh, Thiem.l, Hoang.v</t>
  </si>
  <si>
    <t>Bảo ôn Y lọc CRAC bị đọng nước -&gt; nên thay mới
=&gt; Sau bảo trì, AC h/đ bình thường</t>
  </si>
  <si>
    <t>IDC-190711-PR-Q07</t>
  </si>
  <si>
    <t>- Van 3 ngả hỏng -&gt; cần thay thế
-&gt; Sau bảo trì, hệ thống AC h/đ bình thường</t>
  </si>
  <si>
    <t>Đồng ý nghiệm thu</t>
  </si>
  <si>
    <t>Le.hh, Hung2.nm Dung.ct</t>
  </si>
  <si>
    <t>- Van 3 ngả hỏng -&gt; cần thay thế
- Bảo ôn Y lọc CRAC có đọng nước
-&gt; Sau bảo trì, CRAC h/đ bình thường</t>
  </si>
  <si>
    <t>Sau bảo trì CRAC h/đ bình thường</t>
  </si>
  <si>
    <t>- Qua ktra trong quá trình bảo trì không phát hiện bất thường gì
-&gt; Sau bảo trì, CRAC h/đ bình thường</t>
  </si>
  <si>
    <t>- Qua ktra &amp; bảo trì không phát hiện bất thường gì
-&gt; Sau bảo trì, CRAC h/đ bình thường</t>
  </si>
  <si>
    <t>- Trong quá trình bảo trì, ktra không phát hiện bất thường gì
-&gt; Sau bảo trì, máy h/đ bình thường</t>
  </si>
  <si>
    <t>IDC-190711-PR-Q08</t>
  </si>
  <si>
    <t>- Van 3 ngã bị hỏng (van hỏng tồn tại từ trước khi bảo trì) -&gt; cần thay van mới
- Hiện van 3 ngã đang để h/đ cưỡng bức ở mức 50%
=&gt; Sau bảo trì, CRAC vẫn h/đ bình thường</t>
  </si>
  <si>
    <t>Le.hh, Dung.ct, Thang.lv</t>
  </si>
  <si>
    <t>- Van 3 ngã bị hỏng (van hỏng tồn tại từ trước khi bảo trì) -&gt; cần thay van mới
- Hiện van 3 ngã đang để h/đ cưỡng bức ở mức 70%
=&gt; Sau bảo trì, CRAC vẫn h/đ bình thường</t>
  </si>
  <si>
    <t>- Bảo ôn Y lọc bị đọng nước
-&gt; Sau bảo trì, CRAC h/đ bình thường</t>
  </si>
  <si>
    <t>Sau bảo trì, CRAC h/đ bình thường</t>
  </si>
  <si>
    <t>IDC-190711-PR-Q09</t>
  </si>
  <si>
    <t>Le.hh, Thang.lv, Truong.vx</t>
  </si>
  <si>
    <t>- Van 3 ngã của CRAC đã bị hỏng (tồn tại trước khi bảo trì). Hiện đang cho CRAC chạy cưỡng bức 50%
-&gt; Sau bảo trì, CRAC vẫn h/đ bình thường</t>
  </si>
  <si>
    <t>IDC-190711-PR-Q10</t>
  </si>
  <si>
    <t>Le.hh, Thang.lv, Dung.ct, Vinh.dd</t>
  </si>
  <si>
    <t>Bộ motor điều khiển van 3 ngã bị hỏng -&gt; cần thay mới. Hiện van 3 ngã đang h/đ bằng tay (manual)
-&gt; Sau bảo trì, CRAC h/đ bình thường</t>
  </si>
  <si>
    <t>- Sau bảo trì, CRAC h/đ bình thường
- Trục van 3 ngã CRAC có hiện tượng rò nước -&gt; cần theo dõi thêm</t>
  </si>
  <si>
    <t>IDC-190711-PR-Q11</t>
  </si>
  <si>
    <t>- Quạt số 2 CRAC 1 tầng 1 có tiếng kêu to hơn bình thường -&gt; cần theo dõi thêm
=&gt; Sau bảo trì, CRAC h/đ bình thường</t>
  </si>
  <si>
    <t>Le.hh, Chuong.nt, Dung.ct, Minh.tn</t>
  </si>
  <si>
    <t>Sau bảo trì CRAC 2 pha 1 tầng 1 h/đ bình thường</t>
  </si>
  <si>
    <t>Sau bảo trì CRAC số 1 h/đ bình thường</t>
  </si>
  <si>
    <t>- Motor van 3 ngả CRAC 2 tầng 2 pha 1 đã hỏng (tồn tại trước bảo trì) -&gt; Hiện van 3 ngả đang cho hoạt động cưỡng bức -&gt; cần thay van mới
=&gt; Sau bảo trì, CRAC vẫn h/đ tốt</t>
  </si>
  <si>
    <t>- Motor van 3 ngả CRAC 3 tầng 2 pha 1 đã hỏng (tồn tại trước bảo trì) -&gt; Hiện van 3 ngả đang cho hoạt động cưỡng bức -&gt; cần thay motor, van mới
=&gt; Sau bảo trì, CRAC vẫn h/đ tốt</t>
  </si>
  <si>
    <t>Sau bảo trì CRAC số 4 h/đ bình thường</t>
  </si>
  <si>
    <t>Sau bảo trì CRAC số 5 h/đ bình thường</t>
  </si>
  <si>
    <t>- Van 3 ngả CRAC số 6 pha 1 tầng 2 bị rò nước, điểm rò nước đang được hứng vào xô -&gt; cần thay van mới
-&gt; Sau bảo trì, CRAC hoạt động bình thường</t>
  </si>
  <si>
    <t>Sau bảo trì, CRAC số 7 hoạt động bình thường</t>
  </si>
  <si>
    <t xml:space="preserve">- Van 3 ngả CRAC số 8 pha 1 tầng 2 bị rò nước, điểm rò nước đang được hứng vào xô -&gt; cần thay mới
-&gt; Sau bảo trì, CRAC h/đ bình thường </t>
  </si>
  <si>
    <t>Sau bảo trì CRAC số 9 hoạt động bình thường</t>
  </si>
  <si>
    <t>IDC-190711-UB-Q01</t>
  </si>
  <si>
    <t>Đo nội trở Ắc Quy hệ thống UPS 1. 2. 3. 4
Giá trị đo nội trở ắc quy trong giới hạn cho phép
Bản danh sách đính kèm</t>
  </si>
  <si>
    <t>IDC-190711-UB-Q02</t>
  </si>
  <si>
    <t>Cancel =&gt; KH hủy lịch</t>
  </si>
  <si>
    <t>IDC-190711-UB-Q03</t>
  </si>
  <si>
    <t>IDC-190711-UB-Q04</t>
  </si>
  <si>
    <t>IDC-190711-UB-Q05</t>
  </si>
  <si>
    <t>UPS #1</t>
  </si>
  <si>
    <t>UPS #1 h/đ bình thường</t>
  </si>
  <si>
    <t>PIC ký tên trên báo cáo Manh.lh, thực tế Nghĩa làm</t>
  </si>
  <si>
    <t>UPS #2</t>
  </si>
  <si>
    <t>UPS #2 ắc quy yếu -&gt; cần thay thế</t>
  </si>
  <si>
    <t>Đồng ý
- Do ắc quy có nhiều bình nội trở cao, chỉ xả ắc quy với tải thực 2 phút</t>
  </si>
  <si>
    <t>UPS #3</t>
  </si>
  <si>
    <t>UPS #3 h/đ bình thường</t>
  </si>
  <si>
    <t>UPS #4</t>
  </si>
  <si>
    <t>UPS #4 ắc quy yếu-&gt; cần thay thế</t>
  </si>
  <si>
    <t xml:space="preserve">Đồng ý với các nội dung
- Do ắc quy UPS kém nên không thực hiện xả ắc quy với tải thực </t>
  </si>
  <si>
    <t>IDC-190711-UB-Q06</t>
  </si>
  <si>
    <t>Toan.dv, Dien.hd, Thang.ta, Thang.lv</t>
  </si>
  <si>
    <t>UPS #2 h/đ bình thường</t>
  </si>
  <si>
    <t>Phóng ắc quy 20 phút do ắc quy mới thay thế</t>
  </si>
  <si>
    <t>UPS #4 h/đ bình thường</t>
  </si>
  <si>
    <t xml:space="preserve">Phóng 20 phút do UPS mới thay ắc quy </t>
  </si>
  <si>
    <t>IDC-190711-UB-Q07</t>
  </si>
  <si>
    <t>Sau khi bảo dưỡng, hệ thống UPS #1 h/đ bình thường</t>
  </si>
  <si>
    <t>Toan.dv, Hung2.nm, Thang.ta</t>
  </si>
  <si>
    <t>Sau khi bảo dưỡng, hệ thống UPS #2 h/đ bình thường</t>
  </si>
  <si>
    <t>Sau khi bảo dưỡng, hệ thống UPS #3 h/đ bình thường</t>
  </si>
  <si>
    <t>Sau khi bảo dưỡng, hệ thống UPS #4 h/đ bình thường</t>
  </si>
  <si>
    <t>IDC-190711-UB-Q08</t>
  </si>
  <si>
    <t>Toan.dv, Thao.ct, Hung2.nm, Dao.tv, Hieu.nq</t>
  </si>
  <si>
    <t>IDC-190711-GE-Q01</t>
  </si>
  <si>
    <t>Máy phát điện sau khi bảo dưỡng xong hoạt động trở lại bình thường</t>
  </si>
  <si>
    <t>- Máy phát điện sau khi bảo dưỡng xong hoạt động trở lại bình thường
-  Không lấy được thông số có tải, do không đăng ký  được thời gian chạy máy quá tải</t>
  </si>
  <si>
    <t>Hung2.nm, Tuyen.bx, Luan.dt</t>
  </si>
  <si>
    <t>IDC-190711-GE-Q02</t>
  </si>
  <si>
    <t>Hung.nm,
Duc.nv</t>
  </si>
  <si>
    <t>Máy phát số 2 không chạy có tải nên chỉ lấy thông số sau bảo trì không tải.
Đồng ý với các nội dung trong báo cáo</t>
  </si>
  <si>
    <t>IDC-190711-GE-Q03</t>
  </si>
  <si>
    <t xml:space="preserve">- Bộ sạc điện có tiếng kêu nhẹ -&gt; đã hiệu chỉnh 26,6V chạy ổn định -&gt; cần theo dõi thêm
- Có hiện tượng thẩm thấu dầu mặt máy. Nguyên nhân do vận hành ở chế độ không tải
=&gt; hàng tháng cần vận hành có tải
- Có hiện tượng thẩm thấu dầu tại các nhánh máy (A1-A8 &amp; B1-B6)
=&gt; Sau khi bảo dưỡng, hệ thống MFĐ MTV No.1 h/đ bình thường </t>
  </si>
  <si>
    <t>Hung2.nm, Dien, Luan.dt</t>
  </si>
  <si>
    <t>- Có hiện tượng thẩm thấu dầu mặt máy. Nguyên nhân do vận hành ở chế độ không tải
=&gt; hàng tháng cần vận hành có tải
- Có hiện tượng thẩm thấu dầu tại các nhánh máy (A1-A8 &amp; B1-B8)
=&gt; Sau khi bảo dưỡng, MFĐ MTV No.4 h/đ bình thường 
-Thông số sau bảo trì là thông số không tải</t>
  </si>
  <si>
    <t>IDC-190711-GE-Y02</t>
  </si>
  <si>
    <t>Hung2.nm, Hoang.v, Tan.nm, Ha.vd, Diem.lv</t>
  </si>
  <si>
    <t>- Máy A3 có hiện tượng chảy dầu
- Bình ắc quy no.1, mắt bình báo trắng
-&gt; cần thay oring đầu kim phun cho 16 máy
-&gt; cần theo dõi bình ắc quy no.1
=&gt; Sau khi bảo dưỡng, thay thế vật tư, máy trở lại h/đ bình thường</t>
  </si>
  <si>
    <t>IDC-190711-GE-Q04</t>
  </si>
  <si>
    <t>- Do nhu cầu thực tế, MFĐ số 1 h/đ kg có tải
=&gt; Sau khi bảo dưỡng, MFĐ h/đ bình thường</t>
  </si>
  <si>
    <t>- MFĐ đã bổ sung 15L nước làm mát
- Bộ sạc ắc quy bị lỗi -&gt; cần thay thế bộ sạc ắc quy mới
=&gt; Sau khi bảo dưỡng, hệ thống MFĐ h/đ bình thường</t>
  </si>
  <si>
    <t>Hung2.nm, Dung.ct, Tan.nm, Hoang.v</t>
  </si>
  <si>
    <t>IDC-190711-GE-Q05</t>
  </si>
  <si>
    <t>Do nhu cầu thực tế, sau khi bảo dưỡng xong không vận hành hệ thống máy phát có tải
=&gt; MFĐ h/đ bình thường</t>
  </si>
  <si>
    <t>Hung2.nm, Dung.ct, Chuong.nt</t>
  </si>
  <si>
    <t>Do nhu cầu thực tế, sau khi bảo dưỡng không chạy máy có tải
=&gt; MFĐ h/đ bình thường</t>
  </si>
  <si>
    <t>IDC-190711-GE-Q06</t>
  </si>
  <si>
    <t>- Bộ sạc tự động bị hỏng -&gt; cần thay thế
- Khi khởi động vòng tua máy dài -&gt; cần ktra, cài đặt chuyên sâu
=&gt; sau khi bảo dưỡng, hệ thống MFĐ h/đ bình thường</t>
  </si>
  <si>
    <t>Ktra cảnh báo SD cam slayt Speedlite khi khởi động lần đầu.</t>
  </si>
  <si>
    <t>- Bộ sạc tự động bị hỏng -&gt; cần thay thế
=&gt; sau khi bảo dưỡng, hệ thống MFĐ h/đ bình thường</t>
  </si>
  <si>
    <t>OK</t>
  </si>
  <si>
    <t>IDC-190711-GE-Y03</t>
  </si>
  <si>
    <t>- Đã thay bộ sạc tự động (do IDC cung cấp)
- Sau khi bảo dưỡng &amp; thay thế vật tư (dầu nhớt, hệ thống lọc, nước làm mát), hệ thống MFĐ h/đ bình thường</t>
  </si>
  <si>
    <t>IDC-190711-GE-Q07</t>
  </si>
  <si>
    <t>Sau bảo trì, hệ thống MFĐ h/đ bình thường</t>
  </si>
  <si>
    <t>Chuong.nt, Dien.hd, Cuong.dv</t>
  </si>
  <si>
    <t>MTU số 2</t>
  </si>
  <si>
    <t>IDC-190711-GE-Q08</t>
  </si>
  <si>
    <t>- Bổ sung nước cất cho ắc quy
- Kê lại một số vị trí cáp điện bị treo lệch
=&gt; Sau khi bảo trì, hệ thống máy phát điện hoạt động bình thường</t>
  </si>
  <si>
    <t>Hung2.nm, Chuong.nt, Duc.nv</t>
  </si>
  <si>
    <t>- Kê lại một số vị trí cáp điện bị treo lệch
=&gt; Sau khi bảo trì, hệ thống máy phát điện hoạt động bình thường</t>
  </si>
  <si>
    <t>IDC-190711-GE-RP-Y01</t>
  </si>
  <si>
    <t>Genset spare part</t>
  </si>
  <si>
    <t>Thay thế vật tư hàng năm cho máy phát điện (dầu nhớt, phin lọc, nước làm mát)</t>
  </si>
  <si>
    <t>Sử dụng mẫu BB giao nhận nên kg có mục đánh giá hài lòng</t>
  </si>
  <si>
    <t>IDC-190711-GE-RP-Y02</t>
  </si>
  <si>
    <t>Thay thế vật tư cho MFĐ (lọc dầu, lọc nhiên liệu, lọc gió, lõi lọc tách nước, dầu nhớt, nwocs cất, phụ gia)</t>
  </si>
  <si>
    <t>IDC-190711-LV-Y01</t>
  </si>
  <si>
    <t>LV main switchboard, ATS, PDU</t>
  </si>
  <si>
    <t>Tủ ATS - Hạ thế</t>
  </si>
  <si>
    <t>- 02 quạt thông gió tủ ATS1  hỏng
- Sau khi sa thải phụ tải, ghi nhận trên hệ thống thanh cái vẫn còn điện áp 40 VAC trên 3 pha
- UPS cho tủ ATS1 không tích được điện trong quá trình bảo trì
- Màn hình bộ đếm sét không hiển thị</t>
  </si>
  <si>
    <t xml:space="preserve"> '- Hạng mục thí nghiệm chức năng bảo vệ quá tải (quá dòng điện) không thực hiện được do nhà thầu mang thiết bị thí nghiệm không phù hợp với chủ loại máy cắt
- Hiện chỉ thí nghiệm được thông số cách điện và điện trở tiếp xúc</t>
  </si>
  <si>
    <t>Manh.lh, Dien.hd, Thao.ct, Hoang.v, Hung2.nm</t>
  </si>
  <si>
    <t>Tủ điện tổng phân phối tầng 1</t>
  </si>
  <si>
    <t xml:space="preserve">Màn hình của bộ lọc sét cho ATS1 không hoạt động từ trước và sau bảo trì </t>
  </si>
  <si>
    <t>Hệ thống tủ điện phân phối ( hòa đầu ra UPS) - PDU</t>
  </si>
  <si>
    <t>Pha B của đồng hồ đo đa năng cho PDU7, thuộc tủ điện hòa đầu ra UPS-PDU tầng 2, không hiển thị dòng điện
Không thể khắc phục do tủ hoạt động</t>
  </si>
  <si>
    <t>Tủ điện cấp nguồn, điều khiển Chiller</t>
  </si>
  <si>
    <t>- Pha N của thiết bị cắt sét số 1 lật cờ đỏ =&gt; Thiết bị đã hết khả năng h/đ =&gt; Đề nghị KH thay thế
- Quạt thông gió làm mát của tủ DB-CH-4 hỏng  -&gt; Đã thay thế vật tư do KH cấp
- Khả năng thông gió làm mát của tủ DB-CH-2, DB-CH-3, DB-CH-4 kém, thường phải mở cánh tủ để tăng cường giải nhiệt =&gt; Đề nghị KH có biện pháp khắc phục để đảm bảo không ảnh hưởng đến quá trình h/đ của hệ thống cũng như giảm tuổi thọ của thiết bị</t>
  </si>
  <si>
    <t xml:space="preserve"> Do hệ thống tủ điện phải cung cấp nguồn liên tục nên không thể thí nghiệm máy cắt theo hạng mục của báo cáo</t>
  </si>
  <si>
    <t>IDC-190711-LV-S01</t>
  </si>
  <si>
    <t>Hai quạt thông gió đang ngắt  kết nối điều khiển</t>
  </si>
  <si>
    <t>Manh.lh,
Duc.nv</t>
  </si>
  <si>
    <t>Khả năng thông gió làm mát của tủ DB-CH-2,3,4 kém</t>
  </si>
  <si>
    <t>IDC-190711-LV-Y02</t>
  </si>
  <si>
    <t>- Tủ điện hạ thế chính đã ktra, h/đ bình thường
- Phần thí nghiệm máy cắt ACB chưa thực hiện (do KH y/c)</t>
  </si>
  <si>
    <t>Dien.hd, Thuong.mv, Diem.lv</t>
  </si>
  <si>
    <t>Hệ thống tủ điện phân phối tầng 1 đã kiểm tra h/đ bình thường</t>
  </si>
  <si>
    <t>Dien.hd, Thuong.mv, Dong.hp, Diem.lv</t>
  </si>
  <si>
    <t>Hệ thống tủ điện PDU đã kiểm tra h/đ bình thường</t>
  </si>
  <si>
    <t>Tủ cấp nguồn chiller đã ktra h/đ bình thường</t>
  </si>
  <si>
    <t>IDC-190711-LV-S02</t>
  </si>
  <si>
    <t>- Nhiệt độ môi trường: 33oC
- Nhiệt độ các thiết bị cao. Chi tiết xem báo cáo ảnh nhiệt</t>
  </si>
  <si>
    <t>Manh.lh, Toan.dv</t>
  </si>
  <si>
    <t>Pha B của đồng hồ đo đa năng cho PDU7, thuộc tủ điện hòa đầu ra UPS-PDU tầng 2, không hiển thị dòng điện
Không thể khắc phục được do tủ đang hoạt động</t>
  </si>
  <si>
    <t>1 quạt thông gió của biến tần số 1 bị hỏng -&gt; đề nghị KH thay thế</t>
  </si>
  <si>
    <t>Manh.lh, Dung.ct, Toan.dv</t>
  </si>
  <si>
    <t>IDC-190711-LV-Y03</t>
  </si>
  <si>
    <t>Manh.lh, Thang.lv, Chuong.nt, Ty.dt</t>
  </si>
  <si>
    <t>Manh.lh, Thang.lv, Chuong.nt, Thương.mv, Ty.dt</t>
  </si>
  <si>
    <t>Pha B của đồng hồ đo đa năng cho PDU 7 thuộc tủ điện hòa đầu ra UPS-PDU tầng 2 không hiển thị dòng điện, không thể khắc phục được do tủ đang h/đ</t>
  </si>
  <si>
    <t>Manh.lh, Thang.lv, Chuong.nt, Thương.mv</t>
  </si>
  <si>
    <t>Trước &amp; sau bảo trì, quạt của biến tần số 1 tủ DB-CH-2 bị hỏng. Theo y/c của khách hàng, SPS tạm lấy quạt của biến tần CDWP5 (đang không sử dụng để lắp cho biến tần số 1) -&gt; đề nghị KH thay thế quạt</t>
  </si>
  <si>
    <t>IDC-190711-LV-S03</t>
  </si>
  <si>
    <t>Hệ thống hoạt động bình thường
Dòng điện tải: 1,09/1,06/1,07kA
Điện áp: 393/391/394V</t>
  </si>
  <si>
    <t>Mạnh.lh, Toan.dv, Cuong.dv, Hoang.mv</t>
  </si>
  <si>
    <t>Trước và sau bảo trì, hệ thống hoạt động bình thường</t>
  </si>
  <si>
    <t>Manh.lh, Toan.dv, Cuong.dv, Hieu.nq, Hoang.mv</t>
  </si>
  <si>
    <t>Manh.lh, Toan.dv, Cuong.dv, Hoang.mv</t>
  </si>
  <si>
    <t>IDC-190711-EL-Y01</t>
  </si>
  <si>
    <t>Điện trở tiếp đất của hệ thống chống sét không đạt =&gt; Cần cải tạo để đạt tiêu chuẩn</t>
  </si>
  <si>
    <t>Dien.hd, Thao.ct, Hoang.v</t>
  </si>
  <si>
    <t>IDC-190711-EL-Y02</t>
  </si>
  <si>
    <t>Hệ thống tiếp địa, chống sét đã kiểm tra. Các thông số trong giới hạn cho phép</t>
  </si>
  <si>
    <t>Dien.hd, Diem.lv, Cuong.dv</t>
  </si>
  <si>
    <t>IDC-190711-EL-Y03</t>
  </si>
  <si>
    <t xml:space="preserve"> - Sau khi bảo trì, hệ thống h/đ bình thường</t>
  </si>
  <si>
    <t>Hung2.nm, Chuong.nt, Thang.lv, Truong.vx</t>
  </si>
  <si>
    <t>IDC-190711-BM-S01</t>
  </si>
  <si>
    <t xml:space="preserve">BMS </t>
  </si>
  <si>
    <t>Có 9 cảm biến nhiệt độ nước (mã TE-631AM-2) báo giá trị sai -&gt; SPS đã thay thử bằng cảm biến khác, hệ thống hiện giá trị bình thường
=&gt; Đề nghị KH thay thế</t>
  </si>
  <si>
    <t>IDC-190711-BM-S02</t>
  </si>
  <si>
    <t>- Tại vị trí lắp đặt cảm biến nhiệt độ trên đường nước lạnh có hiện tượng đọng sương do lạnh
- Có 2 cảm biến nhiệt độ đang trả giá trị không đúng về BMS (phát sinh 1 cảm biến mới so với lần trước bảo trì ngày 10/3/2020)
- Các cảm biến nhiệt độ chỉ để giám sát nhiệt độ trên đường ống, không ảnh hưởng đến h/đ của hệ thống 
- Vị trí cảm biến ở trước bơm CHWP là cảm biến phát sinh trong lần bảo trì này (tên point CHWT2-RW-T)
=&gt; KL: Hệ thống vẫn h/đ bình thường</t>
  </si>
  <si>
    <t>IDC-190711-BM-S03</t>
  </si>
  <si>
    <t>- Có hiện tượng đọng sương trên đường ống nước lạnh tại vị trí lắp đặt cảm biến nhiệt độ
- Có 9 cảm biến nhiệt độ đang trả giá trị sai về BMS
- Các cảm biến nhiệt độ chỉ để giám sát nhiệt độ trên đường ống, kg ảnh hưởng đến h/đ của hệ thống
=&gt; Kết luận: Sau bảo trì, hệ thống vẫn h/đ bình thường</t>
  </si>
  <si>
    <t>IDC-190711-BM-S04</t>
  </si>
  <si>
    <t>- Sau bảo trì hệ thống BMS h/đ bình thường
- Cấu hình máy tính BMS thấp có hiện tượng khi vận hành bị giật, lag
-&gt; Đề xuất: nâng cấp ram cho máy tính phòng BMS</t>
  </si>
  <si>
    <t>IDC-190711-BM-S05</t>
  </si>
  <si>
    <t>Sau bảo trì, hệ thống h/ ổn định, bình thường</t>
  </si>
  <si>
    <t>Thao.hv, Thang.ta, Ty.dt</t>
  </si>
  <si>
    <t>IDC-190711-BM-S06</t>
  </si>
  <si>
    <t>Sau bảo trì, hệ thống BMS cho chiller hoạt động ổn định và bình thường. Hiện chiller đang hoạt động ở chế độ MAN, BMS chế độ giám sát do 1 bộ NCE của pha 2 đang chuyển đi nơi khác</t>
  </si>
  <si>
    <t>Thao.hv, Truong.vx, Thuong.mv</t>
  </si>
  <si>
    <t>IDC-190711-CH-Y03</t>
  </si>
  <si>
    <t>Sau bảo trì, chiller 1 hoạt động bình thường
Các tồn tại sau bảo trì: 
+ Sys1 thấm dầu tại đường ống đo áp suất economizer -&gt; cần tiếp tục theo dõi
+ Sys2 thấm dầu tại đường ống hồi dầu đã nhiều hơn đợt bảo trì trước -&gt; cần sửa chữa
+ Công tắc dòng chảy bình ngưng bị kẹt -&gt; cần sửa chữa
- Bảo trì năm: đã đánh ống bình ngưng bằng máy</t>
  </si>
  <si>
    <t>Thao.hv, Thuong.mv, Truong.vx</t>
  </si>
  <si>
    <t>Sau bảo trì, chiller 2 hoạt động bình thường
Các tồn tại sau bảo trì: 
+ Sys1 &amp; sys2: bị thấm dầu tại đường ống đo áp suất economizer -&gt; cần tiếp tục theo dõi
+ Công tắc dòng chảy bình ngưng bị kẹt -&gt; cần sửa chữa
+ Khi dừng máy, DC Bus voltage =189VDC, cao bất thường (cao hơn đợt bảo trì trước) -&gt; cần thay thế bộ SCR
+ Phím enter trên màn hình điều khiển bị liệt -&gt; cần thay bàn phím
- Bảo trì năm: đã đánh ống bình ngưng bằng máy</t>
  </si>
  <si>
    <t>IDC-190711-GE-Q09</t>
  </si>
  <si>
    <t>Các đầu kim của các máy A1, A8, B1, B7, B8 có hiện tượng thấm dầu đầu kim phun  -&gt; cần kiểm tra lại tài liệu về lực xiết để cân nhắc xiết lại lần 2 sau khi thay oring (cho phép) =&gt; Sau khi bảo dưỡng, hệ thống máy phát điện hoạt động bình thường</t>
  </si>
  <si>
    <r>
      <t xml:space="preserve">Hung2.nm, Cuong.dv, </t>
    </r>
    <r>
      <rPr>
        <sz val="12"/>
        <color rgb="FFFF0000"/>
        <rFont val="Arial"/>
        <family val="2"/>
      </rPr>
      <t>Minh.tn, Dung.ct</t>
    </r>
  </si>
  <si>
    <t>Các đầu kim của các máy A1, A3, A8, B2, B6, B8 có hiện tượng thấm dầu đầu kim phun  -&gt; cần kiểm tra lại tài liệu về lực xiết để cân nhắc xiết lại lần 2 sau khi thay oring (cho phép) =&gt; Sau khi bảo dưỡng, hệ thống máy phát điện hoạt động bình thường</t>
  </si>
  <si>
    <t>IDC-190711-PR-Q12</t>
  </si>
  <si>
    <t>- Trước  bảo trì quạt số 1 có tiếng kêu bất thường -&gt; đã tiến hành kiểm tra tìm nguyên nhân (hỏng bi) -&gt; đã thay thế 2 vòng bi. Sau khi thay bi, quạt hoạt động bình thường
- Van 3 ngã bị rò nước -&gt; đã tiến hành thay thế gioăng mới -&gt; van đã hết rò nước -&gt; cần theo dõi thêm
=&gt; Sau bảo trì CRAC hoạt động bình thường</t>
  </si>
  <si>
    <t>Thang.lv, Minh.tn, Truong.vx</t>
  </si>
  <si>
    <t>Sau bảo trì, CRAC hoạt động bình thường</t>
  </si>
  <si>
    <t>- Trước bảo trì: mô tơ van 3 ngã bị hỏng. Hiện đang cho van hoạt động cưỡng bức (mở 100%) -&gt; cần thay thế, sửa chữa =&gt; Sau bảo trì, CRAC hoạt động bình thường</t>
  </si>
  <si>
    <t>Trước bảo trì van 3 ngã bị rò nước -&gt; cần khắc phục =&gt; Sau bảo trì, CRAC hoạt động bình thường</t>
  </si>
  <si>
    <t>Van 3 ngã bị rò nước trước khi bảo trì -&gt; đã thay gioăng thử nghiệm, hiện van đã hết rò nước -&gt; cần theo dõi thêm =&gt; Sau bảo trì, CRAC hoạt động bình thường</t>
  </si>
  <si>
    <t>IDC-190711-CT-Q09</t>
  </si>
  <si>
    <t>Sau bảo trì, hệ thống hoạt động bình thường. Bơm nóng 1 có hiện tượng kêu nhẹ ở vòng bi sau -&gt; cần tiếp tục theo dõi</t>
  </si>
  <si>
    <r>
      <t xml:space="preserve">Thao.hv, Dung.ct, Hiep.hs, Long.nv, </t>
    </r>
    <r>
      <rPr>
        <sz val="12"/>
        <color rgb="FFFF0000"/>
        <rFont val="Arial"/>
        <family val="2"/>
      </rPr>
      <t>Cuong.dv, Hung2.nm</t>
    </r>
  </si>
  <si>
    <t>Sau bảo trì, hệ thống hoạt động bình thường. Các tồn tại sau bảo trì: Van 1 chiều bơm hồi số 2 hỏng (mất tác dụng ngăn 1 chiều nước); Khớp giảm chấn cao su đầu trục có hiện tượng cứng, lão hóa -&gt; cần theo dõi &amp; có kế hoạch thay mới (bơm hồi số 2)</t>
  </si>
  <si>
    <t>Sau bảo trì, hệ thống hoạt động bình thường</t>
  </si>
  <si>
    <t>IDC-190711-UB-Q09</t>
  </si>
  <si>
    <t>UPS 1 đã kiểm tra bảo dưỡng trong tình trạng hoạt động bình thường</t>
  </si>
  <si>
    <r>
      <t xml:space="preserve">Dien.hd, Duc.nv, Chuong.nt, </t>
    </r>
    <r>
      <rPr>
        <sz val="12"/>
        <color rgb="FFFF0000"/>
        <rFont val="Arial"/>
        <family val="2"/>
      </rPr>
      <t>Manh.lh, Hung2.nm, Luong.px</t>
    </r>
  </si>
  <si>
    <t>UPS 2 đã kiểm tra bảo dưỡng -&gt; Đã xử lý cân chỉnh điện áp DC của ắc quy cân bằng</t>
  </si>
  <si>
    <t>UPS 3 đã kiểm tra bảo dưỡng trong tình trạng hoạt động bình thường</t>
  </si>
  <si>
    <t>UPS 4 đã kiểm tra bảo dưỡng trong tình trạng hoạt động bình thường</t>
  </si>
  <si>
    <t>IDC-190711-WL-S02</t>
  </si>
  <si>
    <t>Water leakage indicator</t>
  </si>
  <si>
    <t>Điện áp nguồn tại tủ giám sát: 17.41VDC thấp hơn điện áp định mức 24DVC. Đề nghị kiểm tra sữa chữa hoặc thay thế nguồn cấp 
Dây sensor 1 tại module 3 độ nhạy kém</t>
  </si>
  <si>
    <t>Manh.lh, Duc.nv, Hieu.nq</t>
  </si>
  <si>
    <t>IDC-190711-WL-S03</t>
  </si>
  <si>
    <t>Hệ thống cảnh báo rò rỉ chất lỏng đã ktra -&gt; h/đ bình thường</t>
  </si>
  <si>
    <t>Dien.hd,, Hiep.hs, Hieu.nq</t>
  </si>
  <si>
    <t>IDC-190711-WL-S04</t>
  </si>
  <si>
    <t>Sau bảo trì, hệ thống cảm biến rò rỉ nước h/đ bình thường</t>
  </si>
  <si>
    <t>Le.hh, Dung.ct</t>
  </si>
  <si>
    <t>IDC-190711-WL-S05</t>
  </si>
  <si>
    <t>- Sau khi bảo trì, hệ thống cảnh báo rò rỉ chất lỏng h/đ bình thường (Module 02 &amp; 03)
- Module 01 đang báo lỗi dây cảm biến -&gt; cần theo dõi thêm</t>
  </si>
  <si>
    <t>IDC-190711-WL-S06</t>
  </si>
  <si>
    <t>- Cáp &amp; đầu cảm biến Module 1 báo lỗi ảo -&gt; SPS đã tiến hành vệ sinh toàn bộ cáp &amp; đầu báo cảm biến của 3 module
-&gt; Sau khi vệ sinh bảo dưỡng cáp &amp; đầu cảm biến module 1 hoạt động bình thường -&gt; cần theo dõi thêm
=&gt; Sau khi bảo dưỡng, hệ thống carh báo rò rỉ chất lỏng h/đ bình thường
=&gt; Điện áp đo tại module thấp hơn điện áp tại tủ điều khiển do sụt áp đường dây</t>
  </si>
  <si>
    <t>Hung2.nm, Chuong.nt, Thuong.mv</t>
  </si>
  <si>
    <t>IDC-190711-AS-S02</t>
  </si>
  <si>
    <t>Phòng đấu áp trong (tầng 2) mà từ cách xa cửa phải kê thêm mới hút được. Tay co thủy lực bị chảy dầu mất khar năng điều chỉnh. Cần thay thế. 
Phòng thiết bị dự phòng (tầng 2) bị gãy tya nắm cửa. Cần thay thế.
Phòng NOC (tầng 2) đèn led má từ không sáng</t>
  </si>
  <si>
    <t>Mah.lh, Dien.hs, Duc.nv</t>
  </si>
  <si>
    <t>IDC-190711-AS-S03</t>
  </si>
  <si>
    <t>- Hệ thống kiểm soát ra vào h/đ bình thường
- Tay nắm khóa cơ khí các phòng bị hỏng: P.112, P.117, phòng đấu cáp trong, phòng vật tư phụ tầng 2
- Tay co thủy lực bị hỏng: phòng đấu cáp trong tầng 2</t>
  </si>
  <si>
    <t>IDC MB đã đề xuất đổi tay co thủy lực từ ít sử dụng sang để đảm bảo nhu cầu đi lại
-&gt; Đồng ý với các nội dung trong biên bản bảo trì</t>
  </si>
  <si>
    <t>Dien.hd, Ha.vd, Tai.nt</t>
  </si>
  <si>
    <t>IDC-190711-AS-S04</t>
  </si>
  <si>
    <t>Sau bảo trì, cửa từ h/đ bình thường</t>
  </si>
  <si>
    <t>IDC-190711-AS-S05</t>
  </si>
  <si>
    <t>- Đã chỉnh sửa cơ khí 1 số cửa
- Đã sửa tay khóa 1 số cửa 
- 2 tay khóa cửa (tầng 2) bị hỏng, gãy -&gt; cần thay thế
=&gt; Sau khi bảo dưỡng, sửa chữa hệ thống cửa từ h/đ bình thường</t>
  </si>
  <si>
    <t>IDC-190711-AS-S06</t>
  </si>
  <si>
    <t>- Thay 1 số ốc vít gắn tay thuy lực của 1 số cửa bị lỏng
- Chỉnh thủy lực của 1 số cửa, đóng không khít
=&gt; Sau khi bảo dưỡng, hệ thống kiểm soát ra vào hoạt động bình thường</t>
  </si>
  <si>
    <t>ÁP SUẤT BƠM THÁP SỐ 3 THẤP, NƯỚC LÊN THÔNG KÉM</t>
  </si>
  <si>
    <t>Áp suất bơm tháp số 3 thấp, nước lên thông kém
Kiểm tra đo độ sâu bơm lạnh số 3 thông số đo được bên trái, bên phải, bên trên bơm là 6.2 1.8 6.8 mm3
Tháo Y lọc bơm tháp số 3 kiểm tra thông cặn bám rất nhiều
Cần xử lý bơm lạnh số 3 để giảm độ rung
Cần vệ sinh tháp và Y lọc của bớm số 3</t>
  </si>
  <si>
    <t>SỰ CỐ KIỂM TRA, ĐO ĐỘ DUNG, ĐO ĐỒNG TRỤC BƠM NƯỚC LẠNH SỐ 1</t>
  </si>
  <si>
    <t>- Ktra đo đồng trục trước khớp nối, khớp nối trục &amp; sau khớp nối trục cho kết quả đo là 0.06mm, 0,09mm, 0,06mm
- Ktra độ rung bên trái bơm, bên phải bơm, bên trên bơm có kết quả đo là</t>
  </si>
  <si>
    <t>KIỂM TRA BƠM NƯỚC LẠNH SỐ 2</t>
  </si>
  <si>
    <t>- Chiller 1 &amp; 2 chạy song song set point như nhau (10oC)
- Kết quả đo dòng 2 máy (IDC đã đo cùng SPS): 
+ Chiller 1: 82% FLA, 81% FLA dòng 122A
+ Chiller 2: 73% FLA, 74% FLA, dòng 59A
- Ktra tháo y lọc bơm lạnh số 1
- Ktra đo, điện trở &amp; cách điện cuộn dây bơm lạnh số 1
- Kẹp dòng ktra &amp; đo được 50,6/50/50,7)A
- Ktra đồng hồ áp suất đẩy bơm lạnh số 1 đạt 3,2 bar
- Cuộn dây gần với họng điện của bơm số 1 bơm lạnh nóng bất thường -&gt; cần theo dõi thêm (áp suất đẩy của bơm vẫn bình thường)
=&gt; Cần theo dõi tiếp, ktra chiller</t>
  </si>
  <si>
    <t>KIỂM TRA BƠM NƯỚC LẠNH SỐ 1</t>
  </si>
  <si>
    <t>- Motor chạy rung &amp; kêu to hơn bình thường (có tiếng ồn lớn ở họng bệ đỡ trục)
- Ktra độ dơ trục bằng dụng cụ cầm tay &amp; quan sát bằng mắt thì thấy độ dơ trục vẫn bình thường</t>
  </si>
  <si>
    <t xml:space="preserve">Đề nghị SPS ktra lại bằng thiết bị chuyên dụng </t>
  </si>
  <si>
    <t>IDC-200319</t>
  </si>
  <si>
    <t>VỆ SINH ĐƯỜNG ỐNG BÌNH NGƯNG CỦA CHILLER BẰNG HÓA CHẤT (PHA 1)</t>
  </si>
  <si>
    <t>Vệ sinh đường ống mới bình ngưng bằng hóa chất
vệ sinh bình IGBT bằng hóa chất
Lắp hoàn trả lại tất cả -&gt; 25/4/2020
Bình IGBT vẫn còn 4 lỗ tắc (cần theo dõi thêm và phương án xử lý sang lần sau.</t>
  </si>
  <si>
    <t>Kiểm tra chiller</t>
  </si>
  <si>
    <t xml:space="preserve">Chiller 1: Báo lỗi VSP logic board power supply fault
SPS phối hợp cùng AZ và IDC kiểm tra bo lỗi theo các nội dung: 
Nguồn cấp cho bo có 24V; không có tín hiệu xuất điều khiển
Hệ thống cầu chì bảo vệ bình thường
Lấy dữ liệu thông số, History bình thường
AZ xác định: Bo VSP power supply hỏng
Chiller 1 hiện lỗi VSD chiller off không thể hoạt động
</t>
  </si>
  <si>
    <t>SPS và AZ có phương án hổ trợ xử lý tạm thời chiller hoạt động 
Thay thế sớm bo trong trường hợp hỏng</t>
  </si>
  <si>
    <t>Bảo trì điều hòa chính xác</t>
  </si>
  <si>
    <t>Van ba ngả bi rỏ rỉ nước khi dừng máy
khi chạy máy thì chổ rò rỉ máy không bị chảy nước
Kiểm tra và phát hiện van ba ngả hỏng phần khóa cơ nên bị rò rỉ nước ra ngoài sàn ở chế độ van mở by bass
Cần theo dõi thêm và khắc phục, thay mới nếu rò rỉ</t>
  </si>
  <si>
    <t>Ton.nd, Tan.nm, Luan.dt, Bang.ta</t>
  </si>
  <si>
    <t>IDC_220812</t>
  </si>
  <si>
    <t>SỬA CHỮA HỆ THỐNG UPS
(SỬA CHỮA UPS 2,4 PHA 1)</t>
  </si>
  <si>
    <t>- Thay thế control module cho 3 UPS số 4, 2 &amp; 1
- Thay thế 9 bo X10 cho 3 UPS số 4, 2, 1
- Thay thế control module &amp; 3 bo X10 cho UPS số 3 (đã thực hiện ngày 10/4/2021)
- Cập nhật firmware cho cả 4 UPS
=&gt; Sau khi sửa chữa, hệ thống UPS pha 1 h/đ bình thường</t>
  </si>
  <si>
    <t>Nghia.nt, Hung2.nm, Chuong.nt</t>
  </si>
  <si>
    <t>Điều hòa bị tắc nước, khay chứa nước ngưng tràn ra ngoài
-&gt; Đã thông tắc đường ống &amp; vệ sinh khay nước
=&gt; Điều hòa vận hành bình thường</t>
  </si>
  <si>
    <t>Thao.ct, Thuong.mv</t>
  </si>
  <si>
    <t>UPS 2,3 đưa ra thông báo "Battery replace"
-&gt; Cài đặt lại cấu hình trường cảnh báo ắc quy  cho UPS
=&gt; UPS 2, 3 không báo "Battery replace"
=&gt; Cài đặt UPS 1, 2 tương tự UPS 2, 3</t>
  </si>
  <si>
    <t>IDC-200608</t>
  </si>
  <si>
    <t>THAY THẾ BO MẠCH VSD CHO CHILLER SỐ 1</t>
  </si>
  <si>
    <t xml:space="preserve">- Hỏng bo mạch VSD của chiller 1
-&gt; Thay kit VSD mới cho chiller 1 (kit VSD logic board)
-&gt; Thực hiện lấy thông số theo biểu mẫu của IDC
=&gt; Sau khi thay mới, kt VSD cho chiller 1, chiller h/đ bình thường
=&gt; Chạy thử &amp; bàn giao </t>
  </si>
  <si>
    <t>- UPS phase 1 báo lỗi "DC bus abnormal", "DC bus over volt", "Block over temp"
-&gt; Khởi động, reset lại từng UPS
=&gt; UPS số 1 đang tắt
=&gt; UPS số 2, 3, 4 đang bật nhưng điện áp ra thấp, share tải không đều
=&gt; Hệ thống đã h/đ trở lại
=&gt; Đề nghị KH sửa chữa sớm hệ thống UPS để đảm bảo an toàn vận hành</t>
  </si>
  <si>
    <t>KHẢO SÁT VỊ TRÍ LẮP ĐẶT THỬ TẢI GIẢ</t>
  </si>
  <si>
    <t>Khảo sát vị trí lắp đặt thử tải giả
- Từ vị trí UPS qua lỗ (cửa) kỹ thuật nước, tháo tôn đường kính 20x20
- Vị trí đặt tải giả: dự kiến phía sau nhà chính tiếp giáp nhà chiller</t>
  </si>
  <si>
    <t>IDC-200806</t>
  </si>
  <si>
    <t>Khu văn phòng, tủ NFS2-640E</t>
  </si>
  <si>
    <t>- Đầu báo cháy L01D005 bị hỏng -&gt; cần thay đầu báo mới (FSP-851)
- Đầu báo cháy L0D044 chất lượng kém -&gt; cần sớm thay thế (FAPT-851)
=&gt; Trước &amp; sau bảo trì, hệ thống báo cháy đang h/đ bình thường</t>
  </si>
  <si>
    <t>Dien.hd, Hieu.nq, Diem.lv</t>
  </si>
  <si>
    <t>Khu phụ trợ, Tủ GST 108A</t>
  </si>
  <si>
    <t>- 1 đầu báo khói phòng chiller bị hỏng -&gt; cần thay thế (GST C-9102)
=&gt; Trước &amp; sau bảo trì, hệ thống báo cháy đang h/đ bình thường</t>
  </si>
  <si>
    <t>Dien.hd, Tan.nm, Diem.lv</t>
  </si>
  <si>
    <t xml:space="preserve">Fire fighting </t>
  </si>
  <si>
    <t>- Hệ thống chữa cháy bằng nước đã ktra bảo dưỡng 
=&gt; Trước &amp; sau bảo trì, hệ thống báo cháy đang h/đ bình thường</t>
  </si>
  <si>
    <t>Fire Suppression System (FM200)</t>
  </si>
  <si>
    <t>Trước &amp; sau bảo trì, hệ thống báo cháy đang h/đ bình thường</t>
  </si>
  <si>
    <t>HSSD VESDA Fire alarm</t>
  </si>
  <si>
    <t>IDC-200929</t>
  </si>
  <si>
    <t>SỬA CHỮA MÁY PHÁT ĐIỆN SỐ 1</t>
  </si>
  <si>
    <t>- MFĐ h/đ bình thường (MTV No.1)
- Chạy MFĐ MTV No.1 không tải, 15 phút lấy kết quả thông số 1 lần
- MFĐ MTV No.1 chạy không tải, h/đ bình thường không có hiện tượng thấm dầu</t>
  </si>
  <si>
    <t>Hỗ trợ IDC vận hành hệ thống MFĐ MTV No.1 phục vụ thay thế TI
- Vận hành &amp; giám sát MFĐ No.1 trong quá trình cắt điện lưới cho tải
- 11h23' bắt đầu có hiện tượng chảy dầu tại nhánh máy B4 của MFĐ MTV No.1
- Không dừng được máy do hệ thống không chuyển được về điện lưới
- 19h20' dừng máy khắc phục hiện tượng chảy dầu
-&gt; SPS khuyến cáo thay thế gioăng đệm</t>
  </si>
  <si>
    <t>- MFĐ MTV No.1 đang OFF do chảy dầu tại nhánh máy B4
- SPS &amp; hãng MTV xác định nguyên nhân chảy dầu tại nhánh máy B4 do hỏng toàn bộ gioăng đệm tại nhánh máy này
- Các nhánh máy còn lại tại các vị trí còn lại (A1-&gt;A4-A8, B1-B3 &amp; B5-&gt;B8) đều có hiện tượng thẩm thấu dầu
- Đề nghị CĐT thay thế gioăng đệm tại thân kim phun nhánh máy B4
- CĐT sớm có biện pháp thay thế toàn bộ gioăng đệm cho 15 máy còn lại</t>
  </si>
  <si>
    <t>- Trực vận hành MFĐ phục vụ sửa chữa khắc phục sự cố hệ thống UPS giai đoạn 1
- SPS trực hỗ trợ vận hành MFĐ tại khu vực MFĐ, phục vụ sửa chữa hệ thống UPS</t>
  </si>
  <si>
    <t>- Hỗ trợ vận hành hệ thống MFD do điện lực BTL cắt điện lưới từ 3h45'
- Hỗ trợ vận hành MFĐ tại khu vực MFĐ
- 13h20' xác nhận chảy dầu tại nhánh máy B6 MTV No.1
- Tiếp tục vận hành MFĐ do không chuyển được phụ tải về điện lưới
-&gt; Đề nghị CĐT thay thế gioăng đệm cho kim phun nhánh máy B6 MTV No.1
-&gt; CĐT sớm có phương án thay thế toàn bộ gioăng đệm thân kim phun các nhánh máy còn lại</t>
  </si>
  <si>
    <t>- SPS trực hỗ trợ vận hành MFĐ, phục vụ sửa chữa, khắc phục hệ thống UPS
-&gt; SPS trực hỗ trợ vận hành MFĐ tại khu vực MFĐ</t>
  </si>
  <si>
    <t>Hung2.nm, Nghia.nt, Dien.hd, Thuong.mv</t>
  </si>
  <si>
    <t>Sửa chữa rò rỉ dầu cho MFĐ số 1:
- Có hiện tượng chảy nhiên liệu từ ống dầu cao áp kim phun B4 MFĐ số 1
-&gt; Thay 1 bộ gioăng đệm cho kim phun B4 MFĐ số 1
- Toàn bộ các đầu ống dầu cáo áp máy số 1 &amp; số 4 có hiện tượng thấm dầu -&gt; cần thay thế bộ gioăng đệm mới
-&gt; Sau khi thay xong, MFĐ số 1 chạy không tải bình thường
=&gt; Yêu cầu chạy test có tải khi có điều kiện</t>
  </si>
  <si>
    <t>Sửa chữa hệ thống UPS  pha 1:
- Thay thế bo mạch X9 cho UPS 3, tuy nhiên bo X9 mới không tương thích nên đã lắp trả lại bo X9 cũ, khôi phục UPS 3
-&gt; Hệ thống UPS h/đ bình thường, 4 UPS online</t>
  </si>
  <si>
    <t>Nghia.nt, Dien.hd</t>
  </si>
  <si>
    <t>- MFĐ MTV No.1 OFF
- Thay gioăng đệm cho MFĐ MTV No.1
- Tháo các nhánh máy (A1-A8 &amp; B1-&gt;B3, B5-&gt;B8)
- Vệ sinh thân kim &amp; cổ kim
- Lắp gioăng đệm &amp; xiết bằng cân lực
-&gt; Chạy thử không tải (thông số điện áp, tần số, áp suất,...chi tiết trong báo cáo dịch vụ)
-&gt; Hệ thống MFĐ MTV No.1 h/đ bình thường</t>
  </si>
  <si>
    <t>Đề nghị chạy không tải &amp; có tải để ktra MFĐ sau sửa chữa, thay thế linh kiện</t>
  </si>
  <si>
    <t xml:space="preserve">Kiểm tra xử lý lỗi hệ thống UPS pha 1
- UPS phase 1 báo lỗi "DC bus abnomal", "DC bus over volt", "Block over temp"
- &gt; Khởi động, reset lại từng UPS
=&gt; UPS số 1 đang tắt
=&gt; UPS số 2, 3, 4 đang bật, nhưng điện áp ra thấp, share tải không đều
=&gt; Hệ thống đã h/đ trở lại
=&gt; Đề nghị KH sửa chữa sớm hệ thống UPS để đảm bảo an toàn vận hành </t>
  </si>
  <si>
    <r>
      <t>Đo nội trở ắc quy của 4 UPS giai đoạn 1 -&gt; nội trở từ 3,9 m</t>
    </r>
    <r>
      <rPr>
        <sz val="12"/>
        <rFont val="Calibri"/>
        <family val="2"/>
      </rPr>
      <t>Ω - 7,93 mΩ</t>
    </r>
    <r>
      <rPr>
        <sz val="12"/>
        <rFont val="Arial"/>
        <family val="2"/>
      </rPr>
      <t xml:space="preserve">
Một số ắc quy nội trở lớn hơn mức tiêu chuẩn 5,3 mΩ -&gt; cần theo dõi thêm </t>
    </r>
  </si>
  <si>
    <t>IDC-201020</t>
  </si>
  <si>
    <t>SỬA CHỮA, THAY THẾ CÁC PHẦN TỬ THUỘC HỆ THỐNG LẠNH TẠI IDC NTL</t>
  </si>
  <si>
    <t>- Thay thế van 1 chiều thuộc hệ thống bơm hồi nước lạnh, bơm đẩy nước lạnh (2 cái), hệ thống Chiller 1
- Thay thế cao su khớp nối bơm (bơm đẩy nước lạnh, bơm nước nóng) (2 bộ = 16 cái), hệ thống Chiller 1
- Thay thế khớp nối bơm đẩy nước lạnh, hệ thống Chiller 1 (1 bộ)
- Thay thế lưới Y lọc cho các hệ bơm (6 cái), hệ thống Chiller 1 và Chiller 2
-&gt; Sau khi thay thế các thiết bị họa động bình thường</t>
  </si>
  <si>
    <t>Bang.ta, Hoang.v, Hieu.nq, Dong.hp, Hoang.mv</t>
  </si>
  <si>
    <t>- Test liên động hệ thống FM200
- Test đầu báo nhiệt &amp; khói trong các zone để ktra h/đ của chuông, đèn, van xả khí, van kích hoạt bình khí 
- Test h/đ của nút nhấn dừng xả khí, nút nhận xả khí khẩn cấp, chức năng dừng hệ thống điều hòa
=&gt; Hệ thống FM200 đã test các chức năng h/đ tốt</t>
  </si>
  <si>
    <t>IDC-201215</t>
  </si>
  <si>
    <t>SỬA CHỮA MÁY PHÁT ĐIỆN SỐ 4</t>
  </si>
  <si>
    <t>- Thay thế gioăng đệm cho điểm bị chảy dầu
- Sửa chữa bơm nước lạnh.
-&gt; Chạy thử, bàn giao
=&gt; Cv hoàn thành</t>
  </si>
  <si>
    <t>Cần chạy máy phát có tải để kiểm tra thêm</t>
  </si>
  <si>
    <t>- Cao su khớp nối hỏng (bơm chiller lạnh 1)
- Bulong máy bơm chiller lạnh 1 bung lên
- Mất căn chỉnh bơm
-&gt; Ktra bulong máy bơm chiller lạnh 1
-&gt; Cấy nở hóa chất bơm chiller lạnh 1
-&gt; Căn chỉnh, thay cao su khớp nối
=&gt; Khớp nối bơm mòn do va đập
=&gt; Chờ thay khớp mới (bảo hành)</t>
  </si>
  <si>
    <t>Bang.ta, Dung.ct, Tai.nt</t>
  </si>
  <si>
    <t>SỰ CỐ BƠM CHILLER LẠNH 1</t>
  </si>
  <si>
    <t>Chiller water pump</t>
  </si>
  <si>
    <t>- Khớp nối bơm hỏng, bulong móng hỏng
-&gt; Thay khớp nối bơm chiller lạnh 1
-&gt; Làm lại bulong móng bơm chiller lạnh 1 &amp; 3
=&gt; Sau thay thế, làm lại bulong móng bơm h/đ bình thường</t>
  </si>
  <si>
    <t>Bang.ta, Hieu.nq</t>
  </si>
  <si>
    <t>- Thay bo X9 cho UPS số 4 -&gt; báo lỗi "Sublock overtemp"
- Chuyển UPS 4 về chế độ Stepmode -&gt; hiệu chỉnh điện áp DC bus -&gt; Hiệu chỉnh kg thành công
- So sánh dữ liệu từ UPS 1 sang UPS 4, tiếp tục hiệu chỉnh điện áp -&gt; Hiệu chỉnh kg thành công
-&gt; Lắp lại bo X9 cũ cho UPS số 4, chạy máy &amp; bàn giao lại hệ thống
-&gt; UPS vẫn đang h/đ</t>
  </si>
  <si>
    <t>CÔNG TY TNHH THÁP LÁNG HẠ</t>
  </si>
  <si>
    <t>Tòa Nhà VP Bank, Số 89 Láng Hạ, Đống Đa, Hà Nội</t>
  </si>
  <si>
    <t>VPB-200909-Rev1</t>
  </si>
  <si>
    <t>VPB-200909-Rev1-MV-Y01</t>
  </si>
  <si>
    <t>VPB-200909-Rev1-LV-Y01</t>
  </si>
  <si>
    <t>MSB</t>
  </si>
  <si>
    <t>- Màn hình PLC cho ATS của MSB 1 bị hỏng, không hiển thị -&gt; Đề nghị khách hàng thay thế
- Các tụ bù MSB 1 &amp; MSB 2 không có tiếp địa vỏ
- UPS cho ATS 1 &amp; ATS 2 đã được thay mới ắc quy -&gt; Vật tư do KH cấp
- Tiếp địa:
+ Busway nhánh 1,2,3 tại tủ MSB 1 được đấu tiếp địa vỏ. Thanh PE không được đấu tiếp địa. Tại plugin mỗi tầng, thanh PE đấu ra tiếp địa tủ tầng
+ Busway cho chiller: tại tủ MSB 2 được đấu tiếp địa vỏ. Theo y/c KH, SPS đã chuyển đấu nối sang thanh PE. Tại tủ chiller không có tiếp địa nối từ vỏ hoặc thanh PE xuống tủ chiller</t>
  </si>
  <si>
    <t>Đề nghị nhà thầu cung cấp báo giá sửa chữa thiết bị</t>
  </si>
  <si>
    <t>Manh.lh, Dien.hd, Hiep.ld, Toan.dv, Long.nv, Hoang.v, Hoang.mv, Tai.nt, Minh.tn, Thao.ct</t>
  </si>
  <si>
    <t>VPB-200909-Rev1-LV-S01</t>
  </si>
  <si>
    <t>VPB-200909-Rev1-DB-Y01</t>
  </si>
  <si>
    <t>Tầng B3: DB-B3</t>
  </si>
  <si>
    <t>Sau bảo trì, các tủ h/đ bình thường, các thông số đảm bảo y/c kỹ thuật</t>
  </si>
  <si>
    <t>Thao.hv, Ha.vd, Nguyen.di, Vinh.dd</t>
  </si>
  <si>
    <t>Tầng B2: DB-B2</t>
  </si>
  <si>
    <t>Tầng B1: DB-B1</t>
  </si>
  <si>
    <t>Thao.hv, Ha.vd, Vinh.dd</t>
  </si>
  <si>
    <t>Tầng 1: DB1, DB: SPF1, DB: FCU1</t>
  </si>
  <si>
    <t>Tầng M: DB:M</t>
  </si>
  <si>
    <t>Tầng 2: DB2, DB2, DB2-OFF1 &amp; OFF2</t>
  </si>
  <si>
    <t>Tầng 3: DB3, DB EAF3</t>
  </si>
  <si>
    <t>Tầng 4: DB4 &amp; DB EAF4</t>
  </si>
  <si>
    <t>Thao.hv, Ha.vd, Nguyen.di</t>
  </si>
  <si>
    <t>Tầng 5: DB5 &amp; DB EAF5</t>
  </si>
  <si>
    <t>Tầng 6: DB6 &amp; DB EAF6</t>
  </si>
  <si>
    <t>Tầng 7: DB7 &amp; DB EAF7</t>
  </si>
  <si>
    <t>Tầng 8: DB8, DB VR</t>
  </si>
  <si>
    <t>Tầng 9: DB9, DB CT, DB FCU CT</t>
  </si>
  <si>
    <t>Sau bảo trì, các tủ h/đ bình thường, các thông số đảm bảo y/c kỹ thuật
- Tủ điện tầng 9 lệch pha</t>
  </si>
  <si>
    <t>Tầng 10: DB-10, DB OFF1 &amp; OFF2</t>
  </si>
  <si>
    <t>Tầng 11: DB-11, DB11 OFF1 &amp; OFF2</t>
  </si>
  <si>
    <t>Tầng 12: DB12, DB12 OFF1 &amp; OFF2</t>
  </si>
  <si>
    <t>Tầng 13: DB13, DB13 OFF1 &amp; OFF2</t>
  </si>
  <si>
    <t>Tầng 14: DB14, DB14 OFF1 &amp; OFF2</t>
  </si>
  <si>
    <t>Thao.hv, Tai.nt, Vinh.dd</t>
  </si>
  <si>
    <t>Tầng 15: DB15, DB15 OFF1 &amp; OFF2</t>
  </si>
  <si>
    <t>Tầng 16: DB16 OFF1 &amp; OFF2</t>
  </si>
  <si>
    <t>Tầng 17: DB17, DB17 OFF1 &amp; OFF2</t>
  </si>
  <si>
    <t>Thao.hv, Nguyen.di, Vinh.dd</t>
  </si>
  <si>
    <t>Tầng 18: DB18 OFF1 &amp; OFF2 &amp; DB18</t>
  </si>
  <si>
    <t>Tầng 19: DB19, DB19 OFF1 &amp; OFF2</t>
  </si>
  <si>
    <t>Tầng 20: DB20 OFF1 &amp; OFF2</t>
  </si>
  <si>
    <t>Tầng 21: DB21 OFF1 &amp; OFF2</t>
  </si>
  <si>
    <t>Tầng 22: DB22, DB22 OFF1 &amp; OFF2</t>
  </si>
  <si>
    <t>Tầng 23: DB23, DB23 OFF1 &amp; OFF2</t>
  </si>
  <si>
    <t>Tầng 24: DB24, DB24 OFF1 &amp; OFF2</t>
  </si>
  <si>
    <t>Tầng 25: DB25, DB25 OFF1 &amp; OFF2</t>
  </si>
  <si>
    <t>Tầng 26: DB26, DB26 OFF1 &amp; OFF2</t>
  </si>
  <si>
    <t>Tầng 27: DB27, DB27 OFF1 7 OFF2</t>
  </si>
  <si>
    <t>Tầng 28: 5 tủ (DB28, DB28 OFF1 &amp; DB28 OFF2, DB28 FCU, DB28 FCU VIP)</t>
  </si>
  <si>
    <t>- Hệ thống tiếp địa, chống sét đã ktra h/đ bình thường
- Điểm kết nối thanh đẳng thế các tầng không tìm thấy</t>
  </si>
  <si>
    <t>Cần ktra lại bản vẽ &amp; lên lịch bảo trì bổ sung</t>
  </si>
  <si>
    <t>Dien.hd, Ha.vd, Dong.hp</t>
  </si>
  <si>
    <t>- 1 số vị trí lò xo bị lỏng ốc -&gt; SPS đã ktra xiết chặt lại
- Ngày 28/3/2021 đã bảo trì busway nhánh 1,2,3 &amp; busway cho chiller</t>
  </si>
  <si>
    <t>Đề nghị nhà thầu gửi báo cáo chụp ảnh nhiệt hệ thống</t>
  </si>
  <si>
    <t>Dien.hd, Thiem.l, Dong.hp</t>
  </si>
  <si>
    <t xml:space="preserve"> Khu công cộng (không bao gồm bên trong Văn phòng)</t>
  </si>
  <si>
    <t>- Đã ktra &amp; thử chức năng các đèn khẩn cấp &amp; thoát hiểm:
+ Đèn Exit: 180 đèn =&gt; 9 đèn hỏng
+ Đèn emergency: 233 đèn =&gt; 85 đèn hỏng
=&gt; cần thay thế các đèn hỏng, đảm bảo khi có sự cố xảy ra hệ thống đèn h/đ đúng, đủ chức năng</t>
  </si>
  <si>
    <t>Hoang.v, Hoang.mv, Thang.ta, Hung2.nm</t>
  </si>
  <si>
    <t>- Đèn thoát hiểm: 28 đèn hỏng (theo danh sách tổng hợp)
- Đèn sự cố
+ Đèn 1m2: 60 đèn hỏng
+ Đèn 3W: 57 đèn hỏng
(theo danh sách tổng hợp)
- Cần thay thế, xử lý các đèn hỏng &amp; bổ sung vị trí bị thiếu đèn sự cố để hệ thống h/đ đầy đủ chức năng &amp; công dụng khi có trường hợp khẩn cấp xảy ra
- Các đèn sự cố &amp; đèn thoát hiểm khác h/đ bình thường</t>
  </si>
  <si>
    <t>Hoang.v, Hung.nm, Nguyen.di, Long.nv, Manh.nv, Vinh.dd</t>
  </si>
  <si>
    <t>VPB-200909-Rev1-CC-Y01</t>
  </si>
  <si>
    <t>Camera</t>
  </si>
  <si>
    <t>- 02 thang máy OTO 1,2 bị đứt dây tín hiệu, Camera test hoạt động bình thường.
- Các camera còn lại h/đ bình thường</t>
  </si>
  <si>
    <t>Hoang.v, Hung.nm, Dong.hp</t>
  </si>
  <si>
    <t>VPB-200909-Rev1-PA-S01</t>
  </si>
  <si>
    <t>PA</t>
  </si>
  <si>
    <t>- Loa văn phòng T25 thiếu chiết áp, cần lắp đặt bổ sung
- Hệ thống h/đ bình thường</t>
  </si>
  <si>
    <t>Hoang.v, Dung.ct, Tan.nm, Dong.hp</t>
  </si>
  <si>
    <t>VPB-200909-Rev1-PA-S02</t>
  </si>
  <si>
    <t>Sau bảo trì, hệ thống loa h/đ bình thường</t>
  </si>
  <si>
    <t>Le.hh, Hieu.nq, Minh.tn, Vinh.dd, Hoang.mv, Dong.hp</t>
  </si>
  <si>
    <t>VPB-200909-Rev1-FA-S01</t>
  </si>
  <si>
    <t>- Ktra hệ thống báo cháy &amp; các thiết bị thuộc hệ thống báo cháy &amp; có 1 số thiết bị hỏng &amp; báo lỗi -&gt; cần thay thế &amp; sửa chữa các thiết bị để hệ thống h/đ bình thường
- Phần mềm Graphics 1 số tầng kg hiển thị &amp; 1 số thiết bị bị trùng lặp, báo sai vị trí
- Test hệ thống các liên động gửi tín hiệu liên động bình thường
=&gt; Hệ thống h/đ bình thường -&gt; cần sửa chữa, thay thế các lỗi trên hệ thống &amp; trên đồ họa</t>
  </si>
  <si>
    <t>Hoang.v, Dien.hd, Hoang.mv, Tan.nm</t>
  </si>
  <si>
    <t>VPB-200909-Rev1-FA-S02</t>
  </si>
  <si>
    <t>1 số đầu báo cháy bị hỏng, cần thay thế
-&gt; Sau khi bảo trì, hệ thống h/đ bình thường</t>
  </si>
  <si>
    <t>Đề nghị nhà thầu hỗ trợ cài đặt địa chỉ, thay dầu báo mới</t>
  </si>
  <si>
    <t>Hoang.v, Hoang.mv, Manh.nv, Minh.tn, Vinh.dd, Thiem.l</t>
  </si>
  <si>
    <t>VPB-200909-Rev1-OT-Y01</t>
  </si>
  <si>
    <t>Cập nhật phần mềm, đồ họa hệ thống báo cháy
-&gt; Cv đã hoàn thành, sau khi cập nhật thiết bị h/đ bình thường</t>
  </si>
  <si>
    <t>Manh.lh, Hoang.v, Hoang.mv</t>
  </si>
  <si>
    <t>VPB-200909-Rev1-FF-S01</t>
  </si>
  <si>
    <t>Chữa cháy</t>
  </si>
  <si>
    <t>- Bộ bảo vệ điện áp của tủ bơm hệ thấp tầng h/đ kg chính xác -&gt; cần thay thế
- 1 van xả khí tự động hệ thấp tầng mất tác dụng xả khí -&gt; cần thay thế
- Bích tích áp hệ cao tầng bị hỏng -&gt; cần thay thế
=&gt; Hệ thống bơm cứu hỏa h/đ bình thường</t>
  </si>
  <si>
    <t>VPB-200909-Rev1-FF-S02</t>
  </si>
  <si>
    <t>VPB-200909-Rev1-FS-S01</t>
  </si>
  <si>
    <t>Dien.hd, Hoang.v, Hoang.mv</t>
  </si>
  <si>
    <t>VPB-200909-Rev1-FS-S02</t>
  </si>
  <si>
    <t>VPB-200909-Rev1-FO-S01</t>
  </si>
  <si>
    <t>FOAM</t>
  </si>
  <si>
    <t>- Hệ thống chữa cháy FOAM đã ktra bảo dưỡng, test hệ thống chạy tự động &amp; bằng tay
-&gt; Hệ thống h/đ bình thường</t>
  </si>
  <si>
    <t>VPB-200909-Rev1-FO-S02</t>
  </si>
  <si>
    <t>VPB-200909-Rev1-FT-Y01</t>
  </si>
  <si>
    <t>* Khu vực bơm &amp; bể nước hầm B2, B3:
- Trõ &amp; đường ống nước cấp cho bơm số 2 qua quá trình sử dụng xuống cấp
-&gt; Đã cân chỉnh trục bơm số 2
=&gt; Cả 2 bơm h/đ bình thường
* KV bơm T7:
- Đã ktra, bảo dưỡng bơm &amp; tủ điện =&gt; h/đ bình thường
* KV tầng mái:
- Đường ống trõ bơm tăng áp số 1 mối hàn kém, sử dung lâu ngày bị thủng
- Đường ống trõ bơm tăng áp số 2 bị thủng do lâu ngày xuất hiện rỉ mục
-&gt; Đã vệ sinh bể nước các tầng &amp; trả lại hệ thống h/đ bình thường
=&gt; Cần thay thế trõ bơm &amp; xử lý các dấu hiệu xuống cấp</t>
  </si>
  <si>
    <t>Hung2.nm, Hoang.v, Hoang.mv, Cuong.dv, Thiem.l</t>
  </si>
  <si>
    <t>VPB-200909-Rev1-WP-S01</t>
  </si>
  <si>
    <t>- 03 bơm tháp giải nhiệt &amp; 03 bơm nước lạnh h/đ bình thường
- Các sai số về độ lệch trục, độ rung đã căn chỉnh về dưới ngưỡng cho phép
- Các tồn tại:
+ Cao su khớp nối bơm giải nhiệt số 3 bị nứt, một số bị cứng và lão hóa.
+ Vòng bi bơm tháp giải nhiệt số 1 bị kêu -&gt; cần theo dõi
+ Chân cầu đấu động cơ bơm giải nhiệt số 2 bị nứt
-&gt; Đề xuất thay thế cao su khớp nối</t>
  </si>
  <si>
    <t>Thao.hv, Le.hh, Hung2.nm, Thuong.mv, Long.nv</t>
  </si>
  <si>
    <t>VPB-200909-Rev1-WP-S02</t>
  </si>
  <si>
    <t>- Đệm cao su của bulong khớp nối bị cứng, lão hóa
- Vòng bi bơm nước nóng số 1 có tiếng kêu nhỏ
-&gt; Sau bảo trì, bơm h/đ bình thường
- Trục van cánh bướm 2 đầu bơm giải nhiệt bị xoắn vặn -&gt; cần thay mới trục van</t>
  </si>
  <si>
    <t>Le.hh, Bang.ta, Dung.ct, Manh.nv, Toan.dv</t>
  </si>
  <si>
    <t>VPB-200909-Rev1-AH-S01</t>
  </si>
  <si>
    <t>AHU, PAU</t>
  </si>
  <si>
    <t>Tầng M</t>
  </si>
  <si>
    <t>- Gioăng cửa AHU bị bong tróc -&gt; cần dán lại gioăng mới. 
- Cửa vào buồng động cơ ở góc cửa có vết rỉ sét -&gt; đã sơn lại 
- Phin lọc thô bẩn -&gt; cần thay
- Sau khi bảo trì xong, hệ thống vẫn h/đ 
- Y lọc không có lọc loại (lỗ 1,5mm, d = 5, L=6,3cm)</t>
  </si>
  <si>
    <t>- Đề nghị nhà thầu cung cấp báo giá thay thế vật tư
- Đồng ý nghiệm thu bảo trì</t>
  </si>
  <si>
    <t>Ton.nd, Dung.ct, Cuong.dv</t>
  </si>
  <si>
    <t>Tầng 2</t>
  </si>
  <si>
    <t>- Gioăng cửa AHU bị bong tróc -&gt; cần thay mới
- Phin lọc gió bẩn -&gt; cần thay mới
=&gt; Sau khi bảo trì xong, hệ thống AHU vẫn h/đ</t>
  </si>
  <si>
    <t>Đề nghị nhà thầu cung cấp báo giá thay thiết bị</t>
  </si>
  <si>
    <t>Tầng 7</t>
  </si>
  <si>
    <t>Van khóa để xả nước bị rò rỉ -&gt; cần thay mới
=&gt; Sau khi bảo trì xong, hệ thống AHU vẫn h/đ</t>
  </si>
  <si>
    <t>Tầng 8</t>
  </si>
  <si>
    <t xml:space="preserve">- Hỗ trợ thay thế dây curoa của buồng AHU &amp; buồng hút gió tươi
- Van điện bị vỡ ngoàm bắt với trục của khóa cơ -&gt; cần thay ngoàm hoặc van điện khác -&gt; đã xử lý luôn mở van cơ dùng trong thời gian chờ xử lý
=&gt; Sau khi bảo trì xong, hệ thống AHU vẫn h/đ </t>
  </si>
  <si>
    <t>Tầng 10</t>
  </si>
  <si>
    <t>- 'Phin lọc gió bẩn -&gt; cần thay mới
- Gioăng cửa bị bong tróc -&gt; cần thay mới
- Khóa cơ của van điện từ bị kẹt, khi đóng vẫn chảy nước -&gt; cần theo dõi thêm
- Bi gối của quạt kém kêu cót két -&gt; cần thay mới
=&gt; Sau khi bảo trì xong, hệ thống AHU vẫn h/đ</t>
  </si>
  <si>
    <t>- Đề nghị nhà thầu cung cấp báo giá thay thiết bị
- Đồng ý nghiệm thu bảo trì</t>
  </si>
  <si>
    <t>Tầng 11</t>
  </si>
  <si>
    <t xml:space="preserve">- Phin lọc gió bẩn -&gt; cần thay mới
- Bi, gối trục quạt kêu bất thường -&gt; cần thay mới
=&gt; Sau khi bảo trì xong, hệ thống AHU vẫn h/đ </t>
  </si>
  <si>
    <t>Tầng 12</t>
  </si>
  <si>
    <t>- Phin lọc gió bẩn -&gt; cần thay mới
- Bi, gối trục quạt kêu bất thường -&gt; cần thay mới
=&gt; Sau khi bảo trì xong, hệ thống AHU vẫn h/đ 
- Khi chạy ở tần số cao từ 40-50Hz tiếng ồn lớn
- Hộp chia gió bị xệ</t>
  </si>
  <si>
    <t>Tầng 12A</t>
  </si>
  <si>
    <t>- Phin lọc gió bẩn -&gt; cần thay mới
- Căng lại dây curoa
=&gt; Hệ thống AHU vẫn h/đ</t>
  </si>
  <si>
    <t>Tầng 14</t>
  </si>
  <si>
    <t>- Hỗ trợ thay phin lọc gió thô
- Bi, gối trục quạt kêu bất thường -&gt; cần thay mới.
- Cổ bạt có chỗ bị thủng nhỏ -&gt; cần xử lý =&gt; đã xử lý xong
=&gt; Hệ thống AHU vẫn h/đ
- Hộp chia gió có chỗ bị xệ, hở -&gt; cần xử lý</t>
  </si>
  <si>
    <t>Tầng 15</t>
  </si>
  <si>
    <t>- Phin lọc gió bẩn -&gt; cần thay mới
- Bi, gối trục quạt kêu bất thường -&gt; cần thay mới
- Cổ gió trên AHU có nhiều điểm hở kêu to -&gt; cần xử lý -&gt; đã xử lý bịt lại bằng keo
-&gt; Hỗ trợ thay dây curoa mới
=&gt;  Hệ thống AHU vẫn h/đ</t>
  </si>
  <si>
    <t>Tầng 16</t>
  </si>
  <si>
    <t>- Bi, gối trục quạt kêu bất thường -&gt; cần thay mới
- Dây curoa có chỗ bị nứt nhỏ -&gt; cần theo dõi thêm
=&gt;  Hệ thống AHU vẫn h/đ</t>
  </si>
  <si>
    <t>Tầng 17</t>
  </si>
  <si>
    <t>- Phin lọc gió bẩn-&gt; cần thay mới. 
- Bi, gối trục quạt kêu bất thường -&gt; cần thay mới.
=&gt; Hệ thống AHU vẫn h/đ</t>
  </si>
  <si>
    <t>Tầng 18</t>
  </si>
  <si>
    <t>- Bảo ôn sát buồng AHU của đường nước lạnh bị hở, gây ra ngưng tụ nước &amp; nhỏ xuống sàn -&gt; cần xử lý =&gt; đã xử lý  
- Đồng hồ áp của đường nước cấp bị rỉ sét -&gt; cần thay mới.
=&gt; Hệ thống AHU vẫn h/đ</t>
  </si>
  <si>
    <t>Tầng 19</t>
  </si>
  <si>
    <t>Tầng 20</t>
  </si>
  <si>
    <t>Tầng 21</t>
  </si>
  <si>
    <t>Tầng 22</t>
  </si>
  <si>
    <t>- Phin lọc gió bẩn-&gt; cần thay mới. 
- Bi, gối trục quạt kêu bất thường -&gt; cần thay mới.
-&gt; Hỗ trợ thay dây curoa mới
=&gt; Hệ thống AHU vẫn h/đ</t>
  </si>
  <si>
    <t>Tầng 23</t>
  </si>
  <si>
    <t>Tầng 24</t>
  </si>
  <si>
    <t>- Phin lọc gió bẩn-&gt; cần thay mới. 
- Bi, gối trục quạt kêu bất thường -&gt; cần thay mới.
- Dây curoa hỏng -&gt; Hỗ trợ thay dây mới
=&gt; Hệ thống AHU vẫn h/đ</t>
  </si>
  <si>
    <t>Tầng 25</t>
  </si>
  <si>
    <t>- Relay trung gian R0-1 không có, van điện không có. 
=&gt; Hệ thống AHU đang không hoạt động</t>
  </si>
  <si>
    <t>Tầng 26</t>
  </si>
  <si>
    <t>- Phin lọc gió bẩn-&gt; cần thay mới. 
=&gt; Hệ thống AHU vẫn h/đ</t>
  </si>
  <si>
    <t>Tầng 27</t>
  </si>
  <si>
    <t>- Bi, gối trục quạt kêu bất thường -&gt; cần thay mới. 
=&gt; Hệ thống AHU vẫn h/đ
- Hộp chia gió ra bị xệ và hở -&gt; cần gia cố =&gt; đã xử lý dán keo chỗ hở
- Đồng hồ áp đường nước cấp bị dò nước ra mặt hiển thị số</t>
  </si>
  <si>
    <t>Tầng 28</t>
  </si>
  <si>
    <t>- Dây curoa của buồng gió lạnh bị mòn
- Xử lý chỗ hở ống gió bằng keo tibon
=&gt; Hệ thống AHU vẫn h/đ</t>
  </si>
  <si>
    <t>Ton.nd, Dung.ct, Thao.ct, Tan.nm</t>
  </si>
  <si>
    <t>VPB-200909-Rev1-AH-S02</t>
  </si>
  <si>
    <t>- Dây curoa của motor quạt bị nứt, gãy
- Thiếu lõi Y lọc
-&gt; SPS đã thay dây curoa (dây do kỹ thuật VP Bank cấp) &amp; lõi Y lọc
=&gt; Bảo trì xong, AHU h/đ bình thường
=&gt; Cảm biến áp suất AHU, PAU bị lỗi</t>
  </si>
  <si>
    <t>Thao.hv, Long.nv, Nguyen.di, Minh.tn</t>
  </si>
  <si>
    <t>Sau bảo trì hệ thống AHU h/đ bình thường
 Cảm biến áp suất AHU, PAU bị lỗi</t>
  </si>
  <si>
    <t>PAU tầng 7:
- Bảo trì xong hệ thống PAU 07 h/đ bình thường
- Cảm biến áp xuất PAU bị lỗi</t>
  </si>
  <si>
    <t>Thao.hv, Ha.vd, Cuong.dv, Dong.hp</t>
  </si>
  <si>
    <t>PAU 08 tầng 7:
- Bảo trì xong hệ thống PAU 08 h/đ bình thường
- Cảm biến áp xuất AHU, PAU bị lỗi</t>
  </si>
  <si>
    <t>Tầng 9</t>
  </si>
  <si>
    <t>Sau bảo trì hệ thống PAU h/đ bình thường</t>
  </si>
  <si>
    <t>- Bảo trì xong AHU h/đ bình thường
- Van cơ đường cấp nước khi khóa không kín -&gt; cần theo dõi</t>
  </si>
  <si>
    <t>Thao.hv, Minh.tn, Nguyen.di, Long.nv</t>
  </si>
  <si>
    <t>Sau bảo trì hệ thống AHU h/đ bình thường</t>
  </si>
  <si>
    <t xml:space="preserve"> - Dây curoa mòn, cần thay thế
-&gt; Sau bảo trì, AHU h/đ bình thường</t>
  </si>
  <si>
    <t>Sau bảo trì hệ thống h/đ bình thường</t>
  </si>
  <si>
    <t>Thao.hv, Vinh.dd, Nguyen.di, Long.nv</t>
  </si>
  <si>
    <t>- Dây curoa bị đứt, gãy (đã thay thế 02 dây mới do kỹ thuật VP Bank cấp)
-&gt; Bảo trì xong, AHU h/đ bình thường</t>
  </si>
  <si>
    <t xml:space="preserve"> - Dây curoa mòn, cần thay thế
-&gt; Sau bảo trì, AHU h/đ bình thường
-&gt; Cảm biến áp suất AHU, PAU bị lỗi</t>
  </si>
  <si>
    <t>Thao.hv, Nguyen.di, Long.nv, Minh.tn</t>
  </si>
  <si>
    <t>- Dây curoa bị nứt, gãy =&gt; SPS đã thay tạm 02 dây cũ do kỹ thuật VP Bank cấp =&gt; đề nghị sớm thay dây curoa mới
-&gt; Bảo trì xong, AHU h/đ bình thường
- Có hiện tượng nước đọng ở khoang quạt -&gt; cần theo dõi</t>
  </si>
  <si>
    <t>- Dây curoa mòn nhiều -&gt; cần thay thế sớm
=&gt; Sau bảo trì, AHU h/đ bình thường</t>
  </si>
  <si>
    <t>-  Sau bảo trì, AHU h/đ bình thường
- Cảm biến áp suất AHU, PAU bị lỗi</t>
  </si>
  <si>
    <t>- Dây curoa bị nứt, gãy =&gt; SPS đã thay tạm 02 dây cũ do kỹ thuật VP Bank cấp =&gt; đề nghị sớm thay dây curoa mới
- Có hiện tượng nước đọng ở khoang quạt -&gt; cần theo dõi
-&gt; Sau bảo trì, AHU h/đ bình thường
- Cảm biến áp suất AHU, PAU bị lỗi</t>
  </si>
  <si>
    <t>- Dây curoa mòn -&gt; cần thay thế sớm
=&gt; Sau bảo trì, AHU h/đ bình thường
- Cảm biến áp suất AHU, PAU bị lỗi</t>
  </si>
  <si>
    <t>- AHU đang không h/đ
- Rơ le trung gian R0-1 không có 
- Van điện không có</t>
  </si>
  <si>
    <t>- Dây curoa bị nứt, gãy =&gt; SPS đã thay tạm 02 dây cũ do kỹ thuật VP Bank cấp =&gt; đề nghị sớm thay dây curoa mới
- Có hiện tượng nước đọng ở khoang quạt -&gt; cần theo dõi thêm
-&gt; Sau bảo trì, AHU h/đ bình thường
- Cảm biến áp suất AHU, PAU bị lỗi</t>
  </si>
  <si>
    <t>VPB-200909-Rev1-FC-S01</t>
  </si>
  <si>
    <t>Tầng 1</t>
  </si>
  <si>
    <t>- Dàn lạnh, quạt, các cửa gió FCU rất bụi bẩn -&gt; cần bảo trì định kỳ để máy h/đ hiệu quả. Y lọc có cáu cặn bám
- Các lỗ thăm trần tại vị trí FCU 01, 10, 12, 14,16 kg thể tiếp cận máy để bảo trì đc -&gt; cần cắt lỗ thăm trần mới đúng vị trí để thuận tiện cho bảo trì FCU
=&gt; Sau bảo trì, các FCU h/đ bình thường</t>
  </si>
  <si>
    <t>Le.hh, Hung2.nm, Nguyen.di</t>
  </si>
  <si>
    <t>- Quạt, dàn lạnh, các cửa gió FCU bụi bẩn -&gt; cần thường xuyên bảo trì định kỳ để máy h/đ hiệu quả. Y lọc có cáu cặn
-&gt; Sau bảo trì, các FCU h/đ bình thường</t>
  </si>
  <si>
    <t>Le.hh, Hung2.nm, Nguyen.di, Dong.hp, Cuong.dv</t>
  </si>
  <si>
    <t>- Quạt, dàn lạnh, các cửa gió FCU bụi bẩn -&gt; cần thường xuyên bảo trì định kỳ để máy h/đ hiệu quả.
- Các FCU ở vị trí 04, 05, 07, 14, 11 vướng tường, ống nước -&gt; kg bảo trì đc
-&gt; Sau bảo trì, các FCU h/đ bình thường</t>
  </si>
  <si>
    <t>Le.hh, Nguyen.di, Hiep.hs</t>
  </si>
  <si>
    <t>Trần cao không làm bảo trì được</t>
  </si>
  <si>
    <t>VPB-200909-Rev1-FC-S02</t>
  </si>
  <si>
    <t>Tầng 1, 7, 9 &amp; 28</t>
  </si>
  <si>
    <t>- Tầng 1: 
+ FCU sô 2 vướng tường không tháo Y lọc &amp; xịt dàn được
+ FCU số 12 phòng giao dịch nhỏ: hỏng van chặn trước Y lọc, chưa vệ sinh Y lọc được
+ FCU số 14 phòng giao dịch lớn: vướng bàn giao dịch, chưa làm được
- Tầng 28: FCU số 10 chưa vệ sinh Y lọc được, vướng đầu sprinkler
FCU tầng 28 đã ktra hộp điện, van điện, vệ sinh Y lọc, phin lọc. Không xịt được dàn lạnh do kg có không gian để dịch chuyển máng phụ</t>
  </si>
  <si>
    <t>Đề nghị nhà thầu đưa giải pháp tối ưu để thực hiện bảo trì được các FCU đang bị vướng</t>
  </si>
  <si>
    <t>Le.hh, Dung.ct, Minh.tn, Manh.nv, Hieu.nq</t>
  </si>
  <si>
    <t>VPB-200909-Rev1-HA-S01</t>
  </si>
  <si>
    <t>Theo hợp đồng có 3 bộ HRV =&gt; thực tế không có bộ nào =&gt; kg thể thực hiện cv bảo trì</t>
  </si>
  <si>
    <t>VPB-200909-Rev1-VV-S01</t>
  </si>
  <si>
    <t>VAV</t>
  </si>
  <si>
    <t>Tầng mái</t>
  </si>
  <si>
    <t>- Các cửa gió đầu hồi phòng phin lọc VAV bụi bẩn -&gt; cần bảo trì định kỳ để nâng cao hiệu suất của máy
-&gt; Sau bảo trì, các VAV h/đ bình thường</t>
  </si>
  <si>
    <t>Le.hh, Nguyen.di, Long.nv, Dung.ct, Thuong.mv, Thao.hv</t>
  </si>
  <si>
    <t>- VAV 2-10 cháy cầu đấu biến áp -&gt; cần thay cầu đấu mới
- Các cửa gió đầu hồi phòng phin lọc VAV bụ bẩn -&gt; cần bảo trì định kỳ để nâng cao hiệu suất của máy
=&gt; Sau bảo trì các VAV h/đ bình thường</t>
  </si>
  <si>
    <t>Le.hh, Long.nv, Hiep.hs, Thuong.mv, Dung.ct</t>
  </si>
  <si>
    <t>Le.hh, Hiep.hs, Long.nv, Nguyen.di, Dung.ct</t>
  </si>
  <si>
    <t>- VAV 12-02 bị cháy cầu đấu của biến áp, đầu ra 24 (V) -&gt; cần thay cầu đấu mới
- Các cửa gió đầu hồi phòng phin lọc VAV bụi bẩn -&gt; cần bảo trì định kỳ để nâng cao hiệu suất của máy
=&gt; Sau bảo trì, các VAV h/đ bình thường</t>
  </si>
  <si>
    <t>Le.hh, Long.nv, Nguyen.di, Cuong.dv</t>
  </si>
  <si>
    <t>Tầng 13</t>
  </si>
  <si>
    <t>- VAV 13-05, VAV 13-12 bị cháy cầu đấu biến áp -&gt; cần thay cầu đấu mới
- Các cửa gió đầu hồi phòng, phin lọc VAV bụi bẩn -&gt; cần bảo trì định kỳ để nâng cao hiệu suất của máy
=&gt; Sau bảo trì, các VAV h/đ bình thường</t>
  </si>
  <si>
    <t>Le.hh, Long.nv, Thuong.mv, Nguyen.di, Thang.ta</t>
  </si>
  <si>
    <t>- VAV 14-12 bị cháy cầu đấu trên biến áp -&gt; cần thay mới
- Các cửa gió đầu hồi phòng phin lọc VAV bụi bẩn -&gt; cần bảo trì định kỳ để nâng cao hiệu suất của máy
=&gt; Sau bảo trì các VAV h/đ bình thường</t>
  </si>
  <si>
    <t>Le.hh, Nguyen.di, Long.nv, Thuong.mv, Thang.ta</t>
  </si>
  <si>
    <t>- VAV 15-05, VAV 15-14 bị cháy cầu đấu trên biến áp -&gt; cần thay mới cầu đấu
- Các cửa gió đầu hồi phòng phin lọc VAV bụi bẩn -&gt; cần bảo trì định kỳ để nâng cao hiệu suất của máy
=&gt; Sau bảo trì, các VAV h/đ bình thường</t>
  </si>
  <si>
    <t>Le.hh, Nguyen.di, Long.nv, Thang.ta, Ha.vd</t>
  </si>
  <si>
    <t>- VAV 16-03, 05, 06,07, 09 trần thạch cao phòng họp chưa có lỗ thăm, vướng hệ thống đèn &amp; trần gỗ trang trí
- Các cửa gió đầu hồi phòng phin lọc VAV bụi bẩn -&gt; cần bảo trì định kỳ để nâng cao hiệu suất của máy
- Cần cắt để lỗ thăm trần ở vị trí máy VAV tạo điều kiện cho việc bảo trì máy
=&gt; Sau bảo trì, các VAV h/đ bình thường</t>
  </si>
  <si>
    <t>Le.hh, Long.nv, Nguyen.di, Ha.vd, Thang.ta</t>
  </si>
  <si>
    <t>- VAV 17-12 bị cháy cầu đấu trên biến áp -&gt; cần thay mới
- Các cửa gió đầu hồi phòng phin lọc VAV bụi bẩn -&gt; cần bảo trì định kỳ để nâng cao hiệu suất của máy
=&gt; Sau bảo trì, các VAV h/đ bình thường</t>
  </si>
  <si>
    <t>Le.hh, Nguyen.di, Ha.vd, Long.nv, Thang.ta</t>
  </si>
  <si>
    <t>- VAV 18-05 bị cháy cầu đấu -&gt; cần thay mới
- Các cửa gió đầu hồi phòng phin lọc VAV bụi bẩn -&gt; cần bảo trì định kỳ để nâng cao hiệu suất của máy
=&gt; sau bảo trì, các VAV h/đ bình thường</t>
  </si>
  <si>
    <t>Le.hh, Ha.vd, Thang.ta</t>
  </si>
  <si>
    <t>- VAV 19-14 bị cháy cầu đấu trên biến áp -&gt; cần thay mới
- Các cửa gió đầu hồi phòng phin lọc VAV bụi bẩn -&gt; cần bảo trì định kỳ để nâng cao hiệu suất của máy
=&gt; Sau bảo trì, các VAV h/đ bình thường</t>
  </si>
  <si>
    <t>Le.hh, Ha.vd, Thang.ta, Nguyen.di</t>
  </si>
  <si>
    <t>- Các cửa gió đầu hồi phòng phin lọc VAV bụi bẩn -&gt; cần bảo trì định kỳ để nâng cao hiệu suất của máy
=&gt; Sau bảo trì, các VAV h/đ bình thường</t>
  </si>
  <si>
    <t>Le.hh, Nguyen.di, Thuong.mv, Long.nv</t>
  </si>
  <si>
    <t>- Các cửa gió đầu hồi phòng phin lọc VAV bụi bẩn -&gt; cần bảo trì định kỳ để nâng cao hiệu suất làm việc của máy
=&gt; Sau bảo trì các VAV h/đ bình thường</t>
  </si>
  <si>
    <t>Le.hh, Nguyen.di, Thuong.mv</t>
  </si>
  <si>
    <t>Le.hh, Dung.ct, Long.nv</t>
  </si>
  <si>
    <t>Le.hh, Nguyen.di, Thao.hv</t>
  </si>
  <si>
    <t>Le.hh, Nguyen.di, Tai.nt</t>
  </si>
  <si>
    <t>VPB-200909-Rev1-VV-S02</t>
  </si>
  <si>
    <t>VPB-200909-Rev1-VF-Y01</t>
  </si>
  <si>
    <t>- Quạt &amp; các miệng gió có nhiều bụi bẩn
- Quạt hút WC các tầng: tụ quạt có trị số 4MF, thời điểm bảo trì đo kiểm tra chỉ còn hơn 2MF, hút gió kém, motor quạt nóng -&gt; cần thay mới tụ
- Quạt WC tầng 9 hỏng tụ -&gt; đã ngắt nguồn điện vào quạt
- Cánh quạt WC nữ T12 bị vàng, nứt cánh -&gt; cần thay mới
- WC nữ T17 &amp; T22: quạt hỏng -&gt; đã tháo xuống giao kỹ thuật
- T25: tháo quạt WC thay cho T18 (T25 không còn quạt)
- Cổ bạt quạt tăng áp đặt trên mái bị mục rách -&gt; cần thay mới
- Thay tụ mới cho quạt WC tại các tầng
=&gt; Sau bảo trì, hệ thống h/đ ổn định</t>
  </si>
  <si>
    <t>Le.hh, Hung2.nm, Dung.ct, Vinh.dd, Hieu.nq, Minh.tn</t>
  </si>
  <si>
    <t>VPB-200909-Rev1-CT-Q01</t>
  </si>
  <si>
    <t>Cooling Tower</t>
  </si>
  <si>
    <t>- Hỗ trợ thay dây curoa tháp 3 &amp; 4
- Lưới Y lọc tháp 4 bị rách -&gt; cần thay mới.
- Thay gioăng cao su cho 4 Y lọc trên tháp
- Đầu bịt cánh quạt tháp 1,2 bị vỡ  -&gt; cần tính toán phương án sửa chữa.
- Tháp giải nhiệt số 02 đang bị lỗi chưa lấy được thông số (bị lỗi điều khiển)</t>
  </si>
  <si>
    <t>Đề nghị nhà thầu báo giá thay thiết bị hỏng</t>
  </si>
  <si>
    <t>Hiep.hs, Thao.hv, Hoang.mv, Hoang.v, Cuong.dv, Dong.hp, Ha.vd</t>
  </si>
  <si>
    <t>VPB-200909-Rev1-CT-Q02</t>
  </si>
  <si>
    <t>- Hỗ trợ chuyển motor quạt tháp 3 sang tháp 2
- Thay mới Y lọc cho tháp số 4
=&gt; Sau bảo trì, hệ thống h//đ bình thường</t>
  </si>
  <si>
    <t>Le.hh, Thao.ct, Minh.tn, Vinh.dd, Anh.dt</t>
  </si>
  <si>
    <t>VPB-200909-Rev1-CT-Q03</t>
  </si>
  <si>
    <t>VPB-200909-Rev1-BP-Y01</t>
  </si>
  <si>
    <t>Sumpit Pump</t>
  </si>
  <si>
    <t>- Hệ thống bơm nước thải hố gom h/đ bình thường
- Tất cả các động cơ có dòng điện tiêu thụ cao hơn so với dòng định mức &gt; cần theo dõi và để ý cho lần bảo trì tiếp theo.</t>
  </si>
  <si>
    <t>Hung2.nm, Hoang.v, Tan.nm, Thao.ct</t>
  </si>
  <si>
    <t xml:space="preserve">WIDIA SHINKI VIETNAM </t>
  </si>
  <si>
    <t>Khu công nghệ cao Hòa Lạc, Thạch Thất, Hà Nội</t>
  </si>
  <si>
    <t>WSV-200908</t>
  </si>
  <si>
    <t>WSV-200908-FA</t>
  </si>
  <si>
    <t>- Bo nguồn chính của tủ tring tâm hỏng -&gt; cần thay thế 
- MODUL - DCP - CZM giám sát đầu báo thường địa chỉ 18 hỏng -&gt; cần thay thế modul mới
- Dây tín hiệu điều khiển thang máy đang đấu sai, không đúng chức năng, không điều khiển được -&gt; cần sửa chữa đấu nối lại
- Phần điều khiển quạt hút khói đang dùng tín hiệu có áp 220V qua tiếp điểm modul -&gt; cần thay thế bằng nguồn 24 để đảm bảo an toàn của hệ thống báo cháy
- 01 cặp đầu báo beam bị che khuất bởi tay ống gió -&gt; cần di chuyển đầu báo qua vị trí mới</t>
  </si>
  <si>
    <t>Hung.nm, Dien.hd, Ha.vd, Hiep.hs, Hoang.v</t>
  </si>
  <si>
    <t>WSV-200908-EM</t>
  </si>
  <si>
    <t>- Tầng 1: hỏng 3 đèn exit, thoát hiểm (phòng chiller: 1, phòng nén khí: 1, hành lang xưởng: 1)
- Tầng 2: hỏng 1 đèn exit, hành lang xưởng
- Các đèn còn lại h/đ bình thường</t>
  </si>
  <si>
    <t>Hung.nm, Ha.vd, Hiep.hs</t>
  </si>
  <si>
    <t>WSV-200908-EL</t>
  </si>
  <si>
    <t>Earthing and Lightning</t>
  </si>
  <si>
    <t>- Điện trở tiếp địa LV: 0.04Ω
- Điện trở tiếp địa HV: 0,03Ω
- Điện trở tiếp địa chống sét: 0,05Ω
-&gt; Hệ thống h/đ bình thường</t>
  </si>
  <si>
    <t>Dien.hd, Hung.nm, Diem.lv</t>
  </si>
  <si>
    <t>WSV-200908-FF</t>
  </si>
  <si>
    <t>Hung.nm, Dien.hd, Hung2.nm, Diem.lv</t>
  </si>
  <si>
    <t>WSV-200908-FE</t>
  </si>
  <si>
    <t>- Đã ktra bảo trì 113 bình bột, 26 bình khí CO2 MT5, 49 quả cầu khí chữa cháy (cả cũ &amp; mới)
- Có 22/113 bình bột tại các khu vực không đạt -&gt; cần nạp lại
- Có 1 bình khí CO2 không đạt -&gt; cần nạp lại
- Có 4/49 quả cầu khí không đạt -&gt; cần thay thế (phòng bếp 1 quả, phòng điện 3 quả)</t>
  </si>
  <si>
    <t>Hung.nm, Ha.vd, Diem.lv, Hiep.hs</t>
  </si>
  <si>
    <t>Lắp thêm 1 đầu chờ sprinkler phục vụ test hệ thống -&gt; SPS đã hoàn thành việc lắp đặt
-&gt; Test &amp; bàn giao =&gt; Hệ thống h/đ bình thường</t>
  </si>
  <si>
    <t>WSV-201208</t>
  </si>
  <si>
    <t>WSV-201208-CH-S01</t>
  </si>
  <si>
    <t>BẢO TRÌ HỆ THỐNG CHILLER CÔNG NGHỆ</t>
  </si>
  <si>
    <r>
      <t>- Sau bảo trì, máy đc vệ sinh sạch, các thông số đạt y/c kỹ thuật
- Máy h/đ bình thường
- Cách điện của máy nén 1 M</t>
    </r>
    <r>
      <rPr>
        <sz val="12"/>
        <rFont val="Calibri"/>
        <family val="2"/>
      </rPr>
      <t>Ω</t>
    </r>
    <r>
      <rPr>
        <sz val="12"/>
        <rFont val="Arial"/>
        <family val="2"/>
      </rPr>
      <t xml:space="preserve"> là quá thấp -&gt; đề nghị theo dõi &amp; có phương án thay thế</t>
    </r>
  </si>
  <si>
    <t>Thao.hv, Nguyen.di, Long.nv</t>
  </si>
  <si>
    <t>- Sau bảo trì, các thông số đạt y/c kỹ thuật, máy đã đc vệ sinh sạch sẽ &amp; h/đ bình thường</t>
  </si>
  <si>
    <t>No.3</t>
  </si>
  <si>
    <t>- Sau bảo trì, máy đc vệ sinh sạch, các thông số h/đ đạt y/c kỹ thuật
- Máy h/đ bình thường</t>
  </si>
  <si>
    <t>No.4</t>
  </si>
  <si>
    <t>- Đoạn ống bơm đến dàn bay hơi có vết dầu bám (dầu làm mát)
- Cáp nguồn cấp cho máy kg đi trong ống gen
- Tủ điều khiển có hiện tượng chuột chui vào qua lỗ đi cáp điện
- Sau bảo trì, máy đc vệ sinh sạch, các thông số h/đ đạt y/c kỹ thuật (lượng gas R22 trong máy hơi non -&gt; mùa hè ktra &amp; nên bổ sung cho đủ)
=&gt; Máy h/đ bình thường</t>
  </si>
  <si>
    <t>No.5</t>
  </si>
  <si>
    <t>- Đoạn ống từ bơm đến bình bay hơi có vết dầu bám
- Tủ điều khiển có hiện tượng chuột chui vào qua lỗ đi cáp điện
- Sau bảo trì, máy đc vệ sinh sạch, các thông số h/đ đều đạt y/c kỹ thuật
=&gt; Máy h/đ bình thường</t>
  </si>
  <si>
    <t>No.6</t>
  </si>
  <si>
    <t>- Sau bảo trì máy đc vệ sinh sạch, các thông số h/đ đều đạt y/c kỹ thuật
- Máy h/đ bình thường</t>
  </si>
  <si>
    <t>No.7</t>
  </si>
  <si>
    <t>- Sau bảo trì máy đc vệ sinh sạch
- Năng suất làm lạnh của máy chưa đạt y/c
-&gt; cần theo dõi &amp; đánh giá thêm để sửa chữa, đảm bảo cho máy h/đ tốt</t>
  </si>
  <si>
    <t>WSV-201208-CH-S02</t>
  </si>
  <si>
    <t>KH cancel</t>
  </si>
  <si>
    <t>WORLD BANK</t>
  </si>
  <si>
    <t>WBK-190612-Rev1</t>
  </si>
  <si>
    <t>WBK-190612-Rev1-LV-S01</t>
  </si>
  <si>
    <t>Electrical switchboard</t>
  </si>
  <si>
    <t>Hệ thống tủ điện đã kiểm tra bão dưỡng trong tình trạng hoạt động bình thường</t>
  </si>
  <si>
    <t>WBK-190612-Rev1-LV-S02</t>
  </si>
  <si>
    <t>Hệ thống tủ điện đã được kiểm soát trong tình trạng hoạt động bình thường</t>
  </si>
  <si>
    <t>Dien.hd, Dung.tv</t>
  </si>
  <si>
    <t>WBK-190612-Rev1-LS-Q01</t>
  </si>
  <si>
    <t>*Hệ thống chiếu sáng đã kiểm tra 1 số balat bị hỏng cần thay thế
*Khu lễ tân t2: 1 balat
*Phòng họp Lạng Sơn T2: 10 balat (EBS.1 - A40/36 - FL)
*Phòng họp Sapa T7: 1 balat (SLT75-24VL-E)</t>
  </si>
  <si>
    <t>WBK-190612-Rev1-LS-Q02</t>
  </si>
  <si>
    <t xml:space="preserve"> Hệ thống đèn hoạt động bình thường, 4 đèn mắt ếch phòng họp tầng 6 OFF, Phòng họp tầng 2: 5 đèn cháy bóng (10 bóng đơn) 36W/ 830. Đèn LED lễ tân tầng 2 cháy 2 mét</t>
  </si>
  <si>
    <t>Hung2.nm, Hoang.v, Ton.nd, Tung.nk, Dung.tv</t>
  </si>
  <si>
    <t>WBK-190612-Rev1-LS-Q03</t>
  </si>
  <si>
    <t>01 đèn led cửa vào lễ tân T2 bị hỏng (L19 - S2)
01 balat đèn phòng họp Sâp T7 bị hỏng (L19-S2)
01 balat đèn canteen tầng 7 hỏng (L25 - S2)</t>
  </si>
  <si>
    <t>WBK-190612-Rev1-LS-Q04</t>
  </si>
  <si>
    <t>Hệ thống chiếu snasg hoạt động bình thường</t>
  </si>
  <si>
    <t>Hung.nm, Hung2.nm, Ha.vd, Dung.ct</t>
  </si>
  <si>
    <t>WBK-190612-Rev1-PL-Q01</t>
  </si>
  <si>
    <t>Hệ thống cấp thoát nước đã kiểm tra hoạt động bình thường</t>
  </si>
  <si>
    <t>Dien.nm, Hung2.nm, Hoang.v</t>
  </si>
  <si>
    <t>WBK-190612-Rev1-PL-Q02</t>
  </si>
  <si>
    <t xml:space="preserve"> Hệ thống cấp thoát nước, hệ thống nước nóng lạnh hoạt động bình thường</t>
  </si>
  <si>
    <t>WBK-190612-Rev1-PL-Q03</t>
  </si>
  <si>
    <t>WBK-190612-Rev1-PL-Q04</t>
  </si>
  <si>
    <t>WBK-190612-Rev1-AC-Q01</t>
  </si>
  <si>
    <t>Hiep.hs, Ton.nd, Hieu.kv, Hoang.v</t>
  </si>
  <si>
    <t>WBK-190612-Rev1-AC-Q02</t>
  </si>
  <si>
    <t>Hiep.hs, Thao.ct, Tung.nk</t>
  </si>
  <si>
    <t>WBK-190612-Rev1-AC-Q03</t>
  </si>
  <si>
    <t>Sau khi bảo trì xong các điều hòa đều hoạt động bình thường</t>
  </si>
  <si>
    <t>Hiep.hs, Ton.nd, Duc.nv, Tuyen.bx</t>
  </si>
  <si>
    <t>WBK-190612-Rev1-AC-Q04</t>
  </si>
  <si>
    <t>Sau khi bảo trì xong các điều hòa hoạt động bình thường</t>
  </si>
  <si>
    <t>Ton.nd, Hiep.hs, Thuong.mv, Thao.ct, Duc.nv</t>
  </si>
  <si>
    <t>WBK-190612-Rev1-VF-Q01</t>
  </si>
  <si>
    <t>Tât cả quạt thông gió hoạt động bình thường</t>
  </si>
  <si>
    <t>Hiep.hs, Ton.nd, Hoang.v, Hieu.kv</t>
  </si>
  <si>
    <t>WBK-190612-Rev1-VF-Q02</t>
  </si>
  <si>
    <t>Hệ thống quạt thông gió hoạt động bình thường</t>
  </si>
  <si>
    <t>Hiep.hs, Ton.nd, Tung.nk</t>
  </si>
  <si>
    <t>WBK-190612-Rev1-VF-Q03</t>
  </si>
  <si>
    <t>Sau khi bảo trì xong các quạt thông gió đều hoạt động bình thường</t>
  </si>
  <si>
    <t>Ton.nd, Hiep.hs, Duc.nv, Tuyen.bx</t>
  </si>
  <si>
    <t>WBK-190612-Rev1-VF-Q04</t>
  </si>
  <si>
    <t>Sau khi bảo trì xong cái quạt thông gió đều hoạt động bình thường</t>
  </si>
  <si>
    <t>Ton.nd, Hiep.hs, Duc.nv, Thuong.mv</t>
  </si>
  <si>
    <t>WBK-190612-Rev1-AP-Q01</t>
  </si>
  <si>
    <t>Air purifier/ Air cleaner</t>
  </si>
  <si>
    <t>Tất cả máy lọc không khí hoạt động bình thường</t>
  </si>
  <si>
    <t>WBK-190612-Rev1-AP-Q02</t>
  </si>
  <si>
    <t>Máy lọc không khí hoạt động bình thường</t>
  </si>
  <si>
    <t>Hiep.hs, Ton.nd, Ha.pd</t>
  </si>
  <si>
    <t>WBK-190612-Rev1-AP-Q03</t>
  </si>
  <si>
    <t>Máy lọc không khí của T2, T6, T7, T8 là 20 cái hiệu Hitachi Model Ep-M70E 240 
Sau khi bảo trì xong các máng lọc không khí đều hoạt động bình thường</t>
  </si>
  <si>
    <t>WBK-190612-Rev1-AP-Q04</t>
  </si>
  <si>
    <t>Sau khi bảo trì xong các máy lọc không khí hoạt động tốt</t>
  </si>
  <si>
    <t>Ton.nd, Hiep.hs, Duc.nv, Thao.ct, Thuong.mv</t>
  </si>
  <si>
    <t>WBK-190612-Rev1-PS-S01</t>
  </si>
  <si>
    <t>Panic alarm</t>
  </si>
  <si>
    <t>Hệ thống báo động đã kiểm tra các chức năng và test báo động bằng nút nhấn hoạt động bình thường</t>
  </si>
  <si>
    <t>Dien.hd, Manh.nm, Hiep.hs, Thuong.mv</t>
  </si>
  <si>
    <t>WBK-190612-Rev1-PS-S02</t>
  </si>
  <si>
    <t>Hệ thống báo động đã kiểm tra &amp; test hoạt động bình thường</t>
  </si>
  <si>
    <t>WBK-190612-Rev1-CC-Q01</t>
  </si>
  <si>
    <t>*Hệ thống camera đã kiểm tra hoạt động bình thường
*Thời gian lưu trữ hình ảnh là 1 tháng 9 ngày</t>
  </si>
  <si>
    <t>Dien.hd, Hung2.nm, Manh.lh</t>
  </si>
  <si>
    <t>WBK-190612-Rev1-CC-Q02</t>
  </si>
  <si>
    <t xml:space="preserve"> 01 bo nguồn tủ 6.4 cạnh cửa phòng Admin tầng 2 hỏng nguồn sạc cho ắc quy =&gt; Cần thay thế bo nguồn mới để cửa hoạt động ổn định hơn
Các cửa còn lại hoạt động bình thường
01 bo nguồn tủ 2.6 của phòng UPS hỏng nguồn sạc cần thay thế bo nguồn mới để hệ hoạt động ổn định hơn</t>
  </si>
  <si>
    <t>Hung.nm, Ninh.tv, Hiep.hs</t>
  </si>
  <si>
    <t>WBK-190612-Rev1-CC-Q03</t>
  </si>
  <si>
    <t>Hệ thống camera hoạt động bình thường
Camera No.4 tầng 2 cửa phòng IT bị hỏng cần thay thế</t>
  </si>
  <si>
    <t>Dien.hd, Hung.nm, Ton.nd, Hoang.v</t>
  </si>
  <si>
    <t>WBK-190612-Rev1-CC-Q04</t>
  </si>
  <si>
    <t>01 camera ra - số 2 tầng 2 cửa phòng Security room hỏng cần thay thế
Các camera còn lại hoạt động bình thường</t>
  </si>
  <si>
    <t>Hung.nm, Duc.nv, Luan.dt, Tan,nm</t>
  </si>
  <si>
    <t>WBK-190612-Rev1-AS-Q01</t>
  </si>
  <si>
    <t xml:space="preserve">Access control </t>
  </si>
  <si>
    <t>Hệ thống kiểm soát ra vào đã kiểm tra các chức năng hoạt động bình thường</t>
  </si>
  <si>
    <t>Dien.nd, Manh.lh, Hiep.hs, Hung2.nm</t>
  </si>
  <si>
    <t>WBK-190612-Rev1-AS-Q02</t>
  </si>
  <si>
    <t>Trong quá trình bảo trì, SPS phát hiện 01 tranceiver tầng 7 bị rút nguồn dẫn đến toàn bộ camera tầng 6,7,8 mất hết nguồn, SPS đã kiểm tra, và cắm lại =&gt; hệ thống hoạt động bình thường
Đầu ghi hoạt động bình thường, 29 camera hoạt động tốt</t>
  </si>
  <si>
    <t>WBK-190612-Rev1-AS-Q03</t>
  </si>
  <si>
    <t>Hệ thống cửa điện đã kiểm tra hoạt động bình thường</t>
  </si>
  <si>
    <t>WBK-190612-Rev1-AS-Q04</t>
  </si>
  <si>
    <t>01 bo nguồn cửa 2-2 tầng 2 hỏng nguồn sạc cần thay thế bo mới
Các cửa còn lại hoạt động bình thường
Hệ thống điều khiển trung tâm hoạt động bình thường</t>
  </si>
  <si>
    <t>Hung.nm, Hung2.nm, Dung.ct, Ha.vd</t>
  </si>
  <si>
    <t>WBK-190612-Rev1-FF-S01</t>
  </si>
  <si>
    <t>Fire alarm/ 
Fire fighting</t>
  </si>
  <si>
    <t>Dien.hd, Manh.lh, Hiep.hs, Hung2.nm</t>
  </si>
  <si>
    <t>Hệ thống phòng cháy và chữa cháy đã kiểm tra hoạt động
Hệ thống báo động đã kiểm tra và test hoạt động tốt</t>
  </si>
  <si>
    <t>WBK-190612-Rev1-DO-S01</t>
  </si>
  <si>
    <t>Roller shutter door</t>
  </si>
  <si>
    <t>Hệ thống cửa cuốn đã kiểm tra hoạt động bình thường</t>
  </si>
  <si>
    <t>Dien.nd, Hung2.nm</t>
  </si>
  <si>
    <t>WBK-190612-Rev1-DO-S02</t>
  </si>
  <si>
    <t>Hệ thống cửa cuốn hoạt động bình thường</t>
  </si>
  <si>
    <t>Dien.hd, Hung.nm, Hiep.hs</t>
  </si>
  <si>
    <t>Xử lý sự cố đèn không sáng</t>
  </si>
  <si>
    <t>01 lộ đèn chiếu sáng tầng 7 mất nguồn không sáng =&gt; Kiểm tra phát hiện công tắc nguồn cho lộ chiếu sáng L23-S5 hỏng, đã thay thế công tác mới =&gt; Hệ thống hoạt động bình thường</t>
  </si>
  <si>
    <t>THAY THẾ BỘ NGUỒN HỆ THỐNG ACCESS CONTROL</t>
  </si>
  <si>
    <t xml:space="preserve"> Thay thế bộ nguồn hệ thống access control, thay thế nút bấm mở cửa khẩn cấp =&gt; Bộ nguồn và nút bấm sau khi thay thế hoạt động bình thường</t>
  </si>
  <si>
    <t>Cửa điện từ</t>
  </si>
  <si>
    <t>Cửa điện từ luôn ở trạng thái mở =&gt; Kiểm tra khóa cửa phát hiện trục chốt khóa cong vênh biến dạng không hút được khó =&gt; Khóa điện từ đã học đề nghị thay khóa mới</t>
  </si>
  <si>
    <t>Vòi rửa không ra nước</t>
  </si>
  <si>
    <t>*Kiểm tra bị lỏng phao báo tràn
*Vệ sinh bơm, chạy và kiểm tra
=&gt; bơm đã hoạt động bình thường</t>
  </si>
  <si>
    <t>WBK-190612-Rev1-FF-S02</t>
  </si>
  <si>
    <t>*Hệ thống báo cháy đã bảo dưỡng hoạt động bình thường
*Bình cứu hỏa có 3 bình hết khí cần nạp lại: 
Tầng 2: 1 bình gần thang hàng
Tầng 6: 1 bình phòng kho gần thang hàng
Tầng 8: 1 bình 8-854, 1 bình gần thang hàng.
*Hệ thống chữa cháy bằng khí OK</t>
  </si>
  <si>
    <t>Dien.hd, Hung2.nm, Hieu.kv, Dung.ta</t>
  </si>
  <si>
    <t>WBK-191014</t>
  </si>
  <si>
    <t>Các sữa chữa nhỏ</t>
  </si>
  <si>
    <t>*Công tắc đèn L17i, L13, L15 hỏng
=&gt; thay công tắc đèn  (uten) mới cho L17, L13, L15
=&gt; Sau  khi thay thế xong thiết bị hoạt động bình thường</t>
  </si>
  <si>
    <t>Sự cố lỗi chuông cửa</t>
  </si>
  <si>
    <t>Lỗi chuông cửa thang bộ số 1 tầng 8
Cách ly chuông còi cửa bộ đọc thẻ để cửa hoạt động bình thường
Sau khi cách ly chuông, cửa hoạt động bình thường 
Cần cân chỉnh lại cửa để cảm biến của bộ đọc thẻ được hoạt động chính xác hơn</t>
  </si>
  <si>
    <t>Mạch của TVSS4 báo động áp thấp
Dây cấp nguồn cho TVSS4 là loại dây đơn 2.5
Kiểm tra phát hiện ngồn điện cấp cho TVSS4 thấp 203V, kiểm tra nguồn ra của UPS 30 KVA lắp vào aptomat 20A cấp cho TVSS4 bị cháy dây nguồn và cháy aptomat
Đã đấu lại nguồn mạch B của TVSS4 sang aptomat dự phòng và đã hoạt động bình thường trở lại: dây điện làm việc đo được 7.1A
Nguyên nhân gây cháy có thể do chất lượng aptomat kém cần thay aptomat khác</t>
  </si>
  <si>
    <t>Quét ảnh nhiệt</t>
  </si>
  <si>
    <t>Quét ảnh nhiệt tủ điện phân phối
Quét ảnh nhiệt các tủ điện từ tầng  2 đến tầng 8 World Bank
Không phát hiện điểm phát nhiệt bất thường</t>
  </si>
  <si>
    <t>Mạch của TVSS4 báo điện áp thấp
Dây cấp nguồn cho TVSS4 là loại dây đơn 2.5
Kiểm tra phát hiện nguồn điện cấp cho TVSS4 thấp 203V,kiểm tra nguồn ra của UPS 30 KVA vấp vào aptomat 20A cáp cho TVSS4 bị cháy dây nguồn và cháy Aptomat
Đã đáu lại nguồn mạch B của TVSS4 sang aptomat dự phòng và đã hoạt động bình thương trở lại: dây điện làm việc được 7.14
=&gt; nguyên nhân gây cháy có thể do chất lượng aptomat kém cần thay aptomat khác</t>
  </si>
  <si>
    <t>WBK-191127-Rev3</t>
  </si>
  <si>
    <t>CÁC SỬA CHỮA NHỎ THÁNG 11/2019</t>
  </si>
  <si>
    <t>*Thay thế thiết bị hỏng
Thay thế 02 bộ nguồn 12V,3A/
Thay thế bóng đèn compact
Thay thế chấn lưu điện tử
Thay thế đèn led dây màu trắng, kèm nguồn
=&gt; Sau khi thay thế hệ thống hoạt động bình thường
Tầng 2, 6, 7, 8
Căn chỉnh cửa thoát hiểm (6 cửa)
Thay bóng đèn họp tầng 2 (10 bóng)
Cửa thoát hiểm tất cả bình thường
Các đèn đã thay hoạt động tốt</t>
  </si>
  <si>
    <t>Hung.nm, Dung.ta, Hiep.hs, Ninh.tv</t>
  </si>
  <si>
    <t>WBK-200212</t>
  </si>
  <si>
    <t>CÁC SỬA CHỮA NHỎ THÁNG 02/2020</t>
  </si>
  <si>
    <t>Thay 2 bộ đổi nguồn cho đèn nhà bếp và phòng họp T7
Sau khi thay mới xong thiết bị hoạt động tốt</t>
  </si>
  <si>
    <t>Ton.nd, Dung.ct, Tuyen.bx</t>
  </si>
  <si>
    <t>Sự cố cửa không khít</t>
  </si>
  <si>
    <t>Cửa không hít
-&gt; Ktra phát hiện nguồn biến áp cấp 12V cho hệ thống cửa bị hỏng
-&gt; Thay biến áp khác
=&gt; Sau khi sửa chữa xong, hệ thống cửa h/đ bình thường</t>
  </si>
  <si>
    <t>WBK-200518-Rev1</t>
  </si>
  <si>
    <t>CÁC SỬA CHỮA NHỎ THÁNG 05/2020</t>
  </si>
  <si>
    <t>Thay thế 01 camera
thay thế 01 bộ nguồn hệ thống Access Control
Thay thế 01 công tắc đèn
Camera hoạt động bình thường
Công tắc đèn hoạt động bình thường</t>
  </si>
  <si>
    <t>Hiep.hs, ha.vd, Luan.dt</t>
  </si>
  <si>
    <t>Kiểm tra cửa thoát hiểm</t>
  </si>
  <si>
    <t>Cửa thoát hiểm phía thang hàng tầng 8 đóng không hết hành trình -&gt; chuông cảnh báo cửa hoạt động.
Căn chỉnh lại cửa, khóa điện để cửa đóng kín
Cửa đã hoạt động bình thường</t>
  </si>
  <si>
    <t>Dien.hd, Bang.ta</t>
  </si>
  <si>
    <t>Sự cố của tầng 2</t>
  </si>
  <si>
    <t>-Sự cố của tầng 2 nối ra cửa nhà vệ sinh khóa nhưng không giữ được
-Đã kiểm tra cửa bị giơ phần cơ đóng vào các ngoặm tiếp xúc kèm kéo cửa ra được, đã sử lý xong cửa đã khóa bình thường
- Cửa nối ra nhà vệ sinh tầng 2 đã hoạt động bình thường cửa khóa bình thường</t>
  </si>
  <si>
    <t>WBK-200611</t>
  </si>
  <si>
    <t>WBK-200611-LV-S01</t>
  </si>
  <si>
    <t>- Đã ktra &amp; vệ sinh quét ảnh nhiệt các tủ -&gt; không phát hiện vấn đề bất thường
 - Các tủ h/đ bình thường</t>
  </si>
  <si>
    <t>Ton.nd, Ha.vd, Hieu.nq</t>
  </si>
  <si>
    <t>WBK-200611-LV-S02</t>
  </si>
  <si>
    <t>Hệ thống tủ điện hoạt động bình thường</t>
  </si>
  <si>
    <t>WBK-200611-DO-S01</t>
  </si>
  <si>
    <t>- Đã ktra &amp; vệ sinh hệ thống các cửa cuốn -&gt; kg có bất thường
- Hệ thống h/đ bình thường</t>
  </si>
  <si>
    <t>WBK-200611-DO-S02</t>
  </si>
  <si>
    <t>Sau bảo trì, hệ thống cửa cuốn hoạt động bình thường</t>
  </si>
  <si>
    <t>WBK-200611-LS-Q01</t>
  </si>
  <si>
    <t xml:space="preserve">- 1 đèn chiếu sáng phòng họp tầng 2 cháy bóng -&gt; đã thay thế bóng mới (vật tư KH cấp)
- Phòng Hà Nội meeting: hỏng 1 bộ nguồn đèn Led 24 VDC -&gt; cần thay thế nguồn mới (tầng 8) </t>
  </si>
  <si>
    <t>Hung.nm, Ha.vd, Dung.ct</t>
  </si>
  <si>
    <t>WBK-200611-LS-Q02</t>
  </si>
  <si>
    <t>- Đèn led dây không sáng 1 đoạn tầng 8 khu vực máy in lối ra toilet nam -&gt; đề nghị thay thế
- Đèn led dây không sáng từng đoạn tầng 7, khu vực trước cửa ra thang hàng -&gt; đề nghị thay thế
- Tầng 8: bóng led không sáng do bung mối nối 12V -&gt; đã thực hiện kết nối lại
=&gt; Hệ thống đèn chiếu sáng h/đ bình thường</t>
  </si>
  <si>
    <t>Thao.ct, Ha.vd, Thiem.l, Dung.ct</t>
  </si>
  <si>
    <t>WBK-200611-LS-Q03</t>
  </si>
  <si>
    <t>- Đèn led vuông khu vực Lễ tân tầng 2 bị hỏng 1 cái -&gt; cần thay mới
- Đèn led dây khu vực chậu rửa tầng 7 bị cháy 1m (tổng cả dãy 5m, loại 1 hàng led) -&gt; cần thay mới
- Balat tổ ong cho đèn led phòng Điện Biên tầng 8 bị hỏng -&gt; cần thay balat mới</t>
  </si>
  <si>
    <t>Hiep.hs, Thiem.l, Hoang.mv</t>
  </si>
  <si>
    <t>WBK-200611-LS-Q04</t>
  </si>
  <si>
    <t>- Sau bảo trì, hệ thống đèn chiếu sáng h/đ bình thường
- 1 số đèn tại các tầng bị hỏng:
+ 3 đèn downlight hành lang sảnh tầng 2 hỏng
+ 1 đèn downlight hành lang WC tầng 2 hỏng, không sáng
+ 1 đèn downlight sảnh thang máy tầng 2 hỏng
- Tầng 6 -&gt; 1 đèn cửa ra vào hỏng, tầng 7 đèn led dây phòng DB room</t>
  </si>
  <si>
    <t>Le.hh, Tai.nt, Anh.dt, Minh.tn</t>
  </si>
  <si>
    <t>WBK-200611-PL-Q01</t>
  </si>
  <si>
    <t xml:space="preserve">Plumbing </t>
  </si>
  <si>
    <t>WBK-200611-PL-Q02</t>
  </si>
  <si>
    <t>- Bình nóng lạnh tầng 6: rơ le h/đ kg ổn định -&gt; đề nghị thay thế bình nóng lạnh
-&gt; Hệ thống cấp thoát nước h/đ bình thường</t>
  </si>
  <si>
    <t>WBK-200611-PL-Q03</t>
  </si>
  <si>
    <t>Hiep.hs, Thiem.l, Dong.hp</t>
  </si>
  <si>
    <t>WBK-200611-PL-Q04</t>
  </si>
  <si>
    <t>- Sau bảo trì, hệ thống bơm nước h/đ bình thường
-&gt; Khuyến cáo: các bể lắng bẩn đọng nhiều, bơm nước rêu (chất nhầy) bám nhiều, có thể gây tắc bơm. Nên thường xuyên bảo trì, vệ sinh bể lắng, bơm để tránh tắc bơm</t>
  </si>
  <si>
    <t>Le.hh, Thao.ct, Tai.nt, Minh.tn, Anh.dt</t>
  </si>
  <si>
    <t>WBK-200611-AC-Q01</t>
  </si>
  <si>
    <t>Hiep.hs, Thao.ct, Tan.nm</t>
  </si>
  <si>
    <t>WBK-200611-AC-Q02</t>
  </si>
  <si>
    <t>Hiep.hs, Ha.vd, Diem.lv, Thuong.mv</t>
  </si>
  <si>
    <t>WBK-200611-AC-Q03</t>
  </si>
  <si>
    <t>Sau bảo trì, hệ thống điều hòa hoạt động bình thường. Các thông số h/đ đều đạt y/c kỹ thuật</t>
  </si>
  <si>
    <t>Thao.hv, Thuong.mv, Diem.lv, Thang.ta</t>
  </si>
  <si>
    <t>WBK-200611-AC-Q04</t>
  </si>
  <si>
    <t>Sau bảo trì, hệ thống AC h/đ bình thường</t>
  </si>
  <si>
    <t>WBK-200611-VF-Q01</t>
  </si>
  <si>
    <t>Hiep.hs, Ton.nd, Tan.nm</t>
  </si>
  <si>
    <t>WBK-200611-VF-Q02</t>
  </si>
  <si>
    <t>WBK-200611-VF-Q03</t>
  </si>
  <si>
    <t>Sau bảo trì, quạt h/đ bình thường</t>
  </si>
  <si>
    <t>Thao.hv, Thuong.mv, Diem.l, Thang.ta</t>
  </si>
  <si>
    <t>WBK-200611-VF-Q04</t>
  </si>
  <si>
    <t>Sau bảo trì, hệ thống quạt thông gió h/đ bình thường</t>
  </si>
  <si>
    <t>WBK-200611-AP-Q01</t>
  </si>
  <si>
    <t>Air Purifier/ Air cleaner</t>
  </si>
  <si>
    <t>WBK-200611-AP-Q02</t>
  </si>
  <si>
    <t>WBK-200611-AP-Q03</t>
  </si>
  <si>
    <t>WBK-200611-AP-Q04</t>
  </si>
  <si>
    <t>Sau bảo trì, các máy lọc không khí hoạt động bình thường</t>
  </si>
  <si>
    <t>WBK-200611-PS-S01</t>
  </si>
  <si>
    <t>Panic Alarm</t>
  </si>
  <si>
    <t>Hung.nm, Dien.hd, Ha.vd, Hieu.nq</t>
  </si>
  <si>
    <t>WBK-200611-PS-S02</t>
  </si>
  <si>
    <t>Hệ thống h/đ bình thường
Các bàn phím, màn hình hiển thị, chức năng, nút ấn tốt</t>
  </si>
  <si>
    <t>Hoang.v, Tan.nm</t>
  </si>
  <si>
    <t>WBK-200611-CC-Q01</t>
  </si>
  <si>
    <t>WBK-200611-CC-Q02</t>
  </si>
  <si>
    <t>Hệ thống CCTV an ninh h/đ bình thường</t>
  </si>
  <si>
    <t>WBK-200611-CC-Q03</t>
  </si>
  <si>
    <t>Hiep.hs, Hoang.mv, Thiem.l, Dong.hp</t>
  </si>
  <si>
    <t>WBK-200611-CC-Q04</t>
  </si>
  <si>
    <t>- Sau bảo trì, hệ thống camera h/đ bình thường
-&gt; Nên bảo trì hệ thống định kỳ</t>
  </si>
  <si>
    <t>Le.hh, Tai.nt, Thao.ct, Minh.tn, Anh.dt</t>
  </si>
  <si>
    <t>WBK-200611-AS-Q01</t>
  </si>
  <si>
    <t>Hung.nm, Dung.ct, Ha.vd</t>
  </si>
  <si>
    <t>WBK-200611-AS-Q02</t>
  </si>
  <si>
    <t>- Khóa lẫy điện tầng 2 lối ra hành lang WC hỏng (đang chờ bảo hành)
-&gt; Hệ thống kiểm soát ra vào h/đ bình thường</t>
  </si>
  <si>
    <t>WBK-200611-AS-Q03</t>
  </si>
  <si>
    <t>Khóa cửa thang bộ tầng 2 bị sứt mẻ chốt, đang khắc phục tạm thời -&gt; KH cân nhắc thay khóa mới</t>
  </si>
  <si>
    <t>WBK-200611-AS-Q04</t>
  </si>
  <si>
    <t>Le.hh, Tai.nt, Minh.tn, Anh.dt</t>
  </si>
  <si>
    <t>WBK-200611-FF-S01</t>
  </si>
  <si>
    <t>- Hệ thống báo cháy h/đ bình thường
- Hệ thống chữa cháy tầng 2-tầng 7 h/đ bình thường
-&gt; Các bình chữa cháy tại các tầng h/đ bình thường</t>
  </si>
  <si>
    <t>WBK-200611-FF-S02</t>
  </si>
  <si>
    <t>* Tầng 2:
- 34 đầu báo khói =&gt; OK
- Bình bột ABCE: 09 =&gt; OK
- Bình CO2: 02 =&gt; hỏng
* Tầng 6: 
- 15 đầu báo khói=&gt; OK
- Bình bột ABCE: 04 =&gt; 1 hỏng
- Bình CO2: 02 =&gt; OK
* Tầng 7:
- 35 đầu báo khói =&gt; OK
- 1 đầu báo nhiệt =&gt; OK
- Bình bột ABCE: 04 =&gt; OK
- Bình CO2: 02 =&gt; OK
* Tầng 8: 
- 31 đầu báo khói=&gt; OK
- Bình bột ABCE: 09 =&gt; OK
- Bình CO2: 02 =&gt; 1 hỏng
* Nút nhấn: 11 =&gt; OK
=&gt; Hệ thống báo cháy h/đ bình thường
=&gt; Thay thế bổ sung các bình chữa cháy kg đạt tiêu chuẩn</t>
  </si>
  <si>
    <t>CCTV sảnh BCD không có tín hiệu -&gt; Ktra &amp; phát hiện camera hỏng -&gt; Cần thay mới</t>
  </si>
  <si>
    <t>WBK-200713</t>
  </si>
  <si>
    <t>Thay camera
- Camera bị hỏng không lên hình
-&gt; Thay mới camera
=&gt; Sau khi thay, hệ thống h/đ bình thường</t>
  </si>
  <si>
    <t>Thay nguồn đèn Led
- Hỏng nguồn đèn Led
-&gt; Thay bộ nguồn mới cho đèn
=&gt; Sau khi thay, đèn h/đ bình thường</t>
  </si>
  <si>
    <t>SỬA CHỮA CỬA RA TOILET NAM</t>
  </si>
  <si>
    <t>Cửa không khóa được 
-&gt; Ktra phát hiện ngoàm cửa bị mòn
-&gt; Cuộn hút chốt cửa h/đ chập chờn kg ổn định
=&gt; Cần thay ổ khóa cửa mới</t>
  </si>
  <si>
    <t>WBK-200724</t>
  </si>
  <si>
    <t>THAY THẾ KHÓA CỬA TẦNG 2</t>
  </si>
  <si>
    <t>Cửa không khóa được 
 -&gt; Thay khóa cửa mới
=&gt; Sau khi thay, hệ thống cửa h/đ bình thường</t>
  </si>
  <si>
    <t>WBK-200831</t>
  </si>
  <si>
    <t>- Chập điện lộ ổ cắm tầng 6 P3
-&gt; Ktra lộ điện ổ cắm P3
-&gt; Thay 10m dây điện nguồn
=&gt; Hệ thống điện h/đ bình thường</t>
  </si>
  <si>
    <t>Hung2.nm, Hiep.hs, Dung.ct</t>
  </si>
  <si>
    <t>- Nguồn 24V cho đèn phòng ăn tầng 7 bị hỏng
-&gt; Thay nguồn 24V -5A mới cho đèn
=&gt; Sau khi thay, đèn h/đ bình thường</t>
  </si>
  <si>
    <t>WBK-201027</t>
  </si>
  <si>
    <t>CÁC SỬA CHỮA NHỎ THÁNG 10/2020</t>
  </si>
  <si>
    <t>- Thay thế 1 bình nước nóng tầng 6
- Thay thế đèn Led tầng 7 &amp; 8
=&gt; CV hoàn thành &amp; đã bàn giao</t>
  </si>
  <si>
    <t>Thiem.l, Hung2.nm</t>
  </si>
  <si>
    <t>Bình nóng lạnh tầng 6 không h/đ
-&gt; Ktra rơ le (BNL) h/đ không ổn định
=&gt; Đề nghị thay bình nóng lạnh (do bình đặc chủng)</t>
  </si>
  <si>
    <t>Thao.ct, Hiep.hs</t>
  </si>
  <si>
    <t>Khóa cửa tầng 2 bị hỏng
-&gt; Thay khóa mới
=&gt; Hệ thống cửa h/đ bình thường</t>
  </si>
  <si>
    <t>Lock</t>
  </si>
  <si>
    <t>Khóa cửa tầng 2 lối ra thang hàng kg h/đ
-&gt; Tháo khóa ktra thấy chốt khóa bị tuột lò xo, đã lắp lại &amp; gia cố chặt
=&gt; Khóa đã h/đ bình thường</t>
  </si>
  <si>
    <t>XUÂN PHƯƠNG RESIDENCE</t>
  </si>
  <si>
    <t>Xuân Phương, Nam Từ Liêm, HN</t>
  </si>
  <si>
    <t>- Tủ báo cháy nhà A báo lỗi "short circuit" đã khôi phục h/đ của loop 5
- Tủ hiện còn 2 lỗi troulbes
-&gt; Đề nghị KH định kỳ bảo trì hệ thống báo cháy để hệ thống vận hành ổn định, sớm phát hiện &amp; sửa chữa các hư hỏng</t>
  </si>
  <si>
    <t>TBH-201230</t>
  </si>
  <si>
    <t>NÂNG CẤP NGUỒN CHO CĂNG TIN</t>
  </si>
  <si>
    <t>Power</t>
  </si>
  <si>
    <r>
      <t>- Nâng cấp nguồn cho căng tin
- Chạy thử, bàn giao
-&gt; Đã cấp nguồn cho tủ căng tin mới (LP-CAN-02)
-&gt; Các thông số đo tại tủ LP-CAN-02:
- Điện áp cấp nguồn: 407V/406V/408V
- Dòng điện làm việc: 0A
- Cách điện cáp tổng (M</t>
    </r>
    <r>
      <rPr>
        <sz val="12"/>
        <rFont val="Calibri"/>
        <family val="2"/>
      </rPr>
      <t>Ω</t>
    </r>
    <r>
      <rPr>
        <sz val="12"/>
        <rFont val="Arial"/>
        <family val="2"/>
      </rPr>
      <t>): &gt;2000MΩ
- Thứ tự pha: theo chiều kim đồng hồ</t>
    </r>
  </si>
  <si>
    <t>Hung.nm, Cuong.dv, Dong.hp, Hiep.hs</t>
  </si>
  <si>
    <t>IDC-210112</t>
  </si>
  <si>
    <t>VỆ SINH ĐƯỜNG ỐNG BÌNH NGƯNG CỦA CHILLER 3 BẰNG HÓA CHẤT</t>
  </si>
  <si>
    <t>- Bình làm mát VSD &amp; bình ngưng tụ cặn bẩn &amp; cứng bám nhiều
-&gt; Vệ sinh bình ngưng tụ &amp; bình làm mát VSD
+ Chạy tuần hoàn &amp; ngâm hóa chất
+ Tháo &amp; thu hóa chất vào can chưa
+ Vệ sinh bình ngưng &amp; bình làm mát VSD bằng máy
+ Chạy chiller 3 &amp; lấy thông số bàn giao lại cho IDC
=&gt; Bình ngưng tụ &amp; bình làm mát VSD đã được vệ sinh sạch
=&gt; Các thông số h/đ của chiller 3 đều đạt y/c</t>
  </si>
  <si>
    <t>3 đầu báo beam: MTO finished beam 2, MTO finished beam 3, Finished Good store beam 1 báo lỗi
- Căn chỉnh chùm tia của beam
- Chạy thử beam
=&gt; 3 beam đã hết báo lỗi, thử báo cháy h/đ bình thường
=&gt; Đề nghị KH theo dõi thêm</t>
  </si>
  <si>
    <t>Manh.lh, Thiem.l, Hieu.nq, Tai.nt</t>
  </si>
  <si>
    <t>Card reader</t>
  </si>
  <si>
    <t>- Chốt khóa từ đóng mở liên tục
-&gt; Ktra khóa, tủ nguồn
-&gt; Thay 1 cầu chì trong tủ cấp nguồn
-&gt; Thay đầu đọc thẻ ROSSLARE (vật tư do RMIT cung cấp)
=&gt; Cửa đã h/đ bình thường</t>
  </si>
  <si>
    <t>Thao.hv, Thiem.l, Thuong.mv, Diem.lv</t>
  </si>
  <si>
    <t>TBH-210116</t>
  </si>
  <si>
    <t>LẮP ĐẶT ĐƯỜNG ỐNG KHÍ ARGON XƯỞNG 4</t>
  </si>
  <si>
    <t>Argon piping</t>
  </si>
  <si>
    <t>- Lắp đặt mới đường khi argon xưởng 4
- Thử kín đường ống sau lắp đặt
-&gt; Hệ thống h/đ bình thường</t>
  </si>
  <si>
    <t>TBH-210111</t>
  </si>
  <si>
    <t>LẮP ĐẶT HỆ THỐNG ĐIỀU HÒA CHO ZONE 1</t>
  </si>
  <si>
    <t xml:space="preserve"> - Lắp đặt thêm 01 ống gió vải cho điều hòa mới cho zone 1
 - Chuyển vị trí 01 điều hòa 150.000BTU zone 1 và 01 điều hòa 200.000BTU zone 10 cho nhau
 - Chạy thử, bàn giao
=&gt; Sau khi di chuyển điều hòa h/đ bình thường</t>
  </si>
  <si>
    <t>Manh.lh, Le.hh, Tan.nm, Nguyen.di, Long.nv</t>
  </si>
  <si>
    <t>- Lắp đặt thêm 01 ống gió vải cho điều hòa mới cho zone 1
-Chuyển vị trí 01 điều hòa 150.000BTU zone 1 và 01 điều hòa 200.000BTU zone 10 cho nhau</t>
  </si>
  <si>
    <t>Le.hh, Tan.nm, Nguyen.di, Long.nv</t>
  </si>
  <si>
    <t>Phòng 1.5.001&amp; phòng 1.2.006 sau khi đóng cửa, chốt cửa khóa từ đóng mở liên tục
-&gt; Ktra nguyên nhân
-&gt; Căn chỉnh lại phần mềm khóa &amp; chỉnh lại bản lề thủy lực cho đóng mạnh hơn
=&gt; 2 khóa từ của phòng đều đã h/đ tốt</t>
  </si>
  <si>
    <t>EOF-210118-Opt3</t>
  </si>
  <si>
    <t>THAY THẾ UPS PHÒNG AN NINH</t>
  </si>
  <si>
    <t>- UPS cũ bị hỏng
-&gt; Thay thế 01 UPS mới
=&gt; UPS h/đ bình thường
=&gt; Cv hoàn thành</t>
  </si>
  <si>
    <t>- Ktra lỗi báo cháy
- Ngày 6/1/2021 tủ báo cháy 2 báo lỗi module chuông địa chỉ L6-59 Slave line open circuit
-&gt; Ktra module chuông L6-59
-&gt; Ktra các đầu ra kết nối với chuông
-&gt; Siết lại các chân zắc, điểm nối
-&gt; Tủ báo cháy kg báo lỗi 
=&gt; cần theo dõi thêm</t>
  </si>
  <si>
    <t>TAL-210116</t>
  </si>
  <si>
    <t>TÁCH RIÊNG HỆ THỐNG PCCC KHO HÓA CHẤT</t>
  </si>
  <si>
    <t>- Tách riêng 1 zone báo cháy cho kho hóa chất
- Bổ sung và di chuyển vị trí đầu phun chữa cháy theo bản thiết kế của nhà máy
-  Kiểm định các thiết bị PCCC lắp thêm của dự án này.
- Nghiệm thu PCCC cho phần chỉnh sửa hệ thống PCCC kho hóa chất/
- Chạy thử, bàn giao
-&gt; Đã tách riêng 1 zone báo cháy cho kho hóa chất
-&gt; Đã bổ sung và di chuyển vị trí đầu phun chữa cháy theo bản thiết kế của nhà máy
-&gt; Công việc đã hoàn thành</t>
  </si>
  <si>
    <r>
      <t xml:space="preserve">Manh.lh, Hung.nm, Hieu.nq, Cuong.dv, </t>
    </r>
    <r>
      <rPr>
        <sz val="12"/>
        <color rgb="FFFF0000"/>
        <rFont val="Arial"/>
        <family val="2"/>
      </rPr>
      <t>Vinh.dd, Long.nv, Hoang.mv</t>
    </r>
  </si>
  <si>
    <t>- Quạt hút khí thông gió phòng exit B2 bị cháy -&gt; cần thay mới
- Vòng bi trục quạt AHU kêu to -&gt; cần thay vòng bi mới
- 01 mặt catset âm trần gần máy 165 báo lỗi A3, điều hòa kg h/đ đc
-&gt; Tháo bơm,vệ sinh bơm mặt lạnh điều hòa catset âm trần, quạt
=&gt; Bơm điều hòa h/đ bình thường, mặt điều khiển điều hòa kg còn báo lỗi
=&gt; Điều hòa rất bẩn -&gt; cần bảo trì hệ thống điều hòa</t>
  </si>
  <si>
    <t>Le.hh, Hoang.mv</t>
  </si>
  <si>
    <t>KHẢO SÁT BẢO TRÌ FCU, HRV, VAV</t>
  </si>
  <si>
    <t>FCU, HRV, VAV</t>
  </si>
  <si>
    <t>- Khảo sát FCU tầng 28, trần thạch cao tầng 28 trước cửa phòng khách tiết xệ trần, kg có kg gian thao tác bảo trì
- Khuyến cáo phương án ưu tiên, cắt &amp; làm trần thả chạy dài, rộng theo máy FCU
- Hạ cốt trần &amp; làm trần để thao tác cố định. Dùng thêm zắc co để tháo máng thoát nước ngưng máng phụ FCU</t>
  </si>
  <si>
    <t>Kỹ thuật tòa nhà xác nhận các phương án nhà thầu SPS đã đưa ra. A/c BQL hỗ trợ giúp team kỹ thuật để đảm báo vận hành &amp; bảo trì hệ thống sau này</t>
  </si>
  <si>
    <t>Le.hh</t>
  </si>
  <si>
    <t>- Điều hòa bật chế độ nóng mà không nóng
-&gt; Ktra điều hòa bị bụi bẩn kín phin lọc gió
-&gt; Vệ sinh phin lọc gió bật chạy để ktra
=&gt; AC đã nóng ấm, h/đ bình thường
=&gt; KH nên bảo trì AC để AC h/đ đc tốt hơn</t>
  </si>
  <si>
    <t>Hiep.hs, Tai.nt</t>
  </si>
  <si>
    <t>- Thay thế đèn rọi sân vườn (2 cái)
-&gt; Công việc đã hoàn thành</t>
  </si>
  <si>
    <t>CRM-210119</t>
  </si>
  <si>
    <t>THAY THẾ KHỚP NỐI ĐẦU BƠM BÙ ÁP NHÀ C</t>
  </si>
  <si>
    <t>Cung cấp, bàn giao vật tư (khớp nối đầu bơm bù áp, Van cổng DN25)</t>
  </si>
  <si>
    <t>Sử dụng form Biên bản giao nhận nên kg có phần đánh giá hài lòng khách hàng</t>
  </si>
  <si>
    <t>MR. MINH</t>
  </si>
  <si>
    <t>SN E17, N05, KĐT mới Dịch Vọng,Cầu Giấy, HN</t>
  </si>
  <si>
    <t>BẢO TRÌ ĐIỀU HÒA CỤC BỘ</t>
  </si>
  <si>
    <t>Bảo trì 7 điều hòa cục bộ
-&gt; Sau bảo trì, điều hòa h/đ bình thường</t>
  </si>
  <si>
    <t>Thuong.mv, Hiep.hs, Dung.ct</t>
  </si>
  <si>
    <t>LTK-210125</t>
  </si>
  <si>
    <t>CÁC SỬA CHỮA NHỎ THÁNG 01/2021</t>
  </si>
  <si>
    <t>- Thay thế 02 đèn âm đất chiếu sáng sân vườn
- Thay thế đèn trang trí
- Thay thế dây cấp nước nhà vệ sinh tầng 2
- Chạy thử, bàn giao
- Công việc hoàn thành</t>
  </si>
  <si>
    <t>BLB-210108</t>
  </si>
  <si>
    <t>SỬA CHỮA MÁY PHÁT ĐIỆN &amp; ATS</t>
  </si>
  <si>
    <t>Genset &amp; ATS</t>
  </si>
  <si>
    <t>- Bộ đo mức dầu, bồn dầu ngầm bị hỏng
- Tủ ATS kg h/đ ở chế độ tự động
-&gt; Thay thế bộ đo mức bồn dầu
-&gt; Thay thế rơ le trung gian tủ ATS
=&gt; Cv hoàn thành
=&gt; Chạy thử, bàn giao</t>
  </si>
  <si>
    <t>UEH-210113</t>
  </si>
  <si>
    <t>UEH-210113-GE-Q01</t>
  </si>
  <si>
    <t>- Bộ hiển thị báo mức dầu bồn dầu ngầm bị lỗi
=&gt; Sau khi bảo dưỡng, hệ thống MFĐ h/đ bình thường</t>
  </si>
  <si>
    <t>UEH-210113-GE-Q02</t>
  </si>
  <si>
    <t>Sau khi bảo dưỡng chạy máy phát có tải, hệ thống h/đ bình thường</t>
  </si>
  <si>
    <t>UEH-210113-GE-Y01</t>
  </si>
  <si>
    <t>Sau khi bảo dưỡng, hệ thống MFĐ h/đ bình thường
=&gt; Đã thay thế vật tư theo định kỳ năm (lọc dầu, lọc nhiên liệu, lọc gió, dầu nhớt, nước cất, phụ gia) cho MFĐ</t>
  </si>
  <si>
    <t>Hung2.nm, Hieu.nq, Chuong.nt</t>
  </si>
  <si>
    <t>UEH-210113-GE-Q03</t>
  </si>
  <si>
    <t>Hung2.nm, Truong.vx</t>
  </si>
  <si>
    <t>GVN-230319</t>
  </si>
  <si>
    <t>CUNG CẤP VẬT TƯ ĐIỀU HÒA</t>
  </si>
  <si>
    <t>- Thay thế 1 phin lọc gas
- Nạp gas 1 bình vào hệ thống
-&gt; Hệ thống h/đ ổn định
-&gt; CV hoàn thành &amp; bàn giao cho Gentherm</t>
  </si>
  <si>
    <t>Thao.hv, Le.hh, Long.nv, Hiep.ld</t>
  </si>
  <si>
    <t>- Ktra hở trõ bơm nước sinh hoạt
-&gt; Trõ bơm nước sinh hoạt hầm B3 bị hở
-&gt; Trõ bơm nước  qua quá trình sử dụng có hiện tượng bị han rỉ dẫn đến lá van của trõ bơm đóng kg kín, gây hở nước
=&gt; Đề nghị nên thay trõ bơm mới</t>
  </si>
  <si>
    <t>KIỂM TRA MÁY SẤY KHÍ</t>
  </si>
  <si>
    <r>
      <t>- Máy không chạy, báo lỗi Alco
- CB chỉnh dòng 1Q1 đóng
- Đo cách điện block đc 2M</t>
    </r>
    <r>
      <rPr>
        <sz val="12"/>
        <rFont val="Calibri"/>
        <family val="2"/>
      </rPr>
      <t>Ω</t>
    </r>
    <r>
      <rPr>
        <sz val="12"/>
        <rFont val="Arial"/>
        <family val="2"/>
      </rPr>
      <t xml:space="preserve">
-&gt; Đo cách điện block đc 2 MΩ
-&gt; Ktra điện áp, đóng CB, xóa lỗi Alco
-&gt; Bật máy chạy, đo dòng điện được 30A (gấp gần 4 lần dòng điện h/đ bình thường từ 7-9A)
-&gt; CB ngắt sau 5s khi block chạy
-&gt; Tiến hành đo lại cách điện lúc này đo đc 1MΩ
</t>
    </r>
    <r>
      <rPr>
        <u/>
        <sz val="12"/>
        <rFont val="Arial"/>
        <family val="2"/>
      </rPr>
      <t>Nhận xét:</t>
    </r>
    <r>
      <rPr>
        <sz val="12"/>
        <rFont val="Arial"/>
        <family val="2"/>
      </rPr>
      <t xml:space="preserve">  Cách điện của block kém, kg đảm bảo y/c kỹ thuật =&gt; đề nghị thay block</t>
    </r>
  </si>
  <si>
    <t>Đề nghị nhà thầu làm báo cáo kỹ thuật, kèm hình ảnh, đưa phương án giải quyết, báo giá cho phương án sửa chữa</t>
  </si>
  <si>
    <t>Thao.hv, Hung2.nm, Thiem.l</t>
  </si>
  <si>
    <t>- MFĐ báo lỗi "unl bus meas Err"
-&gt; Ktra mạch động lực. Mạch điều khiển của tủ hòa đồng bộ MFĐ &amp; các tủ ATS, phát hiện rơ le trung gian bị hỏng, dẫn đến xông điện
-&gt; KH đã thay thế các linh kiện hỏng
-&gt; Chạy thử MFĐ &amp; tủ hòa đồng bộ ở chế độ kg tải
=&gt; MFĐ &amp; tủ hòa đồng bộ h/đ bình thường ở chế độ kg tải</t>
  </si>
  <si>
    <t>Manh.lh, Hung2.nm, Tai.nt</t>
  </si>
  <si>
    <t>- Khảo sát HRV tầng 28: trần thạch cao bị xệ, võng xuống trước cửa phòng khánh tiết, kg có kg gian thao tác bảo trì
-&gt; Khuyến cáo ưu tiên: 
+ Cắt trần thạch cao chạy dài theo máy, làm trần thả thay thế
+ Hạ cốt trần &amp; làm trần thao tác kỹ thuật cố định, thêm zắc co để tháo lắp ống thoát nước máng phụ</t>
  </si>
  <si>
    <t>Xác nhận các phương án nhà thầu SPS đã đưa ra
AC BQL đã hỗ trợ team kỹ thuật để đảm bảo vận hành, bảo trì hệ thống cũng như an toàn của KH</t>
  </si>
  <si>
    <t>TMV-210111-Rev1</t>
  </si>
  <si>
    <t>BẢO TRÌ 2 MÁY PHÁT ĐIỆN 1800KVA</t>
  </si>
  <si>
    <t>KH k gửi lại</t>
  </si>
  <si>
    <t xml:space="preserve">Nghĩa &amp; Mạnh liên hệ KH lấy báo cáo nhưng không đc </t>
  </si>
  <si>
    <t>- Tháo đèn dây cũ bị hỏng
- Lắp đèn dây mới cắm điện kiểm tra
-&gt; Đèn dây thay mới h/đ tốt</t>
  </si>
  <si>
    <t>DTT-210206</t>
  </si>
  <si>
    <t>THAY THẾ MODULE BÁO CHÁY TẦNG 14</t>
  </si>
  <si>
    <t>Thay thế module báo cháy tầng 14
Chạy thử, bàn giao
=&gt; Module cách ly mới h/đ bình thường</t>
  </si>
  <si>
    <t>EOA-210208</t>
  </si>
  <si>
    <t>BẢO TRÌ HỆ THỐNG CẤP THOÁT NƯỚC</t>
  </si>
  <si>
    <t>Thực tế không thực hiện cv bảo trì hệ thống cấp thoát nước mà chỉ cung cấp 1 số thiết bị (quạt trần,...)</t>
  </si>
  <si>
    <t>Tai.nt</t>
  </si>
  <si>
    <t>Sử dụng mẫu BB giao nhận nên kg có mục đánh giá mức độ hài lòng</t>
  </si>
  <si>
    <t>BML-210126</t>
  </si>
  <si>
    <t>THAY THẾ BỘ ĐIỀU KHIỂN ATS 400A</t>
  </si>
  <si>
    <t>Thay thế bộ điều khiển ATS 400A
Chạy thử, bàn giao
=&gt; CV hoàn thành
- Thời gian trễ chuyển mạch: 5s
- Điện áp tham chiếu: 230V</t>
  </si>
  <si>
    <t>Đã test ktra ok</t>
  </si>
  <si>
    <t>Manh.lh, Cuong.dv</t>
  </si>
  <si>
    <t>SEASONS AVENUE</t>
  </si>
  <si>
    <t>Mộ Lao, Hà Đông, Hà Nội</t>
  </si>
  <si>
    <t>SAV-201202</t>
  </si>
  <si>
    <t>SAV-201202-GE-Y01</t>
  </si>
  <si>
    <t>Genset no.1</t>
  </si>
  <si>
    <t>Sau khi thay thế ắc quy &amp; bảo trì MFĐ, hệ thống h/đ bình thường</t>
  </si>
  <si>
    <t>Hung2.nm, Hieu.nq, Cuong.dv, Dong.hp</t>
  </si>
  <si>
    <t>Genset no.2</t>
  </si>
  <si>
    <t>- SPS bổ sung 1 cọc bình ắc quy do nứt vỡ
=&gt; Sau khi bảo trì, hệ thống MFĐ h/đ bình thường</t>
  </si>
  <si>
    <t>Hung2.nm, Hieu.nq, Cuong.dv, Dong.hp, Hoang.v</t>
  </si>
  <si>
    <t>Genset no.3</t>
  </si>
  <si>
    <t>- MFĐ số 3 có hiện tượng chảy nước từ bồn trồng cây chảy bên ngoài ống khói, để lâu gây rỉ sét, bục ống khói chảy vào bên trong MFĐ -&gt; cần sửa chữa làm kín
=&gt; Sau khi bảo trì, hệ thống MFĐ h/đ bình thường</t>
  </si>
  <si>
    <t>SAV-201202-RP-Y01</t>
  </si>
  <si>
    <t>Thay thế vật tư hàng năm cho máy phát điện (dầu nhớt, phin lọc, nước cất, phụ gia, ắc quy)</t>
  </si>
  <si>
    <t>SAV-201202-GE-Q01</t>
  </si>
  <si>
    <t>- Thay dây curoa quạt cấp gió tươi (vật tư BQL cấp)
- Do nhu cầu thực tế, hệ thống MFĐ không chạy thử có tải
-&gt; Sau khi bảo dưỡng, hệ thống MFĐ h/đ bình thường</t>
  </si>
  <si>
    <t>Nhà thầu thực hiện nội dung bảo trì  theo đúng hợp đồng</t>
  </si>
  <si>
    <t>- Đường nhớt bị hở -&gt; SPS đã siết lại. Hiện tại đã kín -&gt; cần theo dõi thêm
- Quạt thông gió cho tủ sạc tự động bị hỏng -&gt; cần thay thế
- Do nhu cầu thực tế, hệ thống MFĐ không chạy thử có tải
=&gt; Sau khi bảo dưỡng, hệ thông MFĐ h/đ bình thường</t>
  </si>
  <si>
    <t>- Quạt thông gió cho tủ sạc tự động bị hỏng -&gt; cần thay thế
- Do nhu cầu thực tế, hệ thống MFĐ không chạy thử có tải
-&gt; Sau khi bảo dưỡng, hệ thống MFĐ h/đ bình thường</t>
  </si>
  <si>
    <t>SAV-201202-GE-Q02</t>
  </si>
  <si>
    <t>- Bộ nguồn 24V x 10A tủ bơm nhiên liệu bị hỏng -&gt; cần thay thế
=&gt; Hệ thống MFĐ sau bảo dưỡng h/đ bình thường</t>
  </si>
  <si>
    <t>Hung2.nm, Thuong.mv, Chuong.nt</t>
  </si>
  <si>
    <t>SAV-201202-GE-Q03</t>
  </si>
  <si>
    <t>- Bổ sung nước cất cho bình ắc quy
- Bổ sung nước cất cho két nước
- Sau khi bảo dưỡng, hệ thống MFĐ h/đ bình thường</t>
  </si>
  <si>
    <t>Hung2.nm, Diep.tx, Thang.ta</t>
  </si>
  <si>
    <t>- Bổ sung nước cất cho 6 bình ắc quy
- Sau khi bảo dưỡng, hệ thống MFĐ h/đ bình thường</t>
  </si>
  <si>
    <t>- Chú ý vật tư tập kết trong phòng máy phát, vật dụng nhỏ nhẹ dễ bay quấn vào quạt gió
- Bổ sung nước cất cho 6 bình ắc quy
- Sau khi bảo dưỡng, hệ thống MFĐ h/đ bình thường</t>
  </si>
  <si>
    <t>THC-210101</t>
  </si>
  <si>
    <t>TBH-201218</t>
  </si>
  <si>
    <t>- Sửa chữa tủ tụ bù cho xưởng 4
- Đo cách điện cho cuộn kháng &amp; tụ mới
- Quét ảnh nhiệt tủ tụ bù sau khi sửa chữa
- Chạy thử, bàn giao
=&gt; Cv đã hoàn thành, thiết bị h/đ bình thường</t>
  </si>
  <si>
    <t>Dien.hd, Hiep.hs, Dung.ct</t>
  </si>
  <si>
    <t>- Đầu báo cháy tầng 14 bị mất tín hiệu
-&gt; Ktra module cách ly tầng 14: bị hỏng -&gt; cần thay thế
-&gt; Đã đấu tắt để hệ thống h/đ
=&gt; Hệ thống báo cháy đã h/đ bình thường
=&gt; Cần thay thế module cách ly (Hochiki-DCP-SCI)</t>
  </si>
  <si>
    <t>Đề nghị SPS ktra, báo giá &amp; thay thế trong thời gian sớm nhất</t>
  </si>
  <si>
    <t>Dien.hd, Thuong.mv</t>
  </si>
  <si>
    <t>EOA-210128</t>
  </si>
  <si>
    <t>CẢI TẠO QUẦY BAR</t>
  </si>
  <si>
    <t>WBK-210225</t>
  </si>
  <si>
    <t>- Thay thế khóa cửa tầng 2 (lối ra thang hàng &amp; thang bộ)
- Chạy thử &amp; bàn giao
=&gt; 2 khóa cửa tầng 2 sau khi thay thế h/đ bình thường</t>
  </si>
  <si>
    <t>CRM-210202</t>
  </si>
  <si>
    <t>CẢI TẠO HỆ THỐNG BÁO CHÁY
(LẮP ĐẶT ĐIỆN TRỞ CUỐI KÊNH CHO HỆ THỐNG BÁO CHÁY NHÀ A)</t>
  </si>
  <si>
    <t>Fire alarm
(EOL)</t>
  </si>
  <si>
    <t>Dây tín hiệu cho hệ thống báo cháy nhà A không đấu theo mạch nên tủ trung tâm báo cháy không phát hiện được sự cố đứt dây tín hiệu 
-&gt; Lắp đặt điện trở cuối kênh cho hệ thống điện trở cuối kênh cho hệ thống cháo cháy tòa nhà A
=&gt; Sau khi lắp đặt, hệ thống h/đ bình thường</t>
  </si>
  <si>
    <t>Manh.lh, Dien.hd, Hoang.v, Hoang.mv, Thuong.mv, Ha.vd, Thiem.l, Dong.hp</t>
  </si>
  <si>
    <t>CẢI TẠO HỆ THỐNG BÁO CHÁY
(THAY CÁP TÍN HIỆU BÁO CHÁY TỪ HỘP KỸ THUẬT VỀ TỦ TRUNG TÂM BÁO CHÁY NHÀ A)</t>
  </si>
  <si>
    <t>Fire alarm
(Signal cable)</t>
  </si>
  <si>
    <t>- Cáp tín hiệu báo cháy từ hộp kỹ thuật về tủ trung tâm báo cháy nhà A tiết diện nhỏ, dẫn đến sụt áp trên đường dây -&gt; cần thay thế
-&gt; Đã thay cáp tín hiệu báo cháy từ hộp kỹ thuật về tủ trung tâm báo cháy nhà A  =&gt; Sau thay thế, hệ thống h/đ bình thường</t>
  </si>
  <si>
    <t>Manh.lh, Dien.hd, Dung.ct, Thuong.mv, Diep.tx, Thang.ta, Ty.dt</t>
  </si>
  <si>
    <t>CẢI TẠO HỆ THỐNG BÁO CHÁY
(THAY CÁP TÍN HIỆU BÁO CHÁY TỪ HỘP KỸ THUẬT VỀ TỦ TRUNG TÂM BÁO CHÁY NHÀ B)</t>
  </si>
  <si>
    <t>- Cáp tín hiệu báo cháy từ hộp kỹ thuật về tủ trung tâm báo cháy nhà B tiết diện nhỏ, dẫn đến sụt áp trên đường dây -&gt; cần thay thế
-&gt; Đã thay cáp tín hiệu báo cháy từ hộp kỹ thuật về tủ trung tâm báo cháy nhà B =&gt; Sau thay thế, hệ thống h/đ bình thường</t>
  </si>
  <si>
    <t>CẢI TẠO HỆ THỐNG BÁO CHÁY
(THAY CÁP TÍN HIỆU BÁO CHÁY TỪ HỘP KỸ THUẬT VỀ TỦ TRUNG TÂM BÁO CHÁY NHÀ C)</t>
  </si>
  <si>
    <t>- Cáp tín hiệu báo cháy từ hộp kỹ thuật về tủ trung tâm báo cháy nhà C tiết diện nhỏ, dẫn đến sụt áp trên đường dây -&gt; cần thay thế
-&gt; Đã thay cáp tín hiệu báo cháy từ hộp kỹ thuật về tủ trung tâm báo cháy nhà C  =&gt; Sau thay thế, hệ thống h/đ bình thường</t>
  </si>
  <si>
    <t>CẢI TẠO HỆ THỐNG BÁO CHÁY
(TÁCH RIÊNG HỆ THỐNG BÁO CHÁY KHU PHỤ TRỢ RA KHỎI NHÀ XƯỞNG &amp; LẮP ĐẶT TỦ HIỂN THỊ BÁO CHÁY PHỤ NHÀ C VÀ LÔ S Ở PHÒNG CCTV)</t>
  </si>
  <si>
    <t>Fire alarm
(Annunciator)</t>
  </si>
  <si>
    <t>- Tủ báo cháy nhà A cũng giám sát báo cháy khu phợ trợ, dẫn đến khi khu phụ trợ kích hoạt báo cháy làm ảnh hưởng đến sản xuất tại nhà A -&gt; cần tách riêng hệ thống
- Cần lắp tủ báo cháy phụ cho nhà C &amp; lô S ở phòng CCTV để tiện giám sát
=&gt; Đã tách riêng hệ thống báo cháy khu phụ trợ ra khỏi nhà xưởng &amp; lắp đặt tủ hiển thị báo cháy phụ cho nhà C &amp; lô S ở phòng CCTV. Sau khi tách riêng, hệ thống h/đ bình thường</t>
  </si>
  <si>
    <t>VPB-201125</t>
  </si>
  <si>
    <t>THAY THẾ LƯỚI Y LỌC</t>
  </si>
  <si>
    <t>Y strainer</t>
  </si>
  <si>
    <t>Lưới Y lọc tháp số 4 bị rách, thủng
-&gt; Thay Y lọc mới cho tháp số 4
=&gt; Y lọc thay mới đúng thiết kế, hệ thống bơm h/đ bình thường</t>
  </si>
  <si>
    <t>Le.hh, Nguyen.di, Minh.tn, Vinh.dd</t>
  </si>
  <si>
    <t>Thiếu lõi lọc Y lọc cho AHU tầng M
-&gt; Lắp lõi lọc cho Y lọc AHU tầng M
=&gt; Đã thay xong &amp; ktra AHU chạy bình thường,mặt bích kín</t>
  </si>
  <si>
    <t>CĐT báo quạt dàn lạnh ồn
-&gt; Ktra và đưa ra kết luận: Quạt dàn lạnh h/đ bình thường
=&gt; Quạt dàn lạnh h/đ bình thường</t>
  </si>
  <si>
    <t>Thao.hv, Dung.ct</t>
  </si>
  <si>
    <t>TAL-210223</t>
  </si>
  <si>
    <t>THAY THẾ QUẠT HÚT CHO DÂY CHUYỀN</t>
  </si>
  <si>
    <t>- 2 quạt hút cũ có lưu lượng thấp
-&gt; Thi công tháo dỡ 2 quạt cũ
-&gt; Khoan trần lắp ty ren, giá đỡ quạt
-&gt; Thi công lắp đặt giá đỡ quạt mới
-&gt; Thi công lắp đặt 2 quạt mới, cáp điện &amp; biến tần mới
-&gt; Kết nối đường ống gió hút/ đẩy vào quạt mới
-&gt; Chạy thử quạt, bàn giao
=&gt; 2 quạt mới lắp đặt h/đ bình thường</t>
  </si>
  <si>
    <t>Bang.ta, Hung2.nm, Dien.hd, Thao.hv, Thiem.l, Hieu.nq, Nguyen.di, Cuong.dv, Long.nv, Thuong.mv, Dung.ct, Hiep.hs, Thao.ct, Hoang.mv, Hoang.v</t>
  </si>
  <si>
    <t>SỬA CỬA THANG HÀNG TẦNG 2</t>
  </si>
  <si>
    <t>- Cửa thang hàng tầng 2 kg khóa đc
-&gt; Ktra khóa cửa tầng 2 bị tụt chốt cuộn hút
-&gt; Đóng lại chốt cuộn hút của khóa
=&gt; Cửa đã khóa đc bình thường</t>
  </si>
  <si>
    <t>SỰ CỐ CHUÔNG HÌNH KHÔNG HOẠT ĐỘNG</t>
  </si>
  <si>
    <t>- Chuông hình kg h/đ
-&gt; Ktra kết nối, tín hiệu &amp; điều chỉnh âm lượng
=&gt; Hệ thống đã h/đ bình thương</t>
  </si>
  <si>
    <t>TBH-210203</t>
  </si>
  <si>
    <t>LẮP ĐẶT ĐƯỜNG ỐNG KHÍ ARGON XƯỞNG 4 - PHÁT SINH</t>
  </si>
  <si>
    <t>Hệ thống kg có van giảm áp, đèn báo
-&gt; Lắp đặt đồng hồ điều áp khí Messer
-&gt; Lắp đặt công tắc áp suất - Danfoss
-&gt; Lắp đặt đèn xoay cảnh báo 24h
=&gt; Sau khi lắp đặt, hệ thống h/đ bình thường</t>
  </si>
  <si>
    <t>Hung.nm, Cuong.dv, Long.nv</t>
  </si>
  <si>
    <t>EOA-210309</t>
  </si>
  <si>
    <t>THAY THẾ PHÀO CHÂN TƯỜNG KHU BAR</t>
  </si>
  <si>
    <t>Phào chân tường bị hỏng 
-&gt; Thay thế phào chân tường 
=&gt; Cv hoàn thành</t>
  </si>
  <si>
    <t>Vu.lp, Cuong.dv</t>
  </si>
  <si>
    <t>HC GOLDEN CITY</t>
  </si>
  <si>
    <t>319 Bồ Đề, Long Biên, Hà Nội</t>
  </si>
  <si>
    <t>HGC-210303</t>
  </si>
  <si>
    <t>HGC-210303-AC-Q01</t>
  </si>
  <si>
    <t>BẢO TRÌ ĐIỀU HÒA TRONG PHÒNG ĐIỆN</t>
  </si>
  <si>
    <t>- Sau bảo trì, các máy điều hòa h/đ bình thường
- Các máy điều hòa trước khi bảo trì rất bụi bẩn, không mát
=&gt; Khuyến cáo: KH nên bảo trì định kỳ để làm tăng tuổi thọ của máy
- Phòng máy biến áp có 3 máy điều hòa công suất kg đủ làm mát cho phòng, phòng rất nóng, KH nên lắp thêm máy điều hòa để đủ công suất lạnh cho phòng máy, nhằm tăng hiệu quả cho phòng máy biến áp</t>
  </si>
  <si>
    <t>Le.hh, Long.nv, Thang.ta</t>
  </si>
  <si>
    <t>HGC-210303-AC-Q02</t>
  </si>
  <si>
    <t xml:space="preserve"> - Dàn nóng, lạnh nhiều bụi bẩn, ảnh hưởng đến giải nhiệt của máy
- Cần bảo trì vệ sinh định kỳ để nâng cao hiệu suất làm việc của máy, tăng tuổi thọ máy
=&gt; Sau bảo trì, AC h/đ bình thường</t>
  </si>
  <si>
    <t>Le.hh, Dung.ct, Vinh.dd</t>
  </si>
  <si>
    <t>HGC-210303-AC-Q03</t>
  </si>
  <si>
    <t>- Các dàn nóng điều hòa bụi bẩn nhiều
=&gt; Sau bảo trì, hệ thống điều hòa phòng điện h/đ bình thường</t>
  </si>
  <si>
    <t>Điều hòa sau khi vệ sinh đã sạch sẽ &amp; h/đ bình thường</t>
  </si>
  <si>
    <t>Le.hh, Long.nv, Thuong.mv</t>
  </si>
  <si>
    <t>HGC-210303-AC-Q04</t>
  </si>
  <si>
    <t xml:space="preserve">Sau bảo trì, hệ thống điều hòa hoạt động bình thường. </t>
  </si>
  <si>
    <t>Đồng ý các nội dung ghi trong quá trình vệ sinh, bảo trì các điều hòa nói trên</t>
  </si>
  <si>
    <t>Le.hh, Chuong.nt, Anh.dt</t>
  </si>
  <si>
    <t>MVN-210201</t>
  </si>
  <si>
    <t>CUNG CẤP SENSOR ĐIỀU HÒA</t>
  </si>
  <si>
    <t>Sensor</t>
  </si>
  <si>
    <t>Cung cấp cảm biến nhiệt độ điều hòa</t>
  </si>
  <si>
    <t>Sử dụng form Delivery note nên kg có phần đánh giá mức độ hài lòng</t>
  </si>
  <si>
    <t>EOA-210310-2</t>
  </si>
  <si>
    <t>PHUN HÓA CHẤT CHỐNG MỐI TRONG KHUNG CỬA, CHÂN TƯỜNG KHU BAR</t>
  </si>
  <si>
    <t>- Mối trong khung cửa, chân tường
-&gt; Phun hóa chất chống mối trong khung cửa, chân tường
=&gt; Công việc đã hoàn thành
=&gt; Khuyến cáo khách hàng xem xét biện pháp xử lý mối nền móng &amp; kiểm tra xử lý định kỳ để mối không xuất hiện trở lại</t>
  </si>
  <si>
    <t>EOA-210310</t>
  </si>
  <si>
    <t>SỬA CHỮA ĐIỀU HÒA KHU BAR</t>
  </si>
  <si>
    <t>- Bọc bảo ôn cho máng hứng nước phụ 01 dàn lạnh máy điều hòa lớn
- Thay vòng bi và dây đai cho quạt 01 dàn lạnh máy điều hòa lớn
-  Thay thế và bọc lại bảo ôn ống đồng kho lạnh
-  Thay thế và bọc lại bảo ôn ống đồng 02 điều hòa nhỏ
- Bố trí lỗ thăm trần để sử dụng khi cần kiểm tra, bảo dưởng hoặc sửa chữa
-  Lắp đặt khay hứng nước dự phòng
-&gt; Chạy thử, bàn giao
=&gt; Cv hoàn thành</t>
  </si>
  <si>
    <t>Le.hh, Long.nv, Thuong.mv, Hoang.mv</t>
  </si>
  <si>
    <t>DTT-201029-2</t>
  </si>
  <si>
    <t>CẢI TẠO HỆ THỐNG PCCC CHO VĂN PHÒNG LOTTERIA</t>
  </si>
  <si>
    <t>- Lắp đặt &amp; dịch chuyển đầu báo cháy, đầu phun sprinkler, ống mềm cho đầu phun sprinkler, đèn sự cố, đèn exit
- Chạy thử, bàn giao
=&gt; Các thiết bị mới lắp đặt h/đ bình thường</t>
  </si>
  <si>
    <t>Hoang.v, Vinh.dd, Ha.vd, Hiep.hs</t>
  </si>
  <si>
    <t>MGC-210310</t>
  </si>
  <si>
    <t xml:space="preserve">;- 2 điều hòa báo lỗi A3, điều hòa kg h/đ
Vị trí: 1 dàn lạnh nằm gần máy chơi game 165, 1 dàn lạnh nằm gần máy chơi game 23
-&gt; Tháo phin lọc 2 dàn lạnh, 2 bơm nước ngưng dàn lạnh, dàn lạnh rất bụi bẩn, bơm bị tắc
-&gt; Tháo bơm ra để vệ sinh bơm, thông tắc đường thoát nước ngưng, vệ sinh 2 dàn lạnh, 2 dàn nóng điều hòa
=&gt; 2 điều hòa h/đ lại bình thường
=&gt; Khuyến cáo: điều hòa rất bụi bẩn, gây tắc bơm, điều hòa kg mát, chạy rất tốn điện...... khách hàng nên bảo trì định kỳ để máy h/đ hiệu quả hơn, làm tăng tuổi thọ của máy
</t>
  </si>
  <si>
    <t>- ATS phòng máy phát điện kg h/đ đc ở chế độ tự động
-&gt; Tháo bộ điều khiển ktra -&gt; h/đ bình thường
-&gt; Ktra motor nhưng chưa tháo đc do kg cắt nguồn điện vào thời điểm này
=&gt; Cần bố trí thời gian cắt nguồn điện để ktra tiếp</t>
  </si>
  <si>
    <t>EOA-210318</t>
  </si>
  <si>
    <t>SỬA CHỮA CỔNG TRƯỢT PHÍA TRƯỚC</t>
  </si>
  <si>
    <t>- Cổng trượt cổng chính phía trước h/đ kg ổn định, kg trơn tru, tiếp xúc cơ khí bị mài mòn
-&gt; Thay motor cổng (motor do ĐSQ cấp
-&gt; Thay thanh ray
-&gt; Căn chỉnh lại hệ bánh xe trượt
=&gt; Công việc đã hoàn thành, cổng trượt h/đ êm &amp; bình thường
=&gt; Biến tần của tủ điều khiển cửa đã cũ &amp; xuống cấp đề nghị thay thế</t>
  </si>
  <si>
    <t>UEH-210318</t>
  </si>
  <si>
    <t>UEH-210318-FA-S01</t>
  </si>
  <si>
    <t>BẢO TRÌ HỆ THỐNG BÁO CHÁY TẠI 18 TÔN ĐẢN</t>
  </si>
  <si>
    <t>- Ktra các lỗi trên tủ báo cháy:
+ 3 địa chỉ đầu báo lỗi kết nối
+ Đầu báo địa chỉ 018 tầng 4 có hiện tượng đọng nước =&gt; đầu báo hỏng
+ Đã thay thế đầu báo mới, các đầu báo hết báo lỗi =&gt; cần theo dõi thêm
=&gt; Sau bảo trì, hệ thống báo cháy h/đ bình thường, tủ hết báo lỗi</t>
  </si>
  <si>
    <t>Hoang.v, Hoang.mv, Dung.ct</t>
  </si>
  <si>
    <t>UEH-210318-FA-S02</t>
  </si>
  <si>
    <t>- 1 đế đầu báo bị hỏng -&gt; cần thay thế đế đầu báo mới (DO19- Tầng 4)
=&gt; Hệ thống báo cháy h/đ bình thường</t>
  </si>
  <si>
    <t>Hoang.v, Hoang.mv, Cuong.dv</t>
  </si>
  <si>
    <t>UNITED NATIONS DEVELOPMENT PROGRAMME</t>
  </si>
  <si>
    <t>304 Kim Ma, Ba Dinh, Hanoi</t>
  </si>
  <si>
    <t>UND-210301</t>
  </si>
  <si>
    <t>THAY THẾ BỘ ĐIỀU KHIỂN CỬA TỰ ĐỘNG</t>
  </si>
  <si>
    <t>Door controller</t>
  </si>
  <si>
    <t>Thay thế bộ điều khiển cửa tự động
-&gt; CV đã hoàn thành, thiết bị h/đ bình thường</t>
  </si>
  <si>
    <t>Manh.lh, Dung.ct</t>
  </si>
  <si>
    <t>EOA-210313</t>
  </si>
  <si>
    <t>CUNG CẤP THIẾT BỊ BẾP</t>
  </si>
  <si>
    <t>Cung cấp &amp; lắp đặt thiết bị bếp
=&gt; Cv hoàn thành</t>
  </si>
  <si>
    <t>BẢO TRÌ HỆ THỐNG CƠ ĐIỆN/ SỰ CỐ</t>
  </si>
  <si>
    <t>- Nhiệt độ đầu cực máy nén sys 1 chiller 1 cao = 65,5oC
- Nhiệt độ đầu cực máy nén sys 1 chiller 2 cao = 61oC
-&gt; Siết lại đầu bu lông cực máy nén sys 1 chiller 1 &amp; sys 1 chiller 2
=&gt; Sau khi siết lại bu lông cực máy nén, tiến hành chạy máy &amp; chụp ảnh nhiệt các cực của máy nén:
+ Nhiệt độ sys 1 chiller 1 = 39oC tại tần số 175 Hz (85% tải)
+ Nhiệt độ sys 1 chiller 2 = 48,5oC tại tần số 175 Hz (90% tải)</t>
  </si>
  <si>
    <t>PAC 1 tầng 2 phase 1</t>
  </si>
  <si>
    <t>- CRAC kg h/đ, màn hình LCD hiển thị không sáng
-&gt; Đo, ktra tình trạng của máy
=&gt; Kết luận sơ bộ sau khi ktra:
+ Cầu chì thứ cấp 1 &amp; 2 (24 V AC) bị đứt
+ Có khả năng bị chập nguồn bộ điều khiển CPY (U3)
+ SPS tiếp tục ktra thêm để đánh giá chính xác</t>
  </si>
  <si>
    <t>- CRAC kg h/đ, màn hình LCD hiển thị không sáng
- SPS đã ktra lần 1
-&gt; Đo, ktra nguyên nhân nguồn 24 VAC bị chập gây ra đứt cầu chì
=&gt; Kết luận sau khi ktra:
+ Cuộn dây của ban điện điều chỉnh lưu lượng nước cho crac bị chập
+ Đề nghị thay thế để hệ thống h/đ</t>
  </si>
  <si>
    <t>Thao.hv, Manh.lh</t>
  </si>
  <si>
    <t xml:space="preserve">Cooling Tower </t>
  </si>
  <si>
    <t>Tháp 3 - mái</t>
  </si>
  <si>
    <t>- Van điện đóng mở đường nước cấp cho tháp giải nhiệt chiller 3 bị kẹt phần bánh răng chuyển động
- Bánh răng hành trình trượt ra khỏi trục quay
-&gt; Ktra, sửa chữa:
+ Tháo rời các bộ phận chuyển động ra vệ sinh, bơm mỡ, lắp lại các bánh răng hành trình vào trục quay
+ Chỉnh lại tiếp điểm hành trình đóng, mở
=&gt; Van đã đóng mở được bình thường bằng công tác điều khiển</t>
  </si>
  <si>
    <t>Thao.hv, Vu.lp</t>
  </si>
  <si>
    <t>RMU-210311</t>
  </si>
  <si>
    <t>LẮP ĐẶT HỆ THỐNG TƯỚI CÂY TỰ ĐỘNG CHO BAN CÔNG TẦNG 5</t>
  </si>
  <si>
    <t>Lắp đặt hệ thống tưới cây tự động cho ban công tầng 5
=&gt; Chạy thử, bàn giao
=&gt; CV đã hoàn thành</t>
  </si>
  <si>
    <t>RMU-210324</t>
  </si>
  <si>
    <t>LẮP ĐẶT QUẠT HÚT CHO KHO TẦNG 6</t>
  </si>
  <si>
    <t>Lắp đặt quạt hút âm trần Panasonic =&gt; sau khi lắp đặt, quạt h/đ bình thường</t>
  </si>
  <si>
    <t>Thao.ct, Thiem.l, Anh.dt</t>
  </si>
  <si>
    <t xml:space="preserve">US EMBASSY HANOI </t>
  </si>
  <si>
    <t>UEH-210309</t>
  </si>
  <si>
    <t>SỬA CHỮA HỆ THỐNG ĐIỆN PHÒNG SERVER</t>
  </si>
  <si>
    <t>- Sửa chữa tủ điện phòng server
- Dán nhãn MCB, cáp điện
- Chạy thử, bàn giao
-&gt; Tủ điện phòng server h/đ bình thường</t>
  </si>
  <si>
    <t>Manh.lh, Hung.nm, Dung.ct, Anh.dt</t>
  </si>
  <si>
    <t>GFS-210315</t>
  </si>
  <si>
    <t>BẢO TRÌ MÁY PHÁT ĐIỆN - KHỐI CĂN HỘ</t>
  </si>
  <si>
    <t>- Có hiện tượng chảy dầu ở cổ xả
-&gt; Biện pháp: cần chạy máy phát có tải
- Thực tế bình ắc quy thường có tuổi thọ dưới 3 năm -&gt; CĐT nên có kế hoạch dự phòng thay thế
- Thanh cái đầu cực biến đổi màu sắc -&gt; cần chạy máy phát có tải để ktra nhiệt đầu cực
=&gt; Sau khi bảo dưỡng, hệ thống MFĐ h/đ bình thường</t>
  </si>
  <si>
    <t>Nhà thầu đã hoàn thành cv bảo trì theo check list</t>
  </si>
  <si>
    <t>Hung2.nm, Cuong.dv, Hieu.nq</t>
  </si>
  <si>
    <t>- Thanh cái đầu cực biến đổi màu sắc -&gt; cần chạy máy phát có tải để ktra đầu cực của MFĐ &amp; đưa ra kết luận
- Thực tế bình ắc quy thường có tuổi thọ dưới 3 năm -&gt; CĐT nên có kế hoạch dự phòng thay thế
=&gt; Sau khi bảo dưỡng, hệ thống MFĐ h/đ bình thường</t>
  </si>
  <si>
    <t>- Đề nghị nhà thầu sắp xếp lịch để ngày 13/4/2021 phối hợp với Tòa nhà chạy test liên động có tải
- Nhà thầu đưa ra phương án, chi phí khắc phục các tồn tại trong quá trình bảo trì
- Hoàn thành báo cáo hình ảnh tác nghiệp trong quá trình bảo dưỡng</t>
  </si>
  <si>
    <t>EOA-210317</t>
  </si>
  <si>
    <t>VỆ SINH MẶT NGOÀI VÀ CỬA SỔ KÍNH TÒA NHÀ VĂN PHÒNG &amp; CĂN HỘ</t>
  </si>
  <si>
    <t>- Vệ sinh mặt ngoài &amp; cửa sổ kính tòa nhà văn phòng
- Vệ sinh mặt ngoài &amp; cửa sổ kính tòa nhà căn hộ
=&gt; Cv đã hoàn thành</t>
  </si>
  <si>
    <t>Vu.lp, Tai.nt</t>
  </si>
  <si>
    <t>EOA-210305</t>
  </si>
  <si>
    <t>KIỂM ĐỊNH AN TOÀN DÂY CỨU SINH VÀ BULONG NEO TRÊN MÁI</t>
  </si>
  <si>
    <t>- Kiểm định an toàn bulong neo mái tòa nhà văn phòng 
- Kiểm định an toàn bulong neo trên mái tòa nhà căn hộ
- Phát hành chứng nhận nếu đảm bảo an toàn
=&gt; Đã hoàn thành công việc</t>
  </si>
  <si>
    <t>- Đầu vòi sen áp lực nước chảy yếu
-&gt; Ktra đầu vòi sen bám nhiều canxi -&gt; Đã vệ sinh đầu vòi
=&gt; Thiết bị h/đ bình thường</t>
  </si>
  <si>
    <t>- Đèn trần phòng kho rượu không sáng
-&gt; Ktra nguồn cấp từ chiết áp đến đế đèn =&gt; OK
-&gt; Ktra tiếp xúc của đế đèn &amp; thanh ray =&gt; OK
-&gt; Ktra nguồn ra bóng đèn =&gt; kg có nguồn
=&gt; 2 đế đèn hỏng -&gt; cần thay mới</t>
  </si>
  <si>
    <t>LTK-210413</t>
  </si>
  <si>
    <t>CÁC SỬA CHỮA NHỎ THÁNG 03/2021</t>
  </si>
  <si>
    <t>Float valve</t>
  </si>
  <si>
    <t>- Van phao cơ 1 chiều hỏng
-&gt; Thay thế 1 van phao cơ 1 chiều
=&gt; Thiết bị van phao cơ h/đ bình thường</t>
  </si>
  <si>
    <t>Thao.ct, Nguyen.di</t>
  </si>
  <si>
    <t xml:space="preserve">MHI AEROSPACE VIETNAM </t>
  </si>
  <si>
    <t>MVA-210319</t>
  </si>
  <si>
    <t>LẮP ĐẶT HÀNG RÀO CHO KHO</t>
  </si>
  <si>
    <t>- Lắp đặt hàng rào lưới thép 50x50mm, sợi 3.5mm mạ kẽm WxLxH 1mx3mx2m, khung hộp 50x50x1.8mm
- Lắp đặt hàng rào lưới thép 50x50mm, sợi 3.5mm mạ kẽm WxLxH 1mx2mx2m, khung hộp 50x50x1.8mm
=&gt; Đã hoàn thành lắp đặt</t>
  </si>
  <si>
    <t>Dong.hp</t>
  </si>
  <si>
    <t>EOA-200713</t>
  </si>
  <si>
    <t>SỬA CHỮA VÀ SƠN LẠI TRẦN THẠCH CAO Ở SẢNH</t>
  </si>
  <si>
    <t>- Trần thạch cao ở sảnh cũ, xuống cấp
-&gt; Sửa chữa &amp; sơn lại trần thạch cao ở sảnh
=&gt; Cv đã hoàn thành</t>
  </si>
  <si>
    <t>Vu.lp</t>
  </si>
  <si>
    <t>DTT-210330</t>
  </si>
  <si>
    <t>XỬ LÝ SỰ CỐ BUSWAY TẦNG 6</t>
  </si>
  <si>
    <t>- Sự cố chạm chập tap box busway tầng 6
-&gt; Hỗ trợ nhà thầu của hãng tháo busway tầng 14 xuống lắp cho tầng 6
-&gt; Kéo cáp đấu nối từ tầng 15 cấp điện cho tầng 16, đấu nối cáp từ tap box busway tầng 6
=&gt; Đã cấp đc điện cho các tầng
=&gt; Do cáp nối cấp cho tầng 16 nhỏ nên cần ktra thường xuyên</t>
  </si>
  <si>
    <t>Dien.hd, Hoang.v, Tai.nt, Long.nv</t>
  </si>
  <si>
    <t>House no.11, lane 52/22 To Ngoc Van</t>
  </si>
  <si>
    <t>EOC-210330</t>
  </si>
  <si>
    <t>LẮP ĐẶT ĐIỀU HÒA – NHÀ 11 NGÕ 52/22 TÔ NGỌC VÂN</t>
  </si>
  <si>
    <t>- Lắp đặt điều hòa cho nhà số 11 ngõ 52/22 TNV
- Chạy thử, bàn giao
-&gt; Cv đã hoàn thành, AC h/đ bình thường</t>
  </si>
  <si>
    <t>NV làm việc rất nhiệt tình, tính chuyên nghiệp cao, hoàn thành công việc xuất sắc</t>
  </si>
  <si>
    <t xml:space="preserve">BIG C THANH HÓA </t>
  </si>
  <si>
    <t>TP Thanh Hóa, Thanh Hoá</t>
  </si>
  <si>
    <t>BTH-210330</t>
  </si>
  <si>
    <t>THAY THẾ ỐNG MỀM MÁY PHÁT ĐIỆN</t>
  </si>
  <si>
    <t>Hose</t>
  </si>
  <si>
    <t>- Đường ống mềm của máy phát điện bị thủng
-&gt; Đã thay 4 đường ống mềm của MFĐ
=&gt; Sau khi thay thế, các ống mềm hệ thống MFĐ h/đ bình thường</t>
  </si>
  <si>
    <t>- 2 đèn phòng rượu bị hỏng, không sáng
-&gt; Thay 2 đèn, khay đèn, cấp lại nguồn
=&gt; Đèn đã h/đ bình thường</t>
  </si>
  <si>
    <t>Toan.dv</t>
  </si>
  <si>
    <t>Toàn là SV thực tập =&gt; kg xét đánh giá hài lòng</t>
  </si>
  <si>
    <t>BTD-210322</t>
  </si>
  <si>
    <t>BẢO TRÌ VÀ SỬA CHỮA HỆ THỐNG THANH DẪN</t>
  </si>
  <si>
    <t>- Hệ thống bssway đã ktra, bảo dưỡng
- 1 số vị trí cần cân lại tải do lệch pha
- 1 số thanh dẫn busway có hộp nối plug in bề mặt tiếp xúc kém, cần có kế hoạch thay thế sớm+
+ Trục busway 1: tầng 4
+ Trục busway 3: tầng 9, 10, 11, tầng 4
- Có 2 thanh kẹp của trục busway 1 kém, cần thay thế:
+ Tầng 6 &amp; tầng 4</t>
  </si>
  <si>
    <t>Dien.hd, Hoang.v, Thao.ct, Ha.vd</t>
  </si>
  <si>
    <t>Thay thế giá đỡ &amp; kẹp busway
-&gt; Giá đỡ &amp; kẹp busway sau khi thay thế h/đ bình thường</t>
  </si>
  <si>
    <t>Hung2.nm, Hiep.hs, Chuong.nt, Vinh.dd, Thao.ct</t>
  </si>
  <si>
    <t>THE MANOR (BITEXCO)</t>
  </si>
  <si>
    <t>The Manor, Mễ Trì, Hà Nội</t>
  </si>
  <si>
    <t>TMN-200804</t>
  </si>
  <si>
    <t>BẢO TRÌ MÁY PHÁT ĐIỆN - KHU VĂN PHÒNG, THƯƠNG MẠI</t>
  </si>
  <si>
    <t>- Bộ điều khiển điều tốc kg ổn định khi có tải -&gt; SPS đã hiệu chỉnh bộ điều tốc
- Điện áp ban đầu 218V -&gt; đã hiệu chỉnh đưa áp lên 223/388V
- Bộ điều khiển hiển thị thông số tốc độ vòng quay và điện áp kg ổn định -&gt; KH cân nhắc thay thế
- Theo khuyến cáo nhà sản xuất KH nên bảo dưỡng chế độ A cần thay thế lọc, nhớt, nước ở chế độ 250hrs hay 1 năm
- Cần thay thế 2 chiết áp điều chỉnh điện áp &amp; tốc độ bị kẹt, kg điều chỉnh đc
=&gt; Sau bảo trì, MFĐ h/đ bình thường</t>
  </si>
  <si>
    <t>Hung2.nm, Hieu.nq, Dung.ct, Hiep.ld</t>
  </si>
  <si>
    <t>ALB-210304</t>
  </si>
  <si>
    <t>LẮP ĐẶT TRẠM XỬ LÝ MANGAN CHO HỆ THỐNG NƯỚC SẠCH</t>
  </si>
  <si>
    <t>Sử dụng mẫu BB nghiệm thu của KH nên không có mục đánh giá hài lòng</t>
  </si>
  <si>
    <t>WSV-210302</t>
  </si>
  <si>
    <t>SỬA CHỮA CHILLER CÔNG NGHỆ</t>
  </si>
  <si>
    <t>- Thay thế máy nén cho Chiller số 1, hút chân không, nạp gas
- Sửa chữa Chiller số 7 hiệu suất làm lạnh thấp, vệ sinh bên trong dàn ngưng, hút chân không, nạp gas
-&gt; Chạy thử, bàn giao</t>
  </si>
  <si>
    <t>Thao.hv, Nguyen.di, Hoang.mv</t>
  </si>
  <si>
    <t>KH đang giữ bản cứng báo cáo, tạm keyin thông tin từ bản scan KH gửi cho Hiêp.ld</t>
  </si>
  <si>
    <t>EOA-210315</t>
  </si>
  <si>
    <t>CUNG CẤP &amp; LẮP ĐẶT THIẾT BỊ HÌNH ẢNH KHU BAR</t>
  </si>
  <si>
    <t>Tư vấn, cung cấp &amp; lắp đặt thiết bị hình ảnh cho Matilda Bar
-&gt; CV hoàn thành</t>
  </si>
  <si>
    <t>EOA-210319</t>
  </si>
  <si>
    <t>CUNG CẤP THIẾT BỊ XỬ LÝ VÀ KẾT NỐI ÂM THANH &amp; HÌNH ẢNH KHU BAR</t>
  </si>
  <si>
    <t>Tư vấn, cung cấp, lắp đặt &amp; đào tạo sử dụng hệ thống xử lý &amp; kết nối âm thanh &amp; hình ảnh cho Matilda Bar
-&gt; CV hoàn thành</t>
  </si>
  <si>
    <t>EOA-210314</t>
  </si>
  <si>
    <t>CUNG CẤP THIẾT BỊ ÂM THANH KHU BAR - PHẦN THIẾT BỊ THU PHÁT</t>
  </si>
  <si>
    <t>Microphone &amp; speaker</t>
  </si>
  <si>
    <t>Cung cấp &amp; lắp đặt thiết bị thu phát âm thanh cho Matilda Bar
-&gt; CV hoàn thành</t>
  </si>
  <si>
    <t>Các đầu báo báo lỗi: MTO Finish beam 1, MTO finish beam 3 &amp; Finish Goods Store beam 2
-&gt; Đèn trouble trên beam sáng liên tục -&gt; đã ktra chùm tia thu &amp; phát của beam. Đo điện áp nguồn cấp 25,72V. Ktra đường dây cấp nguồn cho beam, phát hiện nhiều vị trí đấu nối không chắc chắn -&gt; đã cắt bỏ đoạn oxy hóa, đấu nối chắc chắn và hàn thiếc để đảm bảo khả năng dẫn điện ổn định
-&gt; Chạy thử các beam sau khi đấu nối
=&gt; Các beam đã hết báo lỗi =&gt; đề nghị KH theo dõi thêm</t>
  </si>
  <si>
    <t>Manh.lh, Hung.nm, Cuong.dv</t>
  </si>
  <si>
    <t>- Tổ MFĐ số 1 báo lỗi 226, tổ MFĐ số 2 báo lỗi 337, tổ MFĐ số 3 báo lỗi 226
-&gt; Ktra tổng thể 3 MFĐ, chạy máy hòa có tải &amp; thay đổi 1 số thông tin cho 3 MFĐ
- MFĐ số 1: 
+ GOV Gain 65% thay đổi GOV Gain 70% 
+ KW Balance 210% + 0% thay đổi 165% + 0%
- MFĐ số 2: Loss Fiel level 15% thay đổi 20%
- MFĐ số 3: 
+ GOV Gain 65% thay đổi GOV Gain 70% 
+ KW Balance 265% + 0% thay đổi 165%
=&gt; Sau khi cài đặt, thử 3 MFĐ chạy có tải, hệ thống 3 MFĐ h/đ bình thường =&gt; cần theo dõi thêm</t>
  </si>
  <si>
    <t>Xác nhận ktra điều chỉnh, chạy thử sau khi sửa chữa MFĐ số 2</t>
  </si>
  <si>
    <t>Hung2.nm, Hiep.hs, Dung.ct, Thiem.l</t>
  </si>
  <si>
    <t>- FCU tầng 9 bị tắc nước đường ống thoát dàn lạnh, tràn nước ở máng
-&gt; Dung máy hút, hút thông tắc trên đường ống trục chính của trục thoát nước, bơm nước lên máng xúc rửa ktra độ thoát nước. Cắt ống tạo thêm lỗ thông hơi cho đường ống chính, phụ đường thoát nước
-&gt; Đánh thăng bằng ktra độ dốc của đường ống thoát
=&gt; Nước thoát bình thường -&gt; cần theo dõi thêm
=&gt; Khuyến cáo: nên lắp thêm zắc co ở trục chính để thuận tiện trong việc thông tắc đường ống, lắp 2 khóa nước 2 đầu tại mỗi zắc co
=&gt; Rêu bám (chất nhầy) gây tắc ống, chảy chậm -&gt; cần dùng hóa chất chống rong rêu định kỳ</t>
  </si>
  <si>
    <t>Le.hh,Long.nv, Thao.hv, Thao.ct</t>
  </si>
  <si>
    <t>EOA-210409</t>
  </si>
  <si>
    <t>THI CÔNG BĂNG CHỐNG TRƠN TRƯỢT NHÀ TẮM TẦNG 2</t>
  </si>
  <si>
    <t xml:space="preserve">Dán băng dính chốt trượt 3M cho phòng tắm lớn tầng 2
=&gt; Đã hoàn thành cv dán chống trượt cho tắm </t>
  </si>
  <si>
    <t>Hoang.v, Ha.vd</t>
  </si>
  <si>
    <t>LTK-210410</t>
  </si>
  <si>
    <t>THIẾT KẾ CẢI TẠO PHÒNG TẮM TẦNG 2</t>
  </si>
  <si>
    <t>Thiết kế cải tạo phòng tắm tầng 2
-&gt; Cv đã hoàn thành</t>
  </si>
  <si>
    <t>- Lắp đặt thêm 1 ổ cắm mới khu vực hành lang tầng 2
=&gt; Sau khi hoàn thành lắp đặt đã ktra &amp; sử dụng ổ cắm bình thường</t>
  </si>
  <si>
    <t>- Đèn tường phòng ăn kg sáng
-&gt; Ktra chiết áp bị hỏng
-&gt; Thay thế chiết áp mới
=&gt; Đèn tường phòng ăn đã h/đ bình thường</t>
  </si>
  <si>
    <t>Hoang.v, Tai.nt</t>
  </si>
  <si>
    <t>SỰ CỐ PAU</t>
  </si>
  <si>
    <t>PAU</t>
  </si>
  <si>
    <t>- Khi tần số trên 40Hz máy chạy trên 3 phút thì báo lỗi, dừng máy
-&gt; Ktra các cảm biến, ktra biến tần &amp; đã phát hiện: quạt làm mát cho biến tần bị kẹt, kg h/đ dẫn đến quá nhiệt bo công suất nên ngắt để bảo vệ =&gt; đề nghị cho thay thế hoặc sửa chữa để hệ thống h/đ ổn định</t>
  </si>
  <si>
    <t>Hoang.v, Thao.ct</t>
  </si>
  <si>
    <t>TBH-210415</t>
  </si>
  <si>
    <t>THAY THẾ BƠM CHÌM NƯỚC THẢI CĂNG TIN</t>
  </si>
  <si>
    <t>Submersible pump</t>
  </si>
  <si>
    <t>- 01 bơm nước thải tại căng tin bị hỏng, gây nhảy attomat
-&gt; Thay thế 1 bơm chìm nước thải mới
=&gt; Bơm mới h/đ bình thường</t>
  </si>
  <si>
    <t>Hung.nm, Hoang.mv</t>
  </si>
  <si>
    <t>- Thay module controller mới: số lượng 01 cho UPS số 3
- Thay bo X10 cho UPS số 3: số lượng 03
- Điều chỉnh hạ firmware của module mới thay (cho UPS số 3) đồng bộ với module cũ vừa tháo ra
=&gt; UPS số 3: hết báo lỗi "subblock overtemp"
=&gt; UPS số 3 h/đ bình thường, kg hiển thị lỗi sau khi thay bo X10</t>
  </si>
  <si>
    <t>- Tiếp tục theo dõi hệ thốn
- Có kế hoạch bố trí vật tư thay thế bo X9 &amp; X10</t>
  </si>
  <si>
    <t>Lock, Lamp</t>
  </si>
  <si>
    <t>- Cửa khóa phòng nước bị mất chìa khóa
- Bóng đèn phòng khách bị cháy 1 bóng
-&gt; Thay ụ khóa mới
-&gt; Thay bóng đèn phòng khách
=&gt; Cửa phòng nước đã đóng mở bình thường
=&gt; Bóng đèn cháy phòng khách đã thay mới, h/đ tốt</t>
  </si>
  <si>
    <t>EOA-210406</t>
  </si>
  <si>
    <t>CUNG CẤP NỘI THẤT KHU VỰC TV DỰ ÁN CẢI TẠO QUẦY BAR</t>
  </si>
  <si>
    <t>Cung cấp nội thất khu vực TV dự án cải tạo quầy bar
=&gt; Cv hoàn thành</t>
  </si>
  <si>
    <t>RMU-210325</t>
  </si>
  <si>
    <t xml:space="preserve">LẮP ĐẶT TỦ ĐIỆN TẦNG 10 </t>
  </si>
  <si>
    <t>- Lắp đặt tủ điện tầng 10
- Chạy thử, bàn giao
-&gt; Tủ điện tầng 10 đã đóng điện, h/đ bình thường
-&gt; Điện áp cấp nguồn: 398/403/408 V
-&gt; Thứ tự pha: ABC</t>
  </si>
  <si>
    <t>Hung.nm, Dung.ct, Nguyen.di, Long.nv, Minh.tn</t>
  </si>
  <si>
    <t>RMU-210318</t>
  </si>
  <si>
    <t xml:space="preserve">LẮP ĐẶT 2 CAMERA CHO TẦNG 10 </t>
  </si>
  <si>
    <t>Lắp đặt 2 camera cho tầng 10
-&gt; Chạy thử, bàn giao
=&gt; Camera h/đ bình thường</t>
  </si>
  <si>
    <t>Hiep.hs, Manh.nv, Chuong.nt, Thao.ct</t>
  </si>
  <si>
    <t>TL1-210422</t>
  </si>
  <si>
    <t xml:space="preserve">LẮP ĐẶT VÀ BẢO TRÌ ĐIỀU HÒA </t>
  </si>
  <si>
    <t>Lắp đặt 1 điều hòa 9000BTU cho phòng bảo vệ
Bảo trì 2 điều hòa cassette 18000BTU
-&gt; CV hoàn thành</t>
  </si>
  <si>
    <t>Hiep.hs, Hoang.mv, Vinh.dd, Dong.hp</t>
  </si>
  <si>
    <t xml:space="preserve">HỖ TRỢ VẬN HÀNH BẬT TẮT TỦ ĐIỆN </t>
  </si>
  <si>
    <t>- Hỗ trợ nhà thầu vận hành bật, tắt tủ điện cấp cho tủ điều khiển bơm nước sạch
-&gt; Đã hoàn thành</t>
  </si>
  <si>
    <t>ABB-210409</t>
  </si>
  <si>
    <t>- Biến trở tủ TD-DT-57 không điều chỉnh được tốc độ của quạt -&gt; cần ktra thay thế
- Switch ON-OFF của các tủ: DT-DT-64, DT-PT-68, TD-DT-69, TD-PT-182 tất cả bị hỏng -&gt; cần thay mới
=&gt; Sau khi bảo dưỡng, hệ thống quạt h/đ bình thường</t>
  </si>
  <si>
    <t>Hung2.nm, Thao.ct, Hoang.v, Dung.ct, Hieu.nq</t>
  </si>
  <si>
    <t>- MFĐ báo lỗi Send Eng Oversp (mã lỗi 3131)
-&gt; Ktra bằng mắt thường
-&gt; Khởi động MFĐ, ktra theo dõi
=&gt; Cần cài đặt lại góc mở nhiên liệu để khi khởi động kg bị tình trạng vượt tốc</t>
  </si>
  <si>
    <t>LTK-210412</t>
  </si>
  <si>
    <t>CUNG CẤP THIẾT BỊ ÂM THANH CHO TẦNG TRỆT</t>
  </si>
  <si>
    <t>Cung cấp thiết bị âm thanh cho việc thay thế hệ thống cũ tại tầng 1 tòa nhà HOM với các chức năng tiêu biểu như sau:
-  Có 2 lựa chọn hai khu vực (trong nhà và ngoài trời): nút lựa chọn dễ dàng
- Micro: 2 micro không dây + 1 micro để bàn
- Nhiều dạng kết nối hiện đại: wifi, Ipad, Iphone, Laptop, DVD, VCD, CD, MP3 ...
=&gt; Hệ thống h/đ bình thường</t>
  </si>
  <si>
    <t xml:space="preserve">Le.hh, Manh.lh </t>
  </si>
  <si>
    <t>LTK-210411</t>
  </si>
  <si>
    <t>LẮP ĐĂT HỆ THỐNG ÂM THANH MỚI CHO TẦNG TRỆT</t>
  </si>
  <si>
    <t>Audio</t>
  </si>
  <si>
    <t>- Tháo dỡ hệ thống âm thanh cũ
- Lắp đặt điều chỉnh hệ thống âm thanh mới
- Đào tạo &amp; phát hành tờ hướng dẫn sử dụng thuận tiện
=&gt; Hệ thống h/đ bình thường</t>
  </si>
  <si>
    <t>EOF-210429</t>
  </si>
  <si>
    <t>THAY THẾ BÌNH NÓNG LẠNH TẦNG 2 VILLA 2</t>
  </si>
  <si>
    <t>Bình nóng lạnh cũ h/đ không đạt
-&gt; Thay thế bình Ariston 30L chống giật
=&gt; Bình nóng lạnh h/đ bình thường</t>
  </si>
  <si>
    <t>EOA-210429</t>
  </si>
  <si>
    <t>THAY THẾ BÀN THAY TÃ TRẺ EM</t>
  </si>
  <si>
    <t>Baby changing diaper station</t>
  </si>
  <si>
    <t>Lắp đặt bàn thay tã trẻ em
-&gt; Ktra, bàn giao
-&gt; CV hoàn thành</t>
  </si>
  <si>
    <t>Thi công vào ngày nghỉ, Lễ cần thông báo trước cho KH</t>
  </si>
  <si>
    <t>Hung.nm, Thang.ta</t>
  </si>
  <si>
    <t>Vu.lp, Hiep.hs</t>
  </si>
  <si>
    <t>Nhà số 10, ngõ 52/28 Tô Ngọc Vân</t>
  </si>
  <si>
    <t>EOC-210408</t>
  </si>
  <si>
    <t>EOC-210408-ME-Q01</t>
  </si>
  <si>
    <t>DỊCH VỤ BẢO TRÌ HỆ THỐNG CƠ ĐIỆN HÀNG QUÝ</t>
  </si>
  <si>
    <t>Sau bảo trì, hệ thống h/đ bình thường</t>
  </si>
  <si>
    <t>Số 8A Ngõ 86 Tô Ngọc Vân, Tây Hồ, HN</t>
  </si>
  <si>
    <t>Le.hh, Thuong.mv, Hoang.v</t>
  </si>
  <si>
    <t>EOC-210408-ME-Q02</t>
  </si>
  <si>
    <t>Sau khi bảo dưỡng, toàn bộ hệ thống h/đ bình thường</t>
  </si>
  <si>
    <t>EOC-210408-ME-Q03</t>
  </si>
  <si>
    <t>EOC-210408-ME-Q04</t>
  </si>
  <si>
    <t xml:space="preserve"> - SPS đã cung cấp &amp; thay thế 1 dây chống giật cho bình nóng lạnh bị hỏng
-&gt; Sau bảo trì, hệ thống h/đ bình thường</t>
  </si>
  <si>
    <t>- Lắp 4 dây chống giật cho bình nóng (dây do SPS cấp)
-&gt; Sau bảo trì, hệ thống h/đ bình thường
-&gt; Không có vị trí cắm cọc để đo điện trở đất</t>
  </si>
  <si>
    <t>Đề nghị khoan để lấy điểm đo điện trở đất</t>
  </si>
  <si>
    <t>Thao.hv, Dung.ct, Long.nv</t>
  </si>
  <si>
    <t>EOC-210426</t>
  </si>
  <si>
    <t>THAY THẾ APTOMAT CHỐNG GIẬT</t>
  </si>
  <si>
    <t>Aptomat</t>
  </si>
  <si>
    <t>- Điểm tiếp xúc cầu đấu aptomat bảo vệ dòng rò bị đen, nhựa cầu đấu bị giòn
- Test aptomat kg còn chức năng bảo vệ dòng rò
-&gt; Thay aptomat mới 63A của hãng Schneider
=&gt; Aptomat mới lắp test chức năng dòng rò h/đ tốt
=&gt; Sau bảo trì, hệ thống h/đ bình thường</t>
  </si>
  <si>
    <t>HỖ TRỢ LẮP MOTOR QUẠT THÁP 3</t>
  </si>
  <si>
    <t>- Hỗ trợ lắp motor quạt tháp 3
- Tháp giải nhiệt số 3 chưa có motor quạt
-&gt; Chuyển motor quạt lên tháp &amp; lắp motor quạt hoàn chỉnh theo thiết kế
=&gt; Đã lắp motor quạt hoàn chỉnh vào hệ thống</t>
  </si>
  <si>
    <t>Le.hh, hiep.hs, Minh.tn, Dong.hp</t>
  </si>
  <si>
    <t xml:space="preserve">Out door </t>
  </si>
  <si>
    <t>- Dàn lạnh phòng trẻ em bị chảy nhiều nước
-&gt; Ktra tìm nguyên nhân
-&gt; Thông tắc bằng máy hút chuyên dụng
-&gt; Cắt trục ống thoát bổ sung van &amp; đầu phục vụ việc cắm máy hút cho lần bảo trì sau
=&gt; Dàn lạnh h/đ bình thường
=&gt; Kg còn hiện tượng chảy nước</t>
  </si>
  <si>
    <t>Thao.hv, Vinh.dd</t>
  </si>
  <si>
    <t>RMU-210421</t>
  </si>
  <si>
    <t>CUNG CẤP CÂY</t>
  </si>
  <si>
    <t>Thực tế không thực hiện cv cung cấp cây cho KH mà do KH nhờ SPS xuất hóa đơn</t>
  </si>
  <si>
    <t>282-210506</t>
  </si>
  <si>
    <t>THAY THẾ ẮC QUY TỦ BÁO CHÁY</t>
  </si>
  <si>
    <t>Hỏng 4 ắc quy tủ báo cháy
-&gt; Thay thế ắc quy tủ báo cháy
=&gt; CV hoàn thành
=&gt; đã thay thế 4 bình ắc quy cho 2 tủ báo cháy
=&gt; Tủ h/đ bình thường</t>
  </si>
  <si>
    <t>CRM-210506</t>
  </si>
  <si>
    <t>THAY THẾ ĐẦU PHUN SPRINKLER QUAY XUỐNG THÀNH QUAY LÊN CHO KHO A1</t>
  </si>
  <si>
    <t>- Các đầu Sprinkler trong tình trạng quay xuống dưới
- Lắp đặt đường ống quay lên phía trên &amp; thay thế 136 đầu phun sprinkler mới
=&gt; Hệ thống h/đ bình thường</t>
  </si>
  <si>
    <t>Dien.hd, Thuong.mv, Dung.ct, Duc.nv, Diep.tx</t>
  </si>
  <si>
    <t>EOA-210511-3</t>
  </si>
  <si>
    <t>SỬA CHỮA BẢO ÔN KHO LẠNH QUẦY BAR</t>
  </si>
  <si>
    <t>Insulation</t>
  </si>
  <si>
    <t>- Bảo ôn hư hỏng, bề mặt đọng sương
-&gt; Sửa chữa bảo ôn kho lạnh quầy bar
-&gt; Hoàn thành thi công</t>
  </si>
  <si>
    <t>Vu.lp, Le.hh, Thang.ta</t>
  </si>
  <si>
    <t>EOA-210503-1</t>
  </si>
  <si>
    <t>SỬA CHỮA MẶT SÂN TENNIS</t>
  </si>
  <si>
    <t>Mặt sân hư hỏng
-&gt; Căng bạt xung quanh sân
-&gt; Vệ sinh &amp; bù bả cho mặt sân
-&gt; Thi công lớp đệm Acrylic
=&gt; CV đã hoàn thành</t>
  </si>
  <si>
    <t>Hiep.np, Tai.nt</t>
  </si>
  <si>
    <t>EOA-210503-2</t>
  </si>
  <si>
    <t>SƠN LẠI MẶT SÂN TENNIS</t>
  </si>
  <si>
    <t>Mặt sân hư hỏng
-&gt; Thi công ba lớp sơn màu phủ bề mặt (Novacoats)
-&gt; Kẻ vạch line
=&gt; CV đã hoàn thành</t>
  </si>
  <si>
    <t>282-210505-1</t>
  </si>
  <si>
    <t>282-210505-1-FF-S01</t>
  </si>
  <si>
    <t>Hệ thống bơm chữa cháy h/đ bình thường
- Tòa N01: 
+ Bơm bù áp kêu to ở vòng bi, có hiện tượng rò rỉ phớt trục, cần thay thế vòng bi &amp; phớt trục mới 
+ Ktra Y lọc có cặn rỉ sét, zoăng mặt bích mục nát =&gt; Đã vệ sinh Y lọc &amp; thay thế zoăng mới
- Tòa N02: Tủ điều khiển bơm không điều khiển được ở chế độ bằng tay =&gt; cần ktra &amp; sửa chữa lỗi ở tủ điều khiển</t>
  </si>
  <si>
    <t>Hoang.v, Thiem.l, Hoang.mv</t>
  </si>
  <si>
    <t>282-210505-1-FA-S01</t>
  </si>
  <si>
    <t>- Đã ktra &amp; bảo trì hệ thống báo cháy cả 2 tòa N01 &amp; N02. Hệ thống h/đ bình thường
+ Tòa N01: 
- Tầng 13 có 1 đầu báo khói hỏng -&gt; đã thay thế đầu báo mới
- Đầu báo bị mất đèn &amp; hỏng đèn do tín hiệu từ tủ ngắt quãng -&gt; đã cài đặt lại chế độ của tủ trung tâm &amp; thay thế toàn bộ bóng đèn mới
- Tầng 9 &amp; tầng 16 bị mất nắp chụp đèn
+ Tòa N02:
- T2, 3, 4, 5, 15 cháy bóng đèn -&gt; đã thay mới
- T10 nắp chụp đèn bị vỡ -&gt; cần thay mới</t>
  </si>
  <si>
    <t>Hoang.v, Thiem.l, Hieu.nq, Dong.hp</t>
  </si>
  <si>
    <t>282-210505-1-VF-S01</t>
  </si>
  <si>
    <t>Pressure fan</t>
  </si>
  <si>
    <t>- Hệ thống quạt tăng áp h/đ bình thường
+ Tòa N01: cổ bạt mềm bị rách -&gt; cần thay thế cổ bạt mới
+ Tòa nhà N02: cổ bạt mềm, cũ, mục -&gt; cần thay cổ bạt mới
+ Cách điện động cơ quạt N01 hơi thấp -&gt; cần sớm sửa chữa động cơ hoặc thay thế động cơ mới
+ Tủ điều khiển quạt N02 không có chức năng chạy bằng tay, chỉ chạy tự động do tủ báo cháy điều khiển  -&gt; cần lắp thêm chuyển mạch, nút nhấn để tiện cho việc sử dụng &amp; test quạt</t>
  </si>
  <si>
    <t>282-210505-2</t>
  </si>
  <si>
    <t>282-210505-2-FA-S01</t>
  </si>
  <si>
    <t>Đã hoàn thành công việc bảo trì hệ thống báo cháy:
- Tòa N01:
+ Thay 1 đầu báo khói tầng 14
Thiếu đã lắp bổ sung (vật tư KH cấp)
+ Tầng 9 &amp; tầng 16 bị mất nắp chụp đèn trên nắp hộp nút nhấn
- Tòa N02:
+ Thay 1 đầu báo khói tầng 11 bị hỏng (vật tư KH cấp)
+ Tầng 10 nắp chụp đèn bị vỡ -&gt; cần thay thế
=&gt; Khuyến cáo: những đầu báo cháy có hiện tượng báo giả, cũ do lão hóa -&gt; KH cân nhắc thay thế
=&gt; Sau khi bảo trì, hệ thống h/đ bình thường</t>
  </si>
  <si>
    <t>Hieu.nq, Phan.db, Truong.vx</t>
  </si>
  <si>
    <t>282-210505-2-FF-S01</t>
  </si>
  <si>
    <t xml:space="preserve"> Đã bảo trì xong hệ thống bơm chữa cháy
- Tòa N01:
+ Bơm bù áp có tiếng kêu ở vòng bi trục, có hiện tượng rò rỉ ở phớt trục -&gt; cần thay thế bi &amp; phớt trục
- Tòa N02:
+ Thay thế 1 nút nhấn điều khiển bơm bù do chập chờn, lúc được lúc không
+ Các trục của tay khóa van rò rỉ nước SPS đã xử lý -&gt; cần theo dõi thêm
=&gt; Sau khi bảo trì, hệ thống h/đ bình thường</t>
  </si>
  <si>
    <t>282-210505-2-VF-S01</t>
  </si>
  <si>
    <t xml:space="preserve"> Đã bảo trì hệ thống quạt tăng áp, hút khói
- Tòa nhà N01:
+ Phần cổ bạt đã được gia cố nhưng không đạt tiêu chuẩn -&gt; cần thay thế bằng cổ bạt mềm mới
- Tòa N02:
+ Cổ bạt mềm đã cũ, mục -&gt;  nên thay thế
+ Tủ điều khiển quạt không có chức năng điều khiển bằng tay, chỉ chạy tự động khi có tín hiệu báo cháy nên cần lắp thêm các thiết bị điều khiển để tiện cho công việc sử dụng &amp; bảo trì sửa chữa
=&gt; Sau khi bảo trì, hệ thống h/đ bình thường</t>
  </si>
  <si>
    <t>EOA-210512</t>
  </si>
  <si>
    <t>SỬA CHỮA BULONG AN TOÀN TRÊN MÁI</t>
  </si>
  <si>
    <t>Lò xo bị han rỉ
-&gt; Thay thế bulong an toàn
=&gt; CV hoàn thành</t>
  </si>
  <si>
    <t>Bang.ta, Dung.ct</t>
  </si>
  <si>
    <t>EOA-210513</t>
  </si>
  <si>
    <t>THAY THẾ ĐÈN KHẨN CẤP, CỬA GIÓ ĐIỀU HÒA CHO BAR</t>
  </si>
  <si>
    <t xml:space="preserve">Emergency lamp &amp; Air grilles </t>
  </si>
  <si>
    <t>- Đèn khẩn cấp cũ
- Cửa gió cũ
-&gt; Thay thế đèn khẩn cấp
-&gt; Thay thế cửa gió cấp 600x60
-&gt; Thay thế cửa gió hồi 600x300
-&gt; Sơn sần tường khu quầ
=&gt; Cv hoàn thành</t>
  </si>
  <si>
    <t>YAMAHA MOTOR VIETNAM</t>
  </si>
  <si>
    <t>Factory No.1, Soc Son, Hanoi</t>
  </si>
  <si>
    <t>YMV-210412</t>
  </si>
  <si>
    <t>THAY THẾ THIẾT BỊ HỆ THỐNG CHỐNG SÉT</t>
  </si>
  <si>
    <t>Lightning protection</t>
  </si>
  <si>
    <t xml:space="preserve"> '- Tháo dỡ hệ thống chống sét cũ cho YEVN &amp; QA Chansiss, D building, B &amp; C building, F building, G building, 30 Building
- Lắp đặt mới 6 kim tại YEVN, D building, F building, G building, 30 building (2 set)
-&gt; Cv đã hoàn thành
-&gt; Hệ thống tiếp địa cho 6 kim chống sét lắp đặt mới tại YEVN, D building, F building, G building, 30 building (2 set) đã được kiểm định</t>
  </si>
  <si>
    <t>Hung.nm, Nguyen.di, Long.nv, Cuong.dv</t>
  </si>
  <si>
    <t>GFS2103</t>
  </si>
  <si>
    <t>LẮP ĐẶT CỬA GIÓ HỒI CHO 4 DÀN LẠNH ĐIỀU HÒA - MÁY TÍNH HỒNG ANH</t>
  </si>
  <si>
    <t>Return air grille</t>
  </si>
  <si>
    <t>Điều hòa chưa có cửa gió hồi, đang hồi trần
-&gt; Lắp đặt cửa gió hồi, ống gió nối về 4 dàn lạnh điều hòa
=&gt; Chạy thử, bàn giao
=&gt; CV đã hoàn thành</t>
  </si>
  <si>
    <t>Thao.hv, Hiep.hs, Dung.ct, Hieu.nq, Anh.dt</t>
  </si>
  <si>
    <t xml:space="preserve">- Cửa từ tầng 2 báo lỗi, không tự động khóa
- Cửa từ tầng 5: cửa đóng lại thường xuyên không ổn định
-&gt; Cân chỉnh cơ khí cho cửa tầng 2 &amp; tầng 5
=&gt; Sau khi hoàn thành công việc ktra cân chỉnh, hệ thống cửa đã h/đ bình thường
=&gt; Cần theo dõi thêm phần mềm điều khiển khi bị lỗi (khi bị lỗi cần reset phần mềm để ktra) </t>
  </si>
  <si>
    <t xml:space="preserve">- Đầu nhận không nhận thẻ từ tầng 4 &amp; tầng 10
-&gt; Tháo đầu nhận thẻ ra ktra, siết lại các cầu đấu dây
-&gt; Reset lại đầu nhận thẻ
=&gt; Đầu nhận thẻ đã nhận thẻ, cửa mở lại bình thường
</t>
  </si>
  <si>
    <t xml:space="preserve">HỖ TRỢ VẬN HÀNH MÁY PHÁT ĐIỆN </t>
  </si>
  <si>
    <t>- Hỗ trợ vận hành MFĐ
-&gt; Sau khi mất điện lưới, hệ thống MFĐ h/đ bình thường</t>
  </si>
  <si>
    <t>- Hỗ trợ vận hành MFĐ
-&gt; Hệ thống MFĐ h/đ ổn định từ lúc mất điện lưới (23h11') cho đến lúc 3h58' thì máy 01 báo lỗi 226, không tự động hòa được (đã ktra bo mạch &amp; reset máy)
-&gt; Sau khi có điện lưới 14h58', SPS đã cân chỉnh hòa 3 máy chạy thử có tải. Để đảm bảo hiệu quả cần ktra chuyên sâu hơn
-&gt; Cần duy trì chế độ bảo dưỡng, bảo trì theo tiêu chuẩn của nhà sản xuất
-&gt; Cần vận hành hệ thống MFĐ hòa đồng bộ có tải hoặc không tải để ktra hệ thống (tần suất mỗi tháng/ 1 lần)
=&gt; Sau khi cân chỉnh máy số 01, hệ thống MFĐ h/đ bình thường</t>
  </si>
  <si>
    <t>THAY THẾ GẠCH SÂN VƯỜN</t>
  </si>
  <si>
    <t>Thay thế 1 viên gạch vuông 300x300(màu đỏ)
-&gt; Sau khi thay, hoàn trả mặt bằng bình thường</t>
  </si>
  <si>
    <t>Dung.ct</t>
  </si>
  <si>
    <t>- Báo lỗi các đèn tín hiệu trên tủ điều khiển báo cháy
-&gt; Ktra, đo điện áp của từng ắc quy (4 bình)
-&gt; Các bình ắc quy không đủ điện áp để duy trì
=&gt; Cần thay thế 04 ắc quy của 2 tủ điều khiển</t>
  </si>
  <si>
    <t>- Ngày 25/4/2021: chạy có tải MFĐ -&gt; máy không đủ vòng tua (n = 1500rpm), máy tự động shutdown, sau đó sau 3s máy tự khởi động lại bình thường
- Máy phát báo lỗi "under speed" &amp; "oil clogged"
- Chạy test không tải MFĐ
+ Sau khi khởi động máy, với thời gian 40s, MFĐ đạt đủ tốc độ 1.500rpm
+ Áp suất dầu 7,4 bar
=&gt; MFĐ h/đ bình thường, kg còn báo lỗi under speed &amp; oil clogged
- Ktra vị trí thấm dầu MFĐ (KV trục bơm nhiên liệu), phát hiện thấm dầu nhẹ mặt hông máy =&gt; SPS đã vệ sinh &amp; theo dõi thêm để xác định vị trí rò rỉ
1. Cần chính thời gian máy cắt (tự hòa) đóng điện trễ hơn so với MFĐ (đảm bảo MFĐ đạt đủ tốc độ 1500rpm mới đóng)
2. Vị trí thấm dầu MFĐ: cần tiếp tục theo dõi thêm để xác định vị trí rò rỉ</t>
  </si>
  <si>
    <t>LTK-210514</t>
  </si>
  <si>
    <t>SƠN LẠI PHÒNG KHO VÀ LẮP ĐẶT GIÁ KỆ</t>
  </si>
  <si>
    <t>Sơn lại phòng kho &amp; lắp đặt giá kệ cho kho
-&gt; CV đã hoàn thành</t>
  </si>
  <si>
    <t>EOA-210511-1</t>
  </si>
  <si>
    <t>CUNG CẤP SOFA QUẦY BAR (TẠI 8 ĐÀO TẤN)</t>
  </si>
  <si>
    <t>Cung cấp &amp; lắp đặt sofa quầy bar
=&gt; Cv đã hoàn thành</t>
  </si>
  <si>
    <t>EOA-210511-2</t>
  </si>
  <si>
    <t>CUNG CẤP NỘI THẤT QUẦY BAR (TẠI 8 ĐÀO TẤN)</t>
  </si>
  <si>
    <t>Cung cấp &amp; lắp đặt nội thất quầy bar
=&gt; Cv đã hoàn thành</t>
  </si>
  <si>
    <t>Sửa chữa AC phòng lái xe
- Điều hòa báo lỗi L5
-&gt; Tháo dàn nóng ktra, điện áp cấp 220V, dòng máy nén 3,2 A, áp suất hút 150pSi (gas R32)
-&gt; Ktra cách điện máy nén
-&gt; Ktra điện trở 3 cuộn dây máy nén
-&gt; Ktra cuộn col van tiết lưu
-&gt; Máy chạy 3 phút ngắt lốc
=&gt; Bo mạch dàn nóng điều hòa RXM 20VMV bị hỏng -&gt; cần sửa chữa hoặc thay mới</t>
  </si>
  <si>
    <t>Le.hh, Vinh.dd</t>
  </si>
  <si>
    <t>LTK-210520</t>
  </si>
  <si>
    <t>CÁC SỬA CHỮA NHỎ THÁNG 5/2021</t>
  </si>
  <si>
    <t xml:space="preserve"> Lắp bo mạch mới điều hòa phòng lái xe
- Bo cũ dàn nóng bị hỏng, báo lỗi L5
- Lắp bo mạch mơi cho dàn nóng RXM 20 HVMV
- Lắp cuộn col mới cho van tiết lưu
+ Tháo vỏ dàn nóng RXM 20 HVMV, tháo bo cũ bị hỏng
+ Lắp bo mới vào dàn nóng (RXM 20 HVMV) phòng lái xe
+ Lắp cuộn col mới cho van tiết lưu
=&gt; Điều hòa h/đ bình thường</t>
  </si>
  <si>
    <t>Le.hh, Thao.hv, Minh.tn</t>
  </si>
  <si>
    <t>- Rơ le bảo vệ điện áp hỏng
- MFĐ còn 60% lượng dầu nhiên liệu
-&gt; Thay thế rơ le bảo vệ điện áp, chạy thử kích hoạt rơ le mới
-&gt; Bổ sung dầu nhiên liệu cho MFĐ
=&gt; Rơ le bảo vệ điện áp mới h/đ bình thường
=&gt; Bình chứa dầu nhiên liệu của MFĐ hiện có khoảng 90%</t>
  </si>
  <si>
    <t>EOA-210517</t>
  </si>
  <si>
    <t>SỬA CHỮA ĐƯỜNG ỐNG BỂ BƠI</t>
  </si>
  <si>
    <t>Đường ống bể bơi bị vỡ
-&gt; Sửa chữa đường ống bể bơi bị vỡ
-&gt; Đào đất &amp; hoàn trả
=&gt; CV hoàn thành</t>
  </si>
  <si>
    <t>MGC-210518</t>
  </si>
  <si>
    <t>- 6 điều hòa bị bẩn -&gt; cần bảo trì
- 1 điều hòa báo lỗi không chạy
-&gt; Bảo trì 6 điều hòa gồm: 5 điều hòa cassette &amp; 1 điều hòa treo tường
-&gt; Riêng điều hòa hỏng đã hỗ trợ gọi bên bảo hành Daikin
=&gt; 5 điều hòa h/đ bình thường
=&gt; 1 điều hòa chờ bên bảo hành Daikin đến sửa chữa</t>
  </si>
  <si>
    <t>Hiep.hs, Hieu.nq, Minh.tn, Vinh.dd</t>
  </si>
  <si>
    <t>- MFĐ báo lỗi: 301 shut down, 337 shut down, 226 shut down
-&gt; Ktra mạch kích từ đầu phát
-&gt; Ktra bộ diode kích từ -&gt; có hiện tượng han rỉ sét do oxy hóa
-&gt; Ktra tiếp xúc các jắc cắm F1 F2 startor kích từ
-&gt; Ktra cài đặt thông số
-&gt; Vận hành chế độ manual 03 MFĐ
-&gt; Hòa động bộ kg tải 03 MFĐ Fall code 226 Fail to close
-&gt; Hiện tại hết lỗi 301 shut down, 337 shut down
=&gt; Đề nghị thay mới bo mạch engine interface, bo mạch analog &amp; bộ diode kit mạch kích từ
=&gt; Đề nghị bảo dưỡng động cơ chế độ B sau 1 năm sử dụng (thay nhớt và các loại lọc)
 - Hiện tại máy số 1 lỗi kg hòa được, đề nghị tạm dừng đến khi thay thế các vật tư như đề xuất</t>
  </si>
  <si>
    <t xml:space="preserve"> Tạm thời ngắt kết nối của đầu báo beam carton store beam 4 theo y/c KH
- Ktra báo lỗi của MTO finished beam 1
-&gt; Tủ trung tâm báo cháy hết báo lỗi beam 4 carton store. Beam 1 MTO finished báo cháy về tủ bình thường
-&gt; Đề nghị KH định kỳ bảo trì hệ thống báo cháy
-&gt; Đề nghị KH theo dõi thêm beam 1 MTO finished, nếu vẫn báo lỗi thì cần xử lý lại mạch nguồn điện 24VDC</t>
  </si>
  <si>
    <t>Manh.lh, Dung.ct, Hung2.nm, Hieu.nq</t>
  </si>
  <si>
    <t>EOA-210520-1</t>
  </si>
  <si>
    <t>THAY THẾ QUẠT TRẦN CHO CĂN HỘ SỐ 11</t>
  </si>
  <si>
    <t>Thay thế quạt trần cho căn hộ số 11</t>
  </si>
  <si>
    <t>EOA-210520-2</t>
  </si>
  <si>
    <t>CUNG CẤP QUẠT TRẦN CHO CĂN HỘ</t>
  </si>
  <si>
    <t>Cung cấp quạt trần cho căn hộ</t>
  </si>
  <si>
    <t>EOC-210521-3</t>
  </si>
  <si>
    <t>CUNG CẤP VÀ LẮP ĐẶT MÁY PHÁT ĐIỆN</t>
  </si>
  <si>
    <t>Cung cấp MFĐ 1 pha 220V, 5.5kW kèm ATS, DHY 6000LE - Hyundai/ Genset c/w ATS, cáp điện đấu nối
=&gt; Hoàn thành lắp đặt</t>
  </si>
  <si>
    <t>Đề nghị làm báo giá lắp thêm hệ thống ống xả khi thải lên mái</t>
  </si>
  <si>
    <t>Thao.hv, Minh.tn, Vinh.dd, Khang.vd</t>
  </si>
  <si>
    <t>- MFĐ ngẫu nhiên tự khởi động
-&gt; Ktra mạch điều khiển, phát hiện rơ le bảo vệ điện áp đang kích hoạt. Ktra điện áp nguồn cấp: 395/398/399V
-&gt; Ktra cài đặt điện áp của rơ le bảo vệ: Uref = 400V, , &lt;U = 10%, &gt;U = 10%
-&gt; Chỉnh cài đặt bảo vệ lên &lt;U = 15%, &gt;U = 15% thì rơ le điện thôi kg tác động
=&gt; Rơ le bảo vệ điện áp bi lỗi =&gt; đề nghị KH thay thế
=&gt; Tạm thời để giá trị cài đặt &lt;U = 15%, &gt;U = 15% trong khi chờ thay thế rơ le</t>
  </si>
  <si>
    <t>WBK-210520</t>
  </si>
  <si>
    <t>- 10m bóng đèn led ở phòng họp Lạng Sơn tầng 2 bị cháy
-&gt; Thay thế 10m bóng đèn led
=&gt; Bóng đèn đã sáng</t>
  </si>
  <si>
    <t xml:space="preserve">- Điều hòa phòng Master báo lỗi Uo -&gt; đã ktra &amp; đảo van tiết lưu (có sẵn dự phòng trên máy) &amp; vệ sinh bề mặt ngoài thân van tiết lưu =&gt; Điều hòa phòng Master đã h/đ bình thường
- Dàn nóng phía trên đặt hướng không thuận nên giải nhiệt kém, vì gió không thoát ra ngoài tốt nên bị quẩn lại -&gt; KH nên cân nhắc quay lại vị trí hướng của dàn nóng
- Do dàn nóng 28000BTU cấp cho 2 dàn lạnh 9000BTU &amp; 1 dàn lạnh nên bật đồng thời cả 3 dàn lạnh sẽ kém mát hơn so với bật 2 dàn hoặc 1 dàn lạnh </t>
  </si>
  <si>
    <t>TAL-210422</t>
  </si>
  <si>
    <t>THIẾT KẾ, THẨM DUYỆT HỆ THỐNG PCCC CHO KHU VỰC DIPPING</t>
  </si>
  <si>
    <t>- Thiết kế cải tạo hệ thống PCCC cho khu vực Dipping
- Thẩm duyệt thiết kế với công an PCCC
- Đệ trình bản vẽ file cứng &amp; file mềm</t>
  </si>
  <si>
    <t>Sử dụng form BB nghiệm thu, bàn giao nên kg có phần đánh giá mức độ hài lòng</t>
  </si>
  <si>
    <t>U.S. PEACE CORPS</t>
  </si>
  <si>
    <t>18 Au Co, Quang An, Tay Ho, Hanoi</t>
  </si>
  <si>
    <t>USP-210520-1</t>
  </si>
  <si>
    <t>CẢI TẠO LAN CAN CẦU THANG (OPT1)</t>
  </si>
  <si>
    <t>- Dỡ bỏ thang hiện tại
- Lắp đặt hoàn thiện cầu thang mới
- Nâng chiều cao lan can ban công
- Sơn bóng lại lan can
-&gt; Tất cả con tiện cũ sẽ lưu kho ở tầng 5
=&gt; CV đã hoàn thành</t>
  </si>
  <si>
    <t>Minh.tn</t>
  </si>
  <si>
    <t>UEH-200909</t>
  </si>
  <si>
    <t>THÍ NGHIỆM TRẠM BIẾN ÁP</t>
  </si>
  <si>
    <t>Thí nghiệm trạm biến áp
-&gt; Cv hoàn thành
=&gt; Hệ thống h/đ bình thường</t>
  </si>
  <si>
    <t>Manh.lh, Toan.dv, Dien.hd, Hung2.nm, Cuong.dv, Long.nv</t>
  </si>
  <si>
    <t>N03 BERRIVER LONG BIÊN</t>
  </si>
  <si>
    <t>390 Nguyễn Văn Cừ, Long Biên, Hà Nội</t>
  </si>
  <si>
    <t>BER-210419</t>
  </si>
  <si>
    <t>BER-210419-GE</t>
  </si>
  <si>
    <t>BẢO TRÌ MÁY PHÁT ĐIỆN VÀ BƠM DIESEL</t>
  </si>
  <si>
    <t>150KVA</t>
  </si>
  <si>
    <t>Để hệ thống MFĐ h/đ ổn định hơn cần:
- Lắp thêm bộ điều khiển MFĐ để hiển thị thông số &amp; bảo vệ động cơ
- Thay đường ống mềm (đường nước)
- Thay nắp két nước
- Thay 2 bình ắc quy
=&gt; Sau khi bảo dưỡng, hệ thống MFĐ h/đ bình thường</t>
  </si>
  <si>
    <t xml:space="preserve">Y/c SPS gửi báo giá các thiết bị &amp; bố trí nhân viên đến vận hành thiết bị có tải vào ngày thứ 4 (chiều ngày 23/6) </t>
  </si>
  <si>
    <t>500KVA</t>
  </si>
  <si>
    <t xml:space="preserve">Y/c SPS bố trí nhân viên đến vận hành thiết bị có tải vào ngày thứ 4 (chiều ngày 23/6) </t>
  </si>
  <si>
    <t>BER-210419-FP</t>
  </si>
  <si>
    <t>Diesel pump</t>
  </si>
  <si>
    <t>Để hệ thống bơm h/đ tốt hơn cần:
- Thay rơ le tắt máy trên tủ điều khiển
- Thay đường ống nhiên liệu &amp; dầu hồi
- Thay bình ắc quy (bình báo mức đỏ &amp; quá ngưỡng nội trở cho phép)
=&gt; Sau khi bảo dưỡng, hệ thống bơm diesel chữa cháy h/đ bình thường</t>
  </si>
  <si>
    <t xml:space="preserve">Y/c SPS gửi báo giá &amp; bố trí nhân viên đến vận hành thiết bị có tải vào ngày thứ 4 (chiều ngày 23/6) </t>
  </si>
  <si>
    <t>SGV-210519</t>
  </si>
  <si>
    <t>SGV-210519-MV-Y01</t>
  </si>
  <si>
    <t>- Ắc quy cấp nguồn dự phòng cho Recloser tại cột điểm đấu đã sử dụng lâu (3/2019) -&gt; đề nghị KH có kế hoạch thay thế
=&gt; Hệ thống h/đ bình thường</t>
  </si>
  <si>
    <t>Manh.lh, Toan.dv, Chuong.nt, Thang.lv, Thang.ta</t>
  </si>
  <si>
    <t>SGV-210519-LV-Y01</t>
  </si>
  <si>
    <t>SGV-210519-FA-Y01</t>
  </si>
  <si>
    <t>- Kiểm tra chức năng, các đèn hiển thị &amp; nút nhấn điều khiển của tủ báo cháy trung tâm &amp; màn hình hiển thị phụ h/đ bình thường
- Vệ sinh, ktra tình trạng h/đ của các đầu báo &amp; các tổ hợp nút nhấn, chuông, đèn h/đ bình thường
- Siết lại các điểm đấu trong tủ báo cháy trung tâm, tủ hiển thị phụ &amp; các cầu đấu của các zone
- Test liên động của tủ báo cháy h/đ bình thường
=&gt; Hệ thống báo cháy h/đ bình thường</t>
  </si>
  <si>
    <t>Hoang.v, Minh.tn,Ty.dt</t>
  </si>
  <si>
    <t>SGV-210519-FA-S01</t>
  </si>
  <si>
    <t>SPS đã bảo trì xong hệ thống báo cháy
-&gt; Sau bảo trì, hệ thống h/đ bình thường</t>
  </si>
  <si>
    <t>Hieu.nq, Long.nh, Vinh.dd</t>
  </si>
  <si>
    <t>SGV-210519-EL-Y01</t>
  </si>
  <si>
    <t>SGV-210519-FW-Y01</t>
  </si>
  <si>
    <t>Hệ thống bơm cấp nước h/đ bình thường</t>
  </si>
  <si>
    <t>Hiep.hs, Vinh.dd</t>
  </si>
  <si>
    <t>SGV-210519-WW-Y01</t>
  </si>
  <si>
    <t>Waste water pump/ Sumpit pump</t>
  </si>
  <si>
    <t>- Nhà thầu xử lý nước thải đã khóa van đầu đẩy 1 bơm và giảm lưu lượng bằng cách khóa bớt van 1 bơm
-&gt; KH nên cân nhắc y/c nhà thầu xử lý nước thải mở 2 van đẩy của 2 bơm để đề phòng lúc mưa to bơm không kịp dẫn đến tràn bể</t>
  </si>
  <si>
    <t>SGV-210519-FF-M01</t>
  </si>
  <si>
    <t>- Đã sơn lại 2 trụ lấy nước bị han rỉ
- Bắt lại bulong bị gãy ở trụ lấy nước</t>
  </si>
  <si>
    <t>SGV-210519-FF-Y01</t>
  </si>
  <si>
    <t>- Đã thay lọc dầu, lọc nhớt cho động cơ diesel, thay nước làm mát, bơm diesel h/đ bình thường
-&gt; Hệ thống bơm cứu hỏa h/đ bình thường</t>
  </si>
  <si>
    <t>SGV-210519-FF-M02</t>
  </si>
  <si>
    <t>SGV-210519-FF-M03</t>
  </si>
  <si>
    <t>SGV-210519-FF-M04</t>
  </si>
  <si>
    <t>SGV-210519-FF-M05</t>
  </si>
  <si>
    <t>Thang.lv, Chuong.nt</t>
  </si>
  <si>
    <t>SGV-210519-FF-M06</t>
  </si>
  <si>
    <t>- Tủ điều khiển h/đ bình thường
- Bơm diesel:
+ có vết rò rỉ dầu ở ốc rốn xả dầu
=&gt; Đã xiết lại &amp; theo dõi
- Đầu cực của ắc quy bị oxy hóa, đóng lớp dày trên bề mặt cực
=&gt; Đã vệ sinh lại các đầu cực &amp; ktra siết ốc
- Bơm điện &amp; bơm bù h/đ bình thường
- Hệ thống van vòi tốt, không có hiện tượng bị kẹt, rò nước</t>
  </si>
  <si>
    <t>SGV-210519-FF-M07</t>
  </si>
  <si>
    <t>Thang.lv, Ty.dt</t>
  </si>
  <si>
    <t>SGV-210519-FF-M08</t>
  </si>
  <si>
    <t>Thang.lv, Long.nv</t>
  </si>
  <si>
    <t>SGV-210519-FF-M09</t>
  </si>
  <si>
    <t>- Hạn chế để vật dụng trong phòng bơm
-&gt; Sau khi bảo dưỡng, hệ thống h/đ bình thường</t>
  </si>
  <si>
    <t>Hung2.nm, Chuong.nt, Diep.tx, Anh.dt</t>
  </si>
  <si>
    <t>SGV-210519-FF-M10</t>
  </si>
  <si>
    <t>- Công tắc áp suất đóng ngắt chập chờn -&gt; cần theo dõi thêm
=&gt; Sau bảo trì, hệ thóng chữa cháy h/đ bình thường. Tuy nhiên, trong đường ống còn khí gây ra hiện tượng rung đường ống khi mở van trụ nước (đối diện cổng bảo vệ) -&gt; cần xử lý</t>
  </si>
  <si>
    <t>Liên quan v/đ đường ống còn khí, dẫn tới hiện tượng rung đường ống (búa nước) khi mở van trụ nước đối diện cổng bảo vệ và hiện tượng nước không ra đều -&gt; cần khắc phục xử lý gấp vì đây là vấn đề nghiêm trọng.
Deadline: 6/5/2022</t>
  </si>
  <si>
    <t>Chuong.nt, Duc.nv, Thang.lv</t>
  </si>
  <si>
    <t>SGV-210519-FF-M11</t>
  </si>
  <si>
    <t xml:space="preserve"> - Các bơm chữa cháy h/đ bình thường
- Trụ nước số 2 phía trạm điện bị rò rỉ nước, do có thể bị hở mặt bích hoặc thủng trụ -&gt; cần tháo trụ ktra, sửa chữa
- 2 van 1 chiều của bơm điện &amp; bơm diesel có hiện tượng rò rỉ, thẩm thấu nước qua zoăng mặt bích -&gt; cần có phương án thay thế zoăng mặt bích mới</t>
  </si>
  <si>
    <t>- Liên quan đến trụ nước SG Motors sẽ liên lạc với Kinden (nhà thầu lắp ráp trụ) tới ktra &amp; xử lý
Ngày 27/5/2022 và 30/5/2022 Kinden đã qua xác nhận &amp; tiếp tục xử lý, báo cáo
- Về 2 van 1 chiều bơm điện &amp; bơm diesel - hiện tượng rò rỉ: nhờ SPS sắp xếp nhân lực &amp; thời gian tới hỗ trợ nhà máy kỹ hơn, ktra, khắc phục sửa chữa giúp nhà máy. Tháng 7 nhà máy đón đoàn thanh tra nhờ SPS sắp xếp trong tháng 6 tới xử lý giúp nhà máy</t>
  </si>
  <si>
    <t>Hung.nm, Duc.nv, Hieu.nq</t>
  </si>
  <si>
    <t>SGV-210519-FE-M01</t>
  </si>
  <si>
    <t>SGV-210519-FE-M02</t>
  </si>
  <si>
    <t>Hệ thống bình chữa cháy h/đ bình thường</t>
  </si>
  <si>
    <t>SGV-210519-FE-M03</t>
  </si>
  <si>
    <t>SGV-210519-FE-M04</t>
  </si>
  <si>
    <t>SGV-210519-FE-M05</t>
  </si>
  <si>
    <t>Tất cả bình chữa cháy trong tình trạng tốt</t>
  </si>
  <si>
    <t>SGV-210519-FE-M06</t>
  </si>
  <si>
    <t>Tất cả các bình chữa cháy trong tình trạng tốt</t>
  </si>
  <si>
    <t>SGV-210519-FE-M07</t>
  </si>
  <si>
    <t>- Đã ktra &amp; ghi lại thông số áp suất, trọng lượng của các bình chữa cháy
- Bổ sung phiếu ktra đánh giá cho các bình bị mất phiếu
- Đã ktra tổng số:
+ 31 bình bột ABC MFZL 4 -&gt; OK
+ 21 bình CO2 MT5 -&gt; OK
-&gt; Các bình chữa cháy tốt, đạt tiêu chuẩn</t>
  </si>
  <si>
    <t>SGV-210519-FE-M08</t>
  </si>
  <si>
    <t xml:space="preserve">- Tất cả các bình chữa cháy trong tình trạng còn tốt
- Biển chỉ vị trí để bình chữa cháy tại kho rác bị mờ -&gt; Thay thế biển mới </t>
  </si>
  <si>
    <t>SGV-210519-FE-M09</t>
  </si>
  <si>
    <t>- 1 bình MFZL4 áp suất trong bình =0 -&gt; thay thế bình mới
- Tất cả các bình còn lại trong tình trạng tốt</t>
  </si>
  <si>
    <t>SGV-210519-FE-M10</t>
  </si>
  <si>
    <t>Sau bảo dưỡng, hệ thống h/đ bình thường</t>
  </si>
  <si>
    <t>SGV-210519-FE-M11</t>
  </si>
  <si>
    <t>- 1 bình MF24 áp suất về 0 -&gt; cần thay thế mới
- Tất cả các bình còn lại trong tình trạng tốt
=&gt; Sau khi bảo trì, bình chữa cháy sử dụng bình thường</t>
  </si>
  <si>
    <t>- Đồng ý với nhận xét của nhà thầu
- SG Motor sẽ xem xét xử lý 1 bình MF 24
- Nhờ nhà thầu tư vấn thêm phương pháp khắc phục</t>
  </si>
  <si>
    <t>SGV-210519-FE-M12</t>
  </si>
  <si>
    <t>- 1 bình bột ACB MFFFZ4 không đạt, áp suất =0
- 1 bình bột ABC MF24 mất kẹp chì
- 1 bình CO2 MT5 tầng 2 văn phòng mất kẹp chì 
-&gt; cần thay thế bình mới &amp; sửa chữa các bình mất kẹp chì
-&gt; Các bình còn lại h/đ bình thường</t>
  </si>
  <si>
    <t>- Về bình bột không đạt áp suất sẽ tiếp tục xác nhận &amp; xử lý. Nếu có thể, nhờ SPS tham khảo cơ sở hỗ trợ thay thế bình cho SG Motors
- Bình mất kẹp chì: Nhờ SPS hỗ trợ lần tới khi sang, giúp công ty bổ sung kẹp chì</t>
  </si>
  <si>
    <t>SGV-210519-RP-Y01</t>
  </si>
  <si>
    <t>Đã thay lọc dầu, lọc nhớt cho động cơ diezel. Thay nước làm mát -&gt; bơm diezel h/đ bình thường</t>
  </si>
  <si>
    <t xml:space="preserve">Keyin chung với báo cáo Fire fighting &amp; đã tính mức độ hài lòng ở mục đó =&gt; nên mục này kg tick nữa </t>
  </si>
  <si>
    <t>SGV-210519-CO-Y01</t>
  </si>
  <si>
    <t>Sau bảo dưỡng &amp; thay thế vật tư, hệ thống h/đ bình thường</t>
  </si>
  <si>
    <t>SGV-210519-AD-Y01</t>
  </si>
  <si>
    <t>Sau khi bảo dưỡng, máy sấy khí h/đ bình thường</t>
  </si>
  <si>
    <t xml:space="preserve">Đã thay thế vật tư </t>
  </si>
  <si>
    <t>Sử dụng mẫu BB giao nhận =&gt; không có mục đánh giá hài lòng</t>
  </si>
  <si>
    <t>TL1-210520</t>
  </si>
  <si>
    <t>- AC phòng Master báo lỗi Uo -&gt; đã ktra &amp; đảo van tiết lưu (có sẵn dự phòng trên máy) &amp; vệ sinh bề mặt ngoài thân van tiết lưu. Điều hòa phòng Master đã h/đ bình thường
- Dàn nóng phía trên đặt hướng kg thuận nên giải nhiệt kém vì gió kg thoát ra ngoài tốt nên bị quẩn lại -&gt; KH nên cân nhắc quay lại vị trí hướng cửa dàn nóng
- Do dàn nóng 28 000BTU cấp cho 2 dàn lạnh 900BTU &amp; 1 dàn lạnh 18 000BTU nên bật đồng thời cả 3 dàn lạnh sẽ kém mát hơn so với bật 2 dàn hoặc 1 dàn lạnh.</t>
  </si>
  <si>
    <t>SỰ CỐ Ổ CẮM SẠC</t>
  </si>
  <si>
    <t>- Lắp đặt 2 ổ cắm đôi sạc nguồn cho xe điện
- Lắp 1 ổ cắm  đơn cho phòng bơm bể bơi đã hỏng
- Đi dây nguồn cho 3 ổ cắm
- Thi công lắp đặt cho 3 ổ cắm
-&gt; Thiết bị h/đ bình thường</t>
  </si>
  <si>
    <t>Thao.hv, Anh.dt</t>
  </si>
  <si>
    <t>- Đường ống  2 AC bảo ôn hỏng (đổ mồ hôi, chảy nước)
-&gt; Bọc bảo ôn, quấn lại toàn bộ đường ống đồng cho 2 máy điều hòa
=&gt; AC chạy, h/đ bình thường</t>
  </si>
  <si>
    <t>- Chạy thử có tải MFĐ &amp; ATS cho tòa 4 tầng
- Có hiện tượng thấm nhớt ốc trên máy (ốc thăm đũa)
-&gt; Đề nghị thay gioăng (mã 8770)
-&gt; Đề nghị cung cấp pasword truy cập PLC điều khiển ATS</t>
  </si>
  <si>
    <t>- Bơm nước không h/đ
- Bơm cũ h/đ không ổn định (các chức năng của bơm kém)
- Đế chân bị gẫy, bung ra ngoài
=&gt; Đề nghị thay thế bơm</t>
  </si>
  <si>
    <t>TBH-210505</t>
  </si>
  <si>
    <t>TBH-210505-FA-S01</t>
  </si>
  <si>
    <t>- Hệ thống báo cháy h/đ bình thường
- Xưởng 2: cần lắp thêm tổ hợp báo cháy cho phòng MFĐ, trạm điện tầng 2, cần lắp thêm đầu báo &amp; tổ hợp chông còi cho phòng Kho Bảo hộ lao động để đảm bảo an toàn
- Xưởng 4: cần lắp thêm tổ hợp chuông còi cho phòng MFĐ tầng 1, trạm điện tầng 2, phòng Techcian, phòng nguyên liệu mút, phòng nghỉ giải lao tầng 2 xưởng 4 cần lắp thêm đầu báo bên dưới trần giả &amp; tổ hợp chuông còi để đảm bảo an toàn
- Xưởng 1 &amp; 3: 1 số đàu báo đã có dấu hiệu lão hóa, lưới chắn bụi ròn vỡ &amp; rạn nứt nhiều -&gt; cần có phương án thay thế đầu báo mới
- Xưởng 2 &amp; 4: đầu báo đã đến kỳ hạn thay thế theo khuyến cáo của hãng -&gt; cần có phương án thay thế đầu báo mới
- Dây tín hiệu từ tổ hợp zone 10 đến zone 11 bị chập -&gt;&gt; cần thay thế dây mới để tổ hợp chuông còi h/đ đủ tính năng của nút nhấn</t>
  </si>
  <si>
    <t>Hung.nm, Long.nv, Nguyen.di</t>
  </si>
  <si>
    <t>TBH-210505-FA-S02</t>
  </si>
  <si>
    <t>- Hệ thống báo cháy h/đ bình thường, tủ trung tâm không báo lỗi 
- Các đầu báo cháy:
+ Xưởng 1 &amp; 3: 1 số đầu báo lưới chắn bụi bị nứt, rách -&gt; cần thay thế đầu báo mới
+ Xưởng 2 &amp; 4 có nhiều đầu báo cũ đến hạn cần thay thế theo khuyến cáo của hãng -&gt; cần có phương án thay thế đầu báo mới, 2 đầu báo cũ nhận tín hiệu nhưng không báo đèn, gây ảnh hưởng đến việc kiểm soát các thiết bị khi có tín hiệu báo cháy hoặc báo cháy giả, đã loại bỏ.
- Tổ hợp nút nhấn
+ Các nút nhấn từ zone 10 đến zone 11 bị chập đường dây tín hiệu, gây mất tính năng khẩn cấp, nút nhấn báo tín hiệu trễ về tủ trung tâm. Cần thay thế đường dây mới để tổ hợp chuông h/đ đúng chức năng
- Đầu báo beam zone 4 xưởng 2 có 1 cặp đầu báo bị tháo dây tín hiệu do lỗi -&gt; cần ktra nguyên nhân &amp; xử lý để đảm bảo thiết bị kiểm soát báo cháy h/đ đầy đủ</t>
  </si>
  <si>
    <t>Hoang.v, Hoang.mv, Minh.tn, Thuong.mv</t>
  </si>
  <si>
    <t>TBH-210505-FP-S01</t>
  </si>
  <si>
    <t xml:space="preserve">Fire fighting pump </t>
  </si>
  <si>
    <t>- Hệ thống bơm chữa cháy h/đ bình thường
- Tủ điều khiển &amp; các thiết bị điều khiển h/đ bình thường
- Các bơm chữa cháy h/đ bình thường
- Van 1 chiều của bơm điện số 2 hệ họng vòi vách tường hỏng -&gt; cần thay thế van mới
- Van chặn đường ống xả hồi bể hỏng -&gt; cần thay thế van mới
- Xưởng 2: hệ thống chữa cháy mất liên kết tới hệ thống báo cháy -&gt; cần khắc phục sửa chữa để hệ thống h/đ đú tính năng
- Các thiết bị còn lại h/đ bình thường</t>
  </si>
  <si>
    <t>TBH-210505-FP-S02</t>
  </si>
  <si>
    <t>- Hệ thống bơm h/đ bình thường
- Tủ điều khiển &amp; các thiết bị điều khiển đã ktra, siết ốc, vệ sinh tủ điều khiển -&gt; Tủ điểu khiển h/đ bình thường
- Xưởng 2: hệ thống chữa cháy tự động mất liên kết với tủ báo cháy trung tâm -&gt; cần xử lý sửa chữa
- Xưởng 2 &amp; 3: có 2 dây cứu hỏa bị sờn, rách cổ -&gt; cần xử lý lại
- Xưởng 3 có 1 tủ chữa cháy vách tường thiếu tay còng mở van -&gt; cần bổ sung thêm
- Các hệ thống chữa cháy khác h/đ bình thường
- Bơm chữa cháy tự động FS Pump 4 không có đồng hồ áp suất -&gt; cần lắp đặt bổ sung thêm để thuận tiện cho quá trình vận hành &amp; sử dụng bơm</t>
  </si>
  <si>
    <t>Hoang.v, Hoang.mv, Minh.tn</t>
  </si>
  <si>
    <t>TBH-210505-FE-S01</t>
  </si>
  <si>
    <t>- Xưởng 1: 1 số tủ để bình cứu hỏa đã han rỉ, mục nát -&gt; cần thay thế tủ mới
- Xưởng 3: các tủ để bình cứu hỏa kích thước nhỏ, kg vừa bình -&gt; cần thay tủ mới
- Xưởng 4: 1 số tủ để bình kích thước nhỏ, kg vừa bình -&gt; cần thay tủ mới, 1 bình khí CO2MT5 hỏng vòi phun -&gt; cần thay thế vòi phun mới
- Nhà xe: 1 số tủ để bình han rỉ, mục nát -&gt; cần thay tủ mới, 1 số tủ để bình kích thước nhỏ, không vừa bình -&gt; cần thay tủ mới, 2 bình CO2MT5 hỏng vòi phun -&gt; cần thay thế vòi phun mới
- Kho chứa mút: 1 số quả cầu chữa cháy không đạt -&gt; SPS đã thay thế quả cầu mới</t>
  </si>
  <si>
    <t>TBH-210505-FE-S02</t>
  </si>
  <si>
    <t>- Xưởng 3 &amp; 4 có 1 số vị trí tủ đặt bình chữa cháy kích thước nhỏ hơn so vs bình -&gt; cần thay thế tủ bình cứu hỏa mới phù hợp hơn
- Khu văn phòng có 10 bình CO2 MT3 còn dưới 8kg -&gt; cần nạp lại hoặc thay thế bình mới
- 5 bình chữa cháy bị mất kẹp chì, đã ktra chất lượng bình &amp; kẹp lại chì
- Đã thay dây vòi mới cho 2 bình ABC &amp; 4 bình CO2 MT5 bị nứt, gãy dây
- 1 bình CO2 MT3 khu vực xưởng 2 bị vỡ vòi phun -&gt; cần thay thế vòi phun mới
=&gt; Các bình chữa cháy khác đã ktra đạt tiêu chuẩn</t>
  </si>
  <si>
    <t>USP2102</t>
  </si>
  <si>
    <t>CẢI TẠO LẠI CỬA TẦNG 1</t>
  </si>
  <si>
    <t>- Đảo lại chiều khung cửa
- Lắp đặt cửa mới
- Lắp đặt khóa &amp; chốt mới
- Lắp đặt nắp bể nước &amp; nắp giếng
=&gt; CV đã hoàn thành</t>
  </si>
  <si>
    <t>Cuong.dv, Minh.tn</t>
  </si>
  <si>
    <t>RMU2108</t>
  </si>
  <si>
    <t>LẮP ĐẶT HỆ THỐNG KIỂM SOÁT RA VÀO CHO PHÒNG 1.6.001 TẦNG 6</t>
  </si>
  <si>
    <t>- Lắp đặt hệ thống kiểm soát ra vào cho phòng 1.6.001 tầng 6
-&gt; Chạy thử, bàn giao
=&gt; Hệ thống kiểm soát ra vào cho phòng 1.6.001 tầng 6 h/đ bình thường</t>
  </si>
  <si>
    <t>Le.hh, Dung.ct, Minh.tn</t>
  </si>
  <si>
    <t>RMU2109</t>
  </si>
  <si>
    <t>LẮP ĐẶT HỆ THỐNG KIỂM SOÁT RA VÀO CHO PHÒNG 1.6.008 TẦNG 6</t>
  </si>
  <si>
    <t>- Lắp đặt hệ thống kiểm soát ra vào cho phòng 1.6.008 tầng 6
-&gt; Chạy thử, bàn giao
=&gt; Hệ thống kiểm soát ra vào cho phòng 1.6.008 tầng 6 h/đ bình thường</t>
  </si>
  <si>
    <t>EOA2125</t>
  </si>
  <si>
    <t>THAY KÍNH MỐC CHO QUẦY BAR</t>
  </si>
  <si>
    <t>Tấm kính bị mốc
-&gt; Thay kính mới
=&gt; CV hoàn thành</t>
  </si>
  <si>
    <t>DTT2103</t>
  </si>
  <si>
    <t>- Sự cố chập busway tầng 16 hiện đang dùng nguồn tạm thời
-&gt; SPS hỗ trợ chuyển nguồn lại cho hệ thống theo hiện trạng ban đầu
=&gt; Hệ thống h/đ bình thường, đang trong thời gian theo dõi</t>
  </si>
  <si>
    <t>Hung.nm, Hieu.nq, Nguyen.di</t>
  </si>
  <si>
    <t>MVA2105</t>
  </si>
  <si>
    <t>THAY THẾ QUẠT THÔNG GIÓ</t>
  </si>
  <si>
    <t>- Quạt thông gió bị hỏng
-&gt; Thay thế quạt thông gió
-&gt; Chạy thử, bàn giao
=&gt; Cv đã hoàn thành, quạt chạy bình thường</t>
  </si>
  <si>
    <t>IDC2101</t>
  </si>
  <si>
    <t>THAY THẾ CÁC THIẾT BỊ HỎNG CỦA HỆ THỐNG LẠNH</t>
  </si>
  <si>
    <t>Đã thay thế các thiết bị hỏng của hệ thống lạnh như các báo cáo dịch vụ</t>
  </si>
  <si>
    <t>Thao.hv, Thiem.l, Le.hh, Dung.ct, Thang.lv, Long.nv, Hung.nm</t>
  </si>
  <si>
    <t>GVN2101</t>
  </si>
  <si>
    <t>GVN2101-FA-Y01</t>
  </si>
  <si>
    <t>- Tủ báo cháy số 1 &amp; 2 có hiện tượng tự khởi động lại -&gt; đã thay bo mạch do nhà máy cung cấp. Hiện h/đ ổn định -&gt; cần theo dõi thêm
- Card mạng của tủ 1 &amp; tủ 4 báo lỗi -&gt; cần thay card mới để ktra
- Hệ thống kiểm soát ra vào không tác động khi có tín hiệu báo cháy -&gt; cần ktra sửa chữa
=&gt; Hệ thống báo cháy sau ktra, bảo trì h/đ bình thường</t>
  </si>
  <si>
    <t>- Sau khi mua card mạng để thay thế theo nhận định &amp; y/c của SPS &amp; làm theo hướng dẫn nhung lỗi truyền thông giữa tủ 1 &amp; 4 vẫn chưa được xử lý hết
-&gt; Đề nghị SPS phải có trách nhiệm xử lý lỗi &amp; nhìn nhận lại năng lực của người ktra &amp; bảo trì, xử lý lỗi trong quá trình bảo trì</t>
  </si>
  <si>
    <t>KH gửi bản scan qua mail, KH chưa gửi trả lại bản gốc do giãn cách covid =&gt; Lưu file bản copy</t>
  </si>
  <si>
    <t>GVN2101-FF-S01</t>
  </si>
  <si>
    <t>- Hệ thống bơm cứu hỏa đã ktra, bảo dưỡng trong tình trạng h/đ bình thường</t>
  </si>
  <si>
    <t>SPS đã thực hiện đầy đủ các hạng mục công việc theo biện pháp thi công</t>
  </si>
  <si>
    <t>GVN2101-VC-S01</t>
  </si>
  <si>
    <t>VRF AC</t>
  </si>
  <si>
    <t>- 2 FCU: AC-101 &amp; AC 409 van tiết lưu dàn lạnh không mở (điện trở cuộn dây van bình thường)
- Các FCU: AC 1.04, AC 3.07 van tiết lưu dàn lạnh đóng không kín
- Các FCU: AC 503, AC 108, AC 208 mặt nạ bị vỡ từ trước (đã gắn)
- Các thông số của 7 tổ đều trong phạm vi cho phép, hệ thống h/đ ổn định &amp; bình thường
- Máy nén cơ của ODU 4.1 khi h/đ có tiếng kêu nhỏ bất thường</t>
  </si>
  <si>
    <t>- Trong quá trình bảo trì, có AC 5 -09 bị chập chờn màn hình &amp; không chạy sau bảo trì. Hiện tượng đã được khắc phục ngay. Tuy nhiên đề nghị SPS tiếp tục theo dõi &amp; khắc phục nếu hiện tượng này còn xảy ra</t>
  </si>
  <si>
    <t>Thao.hv, Hieu.nq, Long.nv</t>
  </si>
  <si>
    <t>GVN2101-AC-S01</t>
  </si>
  <si>
    <t>- 2 máy điều hòa phòng IT khi h/đ dòng điện cao (12,1A/7,8A định mức), nhiệt độ gió ra khỏi dàn lạnh hơi cao -&gt; cần theo dõi kỹ
-&gt; Các máy điều hòa còn lại h/đ bình thường</t>
  </si>
  <si>
    <t xml:space="preserve">Cung cấp 1 giá kệ chứa thiết bị âm thanh 
-&gt; Đã cung cấp 1 giá kệ chứa chứa thiết bị âm thanh </t>
  </si>
  <si>
    <t>- Điều hòa báo lỗi H6, chạy không mát
- Ktra điều hòa bị hỏng cuộn coil van điện từ
-&gt; SPS đã mua thay thế cuộn coil van điện từ
 Bật AC chạy ktra, theo dõi
-&gt; AC đã h/đ bình thường, cần theo dõi thêm</t>
  </si>
  <si>
    <t>- Hệ thống loa báo cháy báo lỗi về tủ báo cháy trung tâm
- Ktra lại tín hiệu ra loa tất cả tầng 2
- Siết lại cầu đấu loa tầng 2
- 1 dây loa bị tuột đã đấu lại
=&gt; Hệ thống tủ báo cháy trung tâm đã hết báo lỗi &amp; đã h/đ bình thường</t>
  </si>
  <si>
    <t>Hiep.hs, Thao.hv, Vinh.dd</t>
  </si>
  <si>
    <t>LTK2110</t>
  </si>
  <si>
    <t>CẢI TẠO LẠI PHÒNG TẮM TẦNG 2</t>
  </si>
  <si>
    <t>- Tháo dỡ nội thất, sàn, tường
- Cải tạo lại phòng tắm
- Cung cấp &amp; lắp đặt thiết bị mới
- Cung cấp miễn phí bậc gỗ ra vào bồn tắm &amp; kệ để dầu gội, sữa tắm
=&gt; CV đã hoàn thành</t>
  </si>
  <si>
    <t>Tai.nt, Thang.ta</t>
  </si>
  <si>
    <t>EOA2126</t>
  </si>
  <si>
    <t>CUNG CẤP BÀN GHẾ KHU OUTDOOR OPT 2</t>
  </si>
  <si>
    <t>Cung cấp bàn, ghế khu out door
=&gt; Cv đã hoàn thành</t>
  </si>
  <si>
    <t>- Sự cố mất điện lưới
-&gt; Hỗ trợ vận hành MFĐ T9: 12.30' đến 15.30' có điện lưới trở lại
=&gt; Hệ thống MFĐ h/đ bình thường</t>
  </si>
  <si>
    <t>Xác nhận đúng thời gian hỗ trợ dịch vụ</t>
  </si>
  <si>
    <t>EOF2103</t>
  </si>
  <si>
    <t>THAY THẾ BÌNH NÓNG LẠNH 59 HÀM LONG</t>
  </si>
  <si>
    <t>Bình nóng lạnh bị hỏng
-&gt; Thay thế bình nóng lạnh 59 Hàm Long
-&gt; Chạy thử, bàn giao
=&gt; CV đã hoàn thành, bình nóng lạnh h/đ bình thường</t>
  </si>
  <si>
    <t>Le.hh, Thao.ct, Anh.dt</t>
  </si>
  <si>
    <t>EOC2105</t>
  </si>
  <si>
    <t>CUNG CẤP VÀ LẮP ĐẶT MÁY PHÁT ĐIỆN - PHÁT SINH ỐNG THOÁT KHÓI</t>
  </si>
  <si>
    <t>Lắp đặt ống thoát khói (phát sinh theo yc KH)</t>
  </si>
  <si>
    <t>TAL2103</t>
  </si>
  <si>
    <t>SỬA CHỮA HỆ THỐNG HÒA ĐỒNG BỘ MÁY PHÁT ĐIỆN</t>
  </si>
  <si>
    <t>-Thay thế bo mạch Engine interface board (A31) và bo mạch analog board (A33) cho máy phát điện số 1
- Thay thế bộ Diode cho 3 máy phát điện
- Chạy thử, bàn giao
=&gt; Tổ 3 máy phát điện hoạt động tự đồng, hòa đồng bộ, mang tải 90%, hoạt động bình thường
=&gt; Trong quá trình chạy thử tải, phát hiện micrologic của ACB gen 1 đo sai dòng điện pha C. Dòng điện của pha A và B hiển thị trên micrologic và trên máy phát điện tương đương nhau: 1370/1353A. Dòng điện của pha C hiển thị trên micrologic: 222A. Dòng điện của pha C hiển thị trên máy phát điện: 1421A. Đề nghị khách hàng thay thế để chức năng bảo vệ của ACB hoạt động chính xác.</t>
  </si>
  <si>
    <t>Manh.lh, Hung2.nm, Chuong.nt</t>
  </si>
  <si>
    <t>KH ký báo cáo &amp; gửi bản scan =&gt; kg gửi trả bản cứng</t>
  </si>
  <si>
    <t>BẢO TRÌ HỆ THỐNG ĐIỀU HÒA/ SỰ CỐ</t>
  </si>
  <si>
    <t>- AC tầng 1 &amp; 2 báo lỗi U4, các máy không h/đ được
- AC P 1.6.211 có hiện tượng kẹt phao bơm
-&gt; Tháo dàn lạnh AC tầng 2 để ktra nguồn điện, rò nguồn điện, khắc phục các đầu dây nguồn bị đứt, tuột nguồn cấp điện
-&gt; Tháo máy P.1.16.211 ra ktra phao bơm &amp; vệ sinh
=&gt; Sau khắc phục, các máy h/đ lại bình thường</t>
  </si>
  <si>
    <t>HỖ TRỢ ĐÁNH DẤU LỖ THĂM TRẦN TẦNG 28</t>
  </si>
  <si>
    <t>Ceiling Access Opening</t>
  </si>
  <si>
    <t>- Tầng 28 thiếu lỗ thăm trần
-&gt; Đánh dấu lỗ thăm trần tầng 28 (chi tiết trong báo cáo dịch vụ)</t>
  </si>
  <si>
    <t>- Máy báo lỗi
-&gt; SPS ktra &amp; đưa ra kết quả:
- Block B module 2 bị luồn hơi, nén kém -&gt; cần thay thế 
- Block A &amp; B module 1 thiếu dầu -&gt; cần bổ sung
- Hệ máy module 1 (2 dàn riêng biệt) mất hết gas (R410) do thủng ống</t>
  </si>
  <si>
    <t>Thao.hv, Le.hh</t>
  </si>
  <si>
    <t>DƯỢC PHẨM TUỆ LINH</t>
  </si>
  <si>
    <t>Thôn 6 Phù Lưu Tế, Mỹ Đức, Hà Nội</t>
  </si>
  <si>
    <t>TLP2101</t>
  </si>
  <si>
    <t>BẢO TRÌ MÁY HÚT ẨM</t>
  </si>
  <si>
    <t>Duhimidifier</t>
  </si>
  <si>
    <t>Máy sấy khí để trong kho lâu ngày rất bẩn (3 máy)
-&gt; Vệ sinh 3 máy
-&gt; Đo kiểm độ cách điện động cơ
-&gt; Do không có tủ điều khiển nên chưa chạy máy ktra tình trạng h/đ của máy
=&gt; Máy đc vệ sinh sạch
=&gt; Độ cách điện động cơ tốt, đảm bảo để h/đ
=&gt; Nối mềm đường ống gió ra hỏng (cả 3 máy)
=&gt; Phin đường cấp gió hỏng (cả 3 máy) -&gt; cần thay thế</t>
  </si>
  <si>
    <t>Thao.hv, Cuong.dv</t>
  </si>
  <si>
    <t>=&gt; Cancel &amp; chỉ tính phí theo thực tế cv đã thực hiện</t>
  </si>
  <si>
    <t>THAY CẢM BIẾN ÁP SUẤT CHO CHILLER 3</t>
  </si>
  <si>
    <t>Tổ máy chiller 3 dừng h/đ 
-&gt; Thay cảm biến áp suất cho chiller 3 sys 2
-&gt; Chạy thử, bàn giao
=&gt; Sau khi thay thế cảm biến áp suất hệ thống chiller 3 đã h/đ bình thường</t>
  </si>
  <si>
    <t>USP2103</t>
  </si>
  <si>
    <t>CUNG CẤP VÀ LẮP ĐẶT CỔNG SẮT</t>
  </si>
  <si>
    <t>- Mở ô tường
- Lắp đặt cổng trước &amp; cửa sau
- Vá sau đó sơn lại tường đã thi công
=&gt; CV đã hoàn thành</t>
  </si>
  <si>
    <t>Thang.ta, Minh.tn</t>
  </si>
  <si>
    <t>USP2104</t>
  </si>
  <si>
    <t>CUNG CẤP VÀ LẮP ĐẶT THÉP GAI VÀ MÁC</t>
  </si>
  <si>
    <t>Cung cấp, lắp đặt dây thép gai &amp; mác
=&gt; CV đã hoàn thành</t>
  </si>
  <si>
    <t>Bang.ta, Hieu.nq, Dung.ct, Minh.tn, Chuong.nt</t>
  </si>
  <si>
    <t>EOA2127</t>
  </si>
  <si>
    <t>BẢO TRÌ HỆ THỐNG CẤP THOÁT NƯỚC &amp; BƠM GIẾNG KHOAN</t>
  </si>
  <si>
    <t>Plumbing &amp; well pump</t>
  </si>
  <si>
    <t xml:space="preserve">Thực tế không thực hiện công việc </t>
  </si>
  <si>
    <t>EOA2128</t>
  </si>
  <si>
    <t>Fire hose reels</t>
  </si>
  <si>
    <t>Có 3 cuộn vòi bị hỏng gioăng gây rò rỉ nước -&gt; cần thay thế</t>
  </si>
  <si>
    <t>Manh.lh, Toan.dv,Tin.pv</t>
  </si>
  <si>
    <t xml:space="preserve">Dry fire </t>
  </si>
  <si>
    <t>- 1 bộ đàm tầng G bị hỏng
- 1 đầu báo cháy tầng G hỏng -&gt; đã thay thế (Vật tư do KH cấp)
- 7 đèn khẩn cấp pin kém (2 ở tầng G, 5 ở tầng 1
- 1 đèn exit chỉ hướng ở tầng 2 pin kém</t>
  </si>
  <si>
    <t>Fire door</t>
  </si>
  <si>
    <t xml:space="preserve">Wet fire </t>
  </si>
  <si>
    <t>Fire hydrant</t>
  </si>
  <si>
    <t>EOA2129</t>
  </si>
  <si>
    <t>CUNG CẤP QUẠT TRẦN</t>
  </si>
  <si>
    <t>Ceiling fan</t>
  </si>
  <si>
    <t>Cung cấp 7 quạt trần</t>
  </si>
  <si>
    <t>Sử dụng mẫu BB giao nhận nên không có đánh giá hài lòng</t>
  </si>
  <si>
    <t>EOA2130</t>
  </si>
  <si>
    <t>CUNG CẤP BƠM LỌC BỂ BƠI</t>
  </si>
  <si>
    <t>Cung cấp 01 bơm lọc bể bơi</t>
  </si>
  <si>
    <t>EOA2131</t>
  </si>
  <si>
    <t>THIẾT KẾ TRANG TRÍ TẦNG 3 CHO TÒA VĂN PHÒNG - PANTRY AND BATHROOM</t>
  </si>
  <si>
    <t>Thiết kế trang trí tầng 3 cho tòa nhà văn phòng - phòng bếp &amp; nhà tắm
=&gt; CV đã hoàn thành</t>
  </si>
  <si>
    <t>Phuc.vx</t>
  </si>
  <si>
    <t>EOA2132</t>
  </si>
  <si>
    <t>THIẾT KẾ TRANG TRÍ TẦNG 3 CHO TÒA VĂN PHÒNG - BREAK OUT AREA</t>
  </si>
  <si>
    <t>Thiết kế trang trí tầng 3 cho tòa nhà văn phòng - phòng giải lao
=&gt; CV đã hoàn thành</t>
  </si>
  <si>
    <t>EOA2133</t>
  </si>
  <si>
    <t>THIẾT KẾ TRANG TRÍ TẦNG 3 CHO TÒA VĂN PHÒNG - WALLS IN OPEN WORKING SPACEEA</t>
  </si>
  <si>
    <t>Thiết kế trang trí tầng 3 cho tòa nhà văn phòng - tường trong không gian làm việc chung
=&gt; CV đã hoàn thành</t>
  </si>
  <si>
    <t>EOA2134</t>
  </si>
  <si>
    <t>SỬA CHỮA ĐƯỜNG ỐNG BỂ CÂN BẰNG</t>
  </si>
  <si>
    <t>Balancing tank</t>
  </si>
  <si>
    <t>Sửa chữa đường ống bể cân bằng
-&gt; CV đã hoàn thành</t>
  </si>
  <si>
    <t>Hung2.nm, Hiep.hs, Tai.nt, Chuong.nt, Dung.ct</t>
  </si>
  <si>
    <t>EOA2135</t>
  </si>
  <si>
    <t>THAY THẾ ĐÈN CHIẾU SÁNG SÂN TENNIS</t>
  </si>
  <si>
    <t>Đèn chiếu sáng sân tennis đã cũ, hiệu suất thấp
-&gt; Thay thế đèn chiếu sáng mới
-&gt; Chạy thử, bàn giao
=&gt; CV đã hoàn thành</t>
  </si>
  <si>
    <t>Hiep.hs, Thang.ta, Hung.nm, Manh.nv</t>
  </si>
  <si>
    <t>USP2105</t>
  </si>
  <si>
    <t>CẢI TẠO TƯỜNG</t>
  </si>
  <si>
    <t>- Phá dỡ, tháo dỡ, Xây dựng tường, vá &amp; sơn lại tường, lắp đặt khung &amp; phào chân tường, vận chuyển chất thải
=&gt; CV đã hoàn thành</t>
  </si>
  <si>
    <t>UEH2102</t>
  </si>
  <si>
    <t>Sửa chữa hệ thống báo cháy
-&gt; Chạy thử &amp; bàn giao
=&gt; Các thiết bị mới h/đ bình thường</t>
  </si>
  <si>
    <t>Hung.nm, Nguyen.di, Cuong.dv</t>
  </si>
  <si>
    <t>YMV2102</t>
  </si>
  <si>
    <t>CUNG CẤP 02 CUỘN KHÁNG</t>
  </si>
  <si>
    <t>Reactor</t>
  </si>
  <si>
    <t>Cung cấp 2 set cuộn kháng lọc sóng hài</t>
  </si>
  <si>
    <t>Sử dụng mẫu BB giao nhận hàng hóa của YMVN</t>
  </si>
  <si>
    <t>RMU2110</t>
  </si>
  <si>
    <t>THAY THẾ SENSOR CHO DÀN NÓNG ĐIỀU HÒA CDUR1</t>
  </si>
  <si>
    <t>Máy điều hòa báo lỗi -&gt; Thay sensor cho dàn nóng điều hòa CDUR1
=&gt; Sau khi thay sensor, điều hòa đã h/đ bình thường</t>
  </si>
  <si>
    <t>Le.hh, Manh.nv</t>
  </si>
  <si>
    <t>GFS2103-FW</t>
  </si>
  <si>
    <t>BẢO TRÌ HỆ THỐNG BƠM NƯỚC SẠCH, BƠM CHÌM THOÁT NƯỚC THẢI</t>
  </si>
  <si>
    <t xml:space="preserve"> - Hệ thống bơm cấp nước sạch h/đ bình thường
- Hệ thống bơm tăng áp h/đ bình thường. Đồng hồ đo áp suất cụm bơm tăng áp G4 hỏng -&gt; cần thay thế đồng hồ mới
- Hệ thống van giảm áp:
+ Van giảm áp tầng 14 G1 hỏng màng cao su -&gt; đã thay màng van mới
+ Van giảm áp tầng 14 G2 hỏng màng cao su -&gt; đã thay màng van mới
+ Van giảm áp tầng 9 G2 hỏng màng cao su -&gt; đã đảo màng van tầng 25 G2 xuống thay cho màng van tầng 9 G2, tầng 25 chờ có vật tư mới sẽ thay bổ sung
+ Van giảm áp tầng 9 G4 hỏng màng cao su -&gt; đã đảo màng cao su tầng 25 G5 xuống lắp thay thế màng cao su tầng 9 G4. Hiện tại tầng 25 G5 chưa có màng van mới thay thế.
+ Cụm van giảm áp tầng 19 G5 hỏng màng cao su -&gt; SPS đã thay màng cao su mới
+ Các van còn lại h/đ bình thường</t>
  </si>
  <si>
    <t>Hung.nm, Chuong.nt, Hoang.mv, Thao.ct, Thao.hv, Hung2.nm</t>
  </si>
  <si>
    <t>Key in từ ảnh chụp Phúc gửi qua zalo =&gt; bản cứng báo cáo chưa gửi về văn phòng</t>
  </si>
  <si>
    <t>GFS2103-WW</t>
  </si>
  <si>
    <r>
      <t>- Bơm số 2 vị trí G5 (tủ DB PUM IT.02) cách điện 1M</t>
    </r>
    <r>
      <rPr>
        <sz val="12"/>
        <rFont val="Calibri"/>
        <family val="2"/>
      </rPr>
      <t xml:space="preserve">Ω </t>
    </r>
    <r>
      <rPr>
        <sz val="12"/>
        <rFont val="Arial"/>
        <family val="2"/>
      </rPr>
      <t xml:space="preserve"> (thấp, có thể gây mất an toàn) -&gt; đề nghị theo dõi &amp; ktra cách điện thường xuyên
=&gt; Sau bảo trì 12 bơm h/đ bình thường</t>
    </r>
  </si>
  <si>
    <t>Đề nghị đơn vị SPS xác định rõ nguyên nhân bơm số 2 - G5 về cách điện giữa cuộn dây &amp; thân vỏ động cơ và có báo cáo giữa BQLTN &amp; BQT</t>
  </si>
  <si>
    <t>Thao.hv, Nguyen.di, Vinh.dd, Long.nv, Manh.nv, Anh.dt</t>
  </si>
  <si>
    <t>SAMSUNG - SEV</t>
  </si>
  <si>
    <t>KCN Yên Phong, Bắc Ninh</t>
  </si>
  <si>
    <t>SEV_210513_01</t>
  </si>
  <si>
    <t>BẢO DƯỠNG BƠM CỨU HỎA (2021-2022) – PO 1</t>
  </si>
  <si>
    <t>Bảo dưỡng bơm lần 1 &amp; thay thế linh kiện</t>
  </si>
  <si>
    <t xml:space="preserve">Sử dụng mẫu BB nghiệm thu của KH =&gt; không có mục đánh giá hài lòng </t>
  </si>
  <si>
    <t xml:space="preserve">SPS </t>
  </si>
  <si>
    <t>SẮP XẾP, DỌN DẸP KHO</t>
  </si>
  <si>
    <t>Vật dụng &amp; vật tư chưa ngăn nắp
-&gt; Tháo dỡ khung bảo vệ "Úc" &amp; sắp xếp
-&gt; Dọn dẹp &amp; sắp xếp kho, 5S kho
=&gt; CV đã hoàn thành</t>
  </si>
  <si>
    <t>Tai.nt, Dung.ct</t>
  </si>
  <si>
    <t>Lot XN 26, Dai An Industrial zone, Hai Duong Province</t>
  </si>
  <si>
    <t>LDV2101</t>
  </si>
  <si>
    <t>LDV2101-BW</t>
  </si>
  <si>
    <t>LDV2101-DB</t>
  </si>
  <si>
    <t>- Phát hiện các điểm quá nhiệt: CB AC-52 tủ DB-AC4, CB Busway tủ DB-PS, thanh cái tủ ATS panel cho xưởng cưa -&gt; SPS đã hỗ trợ KH thay thế các đoạn dây, thanh cái bị quá nhiệt
- Các vấn đề khác về nhiệt độ, xem báo cáo ảnh nhiệt</t>
  </si>
  <si>
    <t>Manh.lh, Toan.dv, Thiem.l, Hieu.nq, Anh.dt</t>
  </si>
  <si>
    <t>LDV2101-LV</t>
  </si>
  <si>
    <t>MSB &amp; DB</t>
  </si>
  <si>
    <t>MGC2103</t>
  </si>
  <si>
    <t>MGC2103-AH</t>
  </si>
  <si>
    <t>- Vòng bi cánh quạt kêu to -&gt; cần thay mới
- Dây curoa của quạt AHU bị mòn, nút, gãy nhiều -&gt; cần thay mới
- Bảo ôn đường ống nước cấp &amp; hồi của AHU bị đọng nước -&gt; cần thay mới
=&gt; Sau bảo trì, AHU h/đ bình thường</t>
  </si>
  <si>
    <t>Le.hh, Dung.ct, Manh.nv</t>
  </si>
  <si>
    <t>MGC2103-VF</t>
  </si>
  <si>
    <t>- Quạt bụi bẩn
=&gt; Sau bảo trì, quạt h/đ bình thường</t>
  </si>
  <si>
    <t>MGC2103-FC</t>
  </si>
  <si>
    <t>- 01 motor quạt FCU vị trí WK 99 bị hỏng =&gt; cần thay mới 
- 03 tụ motor quạt của FCU vị trí IT room bị giảm trị số điện dung -&gt; cần thay tụ mới
- FCU vị trí booker room vỡ đường ống nước ngưng -&gt; cần cắt trần để cải tạo
- 1 van điện từ bị hỏng
=&gt; Sau bảo trì, hệ thống h/đ bình thường</t>
  </si>
  <si>
    <t>LTK2111</t>
  </si>
  <si>
    <t>SƠN LẠI BAN CÔNG TẦNG 2 CĂN HỘ</t>
  </si>
  <si>
    <t>Ban công tầng 2 căn hộ bị bong tróc
-&gt; Sơn lại ban công tầng 2 căn hộ
-&gt; CV đã hoàn thành</t>
  </si>
  <si>
    <t>EOA2136</t>
  </si>
  <si>
    <t>CUNG CẤP VẬT TƯ CHO CHILLER
- VAN TIẾT LƯU 32GB 402584</t>
  </si>
  <si>
    <t>Cung cấp vật tư cho chiller
-&gt; CV đã hoàn thành</t>
  </si>
  <si>
    <t>CUNG CẤP VẬT TƯ CHO CHILLER
- VAN TIẾT LƯU 32GB 402564</t>
  </si>
  <si>
    <t>CUNG CẤP VẬT TƯ CHO CHILLER
- BO MẠCH RƠ LE</t>
  </si>
  <si>
    <t>- Lỗi rectifier máy UPS 1 &amp; 4
- DC bus điện áp cao UPS 2 &amp; 4
-&gt; Thay bo X9 cho UPS 2
-&gt; Căn chỉnh bo X9
-&gt; Hòa lại UPS 2 vào nhóm
-&gt; UPS 4 đang OFF -&gt; chờ bo để thay thế
=&gt; UPS 1, 2, 3 hòa đồng bộ cấp tải bình thường</t>
  </si>
  <si>
    <t>- Mất nguồn điện lưới
-&gt; Hỗ trợ vận hành MFĐ
=&gt; Hệ thống MFĐ h/đ bình thường</t>
  </si>
  <si>
    <t>- Nhà máy cắt điện lưới
-&gt; Trực vận hành tổ máy phát điện
=&gt; MFĐ chạy cấp điện khi mất điện từ 00h ngày 20/06/2021
=&gt; Máy N02 &amp; N03 chạy ổn định
=&gt; Máy N01 hiện tại thỉnh thoảng báo lỗi 226 &amp; ngừng máy -&gt; SPS sẽ tiến hành cân chỉnh lại trong thời gian sớm nhất</t>
  </si>
  <si>
    <t>Đề nghị SPS xử lý lỗi sớm để hệ thống vận hành ổn định</t>
  </si>
  <si>
    <t>EOA2137</t>
  </si>
  <si>
    <t>CUNG CẤP THIẾT BỊ NHỎ KHU BAR</t>
  </si>
  <si>
    <t>Cung cấp giá để giấy vệ sinh, khay đựng thìa &amp; đĩa</t>
  </si>
  <si>
    <t>LTK2112</t>
  </si>
  <si>
    <t>CÁC SỬA CHỮA NHỎ THÁNG 06/2021</t>
  </si>
  <si>
    <t>- Thay bơm bể cá
- Sửa AC phòng nhân viên
- Sơn lại khung kính cho 3 cửa tầng 1
- Thay gạch vỡ ở sân
=&gt; cv đã hoàn thành</t>
  </si>
  <si>
    <t>- Tủ điều khiển của bơm nước sạch không có tín hiệu -&gt; Bơm không chạy
- Ktra tủ bơm nước sạch, phao que tiếp điểm bể nước cấp vào bị hỏng, kg đóng tiếp điểm cho rơ le điều khiển bơm nước sạch
- Kỹ thuật tòa nhà đã vệ sinh lại tiếp điểm, bơm nước sạch đã h/đ bình thường
=&gt; Bơm nước sạch đã h/đ sau khi kỹ thuật tòa nhà đã vệ sinh tiếp điểm</t>
  </si>
  <si>
    <t>EOA2138</t>
  </si>
  <si>
    <t>CUNG CẤP THIẾT BỊ CHO CĂN HỘ</t>
  </si>
  <si>
    <t>Cung cấp thiết bị cho căn hộ
-&gt; CV đã hoàn thành</t>
  </si>
  <si>
    <t>EOA2139</t>
  </si>
  <si>
    <t>CẮT TỈA CÀNH CÂY CAO</t>
  </si>
  <si>
    <t>Pruning tree</t>
  </si>
  <si>
    <t>Cây có nhiều cành khô, gẫy, cành lá um tùm, dễ đổ khi có gió lớn
-&gt; Triển khai công tác quây an toàn quanh khu vực thi công
-&gt; Tiến hành cắt tỉa thủ công với dây kết nối an toàn (do địa hỉnh không thể tiếp cận bằng xe cẩu - ngoại trừ cây phượng mặt trước)
-&gt; Dọn dẹp &amp; chuyển cành, lá khỏi dự án
=&gt; Cv đã hoàn thành</t>
  </si>
  <si>
    <t>Toan.dv, Thang.ta</t>
  </si>
  <si>
    <t>RMU2111</t>
  </si>
  <si>
    <t>LẮP ĐẶT TIMER QUẠT HÚT MÙI CHO PHÒNG ĂN 9.016 TẦNG 9</t>
  </si>
  <si>
    <t>Timer</t>
  </si>
  <si>
    <t>Lắp đặt timer cho quạt hút mùi phòng ăn 9.016 tầng 9
-&gt; Chạy thử, bàn giao
=&gt; Timer h/đ bình thường</t>
  </si>
  <si>
    <t>EOA2140</t>
  </si>
  <si>
    <t>THIẾT KẾ CẢI TẠO BẾP VÀ KHU VỰC GIẢI LAO TẦNG 2 - TÒA VĂN PHÒNG</t>
  </si>
  <si>
    <t>Mr Phong đang cầm báo cáo để chuyển KH ký</t>
  </si>
  <si>
    <t>EOA_210326_R1</t>
  </si>
  <si>
    <t>EOA_210326_R1_CH_M01</t>
  </si>
  <si>
    <t>Sau khi bảo trì hệ thống h/đ bình thường
- Máy nén 1 mạch A khi h/đ kêu to hơn bình thường</t>
  </si>
  <si>
    <t>- Sau khi bảo trì hệ thống h/đ bình thường
- Máy nén mạch B khi khởi động có hiện tượng rung lắc &amp; kêu to hơn bình thường
- Quạt số 1 khi chạy ồn hơn bình thường -&gt; cần chú ý theo dõi</t>
  </si>
  <si>
    <t>EOA_210326_R1_CH_M02</t>
  </si>
  <si>
    <t>Sau khi bảo trì hệ thống h/đ bình thường
- Máy nén 1 mạch A khi h/đ kêu to hơn bình thường -&gt; cần theo dõi</t>
  </si>
  <si>
    <t>Thao.hv, Tai.nt, Minh.tn</t>
  </si>
  <si>
    <t>- Sau khi bảo trì hệ thống h/đ bình thường
- Máy nén mạch B khi khởi động kêu to &amp; rung lắc mạnh
- Quạt số 1 khi chạy rung &amp; ồn hơn bình thường -&gt; cần chú ý theo dõi</t>
  </si>
  <si>
    <t>EOA_210326_R1_CH_M03</t>
  </si>
  <si>
    <t>- Sau bảo trì, hệ thống h/đ bình thường 
- Máy nén 1 mạch A khi h/đ kêu to hơn bình thường -&gt; cần theo dõi</t>
  </si>
  <si>
    <t>Thao.hv, Long.nv, Tai.nt</t>
  </si>
  <si>
    <t>- Sau bảo trì, hệ thống h/đ bình thường 
- Máy nén mạch B khi h/đ kêu to &amp; rung lắc mạnh
- Quạt số 1 khi chạy rung &amp; ồn hơn bình thường -&gt; cần chú ý theo dõi</t>
  </si>
  <si>
    <t>EOA_210326_R1_CH_Y01</t>
  </si>
  <si>
    <t>- Sau bảo trì, hệ thống h/đ bình thường
- Máy nén 1 mạch A khi h/đ kêu to hơn bình thường -&gt; cần theo dõi
- Các vị trí bong tróc sơn chưa làm do trời mưa
- Kết quả test dầu của 2 hệ thống A &amp; B đều không đạt (mẫu có màu cam) -&gt; đề nghị thay dầu sớm</t>
  </si>
  <si>
    <t>Thao.hv, Anh.dt, Ngoc.bh</t>
  </si>
  <si>
    <t>- Sau bảo trì, hệ thống h/đ bình thường
- Máy nén mạch B khi khởi động rung lắc mạnh
- Quạt số 1 khi chạy rung &amp; kêu to hơn bình thường
- Các vị trí bong tróc sơn chưa làm do mưa ướt</t>
  </si>
  <si>
    <t>EOA_210326_R1_CH_M04</t>
  </si>
  <si>
    <t>- Sau bảo trì, hệ thống h/đ bình thường
- Máy nén 1 mạch A khi h/đ kêu to hơn bình thường -&gt; cần theo dõi</t>
  </si>
  <si>
    <t>Thao.hv, Le.hh, Thang.lv, Tai.nt</t>
  </si>
  <si>
    <t>- Sau bảo trì, hệ thống h/đ bình thường
- Máy nén mạch B khi khởi động rung lắc -&gt; cần theo dõi
- Quạt số 1 khi chạy rung &amp; kêu to hơn bình thường</t>
  </si>
  <si>
    <t>EOA_210326_R1_CH_M05</t>
  </si>
  <si>
    <t>- Sau bảo trì, hệ thống h/đ bình thường
- Máy nén số 1 mạch A khi h/đ kêu to hơn bình thường -&gt; cần theo dõi</t>
  </si>
  <si>
    <t>Thao.hv,  Thang.lv</t>
  </si>
  <si>
    <t>- Sau bảo trì, hệ thống h/đ bình thường
- Máy nén mạch B khi khởi động rung, lắc, kêu to cần theo dõi
- Quạt số 1 khi chạy rung &amp; kêu to hơn bình thường</t>
  </si>
  <si>
    <t>EOA_210326_R1_CH_M06</t>
  </si>
  <si>
    <t>Thao.hv, Minh.tn, Diep.tx</t>
  </si>
  <si>
    <t>- Sau bảo trì, hệ thống h/đ bình thường
- Máy nén mạch B khi khởi động rung lắc mạnh -&gt; cần theo dõi
- Quạt số 1 khi chạy rung &amp; kêu to hơn bình thường</t>
  </si>
  <si>
    <t>EOA_210326_R1_CH_M07</t>
  </si>
  <si>
    <t>- Sau bảo trì, hệ thống h/đ bình thường
- Máy nén mạch B khi khởi động rung lắc mạnh -&gt; cần theo dõi</t>
  </si>
  <si>
    <t>EOA_210326_R1_CH_M08</t>
  </si>
  <si>
    <t>Thao.hv, Thang.lv, Long.nv</t>
  </si>
  <si>
    <t>EOA_210326_R1_CH_M09</t>
  </si>
  <si>
    <t>Thao.hv, Phan.db</t>
  </si>
  <si>
    <t>- Sau bảo trì, hệ thống h/đ bình thường
- Máy nén mạch B khi khởi động kêu to -&gt; cần theo dõi
- Quạt mạch B khi chạy có hiện tượng rung chân để, gây ồn -&gt; cần theo dõi thêm</t>
  </si>
  <si>
    <t>Thao.hv, Long.nv, Phan.db</t>
  </si>
  <si>
    <t>EOA_210326_R1_CH_M10</t>
  </si>
  <si>
    <t xml:space="preserve">- Máy nén 1 mạch A khi h/đ kêu to hơn bình thường, dầu ở mức thấp -&gt; cần theo dõi
-&gt; Sau bảo trì, hệ thống h/đ bình thường 
- Trong quá trình chạy, xuất hiện lỗi "low suction superheat circuit A" -&gt; đã reset lại lỗi để chạy theo dõi </t>
  </si>
  <si>
    <t>Thao.hv, Manh.nv, Minh.tn</t>
  </si>
  <si>
    <t>- Máy nén mạch B khi khởi động kêu to -&gt; cần theo dõi
- Quạt mạch B khi chạy có hiện tượng rung chân để, gây ồn -&gt; cần theo dõi thêm
-&gt; Sau bảo trì, hệ thống h/đ bình thường</t>
  </si>
  <si>
    <t>EOA_210326_R1_CH_M11</t>
  </si>
  <si>
    <t>Máy nén 1 mạch A khi hoạt động kêu to hơn bình thường, dầu ở mức thấp -&gt; cần theo dõi
=&gt; Sau bảo trì, hệ thống h/đ bình thường</t>
  </si>
  <si>
    <t>- Máy nén mạch B khi khởi động kêu to -&gt; cần theo dõi 
- Quạt mạch B khi chạy có hiện tượng rung chân đế, gây ồn -&gt; cần theo dõi
=&gt; Sau bảo trì, hệ thống h/đ bình thường</t>
  </si>
  <si>
    <t>EOA_210326_R1_GE_M01</t>
  </si>
  <si>
    <t>Gen no.1</t>
  </si>
  <si>
    <t>- Do nhu cầu thực tế, hệ thống MFĐ không h/đ có tải
=&gt; MFĐ h/đ bình thường</t>
  </si>
  <si>
    <t>Gen no.2</t>
  </si>
  <si>
    <t>Gen no.3</t>
  </si>
  <si>
    <t>EOA_210326_R1_GE_M02</t>
  </si>
  <si>
    <t>EOA_210326_R1_GE_M03</t>
  </si>
  <si>
    <t>Hung2.nm, Chuong.nt. Thiem.l</t>
  </si>
  <si>
    <t>- Tăng dây curoa cánh quạt
-&gt; Sau khi bảo dưỡng, hệ thống MFĐ h/đ bình thường</t>
  </si>
  <si>
    <t>- Bổ sung dung dịch cho ắc quy
-&gt; Sau khi bảo dưỡng, hệ thống MFĐ h/đ bình thường</t>
  </si>
  <si>
    <t>EOA_210326_R1_GE_Y01</t>
  </si>
  <si>
    <t>Sau khi thay thế vật tư &amp; bảo dưỡng MFĐ, hệ thống MFĐ h/đ bình thường</t>
  </si>
  <si>
    <t>EOA_210326_R1_GE_M04</t>
  </si>
  <si>
    <t>Sau khi bảo dưỡng, MFĐ h/đ bình thường</t>
  </si>
  <si>
    <t>MFĐ có hiện tượng thấm nhớt nắp dàn cò -&gt; Đã xiết lại &amp; cần theo dõi thêm
=&gt; Sau khi bảo dưỡng, hệ thống MFĐ h/đ bình thường</t>
  </si>
  <si>
    <t>EOA_210326_R1_GE_M05</t>
  </si>
  <si>
    <t>EOA_210326_R1_GE_M06</t>
  </si>
  <si>
    <t>- Thay cảm biến nhiệt độ (do SQ cấp)
- Vệ sinh van hằng nhiệt, nhiệt độ chạy không tải là 83oC -&gt; cần thay thế van nhiệt mới
-&gt; Sau bảo trì, hệ thống MFĐ h/đ bình thường</t>
  </si>
  <si>
    <t>EOA_210326_R1_GE_M07</t>
  </si>
  <si>
    <t>EOA_210326_R1_GE_M08</t>
  </si>
  <si>
    <t>- Cài đặt điện áp từ 382V lên 411V
-&gt; Sau khi bảo dưỡng, hệ thống MFĐ h/đ bình thường</t>
  </si>
  <si>
    <t>EOA_210326_R1_GE_M09</t>
  </si>
  <si>
    <t>Hung2.nm, Chuong.nt, Dao.tv</t>
  </si>
  <si>
    <t>EOA_210326_R1_GE_M10</t>
  </si>
  <si>
    <t>EOA_210326_R1_GE_M11</t>
  </si>
  <si>
    <t>- Có hiện tượng báo công suất ảo -&gt; cần theo dõi thêm
-&gt; Sau bảo trì, hệ thống MFĐ hoạt động bình thường</t>
  </si>
  <si>
    <t>Hung2.nm, Chuong.nt, Minh.tn</t>
  </si>
  <si>
    <t>EOA_210326_R1_ME_Q01</t>
  </si>
  <si>
    <t>Distribution board, Plumbing, Fire alarm, AC, Exhaust fan</t>
  </si>
  <si>
    <t>Thao.hv, Hieu.nq, Tai.nt, Thang.lv</t>
  </si>
  <si>
    <t>- Hệ thống M&amp;E h/đ bình thường
- Chậu rửa bát thoát nước chậm, đã vệ sinh thông tắc đường ống thoát</t>
  </si>
  <si>
    <t>Hiep.hs, Tai.nt, Hieu.nq</t>
  </si>
  <si>
    <t>Quạt hút máy sấy quần áo bị hỏng -&gt; đã thay thế quạt hút mới (Quạt do ĐSQ cấp)</t>
  </si>
  <si>
    <t>Quạt hút khu vực máy sấy quần áo bị hỏng -&gt; cần thay thế quạt hút mới (cần cắt trần để lắp được quạt mới)</t>
  </si>
  <si>
    <t>Damper trong WC h/đ bình thường, quạt hút trên mái bị lỗi (ĐSQ đã thay mới)
-&gt; Sau khi bảo trì, hệ thống h/đ bình thường</t>
  </si>
  <si>
    <t>Sau khi thực hiện xong công việc bảo trì, hệ thống h/đ bình thường</t>
  </si>
  <si>
    <t>- Hệ thống cơ điện h/đ bình thường
- Quạt dàn nóng AC khi chạy có tiếng kêu to, nguyên nhân do bi quạt -&gt; cần theo dõi &amp; thay thế để hệ thống h/đ liên tục</t>
  </si>
  <si>
    <t>- Cảm biến chuyển động tủ quần áo hỏng -&gt; ĐSQ đã cấp cảm biến mới để thay thế
- Dàn lạnh điều hòa báo lỗi không chạy, ktra bị hỏng sensor -&gt; ĐSQ đã cấp sensor mới thay thế (FCU 9.03)</t>
  </si>
  <si>
    <t>Hệ thống cơ điện h/đ bình thường</t>
  </si>
  <si>
    <t>Hiep.hs, Hoang.v, Hieu.nq</t>
  </si>
  <si>
    <t>EOA_210326_R1_ME_Q02</t>
  </si>
  <si>
    <t>Hiep.hs, Long.nv, Thang.ta, Truong.vx</t>
  </si>
  <si>
    <t xml:space="preserve"> Plumbing &amp; AC</t>
  </si>
  <si>
    <t>- FCU 1.01 bị hỏng bóng đèn UV. Bên SQ đã cấp bóng đèn để thay thế mới
- Đường ống thoát nước chậu rửa thoát nước rất kém -&gt; cần cải tạo đường ống thoát nước mới cho chậu rửa</t>
  </si>
  <si>
    <t>Hiep.hs, Long.nv, Manh.nv</t>
  </si>
  <si>
    <t>Damper WC phòng ngủ chính bị lỗi không đóng-&gt; cần cắt trần để ktra lại damper (hiện tại kg tiếp cận được)</t>
  </si>
  <si>
    <t>Hiep.hs, Thang.ta, Truong.vx</t>
  </si>
  <si>
    <t>Quạt hút khu vực máy sấy quần áo bên JLL đã thay mới vào ngày 2/12/2021, đã h/đ tốt</t>
  </si>
  <si>
    <t>Damper cho cửa hút WC bị hỏng -&gt; cần sửa chữa, thay thế mới
(cần cắt trần thạch cao để tiếp cận, sửa chữa)</t>
  </si>
  <si>
    <t>Hiep.hs, Long.nv, Truong.vx</t>
  </si>
  <si>
    <t>Quạt dàn nóng điều hòa có tiếng ồn -&gt; nên thay thế quạt dàn nóng điều hòa mới</t>
  </si>
  <si>
    <t>- FCU 12.06 có hiện tượng văng nước ra cửa gió, van tiết lưu đóng không kín -&gt; đề nghị thay van tiết lưu</t>
  </si>
  <si>
    <t>EOA_210326_R1_ME_Q03</t>
  </si>
  <si>
    <t>- 2 đèn UV T18 - 18W trong phòng AHU bị hỏng -&gt; cần thay thế
- Dàn nóng điều hòa (052) hỏng bo mạch điều khiển quạt giải nhiệt
- Các hệ thống khác h/đ bình thường</t>
  </si>
  <si>
    <t>Hiep.hs, Thiem.l, Ty.dt</t>
  </si>
  <si>
    <t>Quạt FCU 1.01 hơi kêu -&gt; cần theo dõi thêm (khu bàn ăn)</t>
  </si>
  <si>
    <t>Hiep.hs, Minh.tn, Tai.nt</t>
  </si>
  <si>
    <t>Hiep.hs, Long.nv, Minh.tn</t>
  </si>
  <si>
    <t>Hiep.hs, Dung.ct, Manh.nv</t>
  </si>
  <si>
    <t>Hiep.hs, Cuong.dv, Minh.tn, Thuong.mv</t>
  </si>
  <si>
    <t>Vòi chậu rửa bát bị rỉ nước -&gt; đã sửa chữa vòi nước</t>
  </si>
  <si>
    <t>Hiep.hs, Tai.nt, Minh.tn</t>
  </si>
  <si>
    <t>Hiep.hs, Tai.nt, Thiem.l, Ty.dt</t>
  </si>
  <si>
    <t>Hiep.hs, Minh.tn, Dong.hp</t>
  </si>
  <si>
    <t>Hiep.hs, Minh.tn, Anh.dt, Thuong.mv, Long..nv</t>
  </si>
  <si>
    <t>Hiep.hs, Long.nv, Thuong.mv</t>
  </si>
  <si>
    <t>- FCU 12.5 hỏng van tiết lưu -&gt; đã thay thế van tiết lưu mới
=&gt; FCU 12.5 đã h/đ bình thường</t>
  </si>
  <si>
    <t>EOA_210326_R1_ME_Q04</t>
  </si>
  <si>
    <t>Hiep.hs, Manh.nv, Truong.vx</t>
  </si>
  <si>
    <t>Hiep.hs, Truong.vx, Long.nh</t>
  </si>
  <si>
    <t>- Vòi nước khu bếp bị rỉ nước -&gt; SQ đã cấp vòi, gioăng xử lý xong</t>
  </si>
  <si>
    <t>- Chậu rửa bát thoát nước chậm, đã thông tắc đường thoát</t>
  </si>
  <si>
    <t>- Bãi tắm: vòi nước bị rò rỉ nhỏ, đã khắc phục -&gt; cần theo dõi thêm</t>
  </si>
  <si>
    <t>Hiep.hs, Truong.vx, Manh.nv</t>
  </si>
  <si>
    <t>Quạt dàn nóng có tiếng kêu -&gt; cần theo dõi thêm</t>
  </si>
  <si>
    <t>- FCU 9.04, FCU 9.06 bị rỉ nước -&gt; đã khắc phục
=&gt; cần theo dõi thêm</t>
  </si>
  <si>
    <t>Quạt hút khu máy sấy quần áo hỏng -&gt; cần thay thế quạt hút mới</t>
  </si>
  <si>
    <r>
      <t xml:space="preserve">Hiep.hs, Truong.vx, Manh.nv, </t>
    </r>
    <r>
      <rPr>
        <sz val="12"/>
        <color rgb="FFFF0000"/>
        <rFont val="Arial"/>
        <family val="2"/>
      </rPr>
      <t>Minh.tn</t>
    </r>
  </si>
  <si>
    <t xml:space="preserve">Bản cứng báo cáo không ghi tên Minh.tn =&gt; phần mềm Odoo Minh.tn có chấm công </t>
  </si>
  <si>
    <t>EOA_210326_R1_DO_Q01</t>
  </si>
  <si>
    <t>Front gate</t>
  </si>
  <si>
    <t>- Chỉnh hành trình cổng
- Chỉnh bánh xe tỳ
-&gt; Hệ thống cổng h/đ bình thường</t>
  </si>
  <si>
    <t>Hung2.nm, Hoang.mv, Chuong.nt</t>
  </si>
  <si>
    <t>Rear gate</t>
  </si>
  <si>
    <t>Hệ thống cổng h/đ bình thường</t>
  </si>
  <si>
    <t>EOA_210326_R1_DO_Q02</t>
  </si>
  <si>
    <t>- Sau bảo trì, cổng h/đ bình thường
- Trước bảo trì, cổng trượt khi đóng mở có tiếng kêu -&gt; SPS đã thay bánh xe cửa trước &amp; căn chỉnh lại hệ bánh xe bánh đỗ (bánh xe do ĐSQ cấp) -&gt; cổng đã h/đ bình thường</t>
  </si>
  <si>
    <t>Thao.hv, Hoang.v, Manh.nv</t>
  </si>
  <si>
    <t>Sau bảo trì, cổng h/đ bình thường</t>
  </si>
  <si>
    <t>EOA_210326_R1_DO_Q03</t>
  </si>
  <si>
    <t>Sau bảo trì, cổng &amp; barrie tự động h/đ bình thường. 
Điện áp/ dòng điện (khi h/đ):
- Cổng trượt: 270V/1,29A
- Barrie: 230V/5,4A</t>
  </si>
  <si>
    <t>Thao.hv, Vinh.dd, Long.nv</t>
  </si>
  <si>
    <t>Sau bảo trì, cổng &amp; barrie tự động h/đ bình thường. 
Điện áp/ dòng điện (khi h/đ):
- Cổng trượt: 270V/1,82A
- Barrie: 230V/9,3A</t>
  </si>
  <si>
    <t>Thao.hv, Vinh.dd, Chuong.nt</t>
  </si>
  <si>
    <t>EOA_210326_R1_DO_Q04</t>
  </si>
  <si>
    <t>- Đã thay 1 bánh xe dẫn hướng + 1 con tỳ (vật tư do SQ cấp)
-&gt; Sau khi bảo trì, hệ thống cổng h/đ bình thường</t>
  </si>
  <si>
    <t>- Đã thay 1 bánh xe dẫn hướng + 4 bánh xe chịu lực (vật tư do SQ cấp)
-&gt; Sau khi thay thế &amp; bảo trì, hệ thống cổng h/đ bình thường</t>
  </si>
  <si>
    <t>EOA_210326_R1_TW_M01</t>
  </si>
  <si>
    <t>EOA_210326_R1_TW_M02</t>
  </si>
  <si>
    <t>EOA_210326_R1_TW_M03</t>
  </si>
  <si>
    <t>EOA_210326_R1_TW_M04</t>
  </si>
  <si>
    <t>EOA_210326_R1_TW_M05</t>
  </si>
  <si>
    <t>EOA_210326_R1_TW_M06</t>
  </si>
  <si>
    <t>EOA_210326_R1_TW_M07</t>
  </si>
  <si>
    <t>EOA_210326_R1_TW_M08</t>
  </si>
  <si>
    <t>EOA_210326_R1_TW_M09</t>
  </si>
  <si>
    <t>EOA_210326_R1_TW_M10</t>
  </si>
  <si>
    <t>EOA_210326_R1_TW_M11</t>
  </si>
  <si>
    <t>EOA_210326_R1_TW_M12</t>
  </si>
  <si>
    <t>EOA_210326_R1_TF_Y01</t>
  </si>
  <si>
    <t>Clean fresh &amp; fire fighting water tank</t>
  </si>
  <si>
    <t>Hiep.hs, Chuong.nt, Thi.pd, Anh.dt, Dao.tv</t>
  </si>
  <si>
    <t>EOA_210326_R1_TM_Y01</t>
  </si>
  <si>
    <t>Meter loop resistance, thermal scanning &amp; test RCD</t>
  </si>
  <si>
    <t xml:space="preserve">- Test RCD, 1 số át không đạt cần thay thế át mới, chi tiết như trong báo cáo kỹ thuật
- Các hạng mục còn lại h/đ bình thường </t>
  </si>
  <si>
    <t>Hung2.nm, Toan.dv</t>
  </si>
  <si>
    <t>EOA_210326_R1_WT_Y01</t>
  </si>
  <si>
    <t>Remove sludge for septic tank</t>
  </si>
  <si>
    <t>Đã hoàn thành công việc hút bùn bể nước thải (phía cổng phụ Nguyễn Văn Ngọc)</t>
  </si>
  <si>
    <t>Hung2.nm, Dao.tv</t>
  </si>
  <si>
    <t>EOA_210326_R1_MV_Y01</t>
  </si>
  <si>
    <t>Đã thay hạt lọc chống ẩm cho máy biến áp
=&gt; Hệ thống h/đ bình thường</t>
  </si>
  <si>
    <t>Manh.lh, Dien.hd, Toan.dv, Thang.lv, Thang.ta, Hung2.nm, Duc.nv</t>
  </si>
  <si>
    <t>EOA_210326_R1_SP_Y01</t>
  </si>
  <si>
    <t>Sprinkler pump</t>
  </si>
  <si>
    <t xml:space="preserve">Hệ thống bơm sprinkler đã ktra, bảo dưỡng h/đ bình thường </t>
  </si>
  <si>
    <t>Dien.hd, Le.hh, Dung.ct, Phan.db</t>
  </si>
  <si>
    <t xml:space="preserve">Hệ thống bơm Hydrant đã ktra, bảo dưỡng h/đ bình thường </t>
  </si>
  <si>
    <t>EOA_210326_R1_RD_Q01</t>
  </si>
  <si>
    <t>Roller door</t>
  </si>
  <si>
    <t>SRC</t>
  </si>
  <si>
    <t>Sau bảo trì, cửa h/đ bình thường</t>
  </si>
  <si>
    <t>Thao.hv, Dong.hp</t>
  </si>
  <si>
    <t>Chancery</t>
  </si>
  <si>
    <t>EOA_210326_R1_RD_Q02</t>
  </si>
  <si>
    <t>Sau bảo trì, cửa cuốn h/đ bình thường</t>
  </si>
  <si>
    <t>EOA_210326_R1_RD_Q03</t>
  </si>
  <si>
    <t>EOA_210326_R1_RD_Q04</t>
  </si>
  <si>
    <t>- 2 sợi cáp lụa đã kém -&gt; cần thay mới
- Để đảm bảo hệ thống cửa cuốn hđ ổn định hơn, cần thay thế: động cơ cửa, dây curoa, bộ bánh xe, hệ thống cảm biến, tủ điều khiển
=&gt; Sau khi bảo dưỡng, hệ thống cửa cuốn h/đ bình thường</t>
  </si>
  <si>
    <t>- Để đảm bảo hệ thống cửa cuốn hđ ổn định hơn, cần thay thế: động cơ cửa, dây curoa, bộ bánh xe, hệ thống cảm biến, tủ điều khiển
=&gt; Sau khi bảo dưỡng, hệ thống cửa cuốn h/đ bình thường</t>
  </si>
  <si>
    <t>EOA_210326_R1_PL_S01</t>
  </si>
  <si>
    <r>
      <t>- Các vị trí hố bơm tại tầng B1 &amp; phía cổng sau khung sắt của hệ nắp đậy han rỉ nặng &amp; dây xích treo bơm bị đứt do han rỉ
- Các bơm có độ cách điện &lt;1M</t>
    </r>
    <r>
      <rPr>
        <sz val="12"/>
        <rFont val="Calibri"/>
        <family val="2"/>
      </rPr>
      <t>Ω</t>
    </r>
    <r>
      <rPr>
        <sz val="8.4"/>
        <rFont val="Arial"/>
        <family val="2"/>
      </rPr>
      <t xml:space="preserve"> </t>
    </r>
    <r>
      <rPr>
        <sz val="12"/>
        <rFont val="Arial"/>
        <family val="2"/>
      </rPr>
      <t>-&gt; cần thay thế để đảm bảo an toàn khi h/đ
- 2 bơm ở vị trí hố bảo vệ không có lưới inox chắn rác -&gt; SPS đã lắp đặt lưới chắn rác inox
=&gt; Sau bảo trì, các bơm h/đ bình thường, hệ cấp thoát nước các KV WC, bếp h/đ tốt</t>
    </r>
  </si>
  <si>
    <t>Hiep.hs, Hieu.nq, Hoang.v, Tai.nt, Vinh.dd, Manh.nv</t>
  </si>
  <si>
    <t>EOA_210326_R1_PL_S02</t>
  </si>
  <si>
    <t>- Hố bơm cổng sau: bơm bị hỏng tụ điện, Sứ quán đã cấp tụ điện -&gt; SPS đã thay mới, bơm h/đ bình thường
- Hố bơm hầm B1: bơm bị nhảy át -&gt; Sứ quán đã cấp bơm mới, SPS đã hỗ trợ thay. Bơm mới h/đ bình thường, cách điện OL
=&gt; Sau bảo trì, hệ thống bơm nước thải h/đ bình thường</t>
  </si>
  <si>
    <t>Hiep.hs, Diep.tx, Thang.ta</t>
  </si>
  <si>
    <t>EOA_210326_R1_FF_Y01</t>
  </si>
  <si>
    <t>Cancelled by client</t>
  </si>
  <si>
    <t>EOA_210326_R1_AB_Y01</t>
  </si>
  <si>
    <t>Clean Façade &amp; window</t>
  </si>
  <si>
    <t>Thương &amp; his team have been excellent at delivering the work safety completed. Keep up the great work. Well done team</t>
  </si>
  <si>
    <t>EOA_210326_R1_OT_Y01</t>
  </si>
  <si>
    <t>Inspection safety anchors on the roof</t>
  </si>
  <si>
    <t>EOA_210326_R1_TC_M01</t>
  </si>
  <si>
    <t>Termites control</t>
  </si>
  <si>
    <t>Công việc hoàn thành tốt</t>
  </si>
  <si>
    <t>EOA_210326_R1_TC_M02</t>
  </si>
  <si>
    <t>EOA_210326_R1_TC_M03</t>
  </si>
  <si>
    <t>EOA_210326_R1_TC_M04</t>
  </si>
  <si>
    <t>EOA_210326_R1_TC_M05</t>
  </si>
  <si>
    <t>EOA_210326_R1_TC_M06</t>
  </si>
  <si>
    <t>EOA_210326_R1_TC_M07</t>
  </si>
  <si>
    <t>Không có mối, cv hoàn thành tốt</t>
  </si>
  <si>
    <t>EOA_210326_R1_TC_M08</t>
  </si>
  <si>
    <t>EOA_210326_R1_TC_M09</t>
  </si>
  <si>
    <t>EOA_210326_R1_TC_M10</t>
  </si>
  <si>
    <t>EOA_210326_R1_TC_M11</t>
  </si>
  <si>
    <t>Công việc ktra hoàn thành tốt</t>
  </si>
  <si>
    <t>EOA_210326_R1_TC_M12</t>
  </si>
  <si>
    <t>EOA_210326_R1_TS_M01</t>
  </si>
  <si>
    <t>EOA_210326_R1_TS_M02</t>
  </si>
  <si>
    <t>EOA_210326_R1_TS_M03</t>
  </si>
  <si>
    <t>EOA_210326_R1_TS_M04</t>
  </si>
  <si>
    <t>Phun thuốc diệt mối xung quanh 3 gốc cây cạnh bể bơi
-&gt; Đã hoàn thành cv</t>
  </si>
  <si>
    <t>EOA_210326_R1_TS_M05</t>
  </si>
  <si>
    <t>EOA_210326_R1_TS_M06</t>
  </si>
  <si>
    <t>EOA_210326_R1_TS_M07</t>
  </si>
  <si>
    <t>EOA_210326_R1_TS_M08</t>
  </si>
  <si>
    <t>EOA_210326_R1_TS_M09</t>
  </si>
  <si>
    <t>EOA_210326_R1_TS_M10</t>
  </si>
  <si>
    <t>EOA_210326_R1_TS_M11</t>
  </si>
  <si>
    <t>EOA_210326_R1_TS_M12</t>
  </si>
  <si>
    <t>TBH2106</t>
  </si>
  <si>
    <t>- Sửa chữa tụ bù Xưởng 4
- Đo cách điện cho cuộn kháng &amp; tụ mới
- Quét ảnh nhiệt tủ tụ bù sau khi sửa chữa
- Chạy thử, bàn giao
=&gt; CV đã hoàn thành, thiết bị h/đ bình thường</t>
  </si>
  <si>
    <t>USP2106</t>
  </si>
  <si>
    <t>CẢI TẠO HẦM BỂ BƠI</t>
  </si>
  <si>
    <t>- Vệ sinh bể bơi
- Bóc bỏ lấp gạch ốp hiện trạng
- Bơm foam chống thấm
- Trát lại thành &amp; đáy hầm bằng xi cát
- Quét chống thấm
- Trát lại thành &amp; đáy hầm bằng xi măng cát
- Quét chống thấm 2 lớp Sikatop Seal 107
- Thang &amp; nắp inox 304
- Vận chuyển rác thải
=&gt; Cv đã hoàn thành</t>
  </si>
  <si>
    <t>VPB2101</t>
  </si>
  <si>
    <t>LẮP ĐẶT BỔ SUNG ĐẦU BÁO CHÁY CHO TẦNG 12</t>
  </si>
  <si>
    <t>Fire detector</t>
  </si>
  <si>
    <t>Manh.lh: công việc đã xong nhưng KH chưa ký báo cáo</t>
  </si>
  <si>
    <t>BLB2102</t>
  </si>
  <si>
    <t>SỬA CHỮA ATS</t>
  </si>
  <si>
    <t>- ATS số 3 bị xả thải điện lưới do relay bảo vệ điện áp tác động
-&gt; Ngắt nguồn realy, căn chỉnh lại các thông số bảo vệ
-&gt; Đo điện áp của điện lưới: 384 V - 386V -380V
-&gt; Relay bảo vệ điện áp đã h/đ bình thường
-&gt; Relay bảo vệ điện áp h/đ không ổn định -&gt; cần thay mới
=&gt; Đã thay relay mới =&gt; Hệ thống h/đ bình thường</t>
  </si>
  <si>
    <t>HUD_210326</t>
  </si>
  <si>
    <t>HUD_210326_CT_S01</t>
  </si>
  <si>
    <t>- Thay 6 dây curoa cho 3 quạt tháp số 1
=&gt; Sau bảo trì, các thông số đảm bảo y/c kỹ thuật
=&gt; Hệ thống h/đ bình thường</t>
  </si>
  <si>
    <t>Thao.hv, Long.nv, Anh.dt</t>
  </si>
  <si>
    <t>HUD_211006</t>
  </si>
  <si>
    <t>HUD_211006_CT_Q01</t>
  </si>
  <si>
    <t>Sau bảo trì, hệ thống tháp giải nhiệt h/đ bình thường</t>
  </si>
  <si>
    <t>Le.hh, Dong.hp, Diep.tx</t>
  </si>
  <si>
    <t>HUD_211006_CT_Q02</t>
  </si>
  <si>
    <t>Sau bảo trì, các thông số kỹ thuật đảm bảo y/c.
Hệ thống h/đ bình thường</t>
  </si>
  <si>
    <t>HUD_211006_CT_Q03</t>
  </si>
  <si>
    <t>Sau bảo trì, hệ thống quạt tháp chiller h/đ bình thường</t>
  </si>
  <si>
    <t>WBK_210525</t>
  </si>
  <si>
    <t>WBK_210525_LV_S01</t>
  </si>
  <si>
    <t>Hệ thống tủ điện đã ktra, tình trạng h/đ bình thường</t>
  </si>
  <si>
    <t>Dien.hd, Hoang.mv, Cuong.dv</t>
  </si>
  <si>
    <t>WBK_210525_LV_S02</t>
  </si>
  <si>
    <t>- Có 2CB tủ out put bị hỏng
=&gt; Sau bảo trì, hệ thống tủ điện h/đ bình thường</t>
  </si>
  <si>
    <t>Thao.hv, Dung.ct, Thuong.mv, Thang.lv</t>
  </si>
  <si>
    <t>WBK_210525_LS_Q01</t>
  </si>
  <si>
    <t xml:space="preserve"> Phòng Hội An tầng 7: 1 balat hỏng
- Phòng Lạng Sơn tầng 2: 1 balat hỏng
=&gt; cần thay thế balat hỏng cho đèn</t>
  </si>
  <si>
    <t>Dien.hd, Hoang.mv, Minh.tn</t>
  </si>
  <si>
    <t>WBK_210525_LS_Q02</t>
  </si>
  <si>
    <t>- Phòng họp Lạng Sơn tầng 2 bị hỏng balat đèn huỳnh quang cấp cho 2 bóng chữ U cùng 1 máng đèn bị hỏng -&gt; cần thay balat mới
- Đèn Led phòng họp Lạng Sơn tầng 2 bị hỏng balat -&gt; cần thay thế balat mới</t>
  </si>
  <si>
    <t>WBK_210525_LS_Q03</t>
  </si>
  <si>
    <t>- Hỏng chấn lưu đèn phòng họp tầng 2
- Hỏng 3 bộ đổi nguồn 24VDC co đèn led thanh âm trần (cửa phòng Lạng Sơn tầng 2, bếp tầng 7 &amp; phòng HN tầng 8)
- Hỏng 3 đèn emergency (cửa phòng Han-2-218, phòng Cà Mau tầng 2 7 phòng 624 tầng 6)
=&gt; Sau bảo trì, hệ thống h/đ bình thường</t>
  </si>
  <si>
    <t>Thao.hv, Dung.ct, Thuong.mv</t>
  </si>
  <si>
    <t>WBK_210525_LS_Q04</t>
  </si>
  <si>
    <t>- Đèn emergency tầng 2 vị trí HAN 2-218, tầng 6 vị trí HAN 6-624 tầng 8 vị trí VN08-Utility 03 hỏng -&gt; cần thay mới
- Đèn led thanh âm trần không sáng 3 vị trí: Lễ tân tầng 2, bếp tầng 7, phòng họp tầng 8-&gt; cần thay mới
=&gt; Sau bảo trì, hệ thống h/đ bình thường</t>
  </si>
  <si>
    <t>Thao.hv, Thao.ct, Dao.tv</t>
  </si>
  <si>
    <t>WBK_210525_PL_Q01</t>
  </si>
  <si>
    <t>- Sau bảo trì, bình nước nóng &amp; hệ thốn bơm, bể lắng nước thải h/đ bình thường
- Bể lắng lọc nước thải đóng cặn váng mỡ, bám bẩn rất nhiều có thể gây tăc bơm</t>
  </si>
  <si>
    <t>Le.hh, Thiem.l, Thang.lv</t>
  </si>
  <si>
    <t>WBK_210525_PL_Q02</t>
  </si>
  <si>
    <t>WBK_210525_PL_Q03</t>
  </si>
  <si>
    <t>Hiep.hs,  Truong.vx, Minh.tn</t>
  </si>
  <si>
    <t>WBK_210525_PL_Q04</t>
  </si>
  <si>
    <t>WBK_210525_AC_Q01</t>
  </si>
  <si>
    <t>WBK_210525_AC_Q02</t>
  </si>
  <si>
    <t>- FCU 2.01 &amp; 2.04 báo lỗi J9 không chạy -&gt; SPS đã ktra &amp; thay thế cụm cảm biến dàn nóng, FCU 2.01 &amp; 2.04 đã hết báo lỗi, đã h/đ bình thường</t>
  </si>
  <si>
    <t>WBK_210525_AC_Q03</t>
  </si>
  <si>
    <t>Hiep.hs, Long.nv,Ty.dt, Anh.dt</t>
  </si>
  <si>
    <t>WBK_210525_AC_Q04</t>
  </si>
  <si>
    <t>WBK_210525_VF_Q01</t>
  </si>
  <si>
    <t>Các quạt thông gió h/đ bình thường</t>
  </si>
  <si>
    <t>WBK_210525_VF_Q02</t>
  </si>
  <si>
    <t>WBK_210525_VF_Q03</t>
  </si>
  <si>
    <t>Hiep.hs, Minh.tn, Truong.vx</t>
  </si>
  <si>
    <t>WBK_210525_VF_Q04</t>
  </si>
  <si>
    <t>WBK_210525_AP_Q01</t>
  </si>
  <si>
    <t>Các máy lọc không khí h/đ bình thường</t>
  </si>
  <si>
    <t>WBK_210525_AP_Q02</t>
  </si>
  <si>
    <t>WBK_210525_AP_Q03</t>
  </si>
  <si>
    <t>Hiep.hs, Ty.dt, Anh.dt</t>
  </si>
  <si>
    <t>WBK_210525_AP_Q04</t>
  </si>
  <si>
    <t>Hiep.hs, Truong.vx, Manh.nv, Thuong.mv</t>
  </si>
  <si>
    <t>WBK_210525_PS_S01</t>
  </si>
  <si>
    <t>Hệ thống báo động đã ktra, h/đ bình thường</t>
  </si>
  <si>
    <t>WBK_210525_PS_S02</t>
  </si>
  <si>
    <t>Thao.hv, Dung.ct, Thang.lv</t>
  </si>
  <si>
    <t>WBK_210525_CC_Q01</t>
  </si>
  <si>
    <t xml:space="preserve">CCTV </t>
  </si>
  <si>
    <t>- Hệ thống camera đã ktra
+ Camera số 10 tầng 2, camera số 6 tầng 8 bị hỏng -&gt; cần thay thế</t>
  </si>
  <si>
    <t>WBK_210525_CC_Q02</t>
  </si>
  <si>
    <t>Hệ thống camera hoạt động bình thường</t>
  </si>
  <si>
    <t>WBK_210525_CC_Q03</t>
  </si>
  <si>
    <t>WBK_210525_CC_Q04</t>
  </si>
  <si>
    <t>Sau bảo trì, hệ thống camera hoạt động bình thường</t>
  </si>
  <si>
    <t>Thao.hv, Thao.ct, Manh.nv</t>
  </si>
  <si>
    <t>WBK_210525_AS_Q01</t>
  </si>
  <si>
    <t>Hệ thống kiểm soát ra vào đã kiểm tra hoạt động bình thường</t>
  </si>
  <si>
    <t>WBK_210525_AS_Q02</t>
  </si>
  <si>
    <t>- Ắc quy bo nguồn phòng server, phòng IT tầng 2 bị hỏng -&gt; cần thay thế
- Ắc quy bo nguồn cửa ra vào thang hàng tầng 6 bị hỏng -&gt; cần thay thế
- Ắc quy bo nguồn chỗ để máy photo tầng 8 bị hỏng -&gt; cần thay thế</t>
  </si>
  <si>
    <t>Hiep.hs, Long.nv, Hoang.mv, Truong.vx</t>
  </si>
  <si>
    <t>WBK_210525_AS_Q03</t>
  </si>
  <si>
    <t>Thay 4 bình ắc quy 12V/7A bị hỏng theo báo cáo bảo trì lần trước
-&gt; Sau bảo trì, hệ thống h/đ bình thường</t>
  </si>
  <si>
    <t>WBK_210525_AS_Q04</t>
  </si>
  <si>
    <t>- Ắc quy RV tủ nguồn cửa trượt Lễ tân tầng 2 kém (sau 2h ắc quy sụt áp còn 4,7V)
- Ắc quy 12V tủ nguồn gần phòng Hanoi meeting room tầng 8 kém. Sau 2h hoạt động ắc quy sụt áp còn 4,9V
-&gt; Đề nghị thay thế 2 ắc quy trên
=&gt; Các cửa h/đ bình thường sau bảo trì</t>
  </si>
  <si>
    <t>Đề nghị gửi báo giá thay thế thiết bị hỏng</t>
  </si>
  <si>
    <t>Thao.hv, Manh.nv, Dao.tv</t>
  </si>
  <si>
    <t>WBK_210525_FF_S01</t>
  </si>
  <si>
    <t>- Hệ thống báo cháy h/đ bình thường
- Ắc quy của tủ chữa cháy phòng UPS tầng 2 kém -&gt; cần thay thế (12V7,2AH: 2 cái)
- Bình cứu hỏa gần cửa ra thang hàng tầng 8 hết áp suất -&gt; cần thay (ABC 6 kg)</t>
  </si>
  <si>
    <t>Dien.hd, Hoang.mv, Tai.nt</t>
  </si>
  <si>
    <t>WBK_210525_FF_S02</t>
  </si>
  <si>
    <t>Sau bảo trì, hệ thống báo cháy h/đ bình thường
-&gt; Các bình chữa cháy đều đạt y/c kỹ thuật</t>
  </si>
  <si>
    <t>WBK_210525_RD_S01</t>
  </si>
  <si>
    <t>WBK_210525_RD_S02</t>
  </si>
  <si>
    <t>VPB2102</t>
  </si>
  <si>
    <t>THAY THẾ VÒNG BI ĐỘNG CƠ QUẠT THÁP GIẢI NHIỆT SỐ 1,2,4</t>
  </si>
  <si>
    <t>Bearing</t>
  </si>
  <si>
    <t xml:space="preserve">Tháp 1 </t>
  </si>
  <si>
    <t>- Tháp giải nhiệt số 1: vòng bi hỏng, kêu to -&gt; Tháo motor quạt, thay vòng bi mới 2 đầu motor động cơ quạt tháp 1 =&gt; Sau khi thay vòng bi, motor động cơ quạt h/đ bình thường. Đã bàn giao cho kỹ thuật tòa nhà</t>
  </si>
  <si>
    <t>Le.hh, Hung2.nm, Thao.ct, Tai.nt, Dong.hp</t>
  </si>
  <si>
    <t>Tháp 2</t>
  </si>
  <si>
    <t>- Tháp giải nhiệt số 2: thiết bị động cơ quạt h/đ bình thường -&gt; thay thế vòng bi động cơ quạt -&gt; thiết bị h/đ bình thường</t>
  </si>
  <si>
    <t xml:space="preserve"> Thao.ct, Dung.ct, Thang.lv, minh.tn</t>
  </si>
  <si>
    <t>Tháp 4</t>
  </si>
  <si>
    <t>-  Tháp giải nhiệt số 4: vòng bi hỏng, kêu to -&gt; Tháo motor quạt, thay vòng bi mới 2 đầu motor động cơ quạt tháp 4 =&gt; Sau khi thay vòng bi, motor động cơ quạt h/đ bình thường. Đã bàn giao cho kỹ thuật tòa nhà</t>
  </si>
  <si>
    <t>Le.hh, Thiem.l, Tai.nt, Hoang.mv, Anh.dt. Dong.hp</t>
  </si>
  <si>
    <t>Mayfair, 34B Tran Phu, Ba Dinh, Ha Noi</t>
  </si>
  <si>
    <t>EOC2106</t>
  </si>
  <si>
    <t>KIỂM TRA CÁC THIẾT BỊ ĐIỆN TẠI NHÀ MS. LOUISE</t>
  </si>
  <si>
    <t>Electric equipment</t>
  </si>
  <si>
    <t>Kiểm tra các thiết bị điện
-&gt; Tất cả các thiết bị điện đang h/đ bình thường</t>
  </si>
  <si>
    <t>Hiep.hs, Long.nv</t>
  </si>
  <si>
    <t>TBH2107</t>
  </si>
  <si>
    <t>BẢO TRÌ QUẠT THÔNG GIÓ XƯỞNG 2</t>
  </si>
  <si>
    <t>- Đã thay 6 tụ khởi động của 6 quạt
- Đã thay 6 dây đai của 6 quạt
=&gt; Hiện các quạt sau bảo trì h/đ bình thường</t>
  </si>
  <si>
    <t>EOA2142</t>
  </si>
  <si>
    <t>THAY THẾ CÔNG TƠ ĐIỆN CHO CĂN HỘ SỐ 1</t>
  </si>
  <si>
    <t>Power meter</t>
  </si>
  <si>
    <t>Thay thế công tơ điện cho căn hộ số 1
-&gt; Chạy thử, bàn giao
=&gt; Công tơ điện sau thay thế h/đ bình thường</t>
  </si>
  <si>
    <t>- Bảo trì đầu báo cháy phòng kho hầm B1
- Các đầu báo trong phòng kho không được cấp nguồn -&gt; đã cấp nguồn test đầu báo trong kho, các đầu báo trong kho h/đ bình thường. Sau khi reset, tủ vẫn báo cháy nên đã tháo nguồn cấp đầu báo trong kho B1 để các đầu báo khác vẫn h/đ
=&gt; Các đầu báo nhiệt trong kho, hầm B1 h/đ bình thường nhưng tủ báo cháy vẫn báo lỗi nên đã tháo nguồn cấp cho phòng kho B1 =&gt; cần ktra lại các đầu báo LP-1-Ađ 5 hầm B1</t>
  </si>
  <si>
    <t>- Tủ báo cháy tầng hầm B1 báo lỗi Loop 1 địa chỉ 05
-&gt; Ktra các đầu báo, module và các đế đầu báo loop 1 địa chỉ 05 -&gt; các đầu báo &amp; module h/đ bình thường
-&gt; Ktra đế đầu báo có 1 đế đầu báo tiếp xúc kém với đầu báo, dẫn đến báo lỗi về tủ B1
-&gt; Đã kẹp lại đế đầu báo để tiếp xúc tốt hơn với đầu báo
=&gt; Hiện tại các đầu báo đã h/đ bình thường
=&gt; Đã nhả cách ly loop 1 địa chỉ 05 theo dõi 1h vẫn h/đ bình thường
=&gt; cần theo dõi thêm</t>
  </si>
  <si>
    <t>Hiep.hs, Cuong.dv, Toan.dv</t>
  </si>
  <si>
    <t xml:space="preserve">- Điện phân clo bị rỉ nước (P. Lọc bể bơi)
- Ktra điện phân clo bị hở nước từ đầu phân cực  -&gt; cần thay thế điện phân clo mới để thiết bị h/đ 
=&gt; Cần thay thế 01 điện phân mới </t>
  </si>
  <si>
    <t>- Điều hòa P 1.1.018 cảnh báo lỗi A3
-&gt; Ktra, vệ sinh phao, bơm, máng nước ngưng
-&gt; Chạy máy &amp; theo dõi
=&gt; Điều hòa đã h/đ bình thường -&gt; cần theo dõi thêm</t>
  </si>
  <si>
    <t>- Cả 3 máy phát điện báo lỗi
-&gt; Ktra tổng thể hệ thống MFĐ, bộ hòa đồng bộ cho từng máy
-&gt; Cài đặt, cân chỉnh hệ thống hòa cho 3 máy
-&gt; Chạy hòa có tải cho 3 MFĐ
=&gt; Sau khi cài đặt, cân chỉnh thông số điện áp &amp; tần số: hệ thống MFĐ h/đ bình thường</t>
  </si>
  <si>
    <t>MFĐ không khởi động được
-&gt; Ktra điện áp bình ắc quy (26,5 V)
-&gt; Ktra đường nhiên liệu cấp vào máy (bình thường)
-&gt; Ktra bo EIM basic MR3 (24 VDC) phát hiện thấy chảy nhựa mặt sau bo
-&gt; Ktra lọc gió bị nghẹt
=&gt; Khởi động MFĐ, máy không chạy. Ắc quy tại thời điểm đề là 21,1V
=&gt; Đường nhiên liệu bình thường
=&gt; Cần ktra theo dõi bo
=&gt; Cần thay thế lọc gió</t>
  </si>
  <si>
    <t>LTK_210630</t>
  </si>
  <si>
    <t>LTK_210630_GE_M01</t>
  </si>
  <si>
    <t>LTK_210630_GE_M02</t>
  </si>
  <si>
    <t>LTK_210630_GE_M03</t>
  </si>
  <si>
    <t>LTK_210630_GE_Y01</t>
  </si>
  <si>
    <t>- Đã đổ thêm dung dịch vào bình ắc quy
-&gt; Sau khi thay thế vật tư (dầu nhớt, phin lọc, nước làm mát) &amp; bảo dưỡng MFĐ, hệ thống MFĐ h/đ bình thường</t>
  </si>
  <si>
    <t>Chuong.nt, Thiem.l</t>
  </si>
  <si>
    <t>LTK_210630_GE_M04</t>
  </si>
  <si>
    <t>LTK_210630_GE_M05</t>
  </si>
  <si>
    <t>LTK_210630_GE_M06</t>
  </si>
  <si>
    <t>LTK_210630_GE_M07</t>
  </si>
  <si>
    <t>LTK_210630_GE_M08</t>
  </si>
  <si>
    <t>Hung2.nm, Chuong.nt, Ty.dt</t>
  </si>
  <si>
    <t>LTK_210630_GE_M09</t>
  </si>
  <si>
    <t>LTK_210630_GE_M10</t>
  </si>
  <si>
    <t>LTK_210630_GE_M11</t>
  </si>
  <si>
    <t>LTK_210630_FT_Q01</t>
  </si>
  <si>
    <r>
      <t>- Đèn UV báo lỗi A3
- Bơm trung chuyển đo cách điện OM</t>
    </r>
    <r>
      <rPr>
        <sz val="12"/>
        <rFont val="Calibri"/>
        <family val="2"/>
      </rPr>
      <t xml:space="preserve">Ω
</t>
    </r>
    <r>
      <rPr>
        <sz val="12"/>
        <rFont val="Arial"/>
        <family val="2"/>
      </rPr>
      <t>- Cần kiểm tra chuyên sâu &amp; theo dõi thêm
=&gt; Hệ thống bơm h/đ bình thường</t>
    </r>
  </si>
  <si>
    <t>LTK_210630_FT_Q02</t>
  </si>
  <si>
    <t>LTK_210630_FT_Q03</t>
  </si>
  <si>
    <t>Sau bảo trì, hệ thống bơm &amp; hệ thống nước h/đ bình thường</t>
  </si>
  <si>
    <t>Thao.hv, Truong.vx, Long.nh</t>
  </si>
  <si>
    <t>LTK_210630_FT_Q04</t>
  </si>
  <si>
    <t>LTK_210630_AC_Q01</t>
  </si>
  <si>
    <t>Hệ thống điều hòa sau khi bảo trì h/đ bình thường</t>
  </si>
  <si>
    <t>Hiep.hs, Tai.nt, Hieu.nq, Le.hh</t>
  </si>
  <si>
    <t>LTK_210630_AC_Q02</t>
  </si>
  <si>
    <t>LTK_210630_AC_Q03</t>
  </si>
  <si>
    <t>Hiep.hs, Minh.tn, Ty.dt</t>
  </si>
  <si>
    <t>LTK_210630_AC_Q04</t>
  </si>
  <si>
    <t>LTK_210630_DO_Q01</t>
  </si>
  <si>
    <t>- 1 tụ 10mM bị kém trị số (6mM) -&gt; SPS đã tiến hành thay mới
=&gt; Sau bảo trì, cửa h/đ bình thường</t>
  </si>
  <si>
    <t>Thao.hv, Thang.lv</t>
  </si>
  <si>
    <t>LTK_210630_DO_Q02</t>
  </si>
  <si>
    <t>LTK_210630_DO_Q03</t>
  </si>
  <si>
    <t>- Cổng tự động 1: cánh tôn bị rỉ, mọt -&gt; cần bọc lại tôn mới &amp; sơn lại 
- Cổng tự động 2: cánh khi đóng không khép đều được 2 cánh -&gt; đã cân chỉnh cơ &amp; chỉnh hành trình đóng mở
-&gt; Sau bảo trì, cổng h/đ bình thường</t>
  </si>
  <si>
    <t>LTK_210630_DO_Q04</t>
  </si>
  <si>
    <t>LTK_210630_WH_Q01</t>
  </si>
  <si>
    <r>
      <t>- Rơ le nhiệt bình 50L nhà WC tầng 2 bị hỏng
- Treo lại bình nóng WC nhà xe do bị nhổ nở có thể rơi bình</t>
    </r>
    <r>
      <rPr>
        <sz val="12"/>
        <color rgb="FFFF0000"/>
        <rFont val="Arial"/>
        <family val="2"/>
      </rPr>
      <t xml:space="preserve">
</t>
    </r>
    <r>
      <rPr>
        <sz val="12"/>
        <rFont val="Arial"/>
        <family val="2"/>
      </rPr>
      <t>=&gt; Sau bảo trì, các bình h/đ bình thường</t>
    </r>
  </si>
  <si>
    <t>Thao.hv, Thang.lv, Hoang.mv</t>
  </si>
  <si>
    <t>LTK_210630_WH_Q02</t>
  </si>
  <si>
    <t>LTK_210630_WH_Q03</t>
  </si>
  <si>
    <t>Thao.hv, Thang.ta, Long.nh</t>
  </si>
  <si>
    <t>LTK_210630_WH_Q04</t>
  </si>
  <si>
    <t>LTK_210630_DB_Q01</t>
  </si>
  <si>
    <t>Hệ thống tủ điện phân phối đã kiểm tra, bảo dưỡng h/đ bình thường</t>
  </si>
  <si>
    <t>Dien.hd, Thiem.l, Hoang.v</t>
  </si>
  <si>
    <t>LTK_210630_DB_Q02</t>
  </si>
  <si>
    <t>Đã làm nhưng chưa lấy báo cáo về vp</t>
  </si>
  <si>
    <t>LTK_210630_DB_Q03</t>
  </si>
  <si>
    <t>Thao.hv, Thang.ta, Hoang.mv</t>
  </si>
  <si>
    <t>LTK_210630_DB_Q04</t>
  </si>
  <si>
    <t>LTK_210630_VF_Q01</t>
  </si>
  <si>
    <t>Hệ thống quạt hút đã ktra bảo dưỡng h/đ bình thường</t>
  </si>
  <si>
    <t>Dien.hd, Cuong.dv, Hoang.v</t>
  </si>
  <si>
    <t>LTK_210630_VF_Q02</t>
  </si>
  <si>
    <t>LTK_210630_VF_Q03</t>
  </si>
  <si>
    <t>LTK_210630_VF_Q04</t>
  </si>
  <si>
    <t>LTK_210630_EX_Q01</t>
  </si>
  <si>
    <t>- Hệ thống chiếu sáng ngoài nhà đã ktra bảo dưỡng h/đ bình thường
- Đã thay thế 1 số bóng đèn hỏng:
+ Bóng compac Philips 11W: 12c
+ Bóng compac Philips 14W: 9c
+ Bóng led tròn 7W: 4c</t>
  </si>
  <si>
    <t>LTK_210630_EX_Q02</t>
  </si>
  <si>
    <t>LTK_210630_EX_Q03</t>
  </si>
  <si>
    <t>- Có 1 trụ đèn cạnh bể bơi không sáng, qua ktra thấy không có nguồn điện
-&gt; Sau bảo trì, hệ thống h/đ bình thường</t>
  </si>
  <si>
    <t>LTK_210630_EX_Q04</t>
  </si>
  <si>
    <t>LTK_210630_IL_Q01</t>
  </si>
  <si>
    <t>Đèn chiếu sáng trong nhà bị cháy 4 bóng đèn -&gt; đã thay thế bóng đèn mới</t>
  </si>
  <si>
    <t>LTK_210630_IL_Q02</t>
  </si>
  <si>
    <t>LTK_210630_IL_Q03</t>
  </si>
  <si>
    <t>- Thay 17 bóng đèn trong &amp; ngoài nhà
=&gt; Sau bảo trì, hệ thống h/đ bình thường</t>
  </si>
  <si>
    <t>LTK_210630_IL_Q04</t>
  </si>
  <si>
    <t>LTK_210630_PP_Q01</t>
  </si>
  <si>
    <t>LTK_210630_PP_Q02</t>
  </si>
  <si>
    <t>LTK_210630_PP_Q03</t>
  </si>
  <si>
    <t>Thao.hv, Truong.vx, Long.nv</t>
  </si>
  <si>
    <t>LTK_210630_PP_Q04</t>
  </si>
  <si>
    <t>LTK_210630_PL_Q01</t>
  </si>
  <si>
    <t>Tank chứa nước phụ ngoài cổng bị han rỉ, mối hàn, móp méo -&gt; cần thay thế tank chứa nước khác</t>
  </si>
  <si>
    <t>LTK_210630_PL_Q02</t>
  </si>
  <si>
    <t>LTK_210630_PL_Q03</t>
  </si>
  <si>
    <t>LTK_210630_PL_Q04</t>
  </si>
  <si>
    <t>LTK2114</t>
  </si>
  <si>
    <t>CÁC SỬA CHỮA NHỎ THÁNG 07/2021</t>
  </si>
  <si>
    <t>- Bọc bàn bếp bằng tấm inox
- Thay sensor dàn nóng
=&gt; Đã hoàn thành công việc</t>
  </si>
  <si>
    <t>Hiep.hs, Tai.nt, Long.nv</t>
  </si>
  <si>
    <t>GFS2104</t>
  </si>
  <si>
    <t>GFS2104-GE-S01</t>
  </si>
  <si>
    <t>BẢO TRÌ MÁY PHÁT ĐIỆN - KHỐI ĐẾ</t>
  </si>
  <si>
    <t>G3</t>
  </si>
  <si>
    <t>Để đảm bảo hệ thống MFĐ h/đ ổn định hơn -&gt; cần thay thế toàn bộ lọc, dầu nhớt &amp; nước làm mát
=&gt; Sau khi bảo dưỡng, hệ thống MFĐ h/đ bình thường</t>
  </si>
  <si>
    <t>Bộ phận kỹ thuật xác nhận nhà thầu SPS đã tiến hành bảo trì lần 1 với MFĐ số 3 theo đúng các hạng mục check list nửa năm</t>
  </si>
  <si>
    <t>Hung2.nm, Chuong.nt, Hoang.mv</t>
  </si>
  <si>
    <t>G4</t>
  </si>
  <si>
    <t>Bộ phận kỹ thuật xác nhận nhà thầu SPS đã tiến hành bảo trì lần 1 với MFĐ số 4 theo đúng các hạng mục check list nửa năm</t>
  </si>
  <si>
    <t>GFS2104-GE-Y01</t>
  </si>
  <si>
    <t>- MFĐ báo lỗi ECU coolant level (mức nước thấp) do tắc đường ống hồi nước về két -&gt; đã vệ sinh, thông tắc đường ống. Để triệt để, ổn định cần xúc rửa két nước, đường ống &amp; thay thế nước làm mát 
- Bộ sấy nước làm mát hư hỏng do thiết bị sử dụng theo thời gian
-&gt; Cần thay thế 2 can nhiệt
=&gt; Sau khi bảo dưỡng, hệ thống MFĐ h/đ bình thường</t>
  </si>
  <si>
    <t>Nhà thầu SPS đã thực hiện các công việc như liệt kê</t>
  </si>
  <si>
    <t>- Bulong dưới đáy tắc te thấm dầu. Lưu ý lần thay dầu nhớt định kỳ tới xử lý triệt để
-&gt; Sau khi bảo dưỡng, hệ thống MFĐ h/đ bình thường</t>
  </si>
  <si>
    <t>- Sự cố tràn bể nước do hỏng phao cơ
-&gt; Đã thay thế phao cơ mới
=&gt; Hệ thống bể nước đã kin</t>
  </si>
  <si>
    <t xml:space="preserve">EOF2104 </t>
  </si>
  <si>
    <t>SỬA CHỮA CỔNG CHÍNH 57 TRẦN HƯNG ĐẠO</t>
  </si>
  <si>
    <t>Bánh răng &amp; thanh răng cổng chính 57 Trần Hưng Đạo bị mòn, đảo lắc
-&gt; Thay thế thanh ray, bánh răng
-&gt; Chạy thử, bàn giao
=&gt; Cổng chính đã h/đ bình thường, tuy nhiên động cơ cổng đã cũ, xuống cấp, trục bị mòn, đã vận hành lâu năm nên SPS đề xuất thay thế động cơ cổng để đảm bảo vận hành ổn định</t>
  </si>
  <si>
    <t>Thang.ta, Thao.ct, Anh.dt</t>
  </si>
  <si>
    <t>TAL2104</t>
  </si>
  <si>
    <t>SỬA CHỮA RÒ RỈ TANK NƯỚC NÓNG PHÒNG GIẶT</t>
  </si>
  <si>
    <t>- Tank nước nóng phòng Giặt bị rò rỉ, nứt mối hàn
-&gt; Sửa chữa rò rỉ tank nước nóng phòng giặt
-&gt; CV đã hoàn thành, điểm rò rỉ đã được sửa chữa khắc phục</t>
  </si>
  <si>
    <t>Vincom Trần Duy Hưng, Hà Nội</t>
  </si>
  <si>
    <t>BBP2101</t>
  </si>
  <si>
    <t>CÔNG VIỆC PHẦN ĐIỆN VÀ CÁP ĐIỆN</t>
  </si>
  <si>
    <t>Electrical &amp; Cable</t>
  </si>
  <si>
    <t>- Lắp đặt Đồng hồ đo công suất điện tử kèm theo biến dòng Class 0.5 vào tủ điện hiện trạng
- Công tác đi dây tín hiệu Modbus cho đồng hồ công suất (CH, CHWP &amp; CWP)
- Công tác đi dây cho Cảm biến nhiệt độ (PT100)
- Công tác đi dây cho Cảm biến áp suất
- Công tác đi dây cho Lưu lượng kế
- Công tác đi dây tín hiệu Tốc độ đặt của biến tần CHWP &amp; CWP
- Công tác đi dây tín hiệu phản hổi tốc độ của biến tần CHWP &amp; CWP
- Lắp đặt tủ điều khiển BBP-PLC (cấp bởi bên khác) trên tường hoặc sàn với giá đỡ phù hợp
- Công tác đi dây tín hiệu trạng thái van điều khiển động cơ cho đường nước lạnh và nước giải nhiệt CHW &amp; CW
- Công tác đi dây tín hiệu điều khiển Tốc độ biến tần của Tháp giải nhiệt (CT)
- Công tác đi dây tín hiệu phản hổi tốc độ của biến tần CT
- Công tác đi dây cảm biến môi trường
- Lắp đặt tủ điều khiển BBP-RIO (cấp bởi bên khác) trên tường hoặc sàn với giá đỡ phù hợp
- Lắp đặt cáp quang từ tủ BBP-PLC tại tầng hầm B1 đến tủ BBP-RIO tại tầng 1
=&gt; Công việc đã hoàn thành</t>
  </si>
  <si>
    <t>Thang.lv, Hieu.nq, Hung.nm, Thi.pd</t>
  </si>
  <si>
    <t>- Tình trạng MFĐ báo lỗi: Gen under frequenvy shutdown
-&gt; Ktra hệ thống đường nhiên liệu, ktra áp nhiên liệu
-&gt; Chỉnh lại 2 van hồi dầu
-&gt; Chạy máy có tải &amp; theo dõi
=&gt; Hệ thống MFĐ h/đ bình thường -&gt; cần theo dõi thêm</t>
  </si>
  <si>
    <t>- Bình ắc quy MFĐ 1100kVA &amp; 45 kVA: mắt bình có báo màu trắng
-&gt; Đo điện áp trước khi khởi động: MFĐ1100kVA: 25,82V; MFĐ 45kVA: 13,75V
-&gt; Đo điện áp khi khởi động:  MFĐ1100kVA: 17,20V; MFĐ 45kVA: 12,2V
=&gt; Toàn bộ bình ắc quy của MFĐ đã đưa vào sử dụng từ T12/2017. Mắt bình ắc quy, báo tín hiệu màu trắng, trong khuyến cáo của nhà sản xuất cần thay thế
=&gt; Cần thay thế toàn bộ 5 bình ắc quy cho 2 MFĐ</t>
  </si>
  <si>
    <t>- Quạt hút mùi bếp căn 12 yếu -&gt; KH y/c ktra 
-&gt; Ktra dumper, lưới lọc, quạt hút &amp; đo tốc độ gió tại cửa hút của quạt -&gt; vệ sinh lưới chắn côn trùng
=&gt; Quạt hút mùi bếp, dumper, lưới chắn côn trùng bình thường
=&gt; Tốc độ gió đo được từ tốc độ 1 đến 6 trước khi ktra &amp; vệ sinh là: 0.95,1.24, 1.57, 1.80, 1.96,2.13M/S
=&gt; Sau vệ sinh là: 1.06, 1.49, 1.80, 2.08, 2.29, 2.51M/S</t>
  </si>
  <si>
    <t>USP2107</t>
  </si>
  <si>
    <t>LẮP ĐẶT SONG SẮT CHO SERVER ROOM</t>
  </si>
  <si>
    <t>Lắp đặt song sắt cho cửa sổ tầng 3
=&gt; Công việc đã hoàn thành</t>
  </si>
  <si>
    <t xml:space="preserve">Do dịch covid nên KH kg ký tươi vào báo cáo =&gt; chỉ gửi bản đánh máy ghi tên Adam </t>
  </si>
  <si>
    <t>BML_210526</t>
  </si>
  <si>
    <t>BML_210526_GE_S01</t>
  </si>
  <si>
    <t>- Đã thay thế ống kẹp nhiên liệu mới
-&gt; Sau khi bảo dưỡng, hệ thống MFĐ h/đ bình thường
- Để máy phát h/đ bền bì, cần thay thế định kỳ dầu nhớt, lọc &amp; nước làm mát</t>
  </si>
  <si>
    <t>BML_210526_GE_Q01</t>
  </si>
  <si>
    <t>- Để hệ thống MFĐ h/đ bền bỉ cần thay thế định kỳ: dầu nhớt, hệ thống lọc, nước làm mát
-&gt; Sau bảo dưỡng, hệ thống h/đ bình thường</t>
  </si>
  <si>
    <t>Đề nghị nhà thầu báo giá dầu nhớt, nước làm mát, phin lọc dầu, lọc nhớt</t>
  </si>
  <si>
    <t>BML_210526_GE_Y01</t>
  </si>
  <si>
    <t>Sau khi bảo dưỡng, MFĐ h/đ bình thường
-&gt; Để đảm bảo động cơ h/đ bền bỉ hơn cần thay thế hệ thống lọc, nhớt, nước</t>
  </si>
  <si>
    <t>Đề nghị nhà thầu báo giá thay dầu nhớt, nước làm mát, phin lọc dầu, lọc nhớt cho MFĐ</t>
  </si>
  <si>
    <t>BML_210526_GE_Q02</t>
  </si>
  <si>
    <t>Sau khi bảo dưỡng, thay thế vật tư + bộ điều khiển, MFĐ h/đ bình thường</t>
  </si>
  <si>
    <t>Hung2.nm, Chuong.nt, Long.nv, Manh.lh</t>
  </si>
  <si>
    <t>BML2103</t>
  </si>
  <si>
    <t>THAY THẾ KẸP ĐỠ ỐNG NHIÊN LIỆU MÁY PHÁT ĐIỆN</t>
  </si>
  <si>
    <t>Seat pipe for fuel</t>
  </si>
  <si>
    <t>- Thay thế kẹp đỡ ống nhiên liệu cho MFĐ
- Chạy thử, bàn giao
=&gt; CV đã hoàn thành</t>
  </si>
  <si>
    <t>Chuong.nt, Minh.tn</t>
  </si>
  <si>
    <t>GVN2102</t>
  </si>
  <si>
    <t>CHI PHÍ XỬ LÝ SỰ CỐ HỆ THỐNG BÁO CHÁY</t>
  </si>
  <si>
    <t>Thao.hv, Hieu.nq, Long.nv, Manh.lh, Hiep.hs</t>
  </si>
  <si>
    <t>Nhiều báo cáo, KH đánh giá các mức; Không hài lòng, chấp nhận &amp; hài lòng =&gt; Chỉ lấy mức được đánh giá nhiều nhất trong tổng số các báo cáo: Hài lòng</t>
  </si>
  <si>
    <t>GVN_210722</t>
  </si>
  <si>
    <t>GVN_210722_FA_S01</t>
  </si>
  <si>
    <t>- Hệ thống báo cháy đã ktra hoạt động bình thường
- Đầu báo 74L2 không hiển thị trên màn hình giám sát, cần cài đặt bổ sung</t>
  </si>
  <si>
    <t>Dien.hd, Thuong.mv, Hoang.mv</t>
  </si>
  <si>
    <t>GVN_210722_FA_S02</t>
  </si>
  <si>
    <t>- Hệ thống chữa cháy đã kiểm tra bảo dưỡng hoạt động bình thường</t>
  </si>
  <si>
    <t>GVN_210722_MV_Y01</t>
  </si>
  <si>
    <t>- Co nhiệt đầu cực hạ thế của máy biến áp bị rách -&gt; đề nghị KH thay thế
-&gt; Hệ thống h/đ bình thường</t>
  </si>
  <si>
    <t>Manh.lh, Dien.hd, Thao.ct, Hoang.v, Thuong.mv, Cuong.dv</t>
  </si>
  <si>
    <t>GVN_210722_MV_S01</t>
  </si>
  <si>
    <t>KH hủy lịch =&gt; ký gói mới do thay đổi SOW</t>
  </si>
  <si>
    <t>GVN_210722_FF_S01</t>
  </si>
  <si>
    <t>Hệ thống chữa cháy Ansul đã ktra, h/đ bình thường</t>
  </si>
  <si>
    <t>Dien.hd, Thuong.mv, Cuong.dv</t>
  </si>
  <si>
    <t>GVN_210722_FF_S02</t>
  </si>
  <si>
    <t>EOA2143</t>
  </si>
  <si>
    <t>KẾT NỐI TÍN HIỆU LIÊN ĐỘNG BÁO CHÁY ĐẾN THANG MÁY</t>
  </si>
  <si>
    <t>- Kết nối tín hiệu liên động báo cháy đến thang máy
-&gt; Chạy thử, bàn giao
=&gt; Đã lắp đặt đường tín hiệu kết nối tới thang máy</t>
  </si>
  <si>
    <t>USP2108</t>
  </si>
  <si>
    <t>- Phá dỡ bậc thềm tầng 1
- Phá dỡ bậc thềm và tường tầng 2
- Đục âm xuống nền bê tông 3-5cm để lát gạch nền
- Trát lại dầm &amp; phào sau khi đục tường
- Tháo dỡ trần thạch cao
- Đi chỉ phào xung quanh trần
- Đóng bao, vận chuyển rác thải
=&gt; CV đã hoàn thành</t>
  </si>
  <si>
    <t>BẢO TRÌ HỆ THỐNG PCCC/ SỰ CỐ</t>
  </si>
  <si>
    <t>- Tủ điều khiển bơm tòa N02 không h/đ được ở chế độ bằng tay
-&gt; Công tắc điều khiển dừng bơm bị kẹt nên không thể khởi động được bằng công tắc -&gt; đã xử lý
-&gt; Cả 2 bơm bù tòa N01 &amp; N02 có hiện tượng kêu ở vòng bi &amp; bị hở phớt -&gt; cần thay thế bi &amp; phớt của cả 2 bơm
=&gt; Tủ điều khiển bơm Tòa N02 đã h/đ bình thường</t>
  </si>
  <si>
    <t>Đề nghị cty cho sửa chữa ngay</t>
  </si>
  <si>
    <t>Hoang.v, Hiep.hs</t>
  </si>
  <si>
    <t>-Bình hỏng &amp; đang được cách ly khỏi MFĐ số 3
-&gt; Thay thế ắc quy cho MFĐ
=&gt; Cv đã hoàn thành, MFĐ h/đ bình thường</t>
  </si>
  <si>
    <t>Xác nhận SPS đã thay thế 02 bình ắc quy mới, sau khi thay xong hệ thống h/đ bình thường. BQL tòa nhà tiếp tục theo dõi thêm</t>
  </si>
  <si>
    <t>THAY THẾ APTOMAT ĐIỀU HÒA ZONE 1</t>
  </si>
  <si>
    <t>- Aptomat cũ của điều hòa zone 1 không đủ công suất, sinh nhiệt nóng -&gt; không đảm bảo an toàn
=&gt; SPS đã thay thế aptomat mới, công suất 75A theo đúng tiêu chuẩn thiết kế
=&gt; Hiện tại AC &amp; aptomat đang h/đ bình thường -&gt; cần theo dõi thêm</t>
  </si>
  <si>
    <t>Apartment 15 lane 275 Au Co, Ha Noi</t>
  </si>
  <si>
    <t>EOC2107</t>
  </si>
  <si>
    <t>- Thay thế tủ điện tổng, lắp thêm RCCB chống giật
- Thay thế các ổ cắm
- Lắp thêm 1 lộ ổ cắm điện cho bếp
- Chạy thử, bàn giao
=&gt; Công việc đã hoàn thành. Các thiết bị được thay thế hoạt động bình thường</t>
  </si>
  <si>
    <t>Dien.hd, Hoang.v, Thiem.l</t>
  </si>
  <si>
    <t>TBH2108</t>
  </si>
  <si>
    <t>THAY THẾ ĐIỀU HÒA VĂN PHÒNG</t>
  </si>
  <si>
    <t>- Lắp đặt điều hòa 1 chiều cassette 36.000BTU
=&gt; Sau khi lắp xong, điều hòa h/đ bình thường. Đã bàn giao cho kỹ thuật nhà máy</t>
  </si>
  <si>
    <t>Le.hh, Hung.nm, Long.nv, Nguyen.di</t>
  </si>
  <si>
    <t>EOA2144</t>
  </si>
  <si>
    <t>LẮP ĐẶT ĐIỀU HÒA CHO VĂN PHÒNG TẦNG 3 PHÍA TÂY</t>
  </si>
  <si>
    <t>- Lắp đặt AC cho văn phòng tầng 3 phía Tây
-&gt; Chạy thử, bàn giao
=&gt; CV đã hoàn thành, điều hòa mới h/đ bình thường</t>
  </si>
  <si>
    <t>Hiep.hs, Thao.hv, Thao.ct, Long.nv</t>
  </si>
  <si>
    <t>UEH2105</t>
  </si>
  <si>
    <t>DỊCH CHUYỂN ĐẦU BÁO CHÁY 018 TẦNG 4</t>
  </si>
  <si>
    <t>- Di chuyển vị trí đầu báo cháy địa chỉ 018 tầng 4
- Bơm FOAM phủ kín các đầu ống gen điện vào đầu báo tránh hơi nóng từ đường ống gen chạy áp mái có thể gây đọng sương trong hộp đế đầu báo
-&gt; Đã di chuyển vị trí đầu báo mới, đế đầu báo địa chỉ 018 bị hỏng, không thể kết nối được đầu báo với tủ báo cháy trung tâm
-&gt; Cần thay thế đế đầu báo mới</t>
  </si>
  <si>
    <t>Hoang.v, Hieu.nq</t>
  </si>
  <si>
    <t>TAL2105</t>
  </si>
  <si>
    <t>SỬA CHỮA ĐẦU CÁP TRUNG THẾ MÁY BIẾN ÁP SỐ 3</t>
  </si>
  <si>
    <t>Cable terminal</t>
  </si>
  <si>
    <t>Sửa chữa đầu cáp trung thế máy biến áp số 3
Chạy thử, bàn giao
=&gt; Sau sửa chữa, đầu cáp trung thế máy biến áp số 3 hoạt động bình thường
=&gt; Đầu cáp trung thế máy biến áp số 1 &amp; 2 cũng có tình trạng lỗi tương tự, cần sửa chữa sớm</t>
  </si>
  <si>
    <t>Key in từ bản scan Nghĩa gửi qua zalo =&gt; chưa có bản cứng gửi về vp</t>
  </si>
  <si>
    <t>RMU2112</t>
  </si>
  <si>
    <t>CUNG CẤP ĐÈN BÁO CHÁY &amp; ĐẦU BÁO CHÁY</t>
  </si>
  <si>
    <t>Fire lamp &amp; Detector</t>
  </si>
  <si>
    <t>Cung cấp đèn báo cháy (2pcs) &amp; đầu báo khói (5pcs)</t>
  </si>
  <si>
    <t>Sử dụng mẫu BB giao nhận nên không có mục Đánh giá mức độ hài lòng</t>
  </si>
  <si>
    <t>RMU2113</t>
  </si>
  <si>
    <t>CUNG CẤP NÚT NHẤN MỞ CỬA</t>
  </si>
  <si>
    <t>Door relesea</t>
  </si>
  <si>
    <t>Cung cấp 10 nút nhấn mở cửa BTS-100</t>
  </si>
  <si>
    <t>BẢO TRÌ HÀNG THÁNG HỆ THỐNG MÁY PHÁT ĐIỆN/ SỰ CỐ</t>
  </si>
  <si>
    <t>Ktra MFĐ định kỳ -&gt; MFĐ không đề nổ được
-&gt; Phát hiện bơm cao áp bị rò rỉ mất áp suất
=&gt; Bơm cao áp cần đc sửa chữa hoặc thay thế
=&gt; MFĐ hiện tại kg h/đ đc =&gt; cần lắp đặt MFĐ dự phòng</t>
  </si>
  <si>
    <t>Dien.hd, Chuong.nt</t>
  </si>
  <si>
    <r>
      <t>- MFĐ số 2 màn hình không hiển thị
- Cầu chì 16A Q10.3 bị cháy
-&gt; Ktra bình ắc quy bằng máy đo chuyên dụng (nội trở bình 1: 31.1m</t>
    </r>
    <r>
      <rPr>
        <sz val="12"/>
        <rFont val="Calibri"/>
        <family val="2"/>
      </rPr>
      <t>Ω</t>
    </r>
    <r>
      <rPr>
        <sz val="8.4"/>
        <rFont val="Arial"/>
        <family val="2"/>
      </rPr>
      <t xml:space="preserve">, </t>
    </r>
    <r>
      <rPr>
        <sz val="12"/>
        <rFont val="Arial"/>
        <family val="2"/>
      </rPr>
      <t>nội trở bình 2: 31.0mΩ, điện áp 7.2V
-&gt; Ktra bộ sạc &amp; ống nước, bơm nhiên liệu
-&gt; Lên phương án sửa chữa, thay thế
=&gt; Cần thay thế 2 bình ắc quy
=&gt; Cần thay thế 1 chầu chỉ !10.3
=&gt; Vận hành chạy máy không tải, ktra máy 1</t>
    </r>
  </si>
  <si>
    <t>- Đầu báo cháy bị lỗi
-&gt; Ktra đầu báo khói 72L3 trong phòng server room tầng 7
-&gt; Đã di chuyển đầu báo ra khỏi vị trí gần miệng gió
=&gt; Hệ thống báo cháy h/đ bình thường, cần theo dõi thêm</t>
  </si>
  <si>
    <t>EOA2145</t>
  </si>
  <si>
    <t>SỬA CHỮA HỆ THỐNG CẤP THOÁT NƯỚC</t>
  </si>
  <si>
    <t>- Phao báo mức và lưới chắn rác cho hố bơm phía cổng trước bị hỏng
-&gt; Thay thế phao báo mức và lưới chắn rác cho hố bơm phía cổng trước
-&gt;  Chạy thử, bàn giao
=&gt; Công việc đã hoàn thành, Thiết bị sau sửa chữa hoạt động bình thường</t>
  </si>
  <si>
    <t>Thao.hv, Hoang.v, Vinh.dd</t>
  </si>
  <si>
    <t>EOA2146</t>
  </si>
  <si>
    <t>CUNG CẤP BƠM CHÌM THOÁT NƯỚC THẢI - HỐ BƠM TẦNG HẦM B1</t>
  </si>
  <si>
    <t>Pump pit</t>
  </si>
  <si>
    <t>Cung cấp bơm cho hố bơm phía tầng hầm
-&gt; CV đã hoàn thành</t>
  </si>
  <si>
    <t>EOA2147</t>
  </si>
  <si>
    <t>CUNG CẤP BƠM CHÌM THOÁT NƯỚC THẢI - HỐ BƠM PHÍA CỔNG TRƯỚC</t>
  </si>
  <si>
    <t>Cung cấp bơm cho hố bơm phía cổng trước
-&gt; CV đã hoàn thành</t>
  </si>
  <si>
    <t>EOA2148</t>
  </si>
  <si>
    <t>CUNG CẤP BƠM CHÌM THOÁT NƯỚC THẢI - HỐ BƠM PHÍA CỔNG SAU</t>
  </si>
  <si>
    <t>Cung cấp bơm cho hố bơm phía cổng sau
-&gt; CV đã hoàn thành</t>
  </si>
  <si>
    <t>USP2109</t>
  </si>
  <si>
    <t>CUNG CẤP LẮP ĐẶT THANG LỒNG TRƯỢT THOÁT HIỂM</t>
  </si>
  <si>
    <t>Drop-dawn ladder</t>
  </si>
  <si>
    <t>Cung cấp &amp; lắp đặt thang lồng trượt thoát hiểm
-&gt; CV đã hoàn thành</t>
  </si>
  <si>
    <t xml:space="preserve"> - Van điện tháp 3 không h/đ (van cấp)
-&gt; Tiến hành tháo, ktra van thấy:
- Motor điện của van bị kẹt cứng trục, không quay trục được 
- Tụ điện hỏng
- Có hiện tượng đọng nước ở đầu trục van, nghi ngờ do hỏng phớt trục van (không thay thế được) -&gt; cần theo dõi thêm
=&gt; Đã tháo 1 bánh răng giữa motor van &amp; van để sử dụng đóng mở van bằng tay
=&gt; Đề nghị thay thế cả cụm van để hệ thống đc h/đ ổn định</t>
  </si>
  <si>
    <t>Thao.hs, Hiep.hs, Hieu.nq</t>
  </si>
  <si>
    <t>TMN2102</t>
  </si>
  <si>
    <t>BẢO TRÌ MÁY PHÁT ĐIỆN - KHU VILLA</t>
  </si>
  <si>
    <t xml:space="preserve">Genset </t>
  </si>
  <si>
    <t>- Điện áp xuất ra actuator khi khởi động yếu -&gt; cần ktra sửa chữa
- Cọc bình ắc quy bị gãy -&gt; cần thay thế
- Lọc nhiên liệu không đúng mã -&gt; SPS sẽ thay thế sau
- Lọc gió báo bị tắc -&gt; cần thay thế
=&gt; MFĐ chưa h/đ được -&gt; cần sửa chữa
=&gt; Đã bàn giao lọc dầu, dầu nhớt, nước cất, phụ gia, bo mạch</t>
  </si>
  <si>
    <t>Các hạng mục chưa xong
- Chưa xử lý cho máy chạy được
- Chưa thay 2 lọc nhiên liệu
- Làm lại đầu ép bình ắc quy</t>
  </si>
  <si>
    <t>Hung2.nm, Cuong.dv, Hoang.mv, Chuong.nt</t>
  </si>
  <si>
    <t>- Thay thế 2 lọc dầu nhiên liệu
- Ép lại đầu cos cọc bình ắc quy
-&gt; MFĐ h/đ bằng tay</t>
  </si>
  <si>
    <t>Y/c SPS sớm khắc phục lỗi MFĐ. Lỗi khởi động MFĐ</t>
  </si>
  <si>
    <t>- Cọc bình ắc quy bị gãy -&gt; SPS đã ép lại đầu cọc bình ắc quy
=&gt; Sau khi bảo trì, MFĐ h/đ bình thường</t>
  </si>
  <si>
    <t>Đạt yêu cầu =&gt; Đống ý nghiệm thu đưa vào sử dung</t>
  </si>
  <si>
    <t>TBH2109</t>
  </si>
  <si>
    <t>THAY THẾ VAN HỆ THỐNG CHỮA CHÁY</t>
  </si>
  <si>
    <t>Valve for fire fighting</t>
  </si>
  <si>
    <t>- Van 1 chiều bơm vách tường số 2 &amp; van cổng đường ống xả hồi bể bị rò rỉ
-&gt; Thay van 1 chiều bơm vách tường số 2
-&gt; Thay van cổng cho đường ống xả hồi bẻ
-&gt; Chạy thử, bàn giao hệ thống
=&gt; Hệ thóng h/đ bình thường</t>
  </si>
  <si>
    <t>Hung.nm, Nguyen.di</t>
  </si>
  <si>
    <t>RMU2114</t>
  </si>
  <si>
    <t>LẮP ĐẶT QUẠT HƠI NƯỚC CHO ĐẠI HỌC Y</t>
  </si>
  <si>
    <t>Lắp đặt quạt hơi nước
-&gt; Chạy thử, bàn giao
=&gt; Quạt hơi nước sau khi lắp đặt h/đ bình thường</t>
  </si>
  <si>
    <t>- Tủ báo cháy tầng 2 báo lỗi địa chỉ 72 loop 3, báo kêu còi tại tủ báo cháy T2
-&gt; Cách ly chuông còi, tháo &amp; vệ sinh đầu báo địa chỉ 72 loop 3, lắp đầu báo 72 loop 3 reset và tiến hành theo dõi
=&gt; Tủ báo cháy đã hết báo lỗi -&gt; cần theo dõi thêm</t>
  </si>
  <si>
    <t>RMU2115</t>
  </si>
  <si>
    <t>LẮP ĐẶT CAMERA CHO TẦNG 5</t>
  </si>
  <si>
    <t>- Lắp đặt 4 camera cho khu vực student place tầng 5C 
- Lắp đặt 1 camera khu vực hành lang tầng 5A
- Các vị trí lắp đặt đều được sự đồng ý giữa 2 bên</t>
  </si>
  <si>
    <t>Thao.hv, Cuong.dv, Tai.nt, Hieu.nq</t>
  </si>
  <si>
    <t>GFS-210802</t>
  </si>
  <si>
    <t>SỬA CHỮA MÁY PHÁT ĐIỆN - KHỐI CĂN HỘ</t>
  </si>
  <si>
    <t>MFĐ G2 bị hỏng ắc quy &amp; cầu chì Q10.3
-&gt; Thay thế ắc quy cho MFĐ khối căn hộ
-&gt; Thay thế hộp cầu chì Q10.3 cho MFĐ G2
-&gt; Chạy thử,bàn giao
=&gt; Thiết bị sau thay thế h/đ bình thường. MFĐ G2 h/đ bình thường</t>
  </si>
  <si>
    <t>Hẹn nhà thầu ngày 10/8/2021 cho KTV đến chạy liên động MFĐ khi có tải để ktra tình trạng h/đ sau khi thay thế</t>
  </si>
  <si>
    <t>Chuong.nt, Hung2.nm</t>
  </si>
  <si>
    <t>MFĐ G2 bị hỏng ắc quy &amp; cầu chì Q10.3
-&gt; Thay thế ắc quy cho MFĐ G2 khối căn hộ
-&gt; Thay thế hộp cầu chì Q10.3 cho MFĐ G2
-&gt; Chạy thử,bàn giao
=&gt; Thiết bị sau thay thế h/đ bình thường. MFĐ G2 h/đ bình thường</t>
  </si>
  <si>
    <t>Cửa đi bộ không mở bằng điều khiển được
-&gt; Kiểm tra đấu nối, tín hiệu vào ra
-&gt; Bo mạch của camera điều khiển cửa bị hỏng
=&gt; Cần thay thế camera điều khiển cửa mới</t>
  </si>
  <si>
    <t>LTK_210817</t>
  </si>
  <si>
    <t>CÁC SỬA CHỮA NHỎ THÁNG 08/2021</t>
  </si>
  <si>
    <t>Camera &amp; màn hình tầng 2 điều khiển cửa đi bộ bị hỏng -&gt; cần thay thế
-&gt; Đã thay mới camera &amp; màn hình tầng 2
-&gt; Test các chức năng của hệ thống
=&gt; Sau khi thay thiết bị mới, hệ thống đã h/đ bình thường</t>
  </si>
  <si>
    <t>EOA_210811_01</t>
  </si>
  <si>
    <t>CUNG CẤP CÂY VĂN PHÒNG CHO TẦNG 3 SỨ QUÁN</t>
  </si>
  <si>
    <t>Supply plants</t>
  </si>
  <si>
    <t>Đã cung cấp cây
6 cây Hawai cần đổi lại -&gt; sẽ bổ sung 6 cây Hawai sau</t>
  </si>
  <si>
    <t xml:space="preserve">- Đã thay thế 6 cây cau Hawai
- Bổ sung đĩa lót
- Bổ sung đất thêm cho cây cau Hawai
=&gt; CV hoàn thành </t>
  </si>
  <si>
    <t>YMV_210706_R3</t>
  </si>
  <si>
    <t>CO2 Fire fighting</t>
  </si>
  <si>
    <t>- Line 1: Bình kích hoạt bị hết khí -&gt; SPS đã nạp lại khí &amp; lắp đặt trở lại hệ thống
- Line 2: Hệ thống h/đ bình thường
- Line 3: 
+ Hỏng 4 đầu báo khói, 1 đầu báo nhiệt -&gt; SPS đã thay thế (vật tư KH cấp)
+ Hỏng 1 chuông, đèn báo kích hoạt xả khí bị mất nguồn =&gt; cần sửa chữa, thay thế
+ Tủ điều khiển &amp; các thiết bị xuống cấp, ắc quy kém, không duy trì được điện áp =&gt; khuyến cáo nên thay thế tủ điều khiển mới
=&gt; Sau bảo trì, test chức năng hệ thống h/đ bình thường</t>
  </si>
  <si>
    <t>- Trước khi bảo trì: có 24 zone đang bị lỗi, cách ly: 1, 2, 12, 21, 23, 27, 28, 29, 31, 32, 37, 38, 45, 51, 52, 53, 57, 59, 62, 65, 67, 72, 73, 76
=&gt; Sau khi bảo trì, SPS đã sửa chữa khôi phục lại h/đ cho 14 zone: 12, 21, 23, 27, 28, 29, 31, 32, 37, 38, 57, 59, 62, 67
- Nhiều vị trí đầu báo hỏng hoặc thiếu -&gt; SPS đã thay thế &amp; bổ sung (vật tư KH cấp). Tuy nhiên số lượng cần thay thế &amp; bổ sung vượt quá số lượng dự trữ nên cần đặt hàng bổ sung
- Nhiều vị trí đầu báo rất cũ, bị hư hỏng như: Nhà F (line 2, 3, 4), nhà 30 (xưởng gia công)
- Cáp báo cháy chính cấp đến nhà D bị xuống cấp, đứt nhiều sợi, cần thay thế
- Các đế đầu báo kho YEVN mới chỉ bắt 1 vít nên không chắc chắn, đầu cos lắp đặt bị lỏng, bị tuột. -&gt; cần sửa chữa lắp đặt bổ sung vít &amp; thay thế toàn bộ đầu cos để hệ thống h/đ ổn định
- Nhiều đầu báo cháy tại các vị trí cao, khó tiếp cận ở nhà G &amp; nhà F chưa được bảo trì chưa được bảo trì từ năm 2016.
- 3 zone 24, 25, 26 nhà G bị mất nguồn đầu báo trên cao -&gt; cần sửa chữa
=&gt; Sau bảo trì, test chức năng hệ thống h/đ bình thường</t>
  </si>
  <si>
    <t>EOA_210809</t>
  </si>
  <si>
    <t>VẬN CHUYỂN ĐỒ TỪ XE TẢI VÀO HẦM</t>
  </si>
  <si>
    <t>11 két sắt đang trên xe tải
-&gt; Vận chuyển 1 két sắt từ xe tải xuống &amp; di chuyển vào vị trí hầm ô tô
=&gt; Đã di chuyển 11 két sắt vào vị trí hầm ô tô
=&gt; Cv đã hoàn thành</t>
  </si>
  <si>
    <t>Chuong.nt, Thiem.l, Cuong.dv, Dung.ct, Hoang.v</t>
  </si>
  <si>
    <t>CẢI TẠO LẠI PHÒNG TẮM TẦNG 2/ BẢO HÀNH</t>
  </si>
  <si>
    <t xml:space="preserve"> - Nước thoát phòng tắm đứng chảy chậm
- Nước rò rỉ chân đế phòng tắm đứng
-&gt; Đã thông cống &amp; xử lý rò nước
-&gt; Đã thoát nước bình thường
=&gt; Nên vệ sinh định kỳ cho lỗ thoát sàn tắm định kỳ tuần</t>
  </si>
  <si>
    <t>RMU_210809</t>
  </si>
  <si>
    <t>- Máy điều hòa 36.000BTU chạy không lạnh
-&gt; Ktra hỏng hóc không phát hiện máy bị thủng ống dàn ngưng
-&gt; Hàn mối thủng
-&gt; Hút chân không, nạp gas R22 (3kg)
-&gt; Bổ sung dầu lạnh 0,5L (dầu dùng cho gas R22
=&gt; Máy điều hòa đã h/đ tốt, độ lạnh sâu. Các thông số đạt y/c
=&gt; Dàn ngưng, block khung vỏ dàn nóng đã xuống cấp -&gt; đề nghị thay máy điều hòa mới cho phòng server</t>
  </si>
  <si>
    <t>Thao.hv, Hiep.hs, Hoang.mv</t>
  </si>
  <si>
    <t>EOA_210616_01</t>
  </si>
  <si>
    <t>CUNG CẤP VẬT TƯ CHO MÁY PHÁT ĐIỆN</t>
  </si>
  <si>
    <t>Cung cấp vật tư cho máy phát điện</t>
  </si>
  <si>
    <t>RMU_210810</t>
  </si>
  <si>
    <t>THAY THẾ ĐIỀU HÒA PHÒNG SERVER</t>
  </si>
  <si>
    <t>- Thay thế điều hòa phòng server
-&gt; Chạy thử, bàn giao
=&gt; Cv đã hoàn thành, điều hòa mới h/đ bình thường</t>
  </si>
  <si>
    <t>Thang.lv, Tai.nt, Long.nv</t>
  </si>
  <si>
    <t>Bể nước ngầm "bể trung chuyển" bị tràn nước
-&gt; Ktra bể nước ngầm bị hỏng van phao cơ, gioăng cao su nắp bể và vỡ zắc co của bơm 
-&gt; Tạm thời đã thay thế van phao cơ, gioăng cao su và thay thế zắc co mới để hệ thống nước h/đ tạm thời
=&gt; Hiện tại SPS đã khắc phục tạm thời để bể nước trung chuyển &amp; bơm trung chuyển h/đ
=&gt; Bể trung chuyển đã lâu năm nên bị han gỉ, móp méo -&gt; đề nghị KH thay mới</t>
  </si>
  <si>
    <t>Hiep.hs, Hieu.nq, Bang.ta</t>
  </si>
  <si>
    <t>SỰ CỐ CỬA</t>
  </si>
  <si>
    <t>Door</t>
  </si>
  <si>
    <t>- Cửa phòng 9008 &amp; 2001 dùng thẻ không mở được cửa
- Ktra xác định nguyên nhân không mở được bằng thẻ do đầu đọc thẻ hỏng
- Tháo đầu đọc thẻ phòng 8206 lên thay cho đầu đọc thẻ phòng 9008 để dùng
- Hỏng 2 đầu đọc thẻ
=&gt; Đề nghị mua mới đầu đọc thẻ để thay thế</t>
  </si>
  <si>
    <t>GVN_210811_R1</t>
  </si>
  <si>
    <t>CUNG CẤP BO MẠCH TỦ BÁO CHÁY</t>
  </si>
  <si>
    <t>Board</t>
  </si>
  <si>
    <t>Sử dụng mẫu BB bàn giao nên không có mục đánh giá hài lòng
=&gt; Chưa nhận được bản cứng, keyin từ ảnh chụp KH gửi qua zalo cho Nghĩa</t>
  </si>
  <si>
    <t>RMU_210813</t>
  </si>
  <si>
    <t>CUNG CẤP ĐẦU ĐỌC THẺ</t>
  </si>
  <si>
    <t>Cung cấp đầu đọc thẻ (10pcs)</t>
  </si>
  <si>
    <t>RMU_210720</t>
  </si>
  <si>
    <t>RMU_210720_AS_Q01</t>
  </si>
  <si>
    <t>Sau khi bảo trì, hệ thống kiểm soát ra vào h/đ tốt</t>
  </si>
  <si>
    <t>RMU_210720_AS_Q02</t>
  </si>
  <si>
    <t>- Sau bảo trì, hệ thống kiểm soát ra vào h/đ tốt
- Thay 3 bình ắc quy 12V cho hệ thống tầng 2, 4 &amp; 9 do bình cũ bị hỏng (ắc quy do Rmit cung cấp)
- Thay 2 đầu đọc thẻ tại văn phòng tầng 5 &amp; server, đầu đọc thẻ do Rmit cung cấp</t>
  </si>
  <si>
    <t>Thao.hv, Hieu.nq, Cuong.dv, Manh.nv, Tai.nt</t>
  </si>
  <si>
    <t>RMU_210720_AS_Q03</t>
  </si>
  <si>
    <t>- Đã thay bộ khóa điện &amp; nút nhấn phòng Property tầng 5 (thiết bị do Rmit cấp)
-&gt; Hệ thống kiểm soát ra vào h/đ bình thường</t>
  </si>
  <si>
    <t>Dien.hd, Thang.ta</t>
  </si>
  <si>
    <t>RMU_210720_AS_Q04</t>
  </si>
  <si>
    <t>- Cửa 1.2001 bị lỗi không mở được -&gt; SPS đã kiểm tra phần cứng và chạy lại phần mềm
Sau khi sửa chữa, hệ thống cửa 1.2001 hoạt động bình thường -&gt; cần theo dõi thêm
- Căn chỉnh lại 1 số cửa
=&gt; Sau khi bảo dưỡng xong, hệ thống cửa hoạt động bình thường</t>
  </si>
  <si>
    <t>RMU_210719</t>
  </si>
  <si>
    <t>RMU_210719_DB_Q01</t>
  </si>
  <si>
    <t>RMU_210719_DB_Q02</t>
  </si>
  <si>
    <t>- Đã thay 3 RCCB bị hỏng tầng 4, 5, 8 (thiết bị do Rmit cấp)
- Còn 1 số RCCB hỏng tại các tầng cần thay thế
-&gt; Hệ thống tủ điện h/đ bình thường</t>
  </si>
  <si>
    <t>RMU_210719_DB_Q03</t>
  </si>
  <si>
    <t>1 số contactor phát ra tiếng kêu ở cuộn hút
-&gt; Sau bảo trì, hệ thống h/đ bình thường</t>
  </si>
  <si>
    <t>Hieu.nq, Manh.nv, Thao.hv</t>
  </si>
  <si>
    <t>RMU_210719_VF_S01</t>
  </si>
  <si>
    <t>- Sau bảo trìm hệ thống quạt cấp &amp; hút h/đ bình thường
-&gt; Phòng P.1.1-009 không tìm thấy nguồn cấp cho quạt hút</t>
  </si>
  <si>
    <t>RMU_210719_VF_Y01</t>
  </si>
  <si>
    <t>Thuong.mv, Hung.nm, Long.nv, Duc.nv</t>
  </si>
  <si>
    <t>RMU_210719_FA_Y01</t>
  </si>
  <si>
    <t>- Đã bảo trì 96 đầu báo cháy, các đầu báo h/đ bình thường
- Tủ báo cháy trung tâm h/đ bình thường, không báo lỗi
-&gt; Đã thay thế 2 loa thông báo
-&gt; Hệ thống báo cháy h/đ bình thường</t>
  </si>
  <si>
    <t>Hoang.v, Cuong.dv, Thang.lv</t>
  </si>
  <si>
    <t>RMU_210719_FA_Q01</t>
  </si>
  <si>
    <t>Hệ thống báo cháy đã kiểm tra, bảo dưỡng =&gt; h/đ bình thường</t>
  </si>
  <si>
    <t>Dien.hd, Hieu.nq, Thang.ta, Khoa.dd</t>
  </si>
  <si>
    <t>RMU_210719_FA_Q02</t>
  </si>
  <si>
    <t>- Kiểm tra chức năng các phím và màn hình hiển thị tủ trung tâm hoạt động bình thường
- Kiểm tra &amp; thử chức năng từng đầu báo cháy bằng thiết bị chuyên dụng -&gt; các đầu báo nhận &amp; gửi tín hiệu về tủ bình thường
- Test liên động hệ thống chuông, đèn -&gt; các thiết bị hoạt động tốt
=&gt; Hệ thống báo cháy h/đ bình thường</t>
  </si>
  <si>
    <t>Hoang.v, Cuong.dv, Hoang.mv</t>
  </si>
  <si>
    <t>RMU_210719_FE_S01</t>
  </si>
  <si>
    <t>- 1 bình CO2 tầng 1 bị mất khí (15,9kg) -&gt; kém
-&gt; Các bình CO2 &amp; bình bột ABC bình thường</t>
  </si>
  <si>
    <t>Hoang.v, Hoang.mv</t>
  </si>
  <si>
    <t>RMU_210719_FE_S02</t>
  </si>
  <si>
    <t>Sau khi bảo dưỡng, toàn bộ bình chữa cháy sử dụng bình thường</t>
  </si>
  <si>
    <t>Hung2.nm, Khoa.dd</t>
  </si>
  <si>
    <t>RMU_210719_EM_S01</t>
  </si>
  <si>
    <t>- 2 đèn Exit tầng 7 (cửa 206 &amp; cửa 211) tối -&gt; cần thay thế đèn mới
- đèn Emergency tầng 6 không sáng khi test ngắt nguồn điện chính -&gt; đã ktra &amp; xử lý
=&gt; Hệ thống đèn h/đ bình thường</t>
  </si>
  <si>
    <t>RMU_210719_EM_S02</t>
  </si>
  <si>
    <t>- Đèn exit tầng 7: bình ắc quy kém -&gt; đã thay mới (thiết bị do Rmit cấp)
-&gt; Sau khi bảo dưỡng, hệ thống đèn khẩn cấp &amp; thoát hiểm h/đ bình thường</t>
  </si>
  <si>
    <t>RMU_210719_AC_Q01</t>
  </si>
  <si>
    <t>Điều hòa h/đ bình thường</t>
  </si>
  <si>
    <t>RMU_210719_AC_Q02</t>
  </si>
  <si>
    <t>Thao.hv, Thang.lv, Manh.nv, Tai.nt</t>
  </si>
  <si>
    <t>RMU_210719_AC_Q03</t>
  </si>
  <si>
    <t>Le.hh, Thang.lv, Dung.ct</t>
  </si>
  <si>
    <t>RMU_210719_AC_Q04</t>
  </si>
  <si>
    <r>
      <t xml:space="preserve">Le.hh, Minh.tn, Long.td, </t>
    </r>
    <r>
      <rPr>
        <sz val="12"/>
        <color rgb="FFFF0000"/>
        <rFont val="Arial"/>
        <family val="2"/>
      </rPr>
      <t>Manh.nv</t>
    </r>
  </si>
  <si>
    <t>RMU_210719_HA_Q01</t>
  </si>
  <si>
    <t>Các HRV h/đ bình thường</t>
  </si>
  <si>
    <t>RMU_210719_HA_Q02</t>
  </si>
  <si>
    <t>Sau bảo trì, các HRV h/đ bình thường</t>
  </si>
  <si>
    <t>RMU_210719_HA_Q03</t>
  </si>
  <si>
    <t>Le.hh, Thang.ta, Ty.dt</t>
  </si>
  <si>
    <t>RMU_210719_HA_Q04</t>
  </si>
  <si>
    <t>Le.hh, Minh.tn, Long.td</t>
  </si>
  <si>
    <t>RMU_210719_VC_Q01</t>
  </si>
  <si>
    <t>- Sau bảo trì, hệ thống h/đ bình thường
- Các tồn tại sau bảo trì:
+ Dàn lạnh ACU 1.01: vướng ống cứu hỏa không tháo được máng nước ngưng
+ Dàn lạnh ACU 2.02: không tháo được máng nước ngưng -&gt; cần mở thêm lỗ trần
+ Dàn lạnh ACU 7.01 vướng máng điện, không tháo được máng nước ngưng
+ Dàn lạnh ACU 9.02 vướng vách thạch cao, không tháo được máng nước ngưng
+ Dàn lạnh ACU 106 không tiếp cận được</t>
  </si>
  <si>
    <t>RMU_210719_VC_Q02</t>
  </si>
  <si>
    <t>- Sau bảo trì, hệ thống h/đ bình thường
- Các tồn tại sau bảo trì:
+ ACU 106: Báo lỗi A3 không tiếp cận được
+ Các ACU: 103, 106, 201, 202, 701, 801, 902 : cần mở thêm lỗ thăm trần hoặc dịch chuyển dàn lạnh để có thể thay thế toàn bộ linh kiện và bảo trì sâu</t>
  </si>
  <si>
    <t>Thao.hv, Thang.lv, Hieu.nq, Manh.nv, Tai.nt</t>
  </si>
  <si>
    <t>RMU_210719_VC_Q03</t>
  </si>
  <si>
    <t>Sau bảo trì, hệ thống điều hòa h/đ bình thường</t>
  </si>
  <si>
    <t>RMU_210719_VC_Q04</t>
  </si>
  <si>
    <t>RMU_210719_OT</t>
  </si>
  <si>
    <t>Airnet Services</t>
  </si>
  <si>
    <t>- Theo dõi hệ thống điều hòa VRV từ xa thông qua internet 24/7
- Tự động báo lỗi giúp ngăn ngừa sự cố
- Theo dõi thời gian vận hành thực tế
- Luôn giữ cho máy điều hòa ở tình trạng tốt nhất và giúp kiểm soát tuổi thọ thiết bị cũng như các chi phí vận hành
- Báo cáo định kỳ các thông số trong quá trình vận hành máy
=&gt; Duy trì theo dõi hệ thống từ xa thông qua internet 24/7</t>
  </si>
  <si>
    <t>Thao.hv, Toan.dv</t>
  </si>
  <si>
    <t>THC_210705</t>
  </si>
  <si>
    <t>THC_210705_M01</t>
  </si>
  <si>
    <t>QUẢN LÝ VẬN HÀNH TÒA NHÀ HOÀNG CẦU SKYLINE - BAN QUẢN TRỊ</t>
  </si>
  <si>
    <t>QLVH khối căn hộ &amp; tầng hầm để xe máy T7/2021 - thuộc Hợp đồng ký với Ban Quản trị</t>
  </si>
  <si>
    <t>THC_210705_M02</t>
  </si>
  <si>
    <t>QLVH khối căn hộ &amp; tầng hầm để xe máy T8/2021 - thuộc Hợp đồng ký với Ban Quản trị</t>
  </si>
  <si>
    <t>THC_210705_M03</t>
  </si>
  <si>
    <t>QLVH khối căn hộ &amp; tầng hầm để xe máy T9/2021 - thuộc Hợp đồng ký với Ban Quản trị</t>
  </si>
  <si>
    <t>THC_210705_M04</t>
  </si>
  <si>
    <t>QLVH khối căn hộ &amp; tầng hầm để xe máy T10/2021 - thuộc Hợp đồng ký với Ban Quản trị</t>
  </si>
  <si>
    <t>THC_210705_M05</t>
  </si>
  <si>
    <t>QLVH khối căn hộ &amp; tầng hầm để xe máy T11/2021 - thuộc Hợp đồng ký với Ban Quản trị</t>
  </si>
  <si>
    <t>THC_210705_M06</t>
  </si>
  <si>
    <t>QLVH khối căn hộ &amp; tầng hầm để xe máy T12/2021 - thuộc Hợp đồng ký với Ban Quản trị</t>
  </si>
  <si>
    <t>THC_210705_M07</t>
  </si>
  <si>
    <t>QLVH khối căn hộ &amp; tầng hầm để xe máy T1/2022 - thuộc Hợp đồng ký với Ban Quản trị</t>
  </si>
  <si>
    <t>THC_210705_M08</t>
  </si>
  <si>
    <t>QLVH khối căn hộ &amp; tầng hầm để xe máy T2/2022 - thuộc Hợp đồng ký với Ban Quản trị</t>
  </si>
  <si>
    <t>THC_210705_M09</t>
  </si>
  <si>
    <t>QLVH khối căn hộ &amp; tầng hầm để xe máy T3/2022 - thuộc Hợp đồng ký với Ban Quản trị</t>
  </si>
  <si>
    <t>THC_210705_M10</t>
  </si>
  <si>
    <t>QLVH khối căn hộ &amp; tầng hầm để xe máy T4/2022 - thuộc Hợp đồng ký với Ban Quản trị</t>
  </si>
  <si>
    <t>Ha.ntt</t>
  </si>
  <si>
    <t>THC_210705_M11</t>
  </si>
  <si>
    <t>QLVH khối căn hộ &amp; tầng hầm để xe máy T5/2022 - thuộc Hợp đồng ký với Ban Quản trị</t>
  </si>
  <si>
    <t>THC_210705_M12</t>
  </si>
  <si>
    <t>QLVH khối căn hộ &amp; tầng hầm để xe máy T6/2022 - thuộc Hợp đồng ký với Ban Quản trị</t>
  </si>
  <si>
    <t>QUẢN LÝ VẬN HÀNH TÒA NHÀ HOÀNG CẦU SKYLINE - CHỦ ĐẦU TƯ</t>
  </si>
  <si>
    <t>QLVH khu thương mại, Gara ngầm &amp; bãi xe công viên T7/2021</t>
  </si>
  <si>
    <t>QLVH khu thương mại, Gara ngầm &amp; bãi xe công viên T8/2021</t>
  </si>
  <si>
    <t>QLVH khu thương mại, Gara ngầm &amp; bãi xe công viên T9/2021</t>
  </si>
  <si>
    <t>QLVH khu thương mại, Gara ngầm &amp; bãi xe công viên T10/2021</t>
  </si>
  <si>
    <t>QLVH khu thương mại, Gara ngầm &amp; bãi xe công viên T11/2021</t>
  </si>
  <si>
    <t>QLVH khu thương mại, Gara ngầm &amp; bãi xe công viên T12/2021</t>
  </si>
  <si>
    <t>QLVH khu thương mại, Gara ngầm &amp; bãi xe công viên T1/2022</t>
  </si>
  <si>
    <t>QLVH khu thương mại, Gara ngầm &amp; bãi xe công viên T2/2022</t>
  </si>
  <si>
    <t>QLVH khu thương mại, Gara ngầm &amp; bãi xe công viên T3/2022</t>
  </si>
  <si>
    <t>QLVH khu thương mại, Gara ngầm &amp; bãi xe công viên T4/2022</t>
  </si>
  <si>
    <t>QLVH khu thương mại, Gara ngầm &amp; bãi xe công viên T5/2022</t>
  </si>
  <si>
    <t>QLVH khu thương mại, Gara ngầm &amp; bãi xe công viên T6/2022</t>
  </si>
  <si>
    <t>LTK_210810_02</t>
  </si>
  <si>
    <t>CUNG CẤP VÀ LẮP ĐẶT THIẾT BỊ VỆ SINH</t>
  </si>
  <si>
    <t>Cung cấp &amp; lắp đặt thiết bị vệ sinh tầng 2
-&gt; Đã lắp đặt thiết bị vào vị trí theo y/c của KH</t>
  </si>
  <si>
    <t>Dien.hd, Nguyen.di</t>
  </si>
  <si>
    <t>EOA_210818</t>
  </si>
  <si>
    <t>Đã cung cấp cây
=&gt; CV hoàn thành</t>
  </si>
  <si>
    <t>RMU_210604_R1</t>
  </si>
  <si>
    <t>CẢI TẠO HỆ THỐNG CƠ ĐIỆN TẦNG 5 - RMIT</t>
  </si>
  <si>
    <t>- Lắp đặt ổ cắm điện, mạng, bố trí lại chiếu sáng cho văn phòng
- Lắp đặt tủ điện tầng 5
- Chạy thử, bàn giao
-&gt; CV đã hoàn thành. Các thiết bị sau cải tạo h/đ bình thường</t>
  </si>
  <si>
    <t>Thao.hv, Hieu.nq, Thang.lv, Cuong.dv, Tai.nt</t>
  </si>
  <si>
    <t>UEH_210823_R1</t>
  </si>
  <si>
    <t>Thay thế ắc quy cho tủ báo cháy
Chạy thử, bàn giao</t>
  </si>
  <si>
    <t>TAL_210727_R2</t>
  </si>
  <si>
    <t xml:space="preserve"> * Gen no1: 
- Có hiện tượng nước vào vi trí đường khí thải -&gt; cần theo dõi kiểm tra để xử lý
* Gen no2: 
- Có hiện tượng nước vào vị trí đường khí thải -&gt; cần theo dõi kiểm tra để xử lý
- Báo lỗi 224 -&gt; đã vệ sinh đầu pick up, máy đã h/đ bình thường -&gt; cần theo dõi thêm
=&gt; Sau khi thay thế vật tư &amp; bảo dưỡng, hệ thống MFĐ h/đ bình thường</t>
  </si>
  <si>
    <t>- Đề nghị nhà thầu xếp lịch chạy thử tải thực tế vào ngày 24/10/2021
- Thời gian chạy thử tải 2h
- Công suất thử tải thực nhà máy cần thử 90% công suất máy</t>
  </si>
  <si>
    <t>Hung2.nm, Chuong.nt, Minh.tn, Thang.ta</t>
  </si>
  <si>
    <t>Ngày 24/10/2021 đã chạy thử không tải &amp; có tải máy =&gt; Máy h/đ bình thường</t>
  </si>
  <si>
    <t>TMV_210826_S1</t>
  </si>
  <si>
    <t>THIẾT KẾ CẢI TẠO HỆ THỐNG CẤP NƯỚC CHỮA CHÁY TỔNG THỂ - PHƯƠNG ÁN ĐẦY ĐỦ</t>
  </si>
  <si>
    <t>- Thiết kế cải tạo hệ thống cấp nước chữa cháy tổng thể nhà máy Toyota VN tại Vĩnh Phúc
- Bàn giao bản vẽ file mềm, thuyết minh file mềm
=&gt; Cv hoàn thành</t>
  </si>
  <si>
    <t>Hiep.np</t>
  </si>
  <si>
    <t>KH gửi bản scan qua mail, KH không gửi trả lại bản gốc =&gt; Lưu file copy</t>
  </si>
  <si>
    <t>EOA_210802</t>
  </si>
  <si>
    <t>LẮP ĐẶT ĐIỀU HÒA CHO VĂN PHÒNG ĐẠI SỨ</t>
  </si>
  <si>
    <t>- Lắp đặt AC cho văn phòng Đại sứ
-&gt; Chạy thử, bàn giao
=&gt; CV đã hoàn thành, điều hòa mới h/đ bình thường</t>
  </si>
  <si>
    <t>EOA_210830</t>
  </si>
  <si>
    <t>THAY THẾ KHỞI ĐỘNG TỪ CHO CHILLER</t>
  </si>
  <si>
    <t>- Thay thế khởi động từ cho máy nén, quạt giải nhiệt cho chiller
- Chạy thử, bàn giao
-&gt; Các thiết bị sau khi thay thế, h/đ bình thường</t>
  </si>
  <si>
    <t>Thao.hv, Tai.nt, Hiep.hs, Hoang.v</t>
  </si>
  <si>
    <t>BVT_210709</t>
  </si>
  <si>
    <t>SỬA CHỮA &amp; THAY THẾ DẦU NHỚT, PHIN LỌC, NƯỚC LÀM MÁT CHO MÁY PHÁT ĐIỆN</t>
  </si>
  <si>
    <t>- Thay thế phao báo mức dầu
- Thay thế đồng hồ đo mức dầu
- Sửa chữa rò rỉ dầu
- Sửa chữa lỗi có điện lưới trở lại MFĐ không dừng
- Thay thế bơm dầu
- Thay thế dầu nhớt, phin lọc, nước làm mát cho MFĐ
=&gt; Chạy thử, bàn giao
=&gt; CV đã hoàn thành, các thiết bị sau khi sửa chữa, thay thế h/đ bình thường</t>
  </si>
  <si>
    <t>Hung2.nm, Tai.nt, Hieu.nq, Thao.ct</t>
  </si>
  <si>
    <t>USP_210827_01</t>
  </si>
  <si>
    <t>CUNG CẤP VÀ LẮP ĐẶT TẤM TÔN CHO TƯỜNG PHÍA BẮC</t>
  </si>
  <si>
    <t>Cung cấp &amp; lắp đặt tấm tôn cho tường phía Bắc
-&gt; CV đã hoàn thành</t>
  </si>
  <si>
    <t>Minh.tn, Dung.ct, Hieu.nq, Chuong.nt</t>
  </si>
  <si>
    <t>KH ký xác nhận bằng chữ ký số</t>
  </si>
  <si>
    <t>BBG_210526</t>
  </si>
  <si>
    <t>BBG_210526_GE_S01</t>
  </si>
  <si>
    <t>- Để hệ thống MFĐ h/đ bền bỉ hơn, cần thay thế định kỳ (dầu nhớt, lọc, nước làm mát)
-&gt; Sau khi bảo dưỡng, hệ thống MFĐ h/đ bình thường</t>
  </si>
  <si>
    <t>Chỉ có 1 bản gốc gửi về vp =&gt; gửi cùng HSTT cho KH, nên lưu bản copy</t>
  </si>
  <si>
    <t>BBG_210526_GE_Q01</t>
  </si>
  <si>
    <t>Sau khi bảo trì, MFĐ h/đ bình thường</t>
  </si>
  <si>
    <t>BHD_210526</t>
  </si>
  <si>
    <t>BHD_210526_GE_S01</t>
  </si>
  <si>
    <t>- Giá đỡ kẹp tuy ô dầu nhiên liệu bị giòn, vỡ -&gt; cần thay thế toàn bộ giá đỡ kẹp tuy ô
- Để hệ thống máy phát điện chạy ổn định, bền bỉ cần thay thế định kỳ dầu nhớt, hệ thống lọc, nước làm mát
=&gt; Sau khi bảo dưỡng, hệ thống MFĐ h/đ bình thường</t>
  </si>
  <si>
    <t>BHD_210526_GE_Q01</t>
  </si>
  <si>
    <t>BHP_210526</t>
  </si>
  <si>
    <t>BHP_210526_GE_S01</t>
  </si>
  <si>
    <t xml:space="preserve"> - Để hệ thống MFĐ h/đ ổn định &amp; bền bỉ cần thay thế định kỳ dầu nhớt, hệ thống lọc, nước làm mát
-&gt; Sau khi bảo dưỡng, hệ thống MFĐ h/đ bình thường</t>
  </si>
  <si>
    <t>BHP_210526_GE_Q01</t>
  </si>
  <si>
    <t>BLB_210526</t>
  </si>
  <si>
    <t>BLB_210526_GE_S01</t>
  </si>
  <si>
    <t>Sau bảo trì, MFĐ h/đ bình thường</t>
  </si>
  <si>
    <t>Hung2.nm, Chuong.nt, Hoang.v</t>
  </si>
  <si>
    <t>BLB_210526_GE_Q01</t>
  </si>
  <si>
    <t>- Đèn chiếu sáng phòng MFĐ bị hỏng -&gt; cần sửa chữa, thay thế
- Bộ sạc ắc quy ngắt thấp áp dưới 24V, đã chỉnh lên -&gt; cần theo dõi thêm
=&gt; Sau bảo trì, hệ thống MFĐ h/đ bình thường</t>
  </si>
  <si>
    <t>BVT_210526</t>
  </si>
  <si>
    <t>BVT_210526_GE_S01</t>
  </si>
  <si>
    <t>- Cần di chuyển thiết bị, vật tư thay thế cũ ra khỏi khu vực hướng gió nóng &amp; trong phòng MFĐ
- Két tản nhiệt hướng gió nóng bị dập -&gt; cần phục hồi, sửa chữa
=&gt; Sau khi sửa chữa bảo dưỡng, thay thế vật tư hệ thống MFĐ h/đ bình thường</t>
  </si>
  <si>
    <t>BVT_210526_GE_Q01</t>
  </si>
  <si>
    <t>- 2 đường ống nước bị nứt, rò rỉ nước -&gt; đã xử lý, sửa chữa lại
- Kẹp giá đỡ đường ống nhiên liệu có hiện tượng nứt vỡ -&gt; cần thay thế
=&gt; Sau khi bảo dưỡng, hệ thống MFĐ h/đ bình thường</t>
  </si>
  <si>
    <t>Đề nghị SPS gửi báo giá khắc phục v/v kẹp giá đỡ đường ống nhiên liệu bị nứt, vỡ</t>
  </si>
  <si>
    <t>BVP_210526</t>
  </si>
  <si>
    <t>BVP_210526_GE_S01</t>
  </si>
  <si>
    <t xml:space="preserve">- Đường ống mềm (nước) bị hở -&gt; đã xiết lại
-&gt; Sau khi bảo dưỡng, hệ thống MFĐ h/đ bình thường
=&gt; Để hệ thống MFĐ h/đ bền bỉ hơn, cần thay thế định kỳ (dầu nhớt, lọc, nước làm mát)
</t>
  </si>
  <si>
    <t>BVP_210526_GE_Q01</t>
  </si>
  <si>
    <t>- Để hệ thống MFĐ h/đ bền bỉ cần thay thế định kỳ dầu nhớt, hệ thống lọc, nước làm mát
-&gt; Sau khi bảo dưỡng, hệ thống MFĐ h/đ bình thường</t>
  </si>
  <si>
    <t>EOA_210906</t>
  </si>
  <si>
    <t>SỬA CHỮA CỔNG TRƯỢT PHÍA SAU</t>
  </si>
  <si>
    <t>Sliding gate</t>
  </si>
  <si>
    <t>- Ray cổng bị mòn
-&gt; Tháo ray cổng cũ
-&gt; Thay &amp; hàn ray cổng mới
-&gt; Hàn tôn cho hệ ray mới &amp; sơn đen
=&gt; Chạy thử, bàn giao
=&gt; Cổng h/đ trơn tru &amp; bình thường</t>
  </si>
  <si>
    <t>Thao.hv, Hoang.v</t>
  </si>
  <si>
    <t>EOA_210906_02</t>
  </si>
  <si>
    <t>CUNG CẤP VẬT TƯ CHO CỔNG CỬA</t>
  </si>
  <si>
    <t>Spare parts for gate</t>
  </si>
  <si>
    <t>Cung cấp vật tư cho cổng cửa
=&gt; CV đã hoàn thành</t>
  </si>
  <si>
    <t>EOA_210901</t>
  </si>
  <si>
    <t>- Thay thế AC tầng 3
-&gt; Chạy thử, bàn giao
=&gt; CV đã hoàn thành, điều hòa mới h/đ bình thường</t>
  </si>
  <si>
    <t>Hiep.hs, Thao.hv, Hoang.v</t>
  </si>
  <si>
    <t>USP_210907_01</t>
  </si>
  <si>
    <t>CUNG CẤP VÀ LẮP ĐẶT BỔ SUNG THÉP GAI</t>
  </si>
  <si>
    <t>Cung cấp, lắp đặt bổ sung dây thép gai
=&gt; CV đã hoàn thành</t>
  </si>
  <si>
    <t>Bang.ta, Hieu.nq, Dung.ct, Chuong.nt</t>
  </si>
  <si>
    <t>USP_210907_02</t>
  </si>
  <si>
    <t>CUNG CẤP VÀ LẮP ĐẶT SEN HOA CHO CỬA SỔ TẦNG TRỆT</t>
  </si>
  <si>
    <t>Cung cấp &amp; lắp đặt song hoa cho cửa sổ
=&gt; CV đã hoàn thành</t>
  </si>
  <si>
    <t>Cuong.dv, Hoang.v</t>
  </si>
  <si>
    <t>- Kiểm tra các dây tín hiệu
- Điều chỉnh thiết lập giao diện kết nối máy tính với máy chiêu
=&gt; CV đã hoàn thành</t>
  </si>
  <si>
    <t>USP_210914</t>
  </si>
  <si>
    <t>CUNG CẤP VÀ LẮP ĐẶT TẤM TÔN CHO CỬA TẦNG 4</t>
  </si>
  <si>
    <t>- Cung cấp và lắp đặt tấm tôn cho 2 cửa tầng 4 và cửa gần phòng vệ sinh tầng 1
- Lắp đặt song sắt trên tầng 4
=&gt; CV đã hoàn thành</t>
  </si>
  <si>
    <t>USP_210915_S1</t>
  </si>
  <si>
    <t>CUNG CẤP VÀ LẮP ĐẶT TẤM TÔN CHO TƯỜNG PHÍA ĐÔNG</t>
  </si>
  <si>
    <t>Cung cấp &amp; lắp đặt tấm tôn cho tường phía Đông
-&gt; CV đã hoàn thành</t>
  </si>
  <si>
    <t>Minh.tn, Dung.ct, Hieu.nq, Tai.nt, Thiem.l</t>
  </si>
  <si>
    <t>VPB_210813</t>
  </si>
  <si>
    <t>LẮP ĐẶT BỔ SUNG ĐẦU BÁO CHÁY CHO TẦNG 25</t>
  </si>
  <si>
    <t>IDC_210922</t>
  </si>
  <si>
    <t>THAY THẾ VÒNG BI CHO QUẠT THÁP GIẢI NHIỆT SỐ 1</t>
  </si>
  <si>
    <t>Thay vòng bi tháp 1 bị hỏng kêu to
-&gt; Tháo motor quạt, thay vòng bi mới 2 đầu motor, bơm mỡ, vệ sinh động cơ quạt tháp 1
=&gt; Sau khi thay motor, quạt h/đ bình thường =&gt; Bàn giao cho kỹ thuật tòa nhà</t>
  </si>
  <si>
    <t>Le.hh, Hung2.nm, Chuong.nt, Long.nv, Minh.tn</t>
  </si>
  <si>
    <t>LTK_210922</t>
  </si>
  <si>
    <t>Thay thế dầu nhớt, phin lọc, nước làm mát cho máy phát điện
-&gt; CV đã hoàn thành</t>
  </si>
  <si>
    <t>USP_210928</t>
  </si>
  <si>
    <t>DÁN PHIM CHO CỬA SỔ KÍNH BÊN NGOÀI</t>
  </si>
  <si>
    <t>Dán phim cho cửa sổ kính bên ngoài từ tầng 1 đến tầng 5
-&gt; Đã hoàn thành cv</t>
  </si>
  <si>
    <t>KCN Thăng Long II, Xã Dị Sử, Huyện Mỹ Hào, Hưng Yên</t>
  </si>
  <si>
    <t>SZR_210602_R2</t>
  </si>
  <si>
    <t>- Sau bảo trì, tủ báo cháy h/đ bình thường
- Zone 5, zone 6 hở mạch -&gt; SPS đã ktra khắc phục lại, 2 zone đã h/đ bình thường
- Zone 7: báo cháy giả, SPS đã ktra xử lý &amp; khắc phục lại bình thường
- Zone 8 &amp; zone 9, mất nguồn do đứt dây cáp chính -&gt; SPS đã khắc phục tạm thời để 2 zone 8, 9 h/đ lại bình thường -&gt; cần thay thế cáp tín hiệu mới
- Các zone còn lại h/đ bình thường
- 1 số đầu báo hỏng, đã bàn giao lại cho nhà máy
- 2 đầu báo khói khu vực phòng Giác hỏng -&gt; cần thay đầu báo mới</t>
  </si>
  <si>
    <t>Hung.nm, Nguyen.di, Long.nv</t>
  </si>
  <si>
    <t xml:space="preserve"> LTK_210924</t>
  </si>
  <si>
    <t>CÁC SỬA CHỮA NHỎ THÁNG 09/2021</t>
  </si>
  <si>
    <t>Battery for fire detector</t>
  </si>
  <si>
    <t>Đầu báo cháy phòng khách (nhà khách) kêu còi báo pin yếu
-&gt; Thay thế pin mới cho 4 đầu báo khu nhà khách
=&gt; Đầu báo sau khi thay pin mới đã hết kêu, h/đ bình thường</t>
  </si>
  <si>
    <t>Thay tthế bình nước nóng phòng WC tầng 2 nhà chính hỏng
-&gt; Tháo bình nước nóng hỏng xuống
-&gt; Lắp đặt bình nước nóng 50L mới
-&gt; Chạy thử, kiểm tra &amp; bàn giao
=&gt; Sau khi lắp đặt, bình nước nóng mới h/đ tốt</t>
  </si>
  <si>
    <t>Thao.hv, Thang.lv, Dung.ct</t>
  </si>
  <si>
    <t>- Đèn UV hỏng, cần thay thế
-&gt; Đã thay đèn UV mới
=&gt; Đèn mới h/đ bình thường</t>
  </si>
  <si>
    <t>USP_210927_01</t>
  </si>
  <si>
    <t>CUNG CẤP LẮP ĐẶT KÍNH CHỐNG ĐẠN</t>
  </si>
  <si>
    <t>Glass</t>
  </si>
  <si>
    <t>- Lắp đặt kính chống đạn súng ngắn cỡ đạn 9mm
- Trát và sơn lót màu trắng lại tường
=&gt; Đã hoàn thành cv</t>
  </si>
  <si>
    <t>Cuong.dv, Hoang.v, Thang, Thang.ta, Chuong.nt</t>
  </si>
  <si>
    <t>US EMBASSY HANOI/ US DPAA</t>
  </si>
  <si>
    <t>#48B &amp; #53 Tran Phu, Ba Dinh, Hanoi</t>
  </si>
  <si>
    <t>UEH_210920</t>
  </si>
  <si>
    <t>NÂNG CẤP HỆ THỐNG ĐIỆN #48B &amp; #53 TRẦN PHÚ</t>
  </si>
  <si>
    <t>Hệ thống điện tại 48B &amp; 53 Trần Phú xuống cấp, mất an toàn
-&gt; Đã thay thế tủ điện, lắp đặt hệ thống tiếp địa tổng, thay thế ổ cắm điện không đạt chuẩn, lắp đặt dây tiếp địa cho ổ cắm, lắp đặt máng cáp, ống luồn bảo vệ cáp, dán nhãn thiết bị, cập nhật bản vẽ
-&gt; Chạy thử, bàn giao
=&gt; CV đã hoàn thành, hệ thống điện h/đ bình thường</t>
  </si>
  <si>
    <t>- Khi thi công thay tủ điện tổng cần chú ý đến vấn đề an toàn điện
- Khi thay ổ cắm điện lưu ý cắm lại dây mạng, dây điện thoại trả lại đúng vị trí</t>
  </si>
  <si>
    <t>Toan.dv, Dien.hd, Manh.lh, Dung.ct, Duc.nv, Diep.tx, Phan.db, Thang.ta, Chuong.nt</t>
  </si>
  <si>
    <t>USP_210811</t>
  </si>
  <si>
    <t>CẢI TẠO BỐT BẢO VỆ</t>
  </si>
  <si>
    <t>- Tháo dỡ kính, cửa gỗ &amp; gạch lát
- Đục phá hạ bậc thềm phòng bảo vệ
- San phẳng sàn &amp; lát lại gạch (đã bao gồm gạch lát)
- Đục thông mở rộng phòng
- Xây tường bịt 2 vách kính, cầm cạnh cho 2 cửa
- Cầm cạnh lại những phần thi công
- Sơn bả lót trắng
- Sơn hoàn thiện 2 lớp (bên trong phòng bảo vệ &amp; 2 tường ngoài)
- Đóng bao, vận chuyển rác thải
- Cửa &amp; khung làm bằng thép hộp mạ kẽm 50*100*1.8mm, tôn1.5mm ở 2 mặt
=&gt; Đã hoàn thành công việc</t>
  </si>
  <si>
    <t>- Đường ống bị tắc, nước chảy yếu
-&gt; Đã tiến hành cắt &amp; vệ sinh phần đường ống nối &amp; hàn nối
=&gt; Đường ống bị tắc trước đồng hồ chưa tiến hành vệ sinh được
=&gt; Phần đường ống sau đồng hồ đã vệ sinh</t>
  </si>
  <si>
    <t>Xác nhận hoàn thành công việc vệ sinh ống nước gian Pizza tại Aeonmall Long Biên</t>
  </si>
  <si>
    <t>Thiem.l, Manh.nv</t>
  </si>
  <si>
    <t>- Các đầu báo cháy tầng 14 &amp; 15 bị mất kết nối với tủ báo cháy trung tâm, các thiết bị kg h/đ
-&gt; Ktra nguồn đến &amp; đi của các đầu báo
-&gt; Ktra các thiết bị báo cháy
-&gt; Test lại các thiết bị báo cháy
=&gt; Các thiết bị tầng 14 &amp; 15 hết báo lỗi, hệ thống h/đ bình thường
=&gt; Cần theo dõi thêm</t>
  </si>
  <si>
    <t>Hoang.v, Hiep.hs, Minh.tn</t>
  </si>
  <si>
    <t>BẢO TRÌ HỆ THỐNG CƠ ĐIỆN/ HỖ TRỢ VẬN HÀNH MÁY PHÁT ĐIỆN</t>
  </si>
  <si>
    <t>Hỗ trợ nhà thầu Thăng Tiến khảo sát lên phương án thi công lắp đặt cáp máy phát điện dự phòng</t>
  </si>
  <si>
    <t>Bảo trì Máy giặt</t>
  </si>
  <si>
    <t>Washing machine</t>
  </si>
  <si>
    <t>Máy h/đ bình thường
-&gt; Bảo trì máy giặt theo lịch bảo trì định kỳ
=&gt; Sau bảo trì, máy giặt h/đ bình thường &amp; được vệ sinh sạch sẽ</t>
  </si>
  <si>
    <t>USP_211001</t>
  </si>
  <si>
    <t>LẬT LẠI MẶT KÍNH VÁT</t>
  </si>
  <si>
    <t>Lật lại mặt kính cửa sổ bị vát hướng ra ngoài
-&gt; Đã hoàn thành cv</t>
  </si>
  <si>
    <t>Factory No.2, Noi Bai IZ, Hanoi</t>
  </si>
  <si>
    <t>YMV_210629_R1</t>
  </si>
  <si>
    <t>THAY THẾ ĐIỀU HÒA - PRO 3 ED</t>
  </si>
  <si>
    <t>- Di chuyển ống gió điều hòa hiện có của Pro 3ED
- Lắp đặt 2 điều hòa mới cho Pro 3ED
-&gt; CV đã hoàn thành</t>
  </si>
  <si>
    <t>Nhà thầu đã thực hiện đúng theo y/c của YMVN, đảm bảo y/c của kỹ thuật</t>
  </si>
  <si>
    <t>Le.hh, Thang.lv, Manh.nv, Chuong.nt</t>
  </si>
  <si>
    <t>YMV_211001</t>
  </si>
  <si>
    <t>CUNG CẤP CUỘN KHÁNG &amp; MÁY NÉN ĐIỀU HÒA</t>
  </si>
  <si>
    <t>Reactor &amp; Compressor</t>
  </si>
  <si>
    <t>Cung cấp cuộn kháng &amp; máy nén điều hòa</t>
  </si>
  <si>
    <t>Sử dụng mẫu Biên bản giao nhận của KH nên không có mục đánh giá hài lòng</t>
  </si>
  <si>
    <t>MVA_210927_R1</t>
  </si>
  <si>
    <t>BẢO DƯỠNG, KIỂM TRA CÁC THIẾT BỊ CƠ ĐIỆN PHÒNG SƠN - SẤY 737</t>
  </si>
  <si>
    <t xml:space="preserve">M&amp;E </t>
  </si>
  <si>
    <t>Bảo dưỡng, kiểm tra các thiết bị phòng sơn - sấy 737 (theo danh mục yêu cầu)
-&gt; Công việc đã hoàn thành</t>
  </si>
  <si>
    <t>Bang.ta, Hiep.hs, Cuong.dv, Thao.ct, Anh.dt, Minh.tn, Thang.lv</t>
  </si>
  <si>
    <t>Bằng quên kg mang báo cáo nên gửi file mềm cho KH in ký =&gt; KH gửi lại bản scan cho Bằng</t>
  </si>
  <si>
    <t>USP_211004</t>
  </si>
  <si>
    <t>CUNG CẤP LẮP ĐẶT KÍNH CHỐNG ĐẠN CHO PHÒNG BẢO VỆ</t>
  </si>
  <si>
    <t>- Lắp đặt kính chống đạn sung ngắn cỡ đạn 9mm
- Lắp tấm tôn &amp; phụ kiện cho cửa gỗ
=&gt; Đã hoàn thành công việc</t>
  </si>
  <si>
    <t>WBK_211004_R1</t>
  </si>
  <si>
    <t>CÁC SỬA CHỮA NHỎ THÁNG 10/2021</t>
  </si>
  <si>
    <t>- Thay thế 2 camera bị hỏng
- Thay thế ắc quy tủ báo cháy tầng 2
- Thay thế bộ nguồn cho đèn
- Thay thế bình chữa cháy tầng 8
=&gt; Các thiết bị sau thay thế h/đ bình thường</t>
  </si>
  <si>
    <t>Hiep.hs, Diep.tx</t>
  </si>
  <si>
    <t>IDC-200611</t>
  </si>
  <si>
    <t>SỬA CHỮA HỆ THỐNG UPS/ HỖ TRỢ VẬN HÀNH MFĐ</t>
  </si>
  <si>
    <t>- Hỗ trợ vận hành máy phát điện
-&gt; Trực vận hành MFĐ
=&gt; Hoàn thành công việc</t>
  </si>
  <si>
    <t>YMV_210812_R2</t>
  </si>
  <si>
    <t>THAY THẾ TỦ ĐIỀU KHIỂN HỆ THỐNG CHỮA CHÁY CO2</t>
  </si>
  <si>
    <t>Fire alarm control panel</t>
  </si>
  <si>
    <t>- Thay thế tủ điều khiển xả khí cho line B
- Đấu nối dây Com cho các zone
- Chạy thử, bàn giao
=&gt; CV đã hoàn thành</t>
  </si>
  <si>
    <t>Kết hợp với kỹ thuật YMVN tìm hiểu sâu hơn về hệ thống này để hệ thống h/đ hiệu quả hơn nữa</t>
  </si>
  <si>
    <t>Hung.nm, Thang.ta, Tai.nt</t>
  </si>
  <si>
    <t>ALB_211008</t>
  </si>
  <si>
    <t>XỬ LÝ TẮC ĐƯỜNG ỐNG CẤP NƯỚC PIZZA</t>
  </si>
  <si>
    <t>Water pipe</t>
  </si>
  <si>
    <t>- Đường ống bị tắc từ trục chính đến đồng hồ
-&gt; Cắt bỏ đường ống cũ bị tắc
-&gt; Thay thế bằng đường ống mới
=&gt; Đường ống thông thoáng
=&gt; Nước chảy mạnh, h/đ bình thường</t>
  </si>
  <si>
    <t>Thiem.l, Hoang.v, Manh.nv</t>
  </si>
  <si>
    <t>EOA_210918_S2</t>
  </si>
  <si>
    <t>CHẶT HẠ 3 CÂY KEO (PHƯƠNG ÁN 2: ĐỂ LẠI PHẦN RỄ CÂY)</t>
  </si>
  <si>
    <t>- Tiến hành cắt tỉa thủ công với dây kết nối an toàn
- Tiến hành mài, làm phẳng mặt cắt
- Dọn dẹp &amp; chuyển cành, lá khỏi dự án
- Xử lý mối cho gốc cây
=&gt; Vận chuyển cành khô khỏi sứ quán &amp; dọn sạch bãi cỏ</t>
  </si>
  <si>
    <t>- Cổng ra vào ô tô không mở cửa tự động được
-&gt; Cổng ra vào bị chảy cầu chì, mất nguồn điện cấp
-&gt; Ktra xử lý điểm bị chạm chập &amp; xử lý lại các đường dây có nguy cơ chạm chập
-&gt; Thay thế cầu chì mới cấp nguồn lại cho bo điều khiển &amp; chạy thử cổng nhiều lần
=&gt; Cổng ra vào h/đ bình thường</t>
  </si>
  <si>
    <t xml:space="preserve">Emergency </t>
  </si>
  <si>
    <t>- Đèn emergency không sáng khi nguồn điện chính bị mất (đèn tầng 6)
-&gt; Ktra nguyên nhân &amp; tìm thiết bị hỏng
-&gt; Thay 1 contactor LC 1D25B7
-&gt; Thay 1 timer OMRON H3 CR-A
=&gt; Hệ thống đèn emergency đã h/đ bình thường</t>
  </si>
  <si>
    <t>- 2 đầu đọc thẻ phòng 18-206 &amp; phòng 1.2-001 bị hỏng
-&gt; Thay thế &amp; lắp đặt mới 02 đầu đọc thẻ cho 2 phòng trên
=&gt; 2 cửa phòng đã h/đ bình thường</t>
  </si>
  <si>
    <t>UEH_210923</t>
  </si>
  <si>
    <t>SỬA CHỮA HỆ THỐNG ÂM THANH</t>
  </si>
  <si>
    <t>Voice</t>
  </si>
  <si>
    <t>- Thay thế quạt, bộ nguồn cho hệ thống âm thanh
- Chạy thử, bàn giao
-&gt; Các thiết bị h/đ bình thường sau khi thay thế</t>
  </si>
  <si>
    <t>IDC_211012</t>
  </si>
  <si>
    <t>THAY THẾ CẢM BIẾN NHIỆT ĐỘ EDUCTOR CHO CHILLER</t>
  </si>
  <si>
    <t>- Cảm biến nhiệt độ eductor sys2 chiller 2 hỏng
- Cảm biến nhiệt độ eductor sys2 chiller 3 hỏng
-&gt; Thay thế cảm biến nhiệt độ eductor cho sys2 chiller 2 &amp; sys2 chiller 3
=&gt; Sau khi thay, chiller 2 &amp; 3 đã h/đ bình thường</t>
  </si>
  <si>
    <t>BBP_210929_R3</t>
  </si>
  <si>
    <t>LẮP ĐẶT SENSOR VÀ THIẾT BỊ PHỤC VỤ ĐO KIỂM</t>
  </si>
  <si>
    <t>Bản cứng chưa chuyển về vp =&gt; key in từ bản scan Bằng gửi qua zalo</t>
  </si>
  <si>
    <t>RMU_211008</t>
  </si>
  <si>
    <t>CUNG CẤP THIẾT BỊ</t>
  </si>
  <si>
    <t>Cung cấp thiết bị (khởi động từ, Rơ le thời gian, Motor quạt hàn nóng)</t>
  </si>
  <si>
    <t>EOA_211014</t>
  </si>
  <si>
    <t>THAY THẾ CÔNG TƠ ĐIỆN CHO CĂN HỘ</t>
  </si>
  <si>
    <t>Thay thế công tơ điện cho căn hộ 
-&gt; Chạy thử, bàn giao
=&gt; Công việc đã hoàn thành</t>
  </si>
  <si>
    <t>Manh.lh, Thang.lv, Hoang.mv, Truong.vx</t>
  </si>
  <si>
    <t>EOA_211015</t>
  </si>
  <si>
    <t>LẮP ĐẶT VÁCH KÍNH CHO PHÒNG TẮM CĂN HỘ SỐ 11</t>
  </si>
  <si>
    <t>Glass partitions</t>
  </si>
  <si>
    <t>Lắp đặt vách kính cho phòng tắm căn hộ số 11
-&gt; CV đã hoàn thành</t>
  </si>
  <si>
    <t>Tan Truong Factory, Hai Duong</t>
  </si>
  <si>
    <t>MVN_210728_R4</t>
  </si>
  <si>
    <t>- Hoàn thành công việc bảo trì hệ thống PCCC gồm:
+ 278 đầu báo khói 
+ 5 đầu báo nhiệt 
+ 1 tủ trung tâm báo cháy
+ 21 tổ hợp chuông, còi, đèn, nút nhấn
+ 34 đèn thoát hiểm
+ 77 đèn chiếu sáng khẩn cấp
+ 80 bình MZF4, 8 bình MF28, 2 bình MT3, 61 bình MT5, 2 bình MF28
+ 55 tổ hợp chữa cháy, họng nước
- Thay 11 đế đầu báo kém, nứt vỡ
- Đấu nối lại dây chuông bị chuột cắn đứt khu vực phụ trợ
- Đã theo dõi trong quá trình bảo trì hệ thống báo cháy, tuy nhiên tủ không báo lỗi chạm đất, đề nghị theo dõi thêm
=&gt; Sau khi hoàn thành công việc bảo trì, hệ thống h/đ bình thường</t>
  </si>
  <si>
    <t>Hieu.nq, Thang.ta, Thiem.l, Minh.tn, Vinh.dd</t>
  </si>
  <si>
    <t>- Nên thay thế vật tư: dầu máy, dung dịch làm mát, lọc gió, lọc dầu, lọc nhớt theo đúng định kỳ của bơm diesel
- Đã mở ktra khả năng h/đ của 55 họng nước 1 họng khu vực văn phòng kho hải quan có dấu hiệu bị rò rỉ -&gt; SPS đã ktra siết lại van chặn, họng nước đã kín -&gt; cần theo dõi thêm
=&gt; Sau khi thực hiện xong cv bảo trì, hệ thống h/đ bình thường</t>
  </si>
  <si>
    <t>LTK_210816</t>
  </si>
  <si>
    <t>THAY THẾ BỂ TRUNG CHUYỂN NƯỚC SẠCH</t>
  </si>
  <si>
    <t>Transfer tank</t>
  </si>
  <si>
    <t>- Bể trung chuyển nước sạch đã lâu năm, bị han rỉ, móp méo
-&gt; Thay thế bể trung chuyển nước sạch
-&gt; Chạy thử, bàn giao
=&gt; CV đã hoàn thành</t>
  </si>
  <si>
    <t>Le.hh, Manh.nv, Thang.lv, Chuong.nt, Thiem.l</t>
  </si>
  <si>
    <t>Smoke detector</t>
  </si>
  <si>
    <t>- Đầu báo khói ở sảnh tầng 1 tòa A bị lỗi báo cháy giả
-&gt; Ktra đầu báo bị bụi bẩn &amp; mạng nhệ làm đầu báo nhận sai tín hiệu gây báo cháy giả
-&gt; Đã vệ sinh sạch sẽ đầu báo, đế &amp; xung quanh vị đầu báo
=&gt; Hệ thống h/đ bình thường</t>
  </si>
  <si>
    <t>TAL_210827_R1</t>
  </si>
  <si>
    <t>TAL_210827_R1_FS_Y01</t>
  </si>
  <si>
    <t>BẢO TRÌ VÀ SỬA CHỮA HỆ THỐNG BÁO CHÁY</t>
  </si>
  <si>
    <t>Fire Suppression  (CO2)</t>
  </si>
  <si>
    <t xml:space="preserve">- Trong quá trình bảo trì, phát hiện nhiều dây tín hiệu bị tháo bỏ tại module và các box nối trung gian. SPS đã kiểm tra và đấu nối lại những điểm có thể khắc phục ngay. 
- Các van chọn vùng chưa kích hoạt được do bị tháo bỏ dây tín hiệu điều khiển. Cần kiểm tra sửa chữa.
- Các thiết bị còn lại hoạt động bình thường.
- Các van cơ của van kích hoạt và van chọn vùng đang bị khóa. Cần để trạng thái thường mở để có thể sẵn sàng kích hoạt khi có tín hiệu.
</t>
  </si>
  <si>
    <t>Hung.nm, Thiem.l, Manh.nv, Truong.vx</t>
  </si>
  <si>
    <t>Fire Suppression  (FM200)</t>
  </si>
  <si>
    <t>Hệ thống chữa cháy FM200 h/đ bình thường</t>
  </si>
  <si>
    <t>TAL_210827_R1_FA_Y01</t>
  </si>
  <si>
    <t>1. Khu ký túc xá:
- 2 đầu báo tại tầng trệt chưa được khai báo trên hệ thống. SPS đã khai báo trên tủ trung tâm báo cháy.
- 1 module địa chỉ C2-D126 (điều khiển chuông tầng 1FL) hỏng, cần thay thế.
2. Hầm nhà xe:
- 3 đầu báo nhiệt thường bị hỏng, thuộc module C4-D144, C4-D147, C4-D162. Đầu báo nhiệt thuộc module C4-D144 đã thay thế, vật tư nhà máy cấp.
- Đã thay thế cốt cho các đầu báo thường và module.
- 1 còi đèn hỏng. SPS đã thay thế. Vật tư nhà máy cấp.
- Các điện trở cuối kênh bị đấu tại module, dẫn đến mất tính năng báo lỗi khi hệ thống bị hở mạch. SPS đã chuyển các điện trở về cuối kênh.
3. Khu vực boiler:
- 1 module địa chỉ C5-D137 giám sát công tắc dòng chảy bị hỏng, cần thay thế.
- 1 module SIM địa chỉ C5-D139 giám sát đầu báo thường bị hỏng, cần thay thế.
4. Phòng bơm:
- 1 module địa chỉ C4-D203 giám sát công tắc dòng chảy bị hỏng, cần thay thế.
5. Phòng máy phát điện:
- 01 nút nhấn thường ở cửa phòng máy phát điện bị hỏng, cần thay thế.
6. Căng tin:
- Phát hiện dây cấp nguồn 24VDC bị mất nguồn. SPS đã phát hiện điểm bị đứt do chuột cắn và đã khắc phục.
- Điện trở cuối kênh của module C3-D128 sử dụng không đúng giá trị dẫn đến đầu báo không kích hoạt được (Đấu nối tiếp điện trở trên đường dây). SPS đã khắc phục.
- 01 module điều khiển chuông địa chỉ C03-D134 hỏng cần thay thế.
7. Khu sản xuất PU1:
- 1 đầu báo beam 4 địa chỉ C2-D410 hỏng. SPS đã thay thế bằng đầu báo beam trong Unit 2 đang không sử dụng. Hiện tại đầu báo hoạt động bình thường.
8. Khu sản xuất PU3:
- 01 đầu báo khói địa chỉ C4-D254 phòng FOLDER MAKING tầng 2FL hỏng cần thay thế đầu báo mới
9. Kho carton tầng 1FL:
- 01 chuông đèn không được kết nối với module điều khiển cần kiểm tra sửa chữa.
10. Phòng AHU107 - AHU112: 
- 01 đầu báo khói thường thuộc module địa chỉ C02-D396 hỏng cần thay thế.
11. Hành lang văn phòng tầng 1:
- Đầu báo địa chỉ C02-D0323 hoạt động không ổn định, đề nghị khách hàng thay thế.
12. Khu văn phòng tầng 2:
- 2/3 số lượng đầu báo khói thường thuộc module C3-D387 trong khu vực áp mái văn phòng 2FL đang mất nguồn. Cần sửa chữa.
13. Các vấn đề khác:
- Đã bấm lại cốt cho các module.
- Đã đấu nối lại chắc chắn cho các điểm đấu nối.</t>
  </si>
  <si>
    <t>Hung.nm, Thiem.l, Manh.nv, Truong.vx, Dong.hp, Vinh.dd</t>
  </si>
  <si>
    <t>TAL_210827_R1_FP_Y01</t>
  </si>
  <si>
    <t>- Hệ thống bơm chữa cháy h/đ bình thường
- Tủ điều khiển và các thiết bị điều khiển bơm h/d  bình thường</t>
  </si>
  <si>
    <t>Hung.nm, Thiem.l, Dong.hp, Vinh.dd</t>
  </si>
  <si>
    <t>EOA_211013_S3</t>
  </si>
  <si>
    <t>TRỒNG HOA MỚI DƯỚI GỐC CÂY (OPT 3 - HOA DÂM BỤT VÀ TRẠNG NGUYÊN)</t>
  </si>
  <si>
    <t>- Trồng cây hoa trạng nguyên &amp; dâm bụt xung quanh gốc cây
-&gt; CV đã hoàn thành</t>
  </si>
  <si>
    <t>EOA_211018</t>
  </si>
  <si>
    <t>- Thay dầu cho 2 chiller
- Chạy thử, bàn giao
=&gt; Cv đã hoàn thành</t>
  </si>
  <si>
    <t>TBH_211004_R1</t>
  </si>
  <si>
    <t>BẢO TRÌ ĐẦU BÁO CHÁY ZONE 14</t>
  </si>
  <si>
    <t>- Tủ báo cháy báo lỗi tiền báo cháy Zone 14 xưởng 4
-&gt; SPS đã bảo trì lại toàn bộ đầu báo khói tại Zone 14, xưởng 4 theo hợp đồng
-&gt; Đã test kiểm tra và bàn giao hệ thống cho nhà máy
=&gt; Hệ thống h/đ bình thường
=&gt; Các đầu báo lắp đặt năm 2008 đã đến hạn thay thế theo khuyến cáo của hãng, cần có phương án thay thế sớm để hệ thống h/đ ổn định hơn</t>
  </si>
  <si>
    <t>Hung.nm, Hoang.v, Vinh.dd</t>
  </si>
  <si>
    <t>EOA_211022</t>
  </si>
  <si>
    <t>THAY THẾ MOTOR QUẠT DÀN NÓNG ĐIỀU HÒA CĂN HỘ</t>
  </si>
  <si>
    <t>Fan motor</t>
  </si>
  <si>
    <t>- Thay thế motor quạt dàn nóng điều hòa căn hộ
- Chạy thử, bàn giao
-&gt; CV đã hoàn thành</t>
  </si>
  <si>
    <t>- Quạt tháp giải nhiệt số 4 bị kêu
-&gt; Ktra motor quạt tháp giải nhiệt bị kêu vòng bi -&gt; cần thay thế vòng bi mới (2 vòng bi)
=&gt; Motor quạt tháp giải nhiệt số 4 bị kêu bi, cần thay thế vòng bi mới</t>
  </si>
  <si>
    <t>EOA_211026</t>
  </si>
  <si>
    <t>THAY THẾ ĐÈN CĂN HỘ</t>
  </si>
  <si>
    <t>Lamps</t>
  </si>
  <si>
    <t>Thay thế đèn căn hộ</t>
  </si>
  <si>
    <t>MVA_211022_R2</t>
  </si>
  <si>
    <t>- Thay thế đèn chiếu sáng nhà xưởng
- Chia lộ chiếu sáng cho đèn tuýp
-&gt; Chạy thử, bàn giao
=&gt; Sau thay thế, đèn chiếu sáng nhà xưởng h/đ bình thường
=&gt; Đã chia lộ chiếu sáng cho đèn tuýp</t>
  </si>
  <si>
    <t>Dien.hd, Dung.ct, Duc.nv</t>
  </si>
  <si>
    <t xml:space="preserve"> - Nước ở 1 số gian hàng bị bẩn khi chảy ra
-&gt; Ktra các gian hàng xả nước bẩn
-&gt; Ktra nước ở hệ thống lọc
-&gt; Hệ thống lọc bình thường
=&gt; Đường ống bị cặn bẩn
=&gt; Đề xuất sục rửa đường ống</t>
  </si>
  <si>
    <t>Thiem.l, Hoang.v</t>
  </si>
  <si>
    <t>KIỂM TRA SỬA CHỮA BÀN LÀM LẠNH</t>
  </si>
  <si>
    <t>Out door</t>
  </si>
  <si>
    <t xml:space="preserve"> - Bàn làm lạnh không h/đ
-&gt; Tiến hành ktra nguyên nhân thấy adapter của bo nguồn hỏng</t>
  </si>
  <si>
    <t>Thao.hv, Minh.tn</t>
  </si>
  <si>
    <t>- Có hiện tượng nước chảy theo ống đồng điều hòa xuống trần khi mưa lớn
-&gt; Bóc lớp keo cũ tại vị trí ống điều hòa đi qua mái tôn &amp; bơm keo silicon &amp; keo bọt lại. Bơm kep các vị trí lân cận nghi ngờ có thể gây ra dột
=&gt; Cần theo dõi khi có mưa lớn</t>
  </si>
  <si>
    <t xml:space="preserve"> LDV_211026</t>
  </si>
  <si>
    <t xml:space="preserve">- Trước bảo trì, tủ báo cháy trung tâm báo lỗi hở mạch zone 43,46, 47 -&gt; Đã ktra &amp; xử lý =&gt; Tủ hết báo lỗi hở mạch
- 01 nút nhấn báo cháy xưởng 1 bị vỡ -&gt; đã thay thế nút nhấn mới
- Đế đầu báo KV nhà ăn bị vỡ -&gt; đã thay thế đầu báo mới
- Các đầu báo cháy h/đ bình thường
- Test liên động hệ thống chuông còi, đèn, cửa từ h/đ bình thường
- Đã xử lý lỗi main tủ báo cháy do bị sét đánh hỏng
=&gt; Hệ thống báo cháy h/đ bình thường
 </t>
  </si>
  <si>
    <t>Hoang.v, Hoang.mv, Thang.ta</t>
  </si>
  <si>
    <t>LTK_211103</t>
  </si>
  <si>
    <t>CÁC SỬA CHỮA NHỎ THÁNG 11/2021</t>
  </si>
  <si>
    <t>- Bóng đèn lò vi sóng bị cháy, hỏng
-&gt; Đã thay thế bóng đèn mới cho lò vi sóng
=&gt; Đèn lò vi sóng đã h/đ bình thường</t>
  </si>
  <si>
    <t>- Điện thoại bàn cố định không liên lạc được
- Hệ thống đèn bảo vệ xung quanh nhà không sáng
- Đèn trang trí sân cháy bóng
-&gt; Ktra tín hiệu điện thoại bàn, mất kết nối
-&gt; Hệ đèn bảo vệ quanh nhà bị đọng nước, gây chập, đã xử lý các vị trí đèn bị đọng nước &amp; khôi phục hệ thống đèn
-&gt; Thay thế các bóng đèn quanh nhà &amp; đèn trang trí sân
=&gt; 1 đèn treo tường bị han rỉ, rò điện =&gt; cần thay thế
=&gt; Hệ thống đèn xung quanh nhà, bể bơi, đèn trang trí h/đ bình thường</t>
  </si>
  <si>
    <t>WSV_210908_R2</t>
  </si>
  <si>
    <t>WSV_210908_R2_FA</t>
  </si>
  <si>
    <t>- Tủ báo cháy trung tâm h/đ bình thường, không báo lỗi
Lỗ dây tín hiệu vào tủ hở to, bị côn trùng chui vào mất vệ sinh &amp; có nguy cơ gây chập cháy điện trong tủ -&gt; cần sử dụng keo hoặc đất sét để bịt lỗ đường dây lại
- 01 tủ đầu báo khói hỏng -&gt; cần thay thế đầu báo mới
- Hệ thống báo cháy h/đ bình thường
- Các liên động chuông còi, thang máy, quạt hút khói h/đ bình thường</t>
  </si>
  <si>
    <t>Hoang.v, Manh.nv, Truong.vx, Hieu.nq, Minh.tn, Thang.ta</t>
  </si>
  <si>
    <t>WSV_210908_R2_EM</t>
  </si>
  <si>
    <t xml:space="preserve">- Qua ktra &amp; bảo trì các thiết bị đèn sự cố &amp; đèn thoát hiểm
+ Đèn sự cố có: 01 đèn ở nhà bếp tầng 1 bị hỏng, 02 đèn ở khu vực hành lang &amp; xưởng trống tầng 2 bị hỏng nguồn sạc
- Các đèn Exit h/đ bình thường
=&gt; Cần thay thế các đèn sự cố bị hỏng để hệ thống h/đ đầy đủ chức năng
</t>
  </si>
  <si>
    <t>Hoang.v, Manh.nv, Truong.vx, Thang.ta</t>
  </si>
  <si>
    <t>WSV_210908_R2_EL</t>
  </si>
  <si>
    <t>Earthing &amp; Lightning</t>
  </si>
  <si>
    <r>
      <t>- Điện trở tiếp địa LV: 0,05</t>
    </r>
    <r>
      <rPr>
        <sz val="12"/>
        <rFont val="Calibri"/>
        <family val="2"/>
      </rPr>
      <t xml:space="preserve">Ω
- </t>
    </r>
    <r>
      <rPr>
        <sz val="12"/>
        <rFont val="Arial"/>
        <family val="2"/>
      </rPr>
      <t>Điện trở tiếp địa HV: 0,04Ω
- Điện trở tiếp địa chống sét: 0,11Ω
=&gt; Hệ thống h/đ bình thường</t>
    </r>
  </si>
  <si>
    <t>Hoang.v, Manh.nv, Truong.vx</t>
  </si>
  <si>
    <t>WSV_210908_R2_FF</t>
  </si>
  <si>
    <t>- Sau khi thay thế vật tư (dầu, lọc, nước làm mát) &amp; bảo dưỡng hệ thống chữa cháy, hệ thống h/đ bình thường
- 01 van chữa cháy ngoài trời ở góc xưởng bị kẹt cứng, khó thao tác khi cần đóng mở van</t>
  </si>
  <si>
    <t>Hung2.nm, Chuong.nt, Thang.ta, Hoang.v, Truong.vx</t>
  </si>
  <si>
    <t>WSV_210908_R2_FE</t>
  </si>
  <si>
    <t>- T1: trạm điện 01 bình hỏng vòi, han rỉ, tróc sơn
- T2: 1 bình CO2 MT5 bị vỡ vòi
- Phòng bơm có 12 bình không đạt
=&gt; Cần nạp lại, kẹp chốt &amp; xử lý các bình hỏng để bổ sung vào các vị trí còn thiếu</t>
  </si>
  <si>
    <t>12 bình không đạt tại phòng bơm là điểm tập kết để đi sạc lại</t>
  </si>
  <si>
    <t>YMV_211105</t>
  </si>
  <si>
    <t>CUNG CẤP ĐIỀU KHIỂN ĐIỀU HÒA, SỬA CHỮA ĐIỀU HÒA PHÒNG NGHỈ PRO 3 &amp; PHÒNG HỌP RM1</t>
  </si>
  <si>
    <t>- Cung cấp điều khiển điều hòa
- Thay thế máy nén điều hòa phòng nghỉ Pro3
- Thay thế máy nén điều hòa phòng họp RM1
-&gt; Chạy thử, bàn giao
=&gt; CV đã hoàn thành, sau khi sửa chữa thiết bị h/đ bình thường</t>
  </si>
  <si>
    <t>Nhà thầu đã thực hiện thay thế máy nén đúng chủng loại &amp; y/c của YMVN, đảm bảo y/c của kỹ thuật</t>
  </si>
  <si>
    <t>Lavabor</t>
  </si>
  <si>
    <t>Chậu rửa bị tắc, nước xuống rất chậm
-&gt; Vệ sinh đường ống xi phông của chậu rửa
-&gt; Sau khi vệ sinh lại đường ống của chậu, chậu thoát nước tốt</t>
  </si>
  <si>
    <t>Hieu.nq, Manh.nv</t>
  </si>
  <si>
    <t>RMU_211030</t>
  </si>
  <si>
    <t>CUNG CẤP BÌNH CHỮA CHÁY</t>
  </si>
  <si>
    <t>Cung cấp bình bột chữa cháy 4kg (26 bình) &amp; bình khí chữa cháy 5kg (18 bình)</t>
  </si>
  <si>
    <t>Sử dung mẫu BB giao nhận nên không có mục đánh giá hài lòng</t>
  </si>
  <si>
    <t>JEMMTEC VIETNAM</t>
  </si>
  <si>
    <t>Dai An Industrial zone, Hai Duong</t>
  </si>
  <si>
    <t>JTV_211006_R1</t>
  </si>
  <si>
    <t>BẢO TRÌ BƠM CHỮA CHÁY</t>
  </si>
  <si>
    <t>- Giảm chấn cao su DN100 MM cả 2 máy đều bị nứt -&gt; cần thay thế 4 giảm chấn DN100 MM
- Trõ máy số 2 bị hở -&gt; cần thay thế
- Rơ le nhiệt trong tủ điều khiển h/đ không ổn định -&gt; cần thay thế
=&gt; Sau khi bảo dưỡng, thay thế, hệ thống chữa cháy h/đ bình thường</t>
  </si>
  <si>
    <t>Đề nghị quý công ty thực hiện đúng theo hợp đồng về phần bảo hành</t>
  </si>
  <si>
    <t>- Cửa ra thang hàng bị kẹt
-&gt; Chỉnh lại tay khuỷu thủy lực 
=&gt; Cửa đã đóng mở tốt</t>
  </si>
  <si>
    <t>EOA_211111</t>
  </si>
  <si>
    <t>CUNG CẤP GHẾ BAR</t>
  </si>
  <si>
    <t>Stool</t>
  </si>
  <si>
    <t>Cung cấp ghế bar (5 cái)
-&gt; Công việc đã hoàn thành</t>
  </si>
  <si>
    <t xml:space="preserve">HANWHA AERO ENGINES </t>
  </si>
  <si>
    <t>HAE_211027_R2</t>
  </si>
  <si>
    <t>BẢO TRÌ CẨU TRỤC</t>
  </si>
  <si>
    <t>Crane</t>
  </si>
  <si>
    <t>Bảo trì 41 cẩu trục
-&gt; CV đã hoàn thành, sau bảo trì thiết bị h/đ bình thường</t>
  </si>
  <si>
    <t>Bang.ta, Hiep.hs, Thuong.mv, Cuong.dv, Hieu.nq, Long.nv</t>
  </si>
  <si>
    <t>Không có bản cứng báo cáo, KH gửi bản chụp qua zalo cho Bằng</t>
  </si>
  <si>
    <t>Cửa khóa điện từ sảnh chính không h/đ
-&gt; Ktra nguồn cấp bo mạch, hỏng cầu chì -&gt; Đã thay thế cầu chì mới
-&gt; Cửa đã h/đ nhưng đóng mở liên tục
-&gt; Đã căn chỉnh nút nhấn tiếp điểm duy trì đóng, mở
-&gt; Phần tiếp xúc từ của khóa bị lệch
-&gt; Đã căn chỉnh đúng vị trí tiếp xúc
-&gt; Test lại cửa điện từ đã h/đ trở lại 
=&gt; 2 cửa điện từ h/đ bình thường</t>
  </si>
  <si>
    <t>Thao.ct, Manh.lh, Toan.dv, Dong.hp</t>
  </si>
  <si>
    <t>FSOFT - DUY TÂN</t>
  </si>
  <si>
    <t>FSO_211028_R2</t>
  </si>
  <si>
    <t>SỬA CHỮA ĐƯỜNG ỐNG CẤP HỒI NHIÊN LIỆU MÁY PHÁT ĐIỆN</t>
  </si>
  <si>
    <t>- Thay thế đường ống cấp hồi dầu
- Lắp mới bộ hiển thị mức dầu
- Sơn chống gỉ đường ống dầu
- Vận hành chạy thử, kiểm tra rò rỉ
=&gt; Các thiết bị sau khi sửa chữa h/đ bình thường</t>
  </si>
  <si>
    <t>- Nhà thầu đã thực hiện đầy đủ công việc theo hợp đồng
- Đảm bảo y/c chất lượng tiến độ
- Hệ thống cấp hồi dầu h/đ bình thường sau khi thay thế</t>
  </si>
  <si>
    <t>Hung2.nm, Chuong.nt, Truong.vx</t>
  </si>
  <si>
    <t>RMU_211110</t>
  </si>
  <si>
    <t>CẢI TẠO, NÂNG CẤP HỆ THỐNG ĐIỀU HÒA</t>
  </si>
  <si>
    <t>- Cải tạo, nâng cấp hệ thống điều hòa
- Chạy thử, bàn giao
=&gt; CV đã hoàn thành, thiết bị h/đ bình thường</t>
  </si>
  <si>
    <t>Thao.hv, Hieu.nq, Cuong.dv, Manh.nv, Minh.tn, Tai.nt</t>
  </si>
  <si>
    <t>RMU_211108</t>
  </si>
  <si>
    <t>- Thay thế quạt thông gió
- Chạy thử, bàn giao
=&gt; CV đã hoàn thành, thiết bị h/đ bình thường</t>
  </si>
  <si>
    <t>Thao.hv, Hieu.nq, Tai.nt, Cuong.dv, Long.nv, Manh.nv, Le.hh</t>
  </si>
  <si>
    <t>EOA_211116_01</t>
  </si>
  <si>
    <t>CUNG CẤP THIẾT BỊ THỂ THAO</t>
  </si>
  <si>
    <t>Sports</t>
  </si>
  <si>
    <t>Cung cấp &amp; lắp đặt dụng cụ thể thao cho sân
-&gt; Đã hoàn thành</t>
  </si>
  <si>
    <t xml:space="preserve">Hiep.np, Tai.nt </t>
  </si>
  <si>
    <t>EOA_211116_02</t>
  </si>
  <si>
    <t>SƠN LẠI HÀNG RÀO VÀ TƯỜNG ĐỎ XUNG QUANH</t>
  </si>
  <si>
    <t>Tường rào hư hỏng
-&gt; Sửa chữa các điểm hư hỏng của hàng rào
-&gt; Sơn lại hàng rào &amp; tường đỏ xung quanh
=&gt; Đã hoàn thành</t>
  </si>
  <si>
    <t>ALB_211118</t>
  </si>
  <si>
    <t>XỬ LÝ TẮC ĐƯỜNG ỐNG CẤP NƯỚC FUJI SAKURA</t>
  </si>
  <si>
    <t>Đường ống cấp nước Fuji Sakura bị tắc
-&gt; Xử lý đường ống cấp nước Fuji Sakura
-&gt; Cv đã hoàn thành, nước cấp cho Fuji Sakura đã bình thường</t>
  </si>
  <si>
    <t>Cuong.dv, Hoang.mv, Manh.nv</t>
  </si>
  <si>
    <t>TBG_210821</t>
  </si>
  <si>
    <t>Sau khi bảo dưỡng &amp; thay thế vật tư (dầu nhớt, lọc, nước làm mát), hệ thống MFD h/đ bình thường</t>
  </si>
  <si>
    <t>VPB_211105_R1</t>
  </si>
  <si>
    <t>THAY THẾ GỐI ĐỠ QUẠT AHU, PAU</t>
  </si>
  <si>
    <t>Ball bearing</t>
  </si>
  <si>
    <t>- Thay thế gối đỡ quạt cho AHU (20 quạt), PAU (6 quạt)
-&gt; Công việc đã hoàn thành, AHU &amp; PAU h/đ bình thường sau khi thay gối đỡ</t>
  </si>
  <si>
    <t>Thao.hv, Dung.ct, Manh.nv, Phan.db</t>
  </si>
  <si>
    <t>RMU_211123</t>
  </si>
  <si>
    <t>LẮP ĐẶT CÁP ĐIỆN CHO TẦNG 5</t>
  </si>
  <si>
    <t>Power cable</t>
  </si>
  <si>
    <t>- Lắp đặt cáp điện cho tầng 5
- Chạy thử, bàn giao
=&gt; CV đã hoàn thành</t>
  </si>
  <si>
    <t>Thao.hv, Thang.lv, Thao.ct, Tai.nt, Anh.dt</t>
  </si>
  <si>
    <t>YMV_211019_R2</t>
  </si>
  <si>
    <t>SỬA CHỮA HỆ THỐNG BÁO CHÁY 
- NHÀ MÁY SÓC SƠN</t>
  </si>
  <si>
    <t>- Sửa chữa hệ thống báo cháy
- Sửa chữa hệ thống chữa cháy khí CO2
-&gt; CV đã hoàn thành, thiết bị h/đ bình thường</t>
  </si>
  <si>
    <t>Kết quả công việc tốt</t>
  </si>
  <si>
    <t>Hung.nm, Dong.hp, Vinh.dd</t>
  </si>
  <si>
    <t>RMU_211128_R1</t>
  </si>
  <si>
    <t>LẮP ĐẶT LẠI HỆ THỐNG ĐÈN CHIẾU SÁNG TẦNG 5</t>
  </si>
  <si>
    <t>Lắp đặt lại hệ thống đèn chiếu sáng tầng 5 đã tháo ra trước đó
=&gt; Đã lắp đặt lại đầy đủ, đúng bản vẽ</t>
  </si>
  <si>
    <t>Thao.hv, Hieu.nq, Cuong.dv, Thang.lv, Tai.nt</t>
  </si>
  <si>
    <t>Đã kéo cáp mạng cho wifi
Sửa chữa lỗi Er47 trên bếp điện
-&gt; Cv kéo cáp mạng hoàn thành
-&gt; Lỗi Er47 trên bếp điện đã hết -&gt; cần theo dõi thêm</t>
  </si>
  <si>
    <t>Toan.dv, Tai.nt</t>
  </si>
  <si>
    <t>- Bóng đèn ở phòng ăn chính bị cháy, hỏng
- Bồn dầu MFĐ thiều
-&gt; Thay bóng đèn ở phòng ăn chính
-&gt; Đổ dầu diesel cho MFĐ
=&gt; Đã thay mới bóng đèn phòng ăn &amp; đổ đủ dầu diesel cho MFĐ
=&gt; CV đã hoàn thành</t>
  </si>
  <si>
    <t>Chuong.nt</t>
  </si>
  <si>
    <t>EOC_211129</t>
  </si>
  <si>
    <t>XỬ LÝ SỰ CỐ HỆ THỐNG ĐIỆN - NHÀ 8A, NGÕ 86, TÔ NGỌC VÂN</t>
  </si>
  <si>
    <t>- Bình nóng lạnh bị rò điện ra vỏ (tầng 3)
- Át chống giật tầng 3 bị hỏng
-&gt; Thay bình nóng lạnh tầng 3 (phòng ngủ Master)
-&gt; Thay át chống giật tổng tầng 3
-&gt; Đo kiểm toàn bộ át chống giật cả nhà
-&gt; Đo cách điện toàn bộ bình nóng lạnh
-&gt; Đo kẹp dòng rò tiếp địa tổng 
=&gt; Bình nóng lạnh thay mới h/đ tốt
=&gt; Át chống giật thay mới h/đ tốt 
=&gt; Ktra tổng thể hệ thống điện hiện tại h/đ bình thường</t>
  </si>
  <si>
    <t>HORISON TOWER</t>
  </si>
  <si>
    <t>40 Cát Linh, Đống Đa, Hà Nội</t>
  </si>
  <si>
    <t>HRT_211028</t>
  </si>
  <si>
    <t>Cung cấp &amp; thay thế dầu nhớt, phin lọc, nước làm mát cho máy phát điện
-&gt; CV đã hoàn thành, các thiết bị thay thế h/đ bình thường</t>
  </si>
  <si>
    <t>Hung2.nm, Chuong.nt, Thang.ta</t>
  </si>
  <si>
    <t>LTK_211130</t>
  </si>
  <si>
    <t>XỬ LÝ SỰ CỐ HỆ THỐNG ĐIỆN</t>
  </si>
  <si>
    <t>Sự cố mất điện
- Ktra tìm nguyên nhân gây sự cố mất điện -&gt; thay cáp nguồn
- Ktra lại các tủ điện trước khi đóng điện
=&gt; Đã thay cáp nguồn cho tủ điện
=&gt; Các thiết bị h/đ bình thường</t>
  </si>
  <si>
    <t>Toan.dv, Manh.nm, Hoang.v, Thang.ta, Manh.lh, Chuong.nt, Hoang.mv, Thao.ct</t>
  </si>
  <si>
    <t>VPB_210929_R1</t>
  </si>
  <si>
    <t>VPB_210929_R1_LV_Y01</t>
  </si>
  <si>
    <t>Tủ điện hạ thế chính</t>
  </si>
  <si>
    <t>Có 4 tụ bù &amp; 1 contactor của MSB 2 bị hỏng</t>
  </si>
  <si>
    <r>
      <t xml:space="preserve">Manh.lh, Dien.hd, Hung2.nm, Long.td, Minh.tn, Long.dv, Thao.ct, Thuong.mv, Truong.vx, Duc.lm, </t>
    </r>
    <r>
      <rPr>
        <sz val="12"/>
        <color rgb="FFFF0000"/>
        <rFont val="Arial"/>
        <family val="2"/>
      </rPr>
      <t>Phu.tm</t>
    </r>
  </si>
  <si>
    <t>VPB_210929_R1_LV_S01</t>
  </si>
  <si>
    <t>- Hệ thống tủ hạ thế chính đã kiểm tra &amp; bảo dưỡng, hoạt động bình thường
- Đã thay thế 04 quả tụ &amp; 1 contactor cho tủ tụ bù số 2 (vật tư QBL tòa nhà cấp)
- Tủ tụ bù số 2 có 5 quả tụ hỏng -&gt; cần thay thế (xem bảng thông số tụ)</t>
  </si>
  <si>
    <r>
      <t xml:space="preserve">Dien.hd, Thuong.mv, Cuong.dv, </t>
    </r>
    <r>
      <rPr>
        <sz val="12"/>
        <color rgb="FFFF0000"/>
        <rFont val="Arial"/>
        <family val="2"/>
      </rPr>
      <t>Manh.lh, Long.nv, Thang.lv</t>
    </r>
  </si>
  <si>
    <t>VPB_210929_R1_DB_Y01</t>
  </si>
  <si>
    <t>Tủ điện phân phối &amp; tủ điều khiển thiết bị</t>
  </si>
  <si>
    <t>- Đã kiểm tra các tủ điện phân phối &amp; tủ điều khiển thiết bị, tiến hành quét ảnh nhiệt đánh dấu &amp; xử lý các điểm bất thường
- Đã xiết lại ốc các đầu nối, mối nối, bấm lại đầu cos các vị trí bất thường -&gt; cần theo dõi thêm
=&gt; Hệ thống tủ điện hoạt động bình thường</t>
  </si>
  <si>
    <r>
      <t xml:space="preserve">Hoang.v, Dung.ct, Long.td, Manh.nv, Thao.hv, </t>
    </r>
    <r>
      <rPr>
        <sz val="12"/>
        <color rgb="FFFF0000"/>
        <rFont val="Arial"/>
        <family val="2"/>
      </rPr>
      <t>Toan.dv, Manh.lh, Hung.nm, Cuong.dv, Truong.vx</t>
    </r>
  </si>
  <si>
    <t>VPB_210929_R1_EL_Y01</t>
  </si>
  <si>
    <t>Hệ thống tiếp địa &amp; chống sét đã bảo trì &amp; ktra -&gt; hệ thống h/đ bình thường</t>
  </si>
  <si>
    <t>Hiep.hs, Thao.ct, Diep.tx</t>
  </si>
  <si>
    <t>VPB_210929_R1_BW_Y01</t>
  </si>
  <si>
    <r>
      <t>Điện trở cách điện:
- Busway nhánh 1,2,3: lớn hơn 2000 M</t>
    </r>
    <r>
      <rPr>
        <sz val="12"/>
        <rFont val="Calibri"/>
        <family val="2"/>
      </rPr>
      <t>Ω</t>
    </r>
    <r>
      <rPr>
        <sz val="12"/>
        <rFont val="Arial"/>
        <family val="2"/>
      </rPr>
      <t xml:space="preserve">
- Busway tổng 1,2:  pha - pha: 5-7 MΩ; pha - tiếp địa: lớn hơn 200 MΩ
Theo yêu cầu khách hàng, đã chuyển dây tiếp địa từ vỏ sang thanh cái tiếp địa của busway nhánh 1,2,3 &amp; busway tổng 1,2</t>
    </r>
  </si>
  <si>
    <t>Manh.lh, Dien.hd, Hung2.nm, Long.td, Minh.tn, Long.dv, Thao.ct, Thuong.mv, Truong.vx, Duc.lm</t>
  </si>
  <si>
    <t>VPB_210929_R1_CC_Y01</t>
  </si>
  <si>
    <t>- Đã ktra bảo dưỡng 96 camera, 10 bộ thu phát tín hiệu
- Ktra các đầu dây kết nối tới camera &amp; đầu vào bộ ghi hình, ktra chức năng &amp; vệ sinh các bộ điều khiển
- Đã ktra &amp; xử lý 1 số điểm dây nguồn &amp; dây tín hiệu chập chờn, tín hiệu kém
=&gt; Sau bảo trì, hệ thống camera h/đ bình thường</t>
  </si>
  <si>
    <t>Hoang.v, Dung.ct Hieu.nq, Minh.tn, Long.nv, Truong.vx</t>
  </si>
  <si>
    <t>VPB_210929_R1_PA_Y01</t>
  </si>
  <si>
    <t>Loa thông báo</t>
  </si>
  <si>
    <t>Sau khi thực hiện xong công việc bảo trì, hệ thống Loa thông báo hoạt động bình thường</t>
  </si>
  <si>
    <t>Hieu.nq, Dung.ct, Thuong.mv, Cuong.dv, Manh.nv, Truong.vx</t>
  </si>
  <si>
    <t>VPB_210929_R1_FA_S01</t>
  </si>
  <si>
    <t>- Đã vệ sinh &amp; kiểm tra chức năng của các thiết bị báo cháy. 1 số thiết bị đầu báo &amp; nút ấn bị hỏng =&gt; tủ báo lỗi
- Kiểm tra màn hình hiển thị, đèn led báo zone &amp; chức năng của các tủ báo cháy trung tâm =&gt; ok
- Kiểm tra nguồn, bộ sạc và ắc quy =&gt; ok
- Thử chức năng liên động của hệ thống báo cháy với các hệ thống khác hoạt động bình thường 
-&gt; Cần thay thế và sửa chữa các lỗi thiết bị theo danh sách tổng hợp
=&gt; Hệ thống báo cháy hoạt động bình thường</t>
  </si>
  <si>
    <t>BQL Tòa nhà đã có thiết bị, đề nghị nhà thầu hỗ trợ cài đặt và thay thiết bị hỏng</t>
  </si>
  <si>
    <r>
      <t xml:space="preserve">Hoang.v, Dien.hd, Phan.db, Duc.nv, </t>
    </r>
    <r>
      <rPr>
        <sz val="12"/>
        <color rgb="FFFF0000"/>
        <rFont val="Arial"/>
        <family val="2"/>
      </rPr>
      <t>Hiep.hs, Hieu.nq, Thao.hv, Long.nv, Hoang.mv, Anh.dt, Chuong.nt, Manh.nv, Long.nh, Thi.pd, Dao.tv</t>
    </r>
  </si>
  <si>
    <t>VPB_210929_R1_FA_S02</t>
  </si>
  <si>
    <t>- Đã kiểm tra các chức năng điều khiển, hiển thị của các tủ trung tâm hoạt động bình thường
- Kiểm tra khả năng tích xả của ắc quy &amp; bộ sạc
- Kiểm tra vệ sinh &amp; thử chức năng của các thiết bị báo cháy
- Kiểm tra &amp; xử lý các lỗi tồn tại trên hệ thống
- Tủ panel 2 có 2 thiết bị báo cháy hầm B1 L1-27 &amp; L1-28 trong phòng bồn dầu ẩm thấp có hiện tượng đọng nước trên trần thấm xuống gây hỏng đế và đầu báo =&gt; cần có phương án xử lý 
=&gt; Thử liên động hệ thống báo cháy hoạt động bình thường</t>
  </si>
  <si>
    <r>
      <t xml:space="preserve">Hoang.v, Hoang.mv, Thuong.mv, Long.dv, Long.td, Long.nv, </t>
    </r>
    <r>
      <rPr>
        <sz val="12"/>
        <color rgb="FFFF0000"/>
        <rFont val="Arial"/>
        <family val="2"/>
      </rPr>
      <t>Phuc.vx, Duc.nv, Cuong.dv, Manh.nv, Minh.tn, Truong.vx, Luong.px</t>
    </r>
  </si>
  <si>
    <t>VPB_210929_R1_FF_S01</t>
  </si>
  <si>
    <t xml:space="preserve"> - Relay bảo vệ điện áp của tủ bơm lỗi -&gt; cần thay thế (02)
-&gt; Hệ thống sau bảo trì h/đ bình thường</t>
  </si>
  <si>
    <t>Dien.hd, Thuong.mv, Thang.lv, Minh.tn</t>
  </si>
  <si>
    <t>VPB_210929_R1_FF_S02</t>
  </si>
  <si>
    <t>- Hệ thống chữa cháy đã kiểm tra, hoạt động bình thường
- Đã lắp 2 bộ relay trễ cho tủ bơm (vật tư do khách hàng cấp)
- Ắc quy của tủ vocall hỏng -&gt; cần thay thế
- Bình tích áp hệ bơm cao tầng dùng loại chưa phù hợp (bình MAX = 10bar, áp suất đường ống 12,5bar)</t>
  </si>
  <si>
    <t>FSOFT</t>
  </si>
  <si>
    <t>VPB_210929_R1_FS_S01</t>
  </si>
  <si>
    <t>Hệ thống chữa cháy FOAM đã ktra, bảo dưỡng, tình trạng h/đ bình thường</t>
  </si>
  <si>
    <t>Dien.hd, Hieu.nq, Phan.db</t>
  </si>
  <si>
    <t>VPB_210929_R1_FS_S02</t>
  </si>
  <si>
    <t>- Tủ điều khiển FM200 tầng hầm: 1 module mở rộng bị lỗi 1 tín hiệu đầu ra, đã tạm thời cách ly (module chữa cháy cho phòng PAU)
- Tủ điều khiển FM200 tầng 7: hỏng 1 đầu báo khói -&gt; đã thay thế đầu báo mới (vật tư khách hàng cấp)
=&gt; Sau bảo trì, hệ thống hoạt động bình thường</t>
  </si>
  <si>
    <t>Hung.nm, Duc.nv, Cuong.dv</t>
  </si>
  <si>
    <t>VPB_210929_R1_FO_S01</t>
  </si>
  <si>
    <t>- 1 cổng tín hiệu đầu ra bị lỗi đã cách ly (vị trí kho tầng hầm 1)
-&gt; Hệ thống h/đ bình thường</t>
  </si>
  <si>
    <t>Dien.hd, Hoang.mv, Duc.nv</t>
  </si>
  <si>
    <t>VPB_210929_R1_FO_S02</t>
  </si>
  <si>
    <t>- Bảo trì hệ thống FOAM tầng 7: phát hiện 1 đầu báo nhiệt thường &amp; 1 đế đầu báo hỏng -&gt; đã thay thế đầu báo mới (vật tư do Khách hàng cấp)
- Các thiết bị còn lại hoạt động bình thường
=&gt; Sau khi bảo trì, hệ thống hoạt động bình thường</t>
  </si>
  <si>
    <t>VPB_210929_R1_FW_Y01</t>
  </si>
  <si>
    <t>SPS đã thay thế đường ống hút của 6 bơm nước sạch bằng inox
Bơm no.2 tầng B2 buồng bơm có tiếng động lạ, kiểm tra trục buồng bơm bị rơ, cần sửa chữa thay thế
Trõ bơm no.2 tầng B2 hở đã được làm kín, cần theo dõi thêm
Trõ bơm no.1 &amp; no.2 tầng 7 bị hở, cần sửa chữa thay mới
Bơm nước tầng 7 có 1 điểm bị thủng-&gt; SPS đã hàn, cần theo dõi thêm
=&gt; Sau bảo dưỡng, hệ thống nước sạch hoạt động bình thường</t>
  </si>
  <si>
    <r>
      <t xml:space="preserve">Hung2.nm, Chuong.nt, Luong.px, Dung.ct, </t>
    </r>
    <r>
      <rPr>
        <sz val="12"/>
        <color rgb="FFFF0000"/>
        <rFont val="Arial"/>
        <family val="2"/>
      </rPr>
      <t>Bang.ta, Phuc.vx, Thuong.mv, Thao.ct, Long.nv, Manh.nv, Duc.lm, Long.dv</t>
    </r>
  </si>
  <si>
    <t>VPB_210929_R1_WP_S01</t>
  </si>
  <si>
    <t>Bơm lạnh chiller 2 có tiếng kêu của vòng bi sau động cơ -&gt; cần theo dõi thêm</t>
  </si>
  <si>
    <t>Le.hh, Long.nh, Minh.tn</t>
  </si>
  <si>
    <t>VPB_210929_R1_WP_S02</t>
  </si>
  <si>
    <t>Sau bảo trì, hệ thống bơm nóng &amp; bơm lạnh hoạt động bình thường</t>
  </si>
  <si>
    <r>
      <t xml:space="preserve">Thao.hv, Dung.ct, Truong.vx, </t>
    </r>
    <r>
      <rPr>
        <sz val="12"/>
        <color rgb="FFFF0000"/>
        <rFont val="Arial"/>
        <family val="2"/>
      </rPr>
      <t>Bang.ta</t>
    </r>
  </si>
  <si>
    <t>VPB_210929_R1_AH_S01</t>
  </si>
  <si>
    <t>1 quạt làm mát tủ điện bị hỏng -&gt; cần thay mới
-&gt; Sau bảo trì, AHU h/đ bình thường</t>
  </si>
  <si>
    <t>Tất cả 23 báo cáo đều là bản copy chữ ký tươi</t>
  </si>
  <si>
    <t>Sau bảo trì, AHU h/đ bình thường</t>
  </si>
  <si>
    <t>PAU 07</t>
  </si>
  <si>
    <t>- Dây curoa quạt hồi lão hóa
-&gt; Sau bảo trì, AHU h/đ bình thường</t>
  </si>
  <si>
    <t>PAU 08</t>
  </si>
  <si>
    <t>- Dây curoa nứt, gãy -&gt; Cần thay sớm
-&gt; Sau bảo trì, AHU h/đ bình thường</t>
  </si>
  <si>
    <t>- Đồng hồ đo áp suất nước bị hỏng
-&gt; Sau bảo trì, AHU h/đ bình thường</t>
  </si>
  <si>
    <t>Tầng 13 (12A)</t>
  </si>
  <si>
    <t>- Dây curoa nứt, gãy -&gt; cần thay mới
-&gt; Sau bảo trì, AHU h/đ bình thường</t>
  </si>
  <si>
    <t>- Dây curoa nứt, gãy -&gt; cần thay sớm
-&gt; Sau bảo trì, AHU h/đ bình thường</t>
  </si>
  <si>
    <t>- Dây curoa mòn, gãy -&gt; cần thay mới
-&gt; Sau bảo trì, AHU h/đ bình thường</t>
  </si>
  <si>
    <t>- 1 quạt làm mát tủ điện bị hỏng
- Dây curoa bánh xe hồi nhiệt lão hóa -&gt; cần thay mới
-&gt; Sau bảo trì, PAU h/đ bình thường</t>
  </si>
  <si>
    <t>VPB_210929_R1_AH_S02</t>
  </si>
  <si>
    <t>- Đồng hồ áp suất nước ra AHU hỏng
- Quạt thông gió tủ điện hỏng
- Dây curoa nứt gãy -&gt; đã thay 2 dây mới (2 dây do kỹ thuật VP Bank cấp)
-&gt; Sau bảo trì, AHU hoạt động bình thường</t>
  </si>
  <si>
    <r>
      <t xml:space="preserve">Thao.hv, Dung.ct, Truong.vx, </t>
    </r>
    <r>
      <rPr>
        <sz val="12"/>
        <color rgb="FFFF0000"/>
        <rFont val="Arial"/>
        <family val="2"/>
      </rPr>
      <t>Phuc.vx, Long.td, Manh.lh, Duc.nv, Long.nv, Duc.lm</t>
    </r>
  </si>
  <si>
    <t>- Đồng hồ áp suất nước ra AHU hỏng
-&gt; Sau bảo trì, AHU hoạt động bình thường</t>
  </si>
  <si>
    <t>- Dây curoa quạt cấp cho PAU7 nứt gãy -&gt; đã thay 2 dây mới (2 dây do kỹ thuật VP Bank cấp)
-&gt; Sau bảo trì, AHU hoạt động bình thường</t>
  </si>
  <si>
    <t>- Sấy PAU không hoạt động 
- Motor van nước lạnh không có
- Dây curoa quạt hồi đứt 2 dây -&gt; cần thay mới
=&gt; Sau bảo trì, PAU 8 hoạt động bình thường</t>
  </si>
  <si>
    <t>Sau bảo trì, AHU hoạt động bình thường</t>
  </si>
  <si>
    <t>Đồng hồ áp suất nước ra AHU hỏng -&gt; Sau bảo trì, AHU hoạt động bình thường</t>
  </si>
  <si>
    <t>Đồng hồ áp suất nước vào hỏng -&gt; Sau bảo trì, AHU hoạt động bình thường</t>
  </si>
  <si>
    <t>- Dây curoa nứt gãy -&gt; đã thay 2 dây mới (2 dây do kỹ thuật VP Bank cấp)
-&gt; Sau bảo trì, AHU hoạt động bình thường</t>
  </si>
  <si>
    <t>Đồng hồ áp suất nước ra hỏng -&gt; Sau bảo trì, AHU hoạt động bình thường</t>
  </si>
  <si>
    <t>- Trước bảo trì, AHU tầng 25 không hoạt động
- Kiểm tra sơ bộ hỏng biến tần -&gt; cần sửa chữa, thay thế</t>
  </si>
  <si>
    <t>- Motor van điện nước lạnh không có
- Dây curoa bánh xe hồi nhiệt đứt, hỏng -&gt; cần thay mới
-&gt; Sau bảo trì, AHU hoạt động bình thường</t>
  </si>
  <si>
    <t>VPB_210929_R1_FC_S01</t>
  </si>
  <si>
    <t>- Tầng 28: 
+ Phòng Hội đồng quản trị bị kẹt thân van điện -&gt; cần thay thân van mới
+ Phòng Sếp Giang không có van điện -&gt; cần lắp đặt bổ sung van điện
+ FCU phòng Sếp Quân không tháo được Y lọc do quá chặt
- Tầng 1, tầng 7, tầng 9 &amp; tầng 28 nhiều vị trí FCU bị vướng trần cứng, máng phụ, ống cứu hỏa, tường thạch cao nên không vệ sinh được dàn lạnh &amp; quạt
(Tất cả đã được liệt kê trong báo cáo)</t>
  </si>
  <si>
    <t>Đề nghị nhà thầu thống kê rõ để BQL Tòa nhà làm cơ sở nghiệm thu khối lượng công việc hoàn thành</t>
  </si>
  <si>
    <t>Hiep.hs, Truong.vx, Thang.ta, Hoang.mv, Dao.tv, Long.nh, Duc.nv</t>
  </si>
  <si>
    <t>VPB_210929_R1_FC_S02</t>
  </si>
  <si>
    <t>- FCU 1-03 bị kẹt van khóa đường cáp &amp; hồi -&gt; cần thay thế van khóa mới. Phin Y lọc nước không có -&gt; cần bổ sung Y lọc nước mới
- FCU phòng Sếp Quân tầng 28 không tháo được Y lọc nước vì quá chặt
- Thân van điện phòng thành viên HĐQT bị hỏng (bị kẹt) -&gt; càn thay thế van mới
- Tầng 1, 7, 9, 28 nhiều FCU bị vướng bàn làm việc, trần cứng, máng phụ nước ngưng to nên không tháo được quạt để vệ sinh dàn lạnh</t>
  </si>
  <si>
    <r>
      <t xml:space="preserve">Hiep.hs, Luong.px, Truong.vx, Thuong.mv, Long.td, Minh.tn, </t>
    </r>
    <r>
      <rPr>
        <sz val="12"/>
        <color rgb="FFFF0000"/>
        <rFont val="Arial"/>
        <family val="2"/>
      </rPr>
      <t>Duc.nv, Thao.hv, Long.nv, Long.dv, Chuong.nt, Thang.lv, Duc.lm, Thuc.dm</t>
    </r>
  </si>
  <si>
    <t>VPB_210929_R1_HA_S01</t>
  </si>
  <si>
    <t>Các HRV hoạt động bình thường</t>
  </si>
  <si>
    <t>Hiep.hs, Thang.ta, Truong.bx, Hoang.mv, Long.nh</t>
  </si>
  <si>
    <t>VPB_210929_R1_HA_S02</t>
  </si>
  <si>
    <t>Hiep.hs, Thuong.mv, Luong.px, Chuong.nt</t>
  </si>
  <si>
    <t>VPB_210929_R1_VA_S01</t>
  </si>
  <si>
    <t>- Tất cả các VAV hoạt động bình thường (những VAV đã tiếp cận bảo trì)
- Tầng 17: VAV 17-01, 17-02 chưa bảo trì được do khóa cửa
- Tầng 21: VAV 21-12 chưa bảo trì được do lỗ thăm trần không với tới
- Tầng 25: VAV đang thi công chưa bảo trì</t>
  </si>
  <si>
    <t>Đề nghị nhà thầu khảo sát tư vấn giải pháp cho BQL Tòa nhà</t>
  </si>
  <si>
    <t>Hoang.mv, Long.td, Truong.vx, Duc.nv</t>
  </si>
  <si>
    <t>VPB_210929_R1_VV_S02</t>
  </si>
  <si>
    <t>Tất cả các VAV hoạt động bình thường</t>
  </si>
  <si>
    <t>Hiep.hs, Thang.lv, Minh.tn, Luong.px, Truong.vx</t>
  </si>
  <si>
    <t>VPB_210929_R1_VF_Y01</t>
  </si>
  <si>
    <t>- 1 số quạt hút WC hỏng, kẹt cánh đã tháo xuống -&gt; có kế hoạch lắp quạt mới
-&gt; Sau bảo trì, các quạt đều hoạt động bình thường</t>
  </si>
  <si>
    <t>Thao.hv, Dung.ct, Duc.nv, Le.hh, Hung2.nm, Truong.vx</t>
  </si>
  <si>
    <t>VPB_210929_R1_CT_Q01</t>
  </si>
  <si>
    <t>Sau bảo trì, hệ thống hđ bình thường</t>
  </si>
  <si>
    <t>Le.hh, Hiep.hs, Thang.ta, Long.nv</t>
  </si>
  <si>
    <t>Phúc đang cầm bản cứng vì có 2 báo cáo ghi cùng ngày nhưng nội dung comment khác nhau, thông số khác nhau =&gt; cần xác nhận lại dùng báo cáo nào</t>
  </si>
  <si>
    <t>VPB_210929_R1_CT_Q02</t>
  </si>
  <si>
    <t>- Ghen điện dây nguồn cấp cho quạt trên tháp bị lão hóa, mục nát -&gt; cần thay mới
- Trục van cánh bướm khóa 2 đầu Y lọc bơm giải nhiệt chiller 1, 2, 3 bị xoắn vặn -&gt; cần thay mới
=&gt; Sau bảo trì, hệ thống tháp giải nhiệt hoạt động bình thường</t>
  </si>
  <si>
    <t>Le.hh, Dung.ct, Truong.vx, Long.nv</t>
  </si>
  <si>
    <t>VPB_210929_R1_CT_Q03</t>
  </si>
  <si>
    <t>Sau bảo trì, tháp giải nhiệt hoạt động bình thường</t>
  </si>
  <si>
    <r>
      <t xml:space="preserve">Thao.hv, Hiep.hs, Dung.ct, Truong.vx, Long.dv, </t>
    </r>
    <r>
      <rPr>
        <sz val="12"/>
        <color rgb="FFFF0000"/>
        <rFont val="Arial"/>
        <family val="2"/>
      </rPr>
      <t>Thao.ct, Long.nv, Duc.lm</t>
    </r>
  </si>
  <si>
    <t>VPB_210929_R1_BP_Y01</t>
  </si>
  <si>
    <t>Bơm nước hố thu hầm B3</t>
  </si>
  <si>
    <t>- SPS đã nạo vét toàn bộ hố bơm
- Hố bơm B3 hiện tại còn nhiều dị vật cần nạo vét
-&gt; Sau khi bảo dưỡng, hệ thống bơm nước thu hầm B3 hoạt động bình thường</t>
  </si>
  <si>
    <t>Hung2.nm, Chuong.nt, Duc.nv, Cuong.dv</t>
  </si>
  <si>
    <t>EOA_211202_03</t>
  </si>
  <si>
    <t>Biến tần của bơm báo lỗi
-&gt; Thay thế biến tần bơm nước sạch
-&gt; Thay thế cảm biến áp suất, công tắc áp suất
-&gt; Chạy thử, bàn giao
=&gt; Hệ thống bơm nước sạch h/đ bình thường</t>
  </si>
  <si>
    <t>Manh.lh, Long.nv</t>
  </si>
  <si>
    <t>1/16 đèn sân tennis không sáng
-&gt; Ktra nguyên nhân đèn không sáng do bộ nguồn bị hỏng
-&gt; Thay thế bộ đổi nguồn mới
=&gt; Các bóng đèn chiếu sáng sân tennis h/đ bình thường</t>
  </si>
  <si>
    <t>Hoang.v, Hoang.mv, Mạnh.nv</t>
  </si>
  <si>
    <t>IDC_211120</t>
  </si>
  <si>
    <t>Fire alarm - Office</t>
  </si>
  <si>
    <t>* Hệ thống báo cháy:
- Đã thay thế: 01 bo mạch nguồn, 04 đầu báo bị hỏng
- Đã cài đặt địa chỉ cho đầu báo chưa được khai báo trong hệ thống
-&gt; Sau bảo trì, hệ thống h/đ bình thường
* Đèn khẩn cấp, thoát hiểm
- Đèn exit: hỏng 8 đèn tại KV hành lang -&gt; cần thay thế
- Đèn khẩn cấp: hỏng 9 đèn tại KV hành lang -&gt; cần thay thế</t>
  </si>
  <si>
    <t xml:space="preserve"> Dien.hd, Thang.ta, Diep.tx, Ty.dt</t>
  </si>
  <si>
    <t>Fire alarm - Utility</t>
  </si>
  <si>
    <t>- Có 2 nút nhấn báo cháy ở vị trí ngoài trời, KV trạm điện bị hỏng -&gt; cần thay thế
-&gt; Trước &amp; sau bảo trì, hệ thống h/đ bình thường</t>
  </si>
  <si>
    <t>Dien.hd, Thang.ta, Diep.tx, Ty.dt</t>
  </si>
  <si>
    <t>Hệ thống chữa cháy bằng nước đã được ktra, bảo dưỡng
- Bơm diesel đã được thay dầu nhớt, lọc dầu, lọc nhiên liệu, rơ le đề, bộ nạp ắc quy, ắc quy 12V50AH, chuột đề -&gt; đã sửa động cơ đề
=&gt; Sau bảo trì, hệ thống chữa cháy bằng nước h/đ bình thường</t>
  </si>
  <si>
    <t>Hung.nm, Chuong.nt, Diep.tx</t>
  </si>
  <si>
    <t>- Đã thay 3 đầu báo khói hỏng
- Trước &amp; sau bảo trì, Hệ thống FM200 đã ktra bảo dưỡng h/đ bình thường</t>
  </si>
  <si>
    <t>Thang.ta, Thuong.mv, Ty.dt</t>
  </si>
  <si>
    <t>Trước &amp; sau bảo trì, hệ thống h/đ bình thường</t>
  </si>
  <si>
    <t>- Cửa thoát hiểm lối ra cầu thang bộ nhà vệ sinh nam T8 khi đóng cửa nhưng còi vẫn kêu
-&gt; Ktra bộ khóa cửa, các chốt lẫy bị hao mòn trong quá trình sử dụng nên điểm đóng cắt tín hiệu của thiết bị không đóng toàn bộ
-&gt; Đã chỉnh lại tiếp điểm, cửa đóng tín hiệu đóng mở h/đ bình thường
=&gt; Cửa h/đ bình thường, khi đóng còi không kêu</t>
  </si>
  <si>
    <t>Q5, Hoàng Văn Thụ, TP Bắc Giang</t>
  </si>
  <si>
    <t>- MFĐ không khởi động được
-&gt; Đã reset lỗi
-&gt; Ktra tổng thể MFĐ
=&gt; MFĐ h/đ trở lại
=&gt; Cần bảo dưỡng tổng thể MFĐ
=&gt; Cần thay thế định kỳ (dầu nhớt, hệ thống lọc, nước làm mát)
=&gt; Xử lý chống chuột vào buồng máy phát</t>
  </si>
  <si>
    <t>TAL_211130_R1</t>
  </si>
  <si>
    <t>SỬA CHỮA ỐNG THOÁT KHÓI MÁY PHÁT ĐIỆN</t>
  </si>
  <si>
    <t>- Cân chỉnh cao độ giảm thanh MFĐ số 1 &amp; 2
- Thay thế ống nhún đầu cổ xả &amp; đoạn ống thoát khói kết nối đến giảm thanh MFĐ số 2
- Chạy thử, bàn giao
=&gt; Sau sửa chữa, ống thoát khói MFĐ h/đ bình thường</t>
  </si>
  <si>
    <t>Hung2.nm, Chuong.nt, Manh.nv</t>
  </si>
  <si>
    <t>TAL_211129_R1</t>
  </si>
  <si>
    <t>LẮP ĐẶT Ổ CẮM CÔNG NGHIỆP CHO DÂY CHUYỀN MAY VNP</t>
  </si>
  <si>
    <t>- Lắp đặt ổ cắm công nghiệp cho dây chuyền may VNP
- Chạy thử, bàn giao</t>
  </si>
  <si>
    <t>RMU_211209_R1</t>
  </si>
  <si>
    <t>DỊCH CHUYỂN VỊ TRÍ Ổ CẮM TẦNG 5 - RMIT</t>
  </si>
  <si>
    <t>- Di chuyển vị trí ổ cắm
- Chạy thử, bàn giao
-&gt; Cv hoàn thành</t>
  </si>
  <si>
    <t>Thao.hv, Tai.nt, Manh.nv</t>
  </si>
  <si>
    <t>LTK_211210</t>
  </si>
  <si>
    <t>CÁC SỬA CHỮA NHỎ THÁNG 12/2021</t>
  </si>
  <si>
    <t>- Chậu lavabo bị nứt
- Bóng đèn âm trần toilet bị hỏng, bóng đèn tường bị cháy
-&gt; Đã tiến hành thay thế lavabo mới
-&gt; Đã tiến hành lắp máng gỗ
-&gt; Đã tiến hành thay bóng đèn mới
-&gt; Đã tiến hành treo 1 tranh phòng khách
=&gt; Lavabo mới h/đ bình thường
=&gt; Các bóng đèn chiếu sáng h/đ bình thường</t>
  </si>
  <si>
    <t>IDC_211210</t>
  </si>
  <si>
    <t>SỬA CHỮA, THAY THẾ CÔNG TẮC DÒNG CHẢY CHO CHILLER</t>
  </si>
  <si>
    <t>Flow switch for Chiller</t>
  </si>
  <si>
    <t>- Công tắc dòng chảy h/đ sai
- Thay thế 2 công tắc dòng chảy cho hệ thống bay hơi của chiller 1 &amp; 2
- Sửa chữa vị trí lắp đặt công tắc dòng chảy &amp; chỉnh sửa 2 công tắc dòng chảy cho chiller 3
-&gt; Sau thay thế, sửa chữa thiết bị h/đ bình thường
=&gt; Đề nghị lên phương án thay thế 2 công tắc dòng chảy hệ bình ngưng chiller 1, 2</t>
  </si>
  <si>
    <t>Thao.hv, Dong.hp, Long.nv</t>
  </si>
  <si>
    <t>Thực tế công việc chưa xong</t>
  </si>
  <si>
    <t>YMV_211118_R1</t>
  </si>
  <si>
    <t>THAY THẾ ĐỘNG CƠ ĐỀ BƠM DIESEL</t>
  </si>
  <si>
    <t>- Cung cấp cuộn kháng
- Thay thế động cơ đề bơm diesel
- Chạy thử, bàn giao
=&gt; Cv đã hoàn thành</t>
  </si>
  <si>
    <t>DTT_211108_R2</t>
  </si>
  <si>
    <t>- SPS đã bảo trì 46 quạt &amp; 4 tủ điện
+ Quạt tăng áp thoát hiểm tầng mái bị hỏng cảm biến khói -&gt; cần thay thé cảm biến khói mới
+ Quạt hút khói hành lang bị kêu bi motor -&gt; cần thay bi motor mới
+ Quạt hút mùi WC trên mái bị kêu bi motor, dây curoa xuống cấp -&gt; cần thay bi &amp; dây curoa mới
+ Quạt cấp gió tươi hành lang tầng 5 tụ điện yếu (5.1/7.5) -&gt; cần thay thế tụ điện mới
+ Quạt hút mùi WC tầng 3 không tiếp cận để vệ sinh motor &amp; lồng quạt được (do lỗ thăm trần mở không đúng vị trí, cần mở lại lỗ thăm trần)
+ Tất cả quạt hút mùi WC không vệ sinh được lồng quạt vì phía lồng quạt bị vướng tường gạch (phía hành lang), cần di chuyển quạt mới vệ sinh được lồng quạt
+ 4 tủ điện h/đ bình thường</t>
  </si>
  <si>
    <t>Hiep.hs, Bang.ta, Thang.ta, Truong.vx</t>
  </si>
  <si>
    <t xml:space="preserve"> - Lắp đặt mới 2 đèn exit
- Hạ thấp công tắc đèn trong nhà bếp
-&gt; Đã lắp đặt xong 2 đèn exit &amp; hạ thấp công tắc đèn trong bếp
-&gt; Đã hoàn thành xong công việc</t>
  </si>
  <si>
    <t>Chuong.nt, Dung.ct</t>
  </si>
  <si>
    <t>WBK_211213</t>
  </si>
  <si>
    <t>THAY THẾ CẢM BIẾN NHIỆT ĐỘ ĐIỀU HÒA VRV</t>
  </si>
  <si>
    <t>FCU 2.01 &amp; FCU 2.04 báo lỗi J9 không chạy
-&gt; Ktra dàn nóng cấp cho 2 dàn lạnh FCU 2.01 &amp; FCU 2.04, dàn nóng bị hỏng cụm cảm biến gas
-&gt; Thay thế cụm cảm biến gas cho dàn nóng, bật chạy &amp; theo dõi
-&gt; FCU 2.01 &amp; FCU 2.04 &amp; dàn nóng h/đ bình thường, hết báo lỗi</t>
  </si>
  <si>
    <t>PHÚ HƯNG MEC</t>
  </si>
  <si>
    <t>RMU_211109</t>
  </si>
  <si>
    <t>CUNG CẤP KHAY ĐỂ BÌNH CHỮA CHÁY - RMIT</t>
  </si>
  <si>
    <t>Distribution panel</t>
  </si>
  <si>
    <t>Cung cấp khay để bình chữa cháy - Rmit
-&gt; CV đã hoàn thành</t>
  </si>
  <si>
    <t>Báo cháy</t>
  </si>
  <si>
    <t>Tủ báo cháy trung tâm báo lỗi mất thiết bị từ L3 - 56 (modun)
-&gt; Ktra tiếp điểm từ đầu báo L3 - 56
-&gt; Đấu lại tiếp điểm của đầu báo thường của modun L3 - 56
=&gt; Hệ thống h/đ bình thường</t>
  </si>
  <si>
    <t>Hieu.nq, Manh.nv, Diep.tx</t>
  </si>
  <si>
    <t>Số 1A, Đường Nguyễn Cao, Phường Ngô Quyền, TP Bắc Giang</t>
  </si>
  <si>
    <t>CAB_211206_R1</t>
  </si>
  <si>
    <t>- Dây curoa máy phát bị chùng -&gt; đã tăng dây curoa
-&gt; Sau khi bảo trì &amp; thay thế vật tư (dầu nhớt, hệ thống lọc, nước làm mát), hệ thống MFĐ h/đ bình thường</t>
  </si>
  <si>
    <t>TMV_211214</t>
  </si>
  <si>
    <t>SỬA CHỮA MÁY PHÁT ĐIỆN 1800KVA (1-1)</t>
  </si>
  <si>
    <t>Máy báo lỗi system warning no.1-1
System shut down
-&gt; Đã ktra MFĐ  no.1-1
-&gt; Thay bo mạch PCB 
=&gt; Sau khi thay bo mạch, MFĐ h/đ bình thường</t>
  </si>
  <si>
    <t>Hung2.nm, Long.nv</t>
  </si>
  <si>
    <t xml:space="preserve">ATALIAN GLOBAL SERVICES VIETNAM </t>
  </si>
  <si>
    <t>ATV_211104</t>
  </si>
  <si>
    <t>ATV_211104-OT-M01</t>
  </si>
  <si>
    <t>QUẢN LÝ DỰ ÁN CẢI TẠO VĂN PHÒNG</t>
  </si>
  <si>
    <t>Dịch vụ quản lý dự án cải tạo văn phòng T12/2021</t>
  </si>
  <si>
    <t>Minh.nht, Cuong.dv</t>
  </si>
  <si>
    <t>ATV_211104-OT-M02</t>
  </si>
  <si>
    <t>Dịch vụ quản lý dự án cải tạo văn phòng T1/2022</t>
  </si>
  <si>
    <t>ATV_211104-OT-M03</t>
  </si>
  <si>
    <t>Dịch vụ quản lý dự án cải tạo văn phòng T2/2022</t>
  </si>
  <si>
    <t>Minh.nht, Tai.nt, Cuong.dv</t>
  </si>
  <si>
    <t>ATV_211104-OT-M04</t>
  </si>
  <si>
    <t>Dịch vụ quản lý dự án cải tạo văn phòng T3/2022</t>
  </si>
  <si>
    <t>Hiep.np, Cuong.dv</t>
  </si>
  <si>
    <t>Keyin từ ảnh chụp zalo, bản gốc báo cáo chưa chuyển về vp</t>
  </si>
  <si>
    <t>Ắc quy hỏng -&gt; Thay thế ắc quy hỏng 
=&gt; Thiết bị h/đ bình thường</t>
  </si>
  <si>
    <t>Thao.ct đang giữ báo cáo =&gt; keyin từ bản mềm gửi qua zalo của Phúc</t>
  </si>
  <si>
    <t>PHC COMPLEX</t>
  </si>
  <si>
    <t>158 Nguyễn Sơn, Long Biên, Hà Nội</t>
  </si>
  <si>
    <t>PHC_211203</t>
  </si>
  <si>
    <t>PHC_211203_FA_Y01</t>
  </si>
  <si>
    <t>- SPS đã thực hiện xong công việc bảo trì các thiết bị gồm: tủ báo cháy trung tâm, máy tính đồ họa, đầu báo nhiệt địa chỉ, đầu báo khói địa chỉ, chuông đèn, nút ấn, module
- Đã back up xong dữ liệu của hệ thống
- Xử lý các lỗi trên hệ thống:
+ Lỗi Short N001l01: ngắn mạch, gây mất tín hiệu điện áp tầng hầm B1-B2
+ Lỗi N001L103-119: đầu báo mất tín hiệu về tủ
+ Lỗi các đầu báo: L2.122, L2.123, L2.124, đã di chuyển các đầu báo sang vị trí khác -&gt; cần theo dõi thêm
+ Lỗi công tắc dòng chảy N001 L01.181: tay gạt công tắc bị kẹt, lò xo không tự động hồi về, đã căn chỉnh lại độ nhạy -&gt; cần theo dõi thêm
+ Lỗi N001COM6: truyền thông giữa tủ báo cháy &amp; máy tính hiển thị), hiện tại kết nối vẫn đang bình thường, KH cân nhắc thay thế card truyền thông
- Đo, ktra 2 ắc quy bằng máy đo chuyên dụng thấy nội trở cao nên thay thế sớm
- Thực hiện xong công việc bảo trì, hệ thống h/đ bình thường</t>
  </si>
  <si>
    <t>Hieu.nq, Cuong.dv, Thuong.mv</t>
  </si>
  <si>
    <t>PHC_211203_FA_S01</t>
  </si>
  <si>
    <t>Tủ trung tâm báo cháy</t>
  </si>
  <si>
    <t>Tủ trung tâm báo cháy hoạt động bình thường -&gt; Kỹ thuật SPS đã thực hiện ktra &amp; đã bảo trì =&gt; CV đã hoàn thành =&gt; Tủ trung tâm báo cháy hoạt động bình thường</t>
  </si>
  <si>
    <t>Hieu.nq, Cuong.dv, Dong.hp</t>
  </si>
  <si>
    <t>PHC_211203_FF_Y01</t>
  </si>
  <si>
    <t>- Cần bổ sung tiếp địa cho bơm chính, bơm bù &amp; bơm dự phòng
-&gt; Sau bảo trì, hệ thống h/đ bình thường</t>
  </si>
  <si>
    <t>Hung2.nm, Chuong.nt, Dong.hp</t>
  </si>
  <si>
    <t>PHC_211203_FF_S01</t>
  </si>
  <si>
    <t>Bơm bù áp, Tủ điều khiển</t>
  </si>
  <si>
    <t>Bơm bù áp &amp; tủ điều khiển hoạt động bình thường -&gt; Kỹ thuật SPS đã thực hiện ktra &amp; đã bảo trì =&gt; CV đã hoàn thành =&gt; Bơm bù áp &amp; tủ điều khiển bơm chữa cháy hoạt động bình thường</t>
  </si>
  <si>
    <t>PHC_211203_GE_Y01</t>
  </si>
  <si>
    <t>Máy phát điện</t>
  </si>
  <si>
    <t>30KVA</t>
  </si>
  <si>
    <t>- Sau khi bảo trì &amp; thay thế vật tư: dầu nhớt, hệ thống lọc, nước làm mát. Hệ thống MFĐ h/đ bình thường</t>
  </si>
  <si>
    <t>PHC_211203_VF_Y01</t>
  </si>
  <si>
    <t>Quạt thông gió</t>
  </si>
  <si>
    <t>- Sau bảo trì, hệ thống quạt thông gió h/đ bình thường</t>
  </si>
  <si>
    <t>Le.hh, Long.nv, Ty.dt</t>
  </si>
  <si>
    <t>Cửa phòng 5A chưa lắp khóa từ
-&gt; Lắp đặt mới 2 bộ khóa từ, 1 nút nhấn, 1 đầu đọc thẻ, 1 mở cửa khẩn cấp
-&gt; Kết nối hệ thống kiểm soát ra vào
=&gt; Sau khi lắp đặt, hệ thống h/đ bình thường</t>
  </si>
  <si>
    <t>Thao.hv, Hieu.nq, Tai.nt, Manh.nv</t>
  </si>
  <si>
    <t>AC phòng lái xe bị lỗi
-&gt; Ktra lỗi điều hòa
-&gt; Vệ sinh dàn lạnh &amp; dàn nóng
-&gt; Thay main dàn lạnh
-&gt; Khởi động máy theo dõi
=&gt; Sau khi thay main dàn lạnh &amp; bảo dưỡng, điều hòa phòng lái xe h/đ bình thường</t>
  </si>
  <si>
    <t>Hoang.V, Hoang.mn, Minh.tn</t>
  </si>
  <si>
    <t>EOA_211223</t>
  </si>
  <si>
    <t>SỬA CHỮA ĐIỀU HÒA CĂN HỘ SỐ 12</t>
  </si>
  <si>
    <t>- Van tiết lưu của dàn lạnh phòng khách căn hộ số 12 bị hỏng
-&gt; Ktra h/đ của dàn lạnh trước khi sửa chữa
-&gt; Tháo van tiết lưu cũ thay thế van tiết lưu mới
=&gt; Sau khi thay van tiết lưu mới, AC h/đ bình thường</t>
  </si>
  <si>
    <t>EOA_211222</t>
  </si>
  <si>
    <t>Drain pipe</t>
  </si>
  <si>
    <t>Sửa chữa đường ống thoát nước chậu rửa căn hộ số 1
-&gt; Cv đã hoàn thành</t>
  </si>
  <si>
    <t>Cập nhật phần mềm, đồ họa hệ thống báo cháy</t>
  </si>
  <si>
    <t>- Cài đặt phần mềm, cập nhật đồ họa báo cháy
- Thay đầu báo mới cho tầng 12, 17, 18, 26, 27, 22, 25
-&gt; Đầu báo h/đ bình thường
--&gt; Phần mềm, đồ họa báo cháy đã đc cập nhật
-&gt; Tầng 22 đầu báo địa chỉ 22 lắp đầu báo mới nhưng không nhận</t>
  </si>
  <si>
    <t>Hoang.mv, Minh.tn</t>
  </si>
  <si>
    <t>LDV_211222</t>
  </si>
  <si>
    <t>PHÂN TÍCH CHẤT LƯỢNG ĐIỆN NĂNG</t>
  </si>
  <si>
    <t>Power analysis</t>
  </si>
  <si>
    <t>Phân tích chất lượng điện năng hệ thống điện tại vị trí ATS (có vấn đề) trong thời gian 7 ngày
-&gt; CV đã hoàn thành.</t>
  </si>
  <si>
    <t>Manh.lh, Hoang.v, Ty.dt</t>
  </si>
  <si>
    <t>Kg có bản cứng =&gt; KH chỉ gửi bản scan báo cáo qua mail</t>
  </si>
  <si>
    <t>EOA_211227_01</t>
  </si>
  <si>
    <t>SỬA CHỮA PHẦN ĐIỀU KHIỂN ATS</t>
  </si>
  <si>
    <t>ATS controller</t>
  </si>
  <si>
    <t>- Sửa chữa phần điều khiển ATS
-&gt; Chạy thử, bàn giao
=&gt; ATS h/đ bình thường</t>
  </si>
  <si>
    <t>TBH_211216</t>
  </si>
  <si>
    <t>BẢO TRÌ QUẠT THÔNG GIÓ XƯỞNG 2 &amp; 4</t>
  </si>
  <si>
    <t>- Quạt thông gió xưởng 2 có 3/6 quạt dây curoa bị rạn, SPS đã thay thế dây curoa mới
- Tủ điều khiển quạt xưởng 4 đèn báo của quạt F103 bị cháy -&gt; cần thay thế
=&gt; Sau bảo trì, hệ thống quạt thông gió xưởng 2 &amp; xưởng 4 h/đ bình thường</t>
  </si>
  <si>
    <t>Hoang.v, Minh.tn, Dung.ct, Hoang.mv, Long.nv, Diep.tx</t>
  </si>
  <si>
    <t>TBH_211218</t>
  </si>
  <si>
    <t>SỬA CHỮA ĐIỀU HÒA VĂN PHÒNG VÀ PHÒNG LÁI XE</t>
  </si>
  <si>
    <t>- Điều hòa Văn phòng AC 1-7 quạt dàn lạnh kêu bất thường, ồn
- Điều hòa phòng lái xe không mát
-&gt; Thay thế động cơ quạt dàn lạnh điều hòa Văn phòng AC 1-7
-&gt; Thay thế bo mạch dàn lạnh điều hòa phòng Lái xe
=&gt; Cv đã hoàn thành, điều hòa Văn phòng AC 1-7 &amp; điều hòa phòng Lái xe h/đ bình thường</t>
  </si>
  <si>
    <t>Hoang.v, Minh.tn</t>
  </si>
  <si>
    <t>- Điều hòa AC 1-4 văn phòng tầng 1 mất nguồn điều khiển
-&gt; Ktra nguồn cấp vào AC &amp; điều khiển
-&gt; Ktra dây nguồn cấp cho bộ điều khiển bị đứt
-&gt; Đấu nối lại dây nguồn điều khiển
=&gt; Bộ điều khiển cấp lại nguồn, điều hòa h/đ bình thường</t>
  </si>
  <si>
    <t xml:space="preserve">- Tủ báo cháy báo lỗi
-&gt; Test đầu báo cháy các tầng
-&gt; Test hệ thống loa &amp; đèn chớp cảnh báo
+ T2 P.013 - P.015: hỏng loa
+ T5 P.015 hỏng đèn chớp
=&gt; Tủ báo cháy báo lỗi L2 S35 Z7
=&gt; Đã thay thế đèn chớp T5. P.015
</t>
  </si>
  <si>
    <t>Cuong.dv, Manh.nv</t>
  </si>
  <si>
    <t>ĐIỆN LỰC BẮC GIANG</t>
  </si>
  <si>
    <t>22 Nguyễn Khắc Nhu, Phường Trần Nguyên Hãn, Bắc Giang</t>
  </si>
  <si>
    <t>- Máy không khởi động được
-&gt; Ktra MFĐ (ktra bộ điều tốc pickup tín hiệu mở nhiên liệu)
-&gt; Lỗi bo điều khiển A38 - J6 -&gt; cần thay thế
=&gt; MFĐ hiện tại chưa khởi động được do lỗi bo điều khiển A38 - J6
=&gt; cần thay thế, sửa chữa, bảo dưỡng MFĐ</t>
  </si>
  <si>
    <t>- Đã xác định được lỗi MFĐ. KH sẽ nghiên cứu làm phương án trình ký lãnh đạo &amp; bố trí thời gian liên hệ với SPS</t>
  </si>
  <si>
    <t>TMV_211216</t>
  </si>
  <si>
    <t>CUNG CẤP NẮP CHÂM NHỚT MÁY PHÁT ĐIỆN 1800KVA</t>
  </si>
  <si>
    <t>Oil cap</t>
  </si>
  <si>
    <t>Cung cấp nắp châm nhớt MFĐ</t>
  </si>
  <si>
    <t>Sử dụng mẫu BB giao nhận của TMV nên không có mục đánh giá hài lòng từ KH</t>
  </si>
  <si>
    <t>Máy báo lỗi không h/đ được
-&gt; Bổ sung nước cất cho MFĐ
-&gt; Bộ sấy nước tiếp điểm bị cháy, đã xử lý được 1 cái sấy, 1 cái sấy bị hỏng -&gt; cần thay thế
=&gt; Sau khi sửa chữa MFĐ h/đ bình thường</t>
  </si>
  <si>
    <t>EOA_220103</t>
  </si>
  <si>
    <t>Cung cấp các loại ắc quy</t>
  </si>
  <si>
    <t>YMV_211214</t>
  </si>
  <si>
    <t>THAY THẾ BỘ ĐIỀU KHIỂN ATS XƯỞNG ĐÚC</t>
  </si>
  <si>
    <t>Thay thế bộ điều khiển ATS xưởng Đúc</t>
  </si>
  <si>
    <t>Keyin từ file zalo, báo cáo chưa gửi về vp</t>
  </si>
  <si>
    <t>CRM_220103</t>
  </si>
  <si>
    <t>THAY THẾ BO MẠCH CHÍNH TỦ BÁO CHÁY</t>
  </si>
  <si>
    <t>Main control board</t>
  </si>
  <si>
    <t>- Thay thế bo mạch chính tủ báo cháy nhà C &amp; Lô S
- Cài đặt, cấu hình, chạy thử &amp; bàn giao
-&gt; Sau khi thay thế, bo mạch chính tủ báo cháy nhà C &amp; Lô S h/đ bình thường</t>
  </si>
  <si>
    <t>GOLDEN PALACE MỄ TRÌ</t>
  </si>
  <si>
    <t>Mễ Trì, Nam Từ Liêm, Hà Nội</t>
  </si>
  <si>
    <t>GPM_211122_P1</t>
  </si>
  <si>
    <t>BẢO TRÌ HỆ THỐNG PCCC - TẦNG HẦM VÀ KHỐI ĐẾ</t>
  </si>
  <si>
    <t>- Đã ktra, bảo dưỡng &amp; thử các chức năng của các thiết bị bằng dụng cụ chuyên dụng
- Trong quá trình ktra, bảo trì có 1 số thiết bị hỏng đèn báo, không nhận tín hiệu báo cháy &amp; vỡ kính nút ấn đã được thay thế trong quá trình ktra
=&gt; Hệ thống báo cháy h/đ bình thường</t>
  </si>
  <si>
    <t>Hoang.v, Hieu.nq, Hoang.mv, Diep.tx, Manh.nv, Dong.hp</t>
  </si>
  <si>
    <t>GPM_211122_P2</t>
  </si>
  <si>
    <t>BẢO TRÌ HỆ THỐNG PCCC - KV CHUNG KHỐI ĐẾ</t>
  </si>
  <si>
    <t>- 2 bình ắc quy có nội trở cao hơn 5mΩ =&gt; để đảm bảo động cơ h/đ hiệu quả hơn, cần thay mới
- Khi chạy, bơm diesel có tiếng động lạ -&gt; cần ktra chuyên sâu
- Công tắc dòng chảy &amp; van góc chữa cháy D65 không còn trên hệ thống</t>
  </si>
  <si>
    <t>Thao.hv, Hung2.nm, Thang.ta, Thuong.mv, Dung.ct, Duc.nv</t>
  </si>
  <si>
    <t>RMU_211228_R1</t>
  </si>
  <si>
    <t>CUNG CẤP THIẾT BỊ PCCC</t>
  </si>
  <si>
    <t>Cung cấp loa báo cháy + Đèn chớp báo cháy</t>
  </si>
  <si>
    <t>Sử dụng mẫu BB giao nhận nên không có mục đánh giá hài lòng</t>
  </si>
  <si>
    <t>EOA_220105</t>
  </si>
  <si>
    <t>SỬA CHỮA ĐƯỜNG ỐNG BƠM BÙ ÁP HYDRANT</t>
  </si>
  <si>
    <t>Piping for Hydrant jockey pump</t>
  </si>
  <si>
    <t>Đường ống rò rỉ nước 
-&gt; Sửa chữa đường ống bơm bù áp Hydrant
-&gt; Chạy thử, bàn giao
=&gt; Đã hoàn thành cv</t>
  </si>
  <si>
    <t>EOA_220104</t>
  </si>
  <si>
    <t>Pressure tank for fresh water pump</t>
  </si>
  <si>
    <t>Thay thế bình tích áp hệ thống bơm nước sạch
-&gt;  Sau thay thế, thiết bị h/đ bình thường
=&gt; CV đã hoàn thành</t>
  </si>
  <si>
    <t>RMU_211213</t>
  </si>
  <si>
    <t>DỊCH CHUYỂN VỊ TRÍ TỦ ACCESS &amp; ĐẤU NỐI LẠI TỦ ĐIỆN TẦNG 5 HIỆN CÓ</t>
  </si>
  <si>
    <t>- Di chuyển vị trí 3 tủ access
- Chuyển đổi nguồn điện cho KV văn phòng tầng 5 hiện có của Rmit
- Chạy thử, bàn giao</t>
  </si>
  <si>
    <t>Thao.hv, Hieu.nq, Cuong.dv</t>
  </si>
  <si>
    <t>USP_220105</t>
  </si>
  <si>
    <t>SƠN LẠI MẶT NGOÀI VĂN PHÒNG</t>
  </si>
  <si>
    <t>Exterior painting</t>
  </si>
  <si>
    <t xml:space="preserve">- Sơn mặt ngoài 5 tầng văn phòng
- Sơn lại mặt trong tường bao
- Sơn lại cổng
- Sửa &amp; sơn lại nẹp gỗ cửa kính vòm
- Sơn lại hoa sắt ngoài cổng
- Vệ sinh
=&gt; CV đã hoàn thành </t>
  </si>
  <si>
    <t>Hiep.np, Truong.vx</t>
  </si>
  <si>
    <t>DTT_220104</t>
  </si>
  <si>
    <t>SỬA CHỮA HỆ THỐNG QUẠT THÔNG GIÓ</t>
  </si>
  <si>
    <t xml:space="preserve"> - Động cơ quạt tăng áp hành lang &amp; hút mùi nhà vệ sinh kêu bi 
- Dây đai quạt hút mùi nhà vệ sinh nứt
- Cảm biến khói quạt tăng áp thang máy hỏng
- Tụ điện quạt cấp gió tươi tầng 5 điện dung kém
-&gt; Thay thế vòng bi động cơ quạt hút khói hành lang, quạt hút mùi nhà vệ sinh 
-&gt; Thay thế dây đai quạt hút mùi nhà vệ sinh
-&gt; Thay thế cảm biến quạt khói tăng áp thang máy
-&gt; Thay thế tụ điện quạt cấp gió tươi hành lang tầng 5
=&gt; Sau khi sửa chữa, thiết bị h/đ bình thường</t>
  </si>
  <si>
    <t>Không thay mới 2 phớt chặn đầu trục động cơ quạt hút mùi nhà vệ sinh (dùng lại phớt cũ)</t>
  </si>
  <si>
    <t>Thao.hv, Thang.lv, Thao.ct, Chuong.nt, Minh.tn</t>
  </si>
  <si>
    <t>RMU_220110</t>
  </si>
  <si>
    <t>CUNG CẤP THIẾT BỊ ĐIỆN</t>
  </si>
  <si>
    <t>Electrical equipments</t>
  </si>
  <si>
    <t>- Chưa lắp đặt thiết bị điều khiển quạt
-&gt; SPS cung cấp &amp; lắp đặt: MCB 3P 10A, Khởi động từ 3P 9A, công tắc hẹn giờ &amp; Cáp
=&gt; Sau khi lắp đặt, các thiết bị h/đ bình thường &amp; bàn giao cho kỹ thuật của Rmit</t>
  </si>
  <si>
    <t>WSV_211207_R2</t>
  </si>
  <si>
    <t>HOÀN THIỆN MÁI NHÀ KHU ĐỂ XE MÁY</t>
  </si>
  <si>
    <t>- Cung cấp nguyên vật liệu để hoàn thiện mái nhà để xe máy với kết cấu sàn, cột, khung, xà gồ đã có
-  Thi công phần mái, máng &amp; ống thu nước mưa theo bản vẽ thiết kế
- Các công tác phụ trợ như: Cắt chặt cây, cắt xà gồ vị trí đặt máng nước, sơn rặm vá, vệ sinh, bàn giao
-&gt; CV đã hoàn thành</t>
  </si>
  <si>
    <t>YMV_220112</t>
  </si>
  <si>
    <t>CUNG CẤP CUỘN KHÁNG</t>
  </si>
  <si>
    <t xml:space="preserve">Reactor </t>
  </si>
  <si>
    <t>KH không gửi lại bản cứng báo cáo</t>
  </si>
  <si>
    <t>PIC: Manh.lh =&gt; chưa lấy báo cáo về vp</t>
  </si>
  <si>
    <t>Bơm nước sạch số 2 không hút được nước
-&gt; Tháo buồng bơm ktra thì phát hiện:
- Cánh bơm bị vỡ
- Trục bơm bị cong
- Lỗ cavet bị toét
- Hỏng cavet cánh bơm
=&gt; Bơm nước sạch số 2 vẫn chưa h/đ được
=&gt; Khuyến cáo: thay thế bơm mới</t>
  </si>
  <si>
    <t>Thang.lv, Dung.ct</t>
  </si>
  <si>
    <t>USP_211229</t>
  </si>
  <si>
    <t>THAY Ổ KHÓA CỬA PHÒNG BẢO VỆ</t>
  </si>
  <si>
    <t>Lắp khóa mới cho phòng bảo vệ
-&gt; Đã hoàn thành</t>
  </si>
  <si>
    <t>GVN_211115</t>
  </si>
  <si>
    <t>THAY THẾ GHEN CO NHIỆT THANH CÁI HẠ THẾ MÁY BIẾN ÁP</t>
  </si>
  <si>
    <t>Heat shrink tube</t>
  </si>
  <si>
    <t>Thay thế co nhiệt thanh cái hạ thế máy biến áp
-&gt; CV đã hoàn thành</t>
  </si>
  <si>
    <t>LẮP ĐẶT ĐƯỜNG ỐNG NƯỚC CHO LẴNG HOA VĂN PHÒNG</t>
  </si>
  <si>
    <t>- Đi đường ống nước tưới tự động cho lẵng hoa văn phòng
- Gắn bổ sung thêm mái sau kho
- Vệ sinh phi dầu
- Gắn vách ngăn kho xếp đồ
-&gt; Hệ thống h/đ bình thường -&gt; cần theo dõi thêm</t>
  </si>
  <si>
    <t>- Có trách nhiệm trong công việc, vệ sinh sau khi làm chưa gọn gàng -&gt; cần cố gắng hơn
- Trong khi làm cần để ý những tiểu tiết nhỏ (buộc cố định ống,…) để hệ thống hoàn hảo hơn</t>
  </si>
  <si>
    <t>Duc.nv, Vinh.dd</t>
  </si>
  <si>
    <t xml:space="preserve">FALCON VIETNAM </t>
  </si>
  <si>
    <t>RMU_210729_R1</t>
  </si>
  <si>
    <t>LẮP ĐẶT HỆ THỐNG KIỂM SOÁT RA VÀO 2 CỬA TRƯỢT TẦNG 5C</t>
  </si>
  <si>
    <t>- Lắp đặt hệ thống kiểm soát ra vào cho 2 cửa trượt tầng 5 C</t>
  </si>
  <si>
    <t>Sử dung mẫu BB nghiệm thu nên không có mục đánh giá hài lòng</t>
  </si>
  <si>
    <t>EOA_220119_R1</t>
  </si>
  <si>
    <t>LẮP ĐẶT CÁP TÍN HIỆU BÁO CHÁY TỪ CĂN HỘ SANG SỨ QUÁN</t>
  </si>
  <si>
    <t>Lắp đặt cáp tín hiệu báo cháy từ căn hộ sang Sứ quán
-&gt; Đã lắp đặt xong</t>
  </si>
  <si>
    <t>Le.hh, Thang.lv, Tai.nt</t>
  </si>
  <si>
    <t>HRT_220120</t>
  </si>
  <si>
    <t>Cung cấp thiết bị (công tắc áp suất, van 1 chiều &amp; đèn báo pha)</t>
  </si>
  <si>
    <t>Thang.ta</t>
  </si>
  <si>
    <t>Sử dung mẫu Delivery note nên không có mục đánh giá hài lòng</t>
  </si>
  <si>
    <t>PHC_220120</t>
  </si>
  <si>
    <t>- Thay thế bộ nạp ắc quy cho MFĐ 550KVA
- Thay thế ắc quy cho MFĐ 550KVA
- Chạy thử, bàn giao
-&gt; Các thiết bị thay thế h/đ bình thường</t>
  </si>
  <si>
    <t>EOF_220117</t>
  </si>
  <si>
    <t>LẮP ĐẶT QUẠT THÔNG GIÓ VILLA 1</t>
  </si>
  <si>
    <t>- Lắp đặt quạt thông gió Villa 1
-&gt; Chạy thử, bàn giao
=&gt; Sau lắp đặt, quạt thông gió Villa 1 h/đ bình thường</t>
  </si>
  <si>
    <t>EOF_210716</t>
  </si>
  <si>
    <t>EOF_210716_M01</t>
  </si>
  <si>
    <t>On site technician</t>
  </si>
  <si>
    <t>Cung cấp 2 nhân viên làm việc tại sứ quán trong giờ hành chính</t>
  </si>
  <si>
    <t>EOF_210716_M02</t>
  </si>
  <si>
    <t>EOF_210716_M03</t>
  </si>
  <si>
    <t>EOF_210716_M04</t>
  </si>
  <si>
    <t>EOF_210716_M05</t>
  </si>
  <si>
    <t>Thao.ct, Dao.tv</t>
  </si>
  <si>
    <t>EOF_210716_M06</t>
  </si>
  <si>
    <t>EOF_210716_M07</t>
  </si>
  <si>
    <t>Thao.ct, Dao.tv, Phu.tm, Duc.lm</t>
  </si>
  <si>
    <t>EOF_210716_M08</t>
  </si>
  <si>
    <t>Thao.ct, Duc.lm</t>
  </si>
  <si>
    <t>EOF_210716_M09</t>
  </si>
  <si>
    <t>EOF_210716_M10</t>
  </si>
  <si>
    <t>EOF_210716_M11</t>
  </si>
  <si>
    <t>EOF_210716_M12</t>
  </si>
  <si>
    <t>EOF_210716_AC_S01</t>
  </si>
  <si>
    <t>- Các điều hòa cũ, hỏng đang sử dụng gas R22 không phù hợp -&gt; đề nghị thay thế
- Vị trí đặt cục nóng phòng Bảo vệ Việt giải nhiệt kém do không gian cản trở hẹp
- Đã thực hiện vệ sinh bảo trì điều hòa
- Hệ thống điều khoản cục bộ + 1 điều hòa Multi hoạt động bình thường</t>
  </si>
  <si>
    <t>EOF_210716_AC_S02</t>
  </si>
  <si>
    <t>- Hiện tại có 14 điều hòa cũ Carrier quá hạn sử dụng -&gt; đề nghị thay thế. Đã thực hiện bảo trì hệ thống điều hòa cục bộ, vệ sinh, kiểm tra,.. =&gt; Hệ thống điều hòa hoạt động bình thường</t>
  </si>
  <si>
    <t>EOF_210716_GE_M01</t>
  </si>
  <si>
    <t>EOF_210716_GE_M02</t>
  </si>
  <si>
    <t>Sử dụng biểu mẫu Checklist nên không có mục đánh giá hài lòng</t>
  </si>
  <si>
    <t>EOF_210716_GE_M03</t>
  </si>
  <si>
    <t>Máy phát điện bị ố màn hình =&gt; đề nghị thay thế</t>
  </si>
  <si>
    <t>EOF_210716_GE_M04</t>
  </si>
  <si>
    <t>2 MFĐ bị ố màn hình</t>
  </si>
  <si>
    <t>Sử dụng mẫu checklist -&gt; không có mục đánh giá hài lòng</t>
  </si>
  <si>
    <t>EOF_210716_GE_M05</t>
  </si>
  <si>
    <t>EOF_210716_GE_M06</t>
  </si>
  <si>
    <t>EOF_210716_GE_M07</t>
  </si>
  <si>
    <t>EOF_210716_GE_M08</t>
  </si>
  <si>
    <t>EOF_210716_GE_M09</t>
  </si>
  <si>
    <t>EOF_210716_GE_M10</t>
  </si>
  <si>
    <t>EOF_210716_GE_M11</t>
  </si>
  <si>
    <t>Ngày 9/11/2022 đã thay thế màn hình 2 máy phát điện</t>
  </si>
  <si>
    <t>EOF_210716_GE_M12</t>
  </si>
  <si>
    <t>EOF_210716_VF_Q01</t>
  </si>
  <si>
    <t>- Quạt hút mái nhà bếp nhà Bạt kêu, rung lắc chân đế, đường ống han rỉ nặng
-&gt; Đề nghị thay thế quạt và đường ống gió
- Phòng WC khu vực Visas tốc độ lưu lượng gió hút ra yếu, không đạt 
-&gt; Đề nghị thay thế quạt hút có công suất lớn hơn
- Quạt hút mái Villa 2 có hiện tượng rò cách điện kém
- Các quạt hút mái Villa 1,2, 3 có hiện tượng kêu, rung lắc gây tiếng động bất thường. Các tủ điều khiển quạt có hiện tượng nứt dây điện (vì quá cũ) -&gt; đề nghị nên thay thế
=&gt; các quạt còn lại h/đ bình thường</t>
  </si>
  <si>
    <t>EOF_210716_VF_Q02</t>
  </si>
  <si>
    <t>- Quạt bếp nhà bạt hỏng chân đế, vỏ kêu, rung lắc -&gt; đề nghị thay thế
- Khu vực WC Visa tốc độ quạt hút yếu -&gt; đề nghị thay
- Quạt hút mái Villa 1, 2, 3 kêu, rung lắc -&gt; khuyến cáo nên thay
-&gt; Hệ thống quạt còn lại hoạt động bình thường</t>
  </si>
  <si>
    <t>Thao.ct, Anh.dt, Dao.tv</t>
  </si>
  <si>
    <t>EOF_210716_VF_Q03</t>
  </si>
  <si>
    <t>- Quạt bếp nhà Bạt, vỏ, động cơ, han rỉ sét, kêu to -&gt; đề nghị thay thế
- Phòng WC khu vực Visas quạt hoạt động yếu -&gt; đề nghị thay thế
-&gt; Đã thực hiện bảo trì quạt thông gió, các quạt hoạt động bình thường</t>
  </si>
  <si>
    <t>EOF_210716_VF_Q04</t>
  </si>
  <si>
    <t>- Quạt hút bếp nhà Bạt hỏng chân đế, vỏ kêu rung lắc, vận hành không đảm bảo -&gt; đề nghị thay thế quạt
- Khu vực WC (Visas) tốc độ quạt hút yếu -&gt; đề nghị thay thế quạt có công suất lớn hơn
- Khu vực SAFU &amp; SCA (trên mái): quạt hút không hoạt động, kiểm tra tủ có điện có relay thời gian hỏng -&gt; đề nghị thay thế relay
- Đã thực hiện bảo trì quạt hút, hệ thống hoạt động bình thường</t>
  </si>
  <si>
    <t>EOF_210716_LV_Q01</t>
  </si>
  <si>
    <t>EOF_210716_LV_Q02</t>
  </si>
  <si>
    <t>- Ktra quét ảnh nhiệt -&gt; không có dấu hiệu bất thường
- Quan sát trực quan không phát hiện hiện tượng bất thường
=&gt; Hệ thống tủ hạ thế chính h/đ bình thường</t>
  </si>
  <si>
    <t>Hung.nm, Manh.nv, Anh.dt</t>
  </si>
  <si>
    <t>EOF_210716_LV_Y01</t>
  </si>
  <si>
    <t>Tủ hạ thế chính đã kiểm tra hoạt động bình thường (các đầu cáp điện chưa siết được vì có điện)</t>
  </si>
  <si>
    <r>
      <t xml:space="preserve">Manh.lh, Chuong.nt, Hoang.v, </t>
    </r>
    <r>
      <rPr>
        <sz val="12"/>
        <color rgb="FFFF0000"/>
        <rFont val="Arial"/>
        <family val="2"/>
      </rPr>
      <t>Toan.dv, Hung.nm, Manh.nv</t>
    </r>
  </si>
  <si>
    <t>EOF_210716_LV_Q03</t>
  </si>
  <si>
    <t>Sau bảo trì, hệ thống tủ điện hạ thế chính hoạt động bình thường</t>
  </si>
  <si>
    <r>
      <t xml:space="preserve">Hung2.nm, Chuong.nt, </t>
    </r>
    <r>
      <rPr>
        <sz val="12"/>
        <color rgb="FFFF0000"/>
        <rFont val="Arial"/>
        <family val="2"/>
      </rPr>
      <t>Manh.lh</t>
    </r>
  </si>
  <si>
    <t>EOF_210716_DB_Q01</t>
  </si>
  <si>
    <t>Electrical distribution board</t>
  </si>
  <si>
    <t>EOF_210716_DB_Q02</t>
  </si>
  <si>
    <t>EOF_210716_DB_Q03</t>
  </si>
  <si>
    <t>Đã kiểm tra, quét ảnh nhiệt và vệ sinh siết ốc các điểm cực và các điểm đấu nối của tủ điện
-&gt; Hệ thống điện hoạt động bình thường
- Tủ điện T1 khởi ELC-HALL RDC1, cực trên nhiệt độ cao 79o tiếp xúc kém, đã xiết lại đầu cực -&gt; cần thay thế bấm lại đầu cos &amp; theo dõi thêm</t>
  </si>
  <si>
    <r>
      <t xml:space="preserve"> Hoang.v, Hung2.nm, </t>
    </r>
    <r>
      <rPr>
        <sz val="12"/>
        <color rgb="FFFF0000"/>
        <rFont val="Arial"/>
        <family val="2"/>
      </rPr>
      <t>Chuong.nt</t>
    </r>
  </si>
  <si>
    <t>EOF_210716_DB_Q04</t>
  </si>
  <si>
    <t>EOF_210716_VR_Q01</t>
  </si>
  <si>
    <t>Sau bảo trì, hệ thống máy biến áp h/đ bình thường</t>
  </si>
  <si>
    <t>EOF_210716_VR_Q02</t>
  </si>
  <si>
    <t>EOF_210716_VR_Q03</t>
  </si>
  <si>
    <t>EOF_210716_VR_Q04</t>
  </si>
  <si>
    <t>EOF_210716_GE_Y01</t>
  </si>
  <si>
    <t>- Bộ điều khiển màn hình bị ố -&gt; cần thay thế bộ điều khiển mới
- Dây curoa bị mòn -&gt; cần thay thế dây curoa mới
=&gt; Sau khi bảo dưỡng, hệ thống MFĐ h/đ bình thường</t>
  </si>
  <si>
    <t>- Nắp bồn dầu phụ bị rỉ sét, nước ngập vào trong -&gt; cần thay thế
-&gt; Sau khi bảo dưỡng, hệ thống MFĐ h/đ bình thường</t>
  </si>
  <si>
    <t>Thay thế vật tư hàng năm: dầu nhớt, phin lọc, nước làm mát cho máy phát điện</t>
  </si>
  <si>
    <t>Sử dụng mẫu BB giao nhận =&gt; không có đánh giá hài lòng KH</t>
  </si>
  <si>
    <t>EOF_210716_DO_Q01</t>
  </si>
  <si>
    <t>- Cổng 57 Trần Hưng Đạo: có tiếng kêu, thỉnh thoảng bị trượt ray -&gt; đã chỉnh lại motor, ray cổng =&gt; Hiện h/đ bình thường, cần theo dõi thêm
- Cổng nhà xe: có tiếng kêu -&gt; đã chỉnh nâng cao motor cổng =&gt; Hiện h/đ bình thường
=&gt; Sau khi bảo dõng, hệ thống cổng h/đ bình thường</t>
  </si>
  <si>
    <t>EOF_210716_DO_Q02</t>
  </si>
  <si>
    <t>- Tụ điện motor cửa ra vào gara (Meco) yếu -&gt; đề nghị thay thế tụ
- Cửa cổng 57 Trần Hưng Đạo báo lỗi E8 -&gt; cần theo dõi thêm
=&gt; Hệ thống motor cửa cổng sau khi bảo dưỡng h/đ bình thường</t>
  </si>
  <si>
    <t>Thao.ct, Hung2.nm, Chuong.nt</t>
  </si>
  <si>
    <t>EOF_210716_DO_Q03</t>
  </si>
  <si>
    <t>EOF_210716_DO_Q04</t>
  </si>
  <si>
    <t>Canceled by client</t>
  </si>
  <si>
    <t>EOF_210716_FW_Q01</t>
  </si>
  <si>
    <t>Sau bảo trì, hệ thống bơm nước sạch h/đ bình thuờng</t>
  </si>
  <si>
    <t>EOF_210716_FW_Q02</t>
  </si>
  <si>
    <t>EOF_210716_FW_Q03</t>
  </si>
  <si>
    <t>EOF_210716_FW_Q04</t>
  </si>
  <si>
    <t>EOF_210716_WW_Q01</t>
  </si>
  <si>
    <t xml:space="preserve"> - Bơm nước thải 1, 2 villa có cách điện motor thấp -&gt; cần thay mới
-&gt; Sau bảo trì, hệ thống bơm nước thải h/đ bình thường</t>
  </si>
  <si>
    <t>EOF_210716_WW_Q02</t>
  </si>
  <si>
    <t>- Pump Villa no.1: cổ bơm bị hở -&gt; SPS đã cố khắc phục nhưng không cải thiện được nhiều
+ Dây điện cấp xuống bơm bị xuống cấp do cách điện-&gt; cần theo dõi thêm
- Pump office building: cả 2 bơm số 1 &amp; 2 bị kẹt do giàn giáo đè, không ktra được -&gt; cần ktra lại lần sau
=&gt; Sau khi bảo dưỡng, hệ thống h/đ bình thường</t>
  </si>
  <si>
    <t>EOF_210716_WW_Q03</t>
  </si>
  <si>
    <t>EOF_210716_WW_Q04</t>
  </si>
  <si>
    <t>EOF_210716_TW_S01</t>
  </si>
  <si>
    <t>Fresh water test</t>
  </si>
  <si>
    <t>Mẫu nước có các chỉ tiêu đã phân tích đạt quy chuẩn theo QCVN 01-1:2018/BYT đối với nước sạch dùng cho mục đích sinh hoạt</t>
  </si>
  <si>
    <t>Sử dụng mẫu Kết quả test nước của Viện hóa học nên không có mục đánh giá hài lòng</t>
  </si>
  <si>
    <t>EOF_210716_TW_S02</t>
  </si>
  <si>
    <t>EOF_210716_WT_Y01</t>
  </si>
  <si>
    <t>EOF_210716_BL_Y01</t>
  </si>
  <si>
    <t>EOF_210716_GL_Q01</t>
  </si>
  <si>
    <t>EOF_210716_GL_Q02</t>
  </si>
  <si>
    <t>EOF_210716_GL_Q03</t>
  </si>
  <si>
    <t>EOF_210716_GL_Q04</t>
  </si>
  <si>
    <t>EOC_220125</t>
  </si>
  <si>
    <t>- Bổ sung dây chống giật cho bình nước nóng
- Át chống giật lộ ổ cắm không h/đ
-&gt; Đã thay 4 dây chống giật cho bình nóng lạnh
-&gt; Thay 1 RCCB 25A 2P 30mA cho lộ ổ cắm 
=&gt; Cv đã hoàn thành
=&gt; Hệ thống h/đ bình thường</t>
  </si>
  <si>
    <t>YMV_220121</t>
  </si>
  <si>
    <t>CUNG CẤP MÁY NÉN ĐIỀU HÒA</t>
  </si>
  <si>
    <t>PIC: Manh.lh =&gt; chưa chuyển báo cáo về vp</t>
  </si>
  <si>
    <t>FSO_211125_R2</t>
  </si>
  <si>
    <t>FSO_211125_R2_WP_S01</t>
  </si>
  <si>
    <t>BẢO TRÌ, BẢO DƯỠNG HỆ THỐNG KỸ THUẬT TÒA NHÀ</t>
  </si>
  <si>
    <t>- Sau bảo trì, hệ thống h/đ bình thường
- Cao su giảm chấn khớp nối 3 bơm đều lão hóa, nứt vỡ -&gt; cần thay mới
- Giăng bích Y lọc bơm 1 &amp; 3 hỏng -&gt; SPS đã thay mới
- Lọc inox bơm 2 hỏng (hiện đã tháo ra) -&gt; cần thay ngay
- Van đầu đẩy bơm 3 khi khóa có hiện tượng chảy nước</t>
  </si>
  <si>
    <t>- Nhà thầu thực hiện đầy đủ các nội dung theo check list
- Lõi inox Y lọc bơm nước lạnh 02 hỏng -&gt; đề xuất thay thế
- Hiện tại hệ thống h/đ bình thường</t>
  </si>
  <si>
    <t>FSO_211125_R2_WP_S02</t>
  </si>
  <si>
    <t>- Bơm nước lạnh số 1 đang lỗi tín hiệu BMS chưa cho chạy để lấy thông số được
- Bơm số 2 thiếu Y lọc, cần lắp bổ sung gấp
- Bơm số 3: van chặn đầu đẩy khi đóng lại có hiện tượng rò nước, cần sửa chữa hoặc thay thế mới
- Các gối đỡ cao su kết nối giữa động cơ &amp; bơm có hiện tượng lão hóa, cần sửa chữa thay thế mới</t>
  </si>
  <si>
    <t>- Nhà thầu thực hiện đầy đủ các nội dung theo check list
- Những tồn đọng BQL đã gửi đề xuất
- Sau bảo trì, hệ thống hoạt động bình thường</t>
  </si>
  <si>
    <t>Hung.nm, Truong.vx, Khoa.dd</t>
  </si>
  <si>
    <t>FSO_211125_R2_WP_S03</t>
  </si>
  <si>
    <t>Dien.hd, Duc.nv</t>
  </si>
  <si>
    <t>FSO_211125_R2_WP_S04</t>
  </si>
  <si>
    <t>FSO_211125_R2_WP_S05</t>
  </si>
  <si>
    <t>FSO_211125_R2_WP_S06</t>
  </si>
  <si>
    <t>FSO_211125_R2_IN_S01</t>
  </si>
  <si>
    <t>Biến tần công nghiệp (của bơm Chiller, AHU, PAU)</t>
  </si>
  <si>
    <t>- Sau bảo trì, hệ thống h/đ bình thường
- Trừ biến tần bơm 1, các biến tần còn lại bo mạch đều chuyển màu theo thời gian
- 3 biến tần cho PAU vỏ đều hỏng
- 3 biến tần cho bơm nhiệt độ trong tủ đều cao, SPS đề nghị:
+ Tủ biến tần bơm 1: có quạt hỏng -&gt; cần thay thế
+ Tủ biến tần bơm 2 &amp; 3: Lắp bổ sung thêm 1 quạt</t>
  </si>
  <si>
    <t>- Nhà thầu thực hiện đầy đủ các nội dung theo check list
- NV làm việc tích cực
- Hiện tại hệ thống làm việc bình thường</t>
  </si>
  <si>
    <t>FSO_211125_R2_IN_S02</t>
  </si>
  <si>
    <t>- Biến tần bơm lạnh 1 bị lỗi (mất truyền thông &amp; không bật tắt được ở chế độ MAN) -&gt; cần kiểm tra chuyên sâu
- Biến tần của PAU 2 có hiện tượng quạt không tự chạy được mà phải mồi (quạt bị bó cánh nhẹ) -&gt; cần thay thế, sửa chữa, 3 biến tần cho PAU vỏ đều hỏng
- Nhiệt độ trong tủ biến tần cho bơm cao -&gt; cần lắp thêm quạt giải nhiệt
- Bo mạch các biến tần đều chuyển màu theo thời gian (trừ biến tần bơm 1)
=&gt; Sau bảo trì, biến tần hoạt động bình thường</t>
  </si>
  <si>
    <t>- Nhà thầu thực hiện đầy đủ các nội dung theo check list
- Những thiết bị lỗi hỏng, BQL tiếp nhận thông tin &amp; sẽ có đề xuất sửa chữa, thay thế (chiller 1 không cài đặt MAN từ đầu)
- Sau bảo trì, hệ thống hoạt động bình thường, trừ trường hợp biến tần bơm 1, SPS bố trí nhân sự phối hợp kỹ thuật tòa nhà kiểm tra kỹ lại để có phương án xử lý</t>
  </si>
  <si>
    <t>Thao.hv, Truong.vx, Khoa.dd</t>
  </si>
  <si>
    <t>FSO_211125_R2_IN_S03</t>
  </si>
  <si>
    <t>FSO_211125_R2_IN_S04</t>
  </si>
  <si>
    <t>FSO_211125_R2_IN_S05</t>
  </si>
  <si>
    <t>FSO_211125_R2_IN_S06</t>
  </si>
  <si>
    <t>FSO_211125_R2_CT_S01</t>
  </si>
  <si>
    <t>Đường ống nước lạnh và phụ kiện</t>
  </si>
  <si>
    <t>- Đồng hồ áp suất, nhiệt độ rỉ sét, hỏng
- Công tắc dòng chảy đã hỏng -&gt; hiện đang đấu tắt
- Vỏ tôn bọc lốp cách nhiệt, đường ống bị rỉ sét, bong tróc nhiều
--&gt; Khuyến cáo cần thay mới
=&gt; Sau bảo trì, hệ thống h/đ bình thường</t>
  </si>
  <si>
    <t>- Nhà thầu thực hiện đầy đủ các hạng mục trong checklist
- NV làm việc cẩn thận, tỉ mỉ
-&gt; Hiện tại, hệ thống h/đ bình thường</t>
  </si>
  <si>
    <t>Le.hh, Minh.tn, Hoang.mv</t>
  </si>
  <si>
    <t>FSO_211125_R2_CT_S02</t>
  </si>
  <si>
    <t>- 1 số thiết bị đo gắn trên đường ống hỏng cần thay thế: đồng hồ đo nhiệt độ, công tắc dòng chảy, cảm biến áp suất 
- Phần tôn bạc FOAM của đường ống xuống cấp han rỉ nhiều -&gt; cần thay thế mới
- 1 số van chặn, van cân bằng cấp vào các tầng bị xây dựng chèn gạch vữa vào van khó thao tác đóng mở -&gt; SPS đã phải đục các vị trí bị chèn để kiểm tra trạng thái van
=&gt; Sau bảo trì, thiết bị hoạt động bình thường</t>
  </si>
  <si>
    <t>Nhà thầu thực hiện đầy đủ các hạng mục trong checklist. BQL ghi nhận những lỗi tồn đọng &amp; sẽ có đề xuất sửa chữa, thay thế
-&gt; Sau bảo trì, hệ thống h/đ bình thường</t>
  </si>
  <si>
    <t>Hung.nm, Long.td, Long.dv</t>
  </si>
  <si>
    <t>FSO_211125_R2_CT_S03</t>
  </si>
  <si>
    <t>FSO_211125_R2_CT_S04</t>
  </si>
  <si>
    <t>FSO_211125_R2_CT_S05</t>
  </si>
  <si>
    <t>FSO_211125_R2_CT_S06</t>
  </si>
  <si>
    <t>FSO_211125_R2_AH_M01</t>
  </si>
  <si>
    <t>Thiết bị xử lý không khí (PAU &amp; AHU)</t>
  </si>
  <si>
    <t xml:space="preserve"> - Biến tần PAU 1,2,3 vỡ vỏ nhựa. Motor cánh vẫy đầu cấp gió tươi hỏng. Dây curoa AHU 2 bị giãn, sợi bông filter bị mục rách. Các thiết bị trên cần thay mới
=&gt; Sau bảo trì, hệ thống AHU, PAU h/đ bình thường</t>
  </si>
  <si>
    <t xml:space="preserve"> - Nhà thầu thực hiện đầy đủ các hạng mục trong check list bảo trì
- Nhân viên thực hiện nghiêm túc, cẩn thận
- Tất cả các tồn đọng BQl sẽ có kế hoạch sửa chữa, thay thế</t>
  </si>
  <si>
    <t>Le.hh, Thang.lv, Phan.db</t>
  </si>
  <si>
    <t>FSO_211125_R2_AH_M02</t>
  </si>
  <si>
    <t>- Cánh quạt của PAU bị rỉ sét rất nhiều. Bảo ôn bọc đường ống cấp gió tươi bị bong tróc, rách nhiều chỗ
-&gt; Sau bảo trì, hệ thống AHU, PAU h/đ bình thường</t>
  </si>
  <si>
    <t>FSO_211125_R2_AH_Q01</t>
  </si>
  <si>
    <t>- Sau bảo trì, hệ thống h/đ bình thường
- Van điện PAU1 &amp; van cơ AHU2 có hiện tượng rỉ nước
- 1 số đầu báo nhiệt độ không chính xác
- Cánh quạt PAU 1&amp;2 có hiện tượng han rỉ, bị ăn mòn
- Các van cửa gió hỏng
- PAU3 dây curoa bị nứt gãy, chưa có dây thay
- Bảo ôn ống gió AHU2 bị rách nhiều</t>
  </si>
  <si>
    <t xml:space="preserve"> - Nhà thầu thực hiện đầy đủ các hạng mục trong check list bảo trì
- Nhân viên thực hiện nghiêm túc
- Tuân thủ theo nội quy của Tòa nhà</t>
  </si>
  <si>
    <t>Thao.hv, Chuong.nt, Dieu.tv</t>
  </si>
  <si>
    <t>FSO_211125_R2_AH_M03</t>
  </si>
  <si>
    <t>FSO_211125_R2_AH_M04</t>
  </si>
  <si>
    <t>Sau bảo trì, AHU &amp; PAU h/đ bình thường</t>
  </si>
  <si>
    <t>- Nhà thầu đã thực hiện đầy đủ các hạng mục trong checklist bảo trì
- Sau bảo trì, hệ thống h/đ bình thường</t>
  </si>
  <si>
    <t>Le.hh, Minh.tn</t>
  </si>
  <si>
    <t>FSO_211125_R2_AH_Q02</t>
  </si>
  <si>
    <t>- Nhiệt kế đo nhiệt độ nước vào &amp; ra của AHU, PAU bị hỏng -&gt; cần thay thế
-&gt; Sau bảo trì, hệ thống hoạt động bình thường &amp; bàn giao cho kỹ thuật tòa nhà</t>
  </si>
  <si>
    <t>- Nhà thầu đã thực hiện đầy đủ các hạng mục trong checklist bảo trì
- Sau bảo trì, hệ thống h/đ bình thường
- Phần nhiệt kế đo nhiệt độ, nhà thầu bổ sung thêm thông số, chủng loại để BQL có cơ sở đề xuất</t>
  </si>
  <si>
    <t>Le.hh, Minh.tn, Duc.n.v, Hieu.nq</t>
  </si>
  <si>
    <t>FSO_211125_R2_AH_M05</t>
  </si>
  <si>
    <t>Sau bảo trì, AHU &amp; PAU hoạt động bình thường và được vệ sinh sạch</t>
  </si>
  <si>
    <t>Thao.hv, Truong.vx, Long.td, Chuong.nt</t>
  </si>
  <si>
    <t>FSO_211125_R2_AH_M06</t>
  </si>
  <si>
    <t>Hiep.hs, Long.nv, Phu.tm</t>
  </si>
  <si>
    <t>FSO_211125_R2_AH_Q03</t>
  </si>
  <si>
    <t>- Nhiệt kế nước vào ra PAU 2 hỏng -&gt; cần thay mới
- Van điện PAU 1 &amp; PAU 3 hiện đang đóng mở bằng cơ -&gt; cần kiểm tra
- Van điện AHU 1 đóng không hết -&gt; gây tiếng kêu do nước chảy qua -&gt; cần theo dõi
- Cánh quạt PU 2 có hiện tượng han rỉ -&gt; cần có phương án thay thế
=&gt; Sau bảo trì, hệ thống hoạt động bình thường</t>
  </si>
  <si>
    <t>- Nhà thầu đã thực hiện đầy đủ các hạng mục trong checklist bảo trì
- Những hạng mục lỗi, BQL đã có đề xuất thay thế hoặc sửa chữa.
- Sau bảo trì, hệ thống h/đ bình thường</t>
  </si>
  <si>
    <t>FSO_211125_R2_AH_M07</t>
  </si>
  <si>
    <t>Sau bảo trì, AHU &amp; PAU hoạt động bình thường</t>
  </si>
  <si>
    <t>Hiep.hs, Minh.tn, Luong.px</t>
  </si>
  <si>
    <t>FSO_211125_R2_AH_M08</t>
  </si>
  <si>
    <t>Đã bảo trì xong AHU &amp; PAU tần suất tháng -&gt; Sau bảo trì, AHU &amp; PAU hoạt động bình thường</t>
  </si>
  <si>
    <t>Thao.hv, Thuong.mv, Long.nv</t>
  </si>
  <si>
    <t>FSO_211125_R2_AH_Q04</t>
  </si>
  <si>
    <t>- Nhiệt kế nước vào &amp; ra PAU 2 hỏng -&gt; cần thay mới
- Van điện PAU 1 &amp; PAU 3 hiện đang đóng mở bằng tay -&gt; cần kiểm tra theo dõi
- Cánh quạt PAU 2, 1 có hiện tượng han rỉ -&gt; cần có phương án thay thế
- Van điện AHU 1 đóng không kín khi dừng máy -&gt; gây tiếng kêu, bi gối quạt AHU 2 bị rò -&gt; cần thay sớm
- Dây curoa PAU 3 nứt gãy -&gt; đã thay thế 3 dây mới (dây do CĐT cấp_
=&gt; Sau bảo trì, AHU &amp; PAU hoạt động bình thường</t>
  </si>
  <si>
    <t>Thao.hv, Truong.vx, Luong.px</t>
  </si>
  <si>
    <t>FSO_211125_R2_AH_M09</t>
  </si>
  <si>
    <t xml:space="preserve">- PAU số 2 bị hỏng quạt biến tần, do biến tần đã sử dụng vận hành lâu năm xuống cấp -&gt;cần thay thế biến tần mới
- Phin lọc gió đã sử dụng lâu ngày -&gt; cần thay thế phin lọc gió mới cho 3 AHU &amp; 2 AHU
=&gt; Sau bảo trì, AHU &amp; PAU hoạt động bình thường </t>
  </si>
  <si>
    <t>- Nhà thầu đã thực hiện đầy đủ các hạng mục trong checklist bảo trì
- Phin lọc gió cũ, BQL đề xuất thay thế vào đợt bảo trì tiếp theo</t>
  </si>
  <si>
    <t>Hiep.hs, Long.td, Luong.px</t>
  </si>
  <si>
    <t>FSO_211125_R2_AH_M10</t>
  </si>
  <si>
    <t>FSO_211125_R2_AH_Q05</t>
  </si>
  <si>
    <t>FSO_211125_R2_AH_M11</t>
  </si>
  <si>
    <t>FSO_211125_R2_AH_M12</t>
  </si>
  <si>
    <t>FSO_211125_R2_AH_M13</t>
  </si>
  <si>
    <t>Thao.hv, Long.dv</t>
  </si>
  <si>
    <t>FSO_211125_R2_AH_Q06</t>
  </si>
  <si>
    <t>FSO_211125_R2_AH_M14</t>
  </si>
  <si>
    <t>FSO_211125_R2_AH_Q07</t>
  </si>
  <si>
    <t>FSO_211125_R2_AH_M15</t>
  </si>
  <si>
    <t>FSO_211125_R2_AH_M16</t>
  </si>
  <si>
    <t>FSO_211125_R2_AH_Q08</t>
  </si>
  <si>
    <t>FSO_211125_R2_AH_M17</t>
  </si>
  <si>
    <t>FSO_211125_R2_AH_M18</t>
  </si>
  <si>
    <t>Hiep.hs, Truong.vx</t>
  </si>
  <si>
    <t>FSO_211125_R2_AH_Q09</t>
  </si>
  <si>
    <t>FSO_211125_R2_AH_M19</t>
  </si>
  <si>
    <t>FSO_211125_R2_AH_M20</t>
  </si>
  <si>
    <t>FSO_211125_R2_AH_Q10</t>
  </si>
  <si>
    <t>FSO_211125_R2_AH_M21</t>
  </si>
  <si>
    <t>FSO_211125_R2_AH_M22</t>
  </si>
  <si>
    <t>FSO_211125_R2_AH_Q11</t>
  </si>
  <si>
    <t>FSO_211125_R2_AH_M23</t>
  </si>
  <si>
    <t>FSO_211125_R2_AH_M24</t>
  </si>
  <si>
    <t>FSO_211125_R2_AH_Q12</t>
  </si>
  <si>
    <t>FSO_211125_R2_FC_S01</t>
  </si>
  <si>
    <t>Cấp gió điều hòa FCU</t>
  </si>
  <si>
    <t>- Đã bảo trì 330 FCU tại Tòa nhà
- Nhiều tụ FCU thông số yếu -&gt; cần phải thay thế
- Nhiều vị trí FCU không tiếp cận được để bảo trì -&gt; cần làm lỗ thăm trần (đã đánh dấu trên bản vẽ)
=&gt; Sau khi bảo trì, FCU h/đ bình thường</t>
  </si>
  <si>
    <t>- Nhà thầu đã thực hiện nội dung công việc đúng theo checklist bảo trì
- Tuy nhiên, vẫn phát sinh 1 số lỗi sau bảo trì (các van VCU có hiện tượng kẹt van tuột dây nguồn…_
- Nhà thầu đã ktra &amp; khắc phục
- Đề nghị nhà thầu khắc phục &amp; cải thiện cho lần bảo trì tới</t>
  </si>
  <si>
    <t>Cuong.dv, Long.nv, Thuong.mv</t>
  </si>
  <si>
    <t>FSO_211125_R2_FC_S02</t>
  </si>
  <si>
    <t>- FCU số 12 tầng 6 cần cắt trần để bảo trì
- FCU số 13 tầng 11 bị hỏng motor, cần thay motor mới
- FCU số 26 tầng 12 bị vướng trần nhôm, cần cắt trần nhôm để bảo trì
- FCU số 32 tầng 13 không có van điện, cần lắp bổ sung van điện
- FCU số 16 tầng 14 P. Kyoto cần cắt trần để bảo trì
- FCU số 17 tầng 14 không có thân van điện, cần lắp thân van điện
- FCU 2.05, 2.06 ống gió không được kết nối với cửa gió, cần kết nối lại ống gió với cửa gió
- FCU tầng 1 sảnh thang máy khách không còn motor &amp; cánh quạt, cần lắp thêm motor &amp; cánh
- Nhiều FCU tụ điện yếu, cần thay thế tụ mới</t>
  </si>
  <si>
    <t>- Nhà thầu đã thực hiện nội dung công việc đúng theo checklist bảo trì
- Đề nghị nhà thầu phối hợp với BQL tòa nhà thực hiện những công việc còn tồn đọng như: thay van tầng 13, nối lại đường ống gió tầng 2</t>
  </si>
  <si>
    <r>
      <t xml:space="preserve">Hiep.hs, Cuong.dv, Thuong.mv, Minh.tn, Luong.px, Dung.ct, Thao.ct, </t>
    </r>
    <r>
      <rPr>
        <sz val="12"/>
        <color rgb="FFFF0000"/>
        <rFont val="Arial"/>
        <family val="2"/>
      </rPr>
      <t>Long.dv</t>
    </r>
  </si>
  <si>
    <t>FSO_211125_R2_FC_S03</t>
  </si>
  <si>
    <t>FSO_211125_R2_FC_S04</t>
  </si>
  <si>
    <t>FSO_211125_R2_FC_S05</t>
  </si>
  <si>
    <t>FSO_211125_R2_FC_S06</t>
  </si>
  <si>
    <t>FSO_211125_R2_RC_S01</t>
  </si>
  <si>
    <t>Điều hòa VRF</t>
  </si>
  <si>
    <t>- 1 AC VRF Toshiba cấp cho tầng 4 &amp; 5 thiếu gas -&gt; cần nạp gas mới cho AC
-&gt; Sau bảo trì, hệ thống h/đ bình thường</t>
  </si>
  <si>
    <t>- Nhà thầu thực hiện đầy đủ các hạng mục trong checklist
- NV làm việc cẩn thận, tỉ mỉ
-&gt; Đề xuất bổ sung bảo trì cho hệ thống AC VRF tầng 13, 14
-&gt; Hiện tại, hệ thống h/đ bình thường</t>
  </si>
  <si>
    <t>FSO_211125_R2_RC_S02</t>
  </si>
  <si>
    <t>Điều hòa VRF phòng server tầng 2 + 3 đang báo lỗi E04 -&gt; Kiểm tra đang bị mất nguồn dàn nóng -&gt; cần cấp lại nguồn cho dàn nóng để kiểm tra chuyên sâu</t>
  </si>
  <si>
    <t>Nhà thầu đã thực hiện đầy đủ các hạng mục trong checklist bảo trì -&gt; Đề xuất nhà thầu hỗ trợ việc nạp bổ sung gas VRF tầng 4, 5 (BQL cung cấp gas) =&gt; Sau bảo trì, hệ thống hoạt động bình thường. VRF tầng 2, 3 hiện tại chưa có nhu cầu sử dụng</t>
  </si>
  <si>
    <r>
      <t xml:space="preserve">Hiep.hs, Minh.tn, Luong.px, Cuong.dv, </t>
    </r>
    <r>
      <rPr>
        <sz val="12"/>
        <color rgb="FFFF0000"/>
        <rFont val="Arial"/>
        <family val="2"/>
      </rPr>
      <t>Thuc.dm</t>
    </r>
  </si>
  <si>
    <t>FSO_211125_R2_RC_S03</t>
  </si>
  <si>
    <t>FSO_211125_R2_RC_S04</t>
  </si>
  <si>
    <t>FSO_211125_R2_RC_S05</t>
  </si>
  <si>
    <t>FSO_211125_R2_RC_S06</t>
  </si>
  <si>
    <t>FSO_211125_R2_VF_Q01</t>
  </si>
  <si>
    <t>- Quạt Bo2 tầng hầm cháy motor -&gt; cần thay thế, sửa chữa lắp mạch điều khiển và thiết bị bảo vệ mới cho quạt
- Quạt hút trục phòng rác có nhiều rác bị hút vào lồng quạt -&gt; cần ktra bảo trì thường xuyên
=&gt; Sau bảo trì, quạt h/đ bình thường và bàn giao cho kỹ thuật</t>
  </si>
  <si>
    <t>- Nhà thầu thực hiện đầy đủ các hạng mục theo checklist
- Thái độ NV làm việc tốt, cẩn thận</t>
  </si>
  <si>
    <t>Le.hh, Phan.db, Thang.ta</t>
  </si>
  <si>
    <t>FSO_211125_R2_VF_Q02</t>
  </si>
  <si>
    <t>- 1 số quạt hỏng đang tháo bỏ &amp; đang dừng h/đ -&gt; không thu thập thông gió 
- 1 quạt hút phòng bơm nước sạch tầng hầm dòng chạy vượt quá dòng định mức -&gt; cần sửa chữa hoặc thay thế quạt mới
- Quạt hút phòng điều khiển trung tâm sát cột hỏng -&gt; đang tháo bỏ -&gt; cần thay thế  quạt mới
- Quạt hút mùi phòng rác tầng mái quá trình bảo trì phát hiện các bulong bắt chân đế động cơ tụt gãy, quạt rung lắc nhiều, tháo lồng quạt vệ sinh thấy nhiều rác thải bị hút vào cánh quạt -&gt; cần vệ sinh thường xuyên -&gt; SPS đã bắt lại các bulong chân đế động cơ và quạt hiện đang h/đ bình thường
- Quạt hút mùi nhà vệ sinh nữ tầng mái bị hỏng dây curoa -&gt; đã thay thế dây curoa mới, quạt chạy bình thường</t>
  </si>
  <si>
    <t>- Nhà thầu thực hiện đầy đủ các hạng mục trong checklist bảo trì
- Trong quá trình bảo trì, nhà thầu phát hiện 1 số lỗi quạt hút mùi phòng rác &amp; đã khắc phục. Quạt hút phòng bơm nước sạch chạy quá dòng định mức -&gt; nhà thầu đề xuất thay mới hoặc sửa chữa
=&gt; Sau bảo trì, hệ thống h/đ bình thường</t>
  </si>
  <si>
    <t>Hung.nm, Hieu.nq, Chuong.nt, Dao.tv, Truong.vx</t>
  </si>
  <si>
    <t>FSO_211125_R2_VF_Q03</t>
  </si>
  <si>
    <t>- Tủ điện MCB-0-02 đấu nối cáp động lực không có đầu cos -&gt; SPS đã sửa chữa, thay thế (Vật tư do SPS cấp)
- Ống gió mềm nhà WC nữ tầng 0 bị đứt, không đủ kết nối -&gt; cần thay mới
- Quạt thông gió phòng hạ thế, phòng Kỹ thuật, Phòng Trung tâm OFF
- 2 quạt bị mất pha, SPS đã kết nối lại (P. hạ thế &amp; P. bơm cứu hỏa)
-&gt; Sau khi bảo dưỡng, hệ thống quạt thông gió hoạt động bình thường</t>
  </si>
  <si>
    <t>- Nhà thầu thực hiện đầy đủ các hạng mục trong checklist bảo trì
- Trong quá trình bảo trì, nhà thầu đã sửa chữa những lỗi phát sinh &amp; tồn đọng
=&gt; Sau bảo trì, hệ thống h/đ bình thường</t>
  </si>
  <si>
    <t>Hung2.nm, Chuong.nt, Hung.nm</t>
  </si>
  <si>
    <t>FSO_211125_R2_VF_Q04</t>
  </si>
  <si>
    <t>Ống gió mềm WC nam nữ tầng 0 bị rách hỏng -&gt; cần sửa chữa, thay thế =&gt; sau khi bảo trì, hệ thống quạt thông gió hoạt động bình thường</t>
  </si>
  <si>
    <t>Nhà thầu thực hiện đầy đủ các hạng mục trong checklist bảo trì. Các lỗi tồn đọng BQL đề xuất vật tư sửa chữa</t>
  </si>
  <si>
    <t>Hung2.nm, Thuc.dm, Chuong.nt</t>
  </si>
  <si>
    <t>FSO_211125_R2_VF_Q05</t>
  </si>
  <si>
    <t>FSO_211125_R2_VF_Q06</t>
  </si>
  <si>
    <t>FSO_211125_R2_VF_Q07</t>
  </si>
  <si>
    <t>FSO_211125_R2_VF_Q08</t>
  </si>
  <si>
    <t>FSO_211125_R2_VF_Q09</t>
  </si>
  <si>
    <t>FSO_211125_R2_VF_Q10</t>
  </si>
  <si>
    <t>FSO_211125_R2_VF_Q11</t>
  </si>
  <si>
    <t>FSO_211125_R2_VF_Q12</t>
  </si>
  <si>
    <t>FSO_211125_R2_AC_S01</t>
  </si>
  <si>
    <t>Điều hòa cục bộ</t>
  </si>
  <si>
    <t>- AC cục bộ 1 số phòng thiếu gas cần nạp thêm theo vị trí đã ghi trong báo cáo
- AC cây National tầng 15 phòng máy thang khách bị hỏng -&gt; cần thay mới
=&gt; Sau bảo trì, hệ thống AC còn lại h/đ bình thường</t>
  </si>
  <si>
    <t xml:space="preserve">- Nhà thầu thực hiện đầy đủ các hạng mục trong checklist
- NV làm việc cẩn thận, nhiệt tình
- Nhà thầu đã tiến hành nạp gas cho 1 số AC, còn AC VRF khu vực tầng 4, 5 chưa có gas
-&gt; Hiện tại, hệ thống h/đ bình thường
-&gt; AC VRF KV tầng 13, 14 chưa được bảo trì -&gt; đề xuất bổ sung bảo trì </t>
  </si>
  <si>
    <t>FSO_211125_R2_AC_S02</t>
  </si>
  <si>
    <t>- Điều hòa P. Kỹ thuật tầng 0 bị thiếu gas -&gt; đã bổ sung gas
- Điều hòa P. Server tầng 6 bị hỏng tụ -&gt; cần thay thế tụ mới
- Điều hòa P. Server tầng 11 bị mất nguồn -&gt; cần cấp lại nguồn
- 2 điều hòa cây phòng thang máy khách tầng 15 A bị hỏng. Do điều hòa đã cũ &amp; hỏng nhiều nên KH cân nhắc thay điều hòa mới
- Đường nước ngưng dàn lạnh sảnh thang máy khách tầng -1 cần cải tạo lại để thoát nước tốt hơn</t>
  </si>
  <si>
    <t>Nhà thầu đã thực hiện đầy đủ những hạng muc trong checklist. Những điều hòa lỗi, hỏng BQL ghi nhận &amp; sẽ có phương án đề xuất sửa chữa, thay mới. Các điều hòa khác, sau bảo trì hoạt động bình thường</t>
  </si>
  <si>
    <r>
      <t xml:space="preserve">Hiep.hs, Minh.tn, Luong.px, Cuong.dv, </t>
    </r>
    <r>
      <rPr>
        <sz val="12"/>
        <color rgb="FFFF0000"/>
        <rFont val="Arial"/>
        <family val="2"/>
      </rPr>
      <t>Thuong.mv, Bang.ta, Dung.ct</t>
    </r>
  </si>
  <si>
    <t>FSO_211125_R2_AC_S03</t>
  </si>
  <si>
    <t>FSO_211125_R2_AC_S04</t>
  </si>
  <si>
    <t>FSO_211125_R2_AC_S05</t>
  </si>
  <si>
    <t>FSO_211125_R2_AC_S06</t>
  </si>
  <si>
    <t>FSO_211125_R2_GE_M01</t>
  </si>
  <si>
    <t>- Nước mưa đọng trong phòng MFĐ -&gt; cần nâng cao bệ máy
- Khi máy chạy, khí xả quẩn vào trong phòng máy -&gt; cần đưa ống xả lên cao
- Van chặn đường dầu cấp vào máy hỏng -&gt; cần thay thế van mới
=&gt; Sau khi bảo trì, hệ thống MFĐ h/đ bình thường</t>
  </si>
  <si>
    <t>- Nhà thầu đã thực hiện đầy đủ các hạng mục trong check list bảo trì
- Nhân viên bảo trì thực hiện nghiêm túc, cẩn thận &amp; đưa ra các khuyến cáo cụ thể 
- Với những tồn tại BQL sẽ có kế hoạch đề xuất với CĐT để tiến hành sửa chữa, cải tạo</t>
  </si>
  <si>
    <t>Hung2.nm, Long.nv, Chuong.nt</t>
  </si>
  <si>
    <t>- Nước mưa đọng trong phòng MFĐ -&gt; cần nâng cao bệ máy
- Khi máy chạy, khí xả quẩn vào trong phòng máy -&gt; cần đưa ống xả lên cao
=&gt; Sau khi bảo trì, hệ thống MFĐ h/đ bình thường</t>
  </si>
  <si>
    <t>- Nhà thầu đã thực hiện đầy đủ các hạng mục trong check list bảo trì
- Nhân viên bảo trì thực hiện nghiêm túc, cẩn thận
- Với những khuyến cáo của nhà thầu BQL sẽ có kế hoạch</t>
  </si>
  <si>
    <t>FSO_211125_R2_GE_M02</t>
  </si>
  <si>
    <t>- Nước mưa đọng trong phòng MFĐ -&gt; cần nâng cao bệ máy
- Khóa đường dầu hỏng -&gt; cần thay mới
- Khí xả quẩn vào trong phòng máy -&gt; cần cắt bỏ nón để hạn chế khí thải quẩn vào trong
=&gt; Sau khi bảo trì, hệ thống MFĐ h/đ bình thường</t>
  </si>
  <si>
    <t>- Nhà thầu thực hiện đầy đủ các mục trong check list bảo trì
- Thái độ làm việc của nhà thầu tốt
- Hệ thống làm việc bình thường</t>
  </si>
  <si>
    <t>- Nhà thầu thực hiện đầy đủ các mục trong check list bảo trì
- NV làm việc tốt, cẩn thận
- Hệ thống làm việc bình thường</t>
  </si>
  <si>
    <t>FSO_211125_R2_GE_M03</t>
  </si>
  <si>
    <t>- Nhà thầu thực hiện đầy đủ các mục trong check list bảo trì
- NV có thái độ hợp tác tốt
- Hệ thống làm việc bình thường</t>
  </si>
  <si>
    <t>Chuong.nt, Thuong.mv</t>
  </si>
  <si>
    <t>FSO_211125_R2_GE_M04</t>
  </si>
  <si>
    <t>- Khi máy phát khởi động, khói của hệ thống xả quẩn vào trong phòng máy -&gt; cần đưa ống khói lên cao
-&gt; Sau khi bảo trì, hệ thống MFĐ h/đ bình thường</t>
  </si>
  <si>
    <t>- Nhà thầu thực hiện đầy đủ các hạng mục trong checklist
- NV làm việc cẩn thận
-&gt; Hệ thống h/đ bình thường</t>
  </si>
  <si>
    <t>- Khi máy phát khởi động, khói ở hệ thống xả quẩn vào trong phòng máy -&gt; cần đưa ống xả lên cao
-&gt; Sau khi bảo trì, hệ thống MFĐ h/đ bình thường</t>
  </si>
  <si>
    <t>FSO_211125_R2_GE_M05</t>
  </si>
  <si>
    <t>- Đã xử lý thấm dầu ở vị trí báo mức dầu trên bồn dầu phụ -&gt; cần theo dõi thêm
-&gt; Sau bảo trì, MFĐ 1 h/đ bình thường</t>
  </si>
  <si>
    <t>- Đã xử lý thấm dầu ở vị trí báo mức dầu trên bồn dầu phụ -&gt; cần theo dõi thêm
-&gt; Sau bảo trì, hệ thống MFĐ 2 h/đ bình thường</t>
  </si>
  <si>
    <t>FSO_211125_R2_GE_M06</t>
  </si>
  <si>
    <t>- 1 số vị trí lưới chống chuột bị ải, CĐT cần cung cấp vật tư để sửa chữa
- 1 số điểm vỏ máy phát điện bị han rỉ, CĐT cần cung cấp vật tư để sửa chữa
=&gt; Sau khi bảo trì, hệ thống máy phát điện hoạt động bình thường</t>
  </si>
  <si>
    <t>FSO_211125_R2_GE_M07</t>
  </si>
  <si>
    <t>- UPS cấp cho tủ ATS bị hỏng, không tự gửi tín hiệu khởi động máy phát &amp; chuyển đổi nguồn -&gt; cần thay UPS mới
=&gt; Sau khi bảo trì, hệ thống máy phát điện hoạt động bình thường</t>
  </si>
  <si>
    <t>Sau khi bảo trì, hệ thống máy phát điện hoạt động bình thường</t>
  </si>
  <si>
    <t>FSO_211125_R2_GE_M08</t>
  </si>
  <si>
    <t>- 1 bên turbo có hiện tượng chảy nhớt -&gt; cần theo dõi &amp; kiểm tra =&gt; sau khi bảo trì, hệ thống máy phát điện hoạt động bình thường</t>
  </si>
  <si>
    <t>FSO_211125_R2_GE_M09</t>
  </si>
  <si>
    <t>- Turbo có hiện tượng chảy nhớt -&gt; cần kiểm tra chuyên sâu =&gt; sau khi bảo trì, hệ thống máy phát điện hoạt động bình thường</t>
  </si>
  <si>
    <t>- Nhà thầu đã thực hiện đầy đủ các hạng mục trong checklist bảo trì
- Đề nghị SPS bố trí nhân sự phối hợp với kỹ thuật tòa nhà kiểm tra kỹ lại tubor máy phát để xác định rõ nguyên nhân, đưa ra phương án sửa chữa.
- Sau bảo trì, hệ thống h/đ bình thường</t>
  </si>
  <si>
    <t>FSO_211125_R2_GE_M10</t>
  </si>
  <si>
    <t>Gen 1: Bề mặt sàn phòng máy phát điện thấp, dẫn tới khi mưa bị ngập nước, tạo thành vũng nước trong phòng, không thoát được -&gt; cần có giải pháp sửa chữa sớm =&gt; sau khi bảo trì, hệ thống máy phát điện hoạt động bình thường</t>
  </si>
  <si>
    <t>Nhà thầu đã thực hiện đầy đủ các hạng mục trong checklist bảo trì. BQL ghi nhận lỗi thấm ngấm nước trong phòng &amp; sẽ có đề xuất sửa chữa =&gt; Sau bảo trì, hệ thống hoạt động bình thường</t>
  </si>
  <si>
    <t>Hung2.nm, Long.dv, Chuong.nt</t>
  </si>
  <si>
    <t>Gen 2: Turbo có hiện tượng chảy nhớt -&gt; cần kiểm tra chuyên sâu. Nước mưa dột vào máy phát điện -&gt; cần sửa chữa sớm. Mặt sàn phòng máy phát điện thấp, dẫn tới khi mưa bị ngập nước, tạo thành vũng nước trong phòng, không thoát được -&gt; cần có giải pháp sửa chữa sớm =&gt; Sau khi bảo trì, hệ thống máy phát điện hoạt động bình thường</t>
  </si>
  <si>
    <t>FSO_211125_R2_GE_M11</t>
  </si>
  <si>
    <t xml:space="preserve"> Đã bổ sung nước cất cho ắc quy -&gt; Cần sơn lại 1 số điểm bị han rỉ (vỏ máy) =&gt; Sau khi bảo trì, hệ thống máy phát điện hoạt động bình thường</t>
  </si>
  <si>
    <t>Nhà thầu đã thực hiện đầy đủ các hạng mục trong checklist bảo trì. Máy phát hoạt động bình thường</t>
  </si>
  <si>
    <t xml:space="preserve"> Đã bổ sung nước cất cho ắc quy, Turbor bi dơ bạc &amp; chảy dầu -&gt; Cần sửa chữa, thay thế sớm -&gt; cần sơn lại 1 số điểm han rỉ (vỏ máy) =&gt; Sau khi bảo trì, hệ thống máy phát điện hoạt động bình thường</t>
  </si>
  <si>
    <t>Nhà thầu đã thực hiện công việc theo đúng checklist bảo trì. 
Turbo của máy phát có hiện tượng chảy dầu -&gt; sửa chữa Hiện tại máy phát hoạt động bình thường</t>
  </si>
  <si>
    <t>FSO_211125_R2_GE_Y01</t>
  </si>
  <si>
    <t>Đã sơn lại những vị trí han rỉ trên vỏ máy phát điện -&gt; Sau bảo trì, hệ thống máy phát điện hoạt động bình thường</t>
  </si>
  <si>
    <t>Nhà thầu đã thực hiện công việc theo đúng checklist bảo trì. Hiện tại máy phát hoạt động bình thường</t>
  </si>
  <si>
    <t>Chuong.nt, Thuong.mv, Minh.tn</t>
  </si>
  <si>
    <t>FSO_211125_R2_GE_M12</t>
  </si>
  <si>
    <t>Sau bảo dưỡng, hệ thống máy phát điện hoạt động bình thường</t>
  </si>
  <si>
    <t>Nhà thầu đã thực hiện công việc theo đúng checklist bảo trì =&gt; Sau bảo trì, hệ thống máy phát hoạt động bình thường</t>
  </si>
  <si>
    <t>Hung2.nm, Thuong.mv, Truong.vx</t>
  </si>
  <si>
    <t>FSO_211125_R2_GE_M13</t>
  </si>
  <si>
    <t>Hung2.nm, Dung.ct, Duc.nv</t>
  </si>
  <si>
    <t>FSO_211125_R2_GE_M14</t>
  </si>
  <si>
    <t>FSO_211125_R2_GE_M15</t>
  </si>
  <si>
    <t>FSO_211125_R2_GE_M16</t>
  </si>
  <si>
    <t>Sau bảo trì, hệ thống máy phát điện hoạt động bình thường</t>
  </si>
  <si>
    <t>FSO_211125_R2_GE_M17</t>
  </si>
  <si>
    <t>FSO_211125_R2_GE_M18</t>
  </si>
  <si>
    <t>FSO_211125_R2_GE_M19</t>
  </si>
  <si>
    <t>FSO_211125_R2_GE_M20</t>
  </si>
  <si>
    <t>FSO_211125_R2_GE_M21</t>
  </si>
  <si>
    <t>FSO_211125_R2_GE_M22</t>
  </si>
  <si>
    <t>FSO_211125_R2_GE_Y02</t>
  </si>
  <si>
    <t>FSO_211125_R2_GE_M23</t>
  </si>
  <si>
    <t>FSO_211125_R2_GE_M24</t>
  </si>
  <si>
    <t>FSO_211125_R2_GE_M25</t>
  </si>
  <si>
    <t>FSO_211125_R2_GE_M26</t>
  </si>
  <si>
    <t>FSO_211125_R2_GE_M27</t>
  </si>
  <si>
    <t>FSO_211125_R2_GE_M28</t>
  </si>
  <si>
    <t>FSO_211125_R2_GE_M29</t>
  </si>
  <si>
    <t>FSO_211125_R2_GE_M30</t>
  </si>
  <si>
    <t>FSO_211125_R2_GE_M31</t>
  </si>
  <si>
    <t>FSO_211125_R2_GE_M32</t>
  </si>
  <si>
    <t>FSO_211125_R2_GE_M33</t>
  </si>
  <si>
    <t>FSO_211125_R2_GE_Y03</t>
  </si>
  <si>
    <t>FSO_211125_R2_MV_Y01</t>
  </si>
  <si>
    <t>Tủ điện trung thế &amp; Máy biến áp</t>
  </si>
  <si>
    <t>- Các thiết bị trong tủ RMU cách điện thấp, phải sấy khô thiết bị mới đạt điện trở cách điện để đóng điện -&gt; Đề nghị KH có biện pháp hạ thấp độ ẩm phòng chứa tủ RMU</t>
  </si>
  <si>
    <t>Nhà thầu đã thực hiện đầy đủ các hạng mục trong checklist -&gt; Sau bảo trì, hệ thống h/đ bình thường</t>
  </si>
  <si>
    <t>Manh.lh, Hung.nm, Hung2.nm, Duc.nv, Hieu.nq, Thao.ct, Toan.dv, Chuong.nt, Cuong.dv, Hoang.v, Hoang.mv</t>
  </si>
  <si>
    <t>FSO_211125_R2_MV_Y02</t>
  </si>
  <si>
    <t>FSO_211125_R2_MV_Y03</t>
  </si>
  <si>
    <t>FSO_211125_R2_OT_M01</t>
  </si>
  <si>
    <t>Quản lý &amp; vận hành trạm biến áp</t>
  </si>
  <si>
    <t>Trạm biến áp vận hành bình thường</t>
  </si>
  <si>
    <t xml:space="preserve">Sử dụng mẫu của EVN =&gt; không có đánh giá hài lòng </t>
  </si>
  <si>
    <t>FSO_211125_R2_OT_M02</t>
  </si>
  <si>
    <t>FSO_211125_R2_OT_M03</t>
  </si>
  <si>
    <t>FSO_211125_R2_OT_M04</t>
  </si>
  <si>
    <t>TBA vận hành bình thường</t>
  </si>
  <si>
    <t>FSO_211125_R2_OT_M05</t>
  </si>
  <si>
    <t>FSO_211125_R2_OT_M06</t>
  </si>
  <si>
    <t>FSO_211125_R2_OT_M07</t>
  </si>
  <si>
    <t>FSO_211125_R2_OT_M08</t>
  </si>
  <si>
    <t>FSO_211125_R2_OT_M09</t>
  </si>
  <si>
    <t>FSO_211125_R2_OT_M10</t>
  </si>
  <si>
    <t>FSO_211125_R2_OT_M11</t>
  </si>
  <si>
    <t>FSO_211125_R2_OT_M12</t>
  </si>
  <si>
    <t>FSO_211125_R2_OT_M13</t>
  </si>
  <si>
    <t>FSO_211125_R2_OT_M14</t>
  </si>
  <si>
    <t>FSO_211125_R2_OT_M15</t>
  </si>
  <si>
    <t>FSO_211125_R2_OT_M16</t>
  </si>
  <si>
    <t>FSO_211125_R2_OT_M17</t>
  </si>
  <si>
    <t>FSO_211125_R2_OT_M18</t>
  </si>
  <si>
    <t>FSO_211125_R2_OT_M19</t>
  </si>
  <si>
    <t>FSO_211125_R2_OT_M20</t>
  </si>
  <si>
    <t>FSO_211125_R2_OT_M21</t>
  </si>
  <si>
    <t>FSO_211125_R2_OT_M22</t>
  </si>
  <si>
    <t>FSO_211125_R2_OT_M23</t>
  </si>
  <si>
    <t>FSO_211125_R2_OT_M24</t>
  </si>
  <si>
    <t>FSO_211125_R2_OT_M25</t>
  </si>
  <si>
    <t>FSO_211125_R2_OT_M26</t>
  </si>
  <si>
    <t>FSO_211125_R2_OT_M27</t>
  </si>
  <si>
    <t>FSO_211125_R2_OT_M28</t>
  </si>
  <si>
    <t>FSO_211125_R2_OT_M29</t>
  </si>
  <si>
    <t>FSO_211125_R2_OT_M30</t>
  </si>
  <si>
    <t>FSO_211125_R2_OT_M31</t>
  </si>
  <si>
    <t>FSO_211125_R2_OT_M32</t>
  </si>
  <si>
    <t>FSO_211125_R2_OT_M33</t>
  </si>
  <si>
    <t>FSO_211125_R2_OT_M34</t>
  </si>
  <si>
    <t>FSO_211125_R2_OT_M35</t>
  </si>
  <si>
    <t>FSO_211125_R2_OT_M36</t>
  </si>
  <si>
    <t>FSO_211125_R2_LV_Y01</t>
  </si>
  <si>
    <t>Tủ tổng hạ thế - phòng LV</t>
  </si>
  <si>
    <t>- UPS của ATS số 1 không duy trì được điện -&gt; đề nghị khách hàng thay thế 
- Micro logic của ACB thanh dẫn N2 tầng 2 và ACB thanh dẫn N1 tầng 9 có hiện tượng treo màn hình hiển thị kết quả thí nghiệm đạt -&gt; đề nghị KH theo dõi thêm &amp; thay thế thiết bị nếu bị lại
- 1 contactor của tụ bù 2 bị tiếp xúc kém pha A -&gt; đề nghị KH thay thế
- Thời gian điện lực cấp điện trở lại: 7h45
- Thời gian chuyển đổi cấp điện ổn định: 8h15</t>
  </si>
  <si>
    <t>- Nhà thầu đã thực hiện đầy đủ những hạng mục trong checklist
- Những thiết bị lỗi, hỏng, nhà thầu cần ghi rõ thông số kỹ thuật để kỹ thuật tòa nhà có cơ sơ đề xuất thay thế 
-&gt; Sau bảo trì, hệ thống hoạt động bình thường</t>
  </si>
  <si>
    <t>FSO_211125_R2_LV_Q01</t>
  </si>
  <si>
    <t>- 1 tủ điện LV1 hỏng -&gt; cần thay thế UPS mới =&gt; các thiết bị còn lại hoạt động bình thường</t>
  </si>
  <si>
    <t>- Nhà thầu đã thực hiện đầy đủ những hạng mục trong checklist
- Đề nghị nhà thầu thực hiện đầy đủ biện pháp an toàn lao động (trong quá trình bảo trì, kỹ thuật chưa đeo găng tay cách điện) 
-&gt; Sau bảo trì, hệ thống hoạt động bình thường
-&gt; Phần lỗi hỏng mà nhà thầu khuyến cáo, BQL Tòa nhà ghi nhận &amp; sẽ đề xuất thay thế</t>
  </si>
  <si>
    <t>Hung.nm, Toan.dv, Duc.lm</t>
  </si>
  <si>
    <t>FSO_211125_R2_LV_Q02</t>
  </si>
  <si>
    <t>UPS của ATS 1 chỉ test xả được 6 phút -&gt; đề nghị KH thay thế
Các thiết bị khác hoạt động bình thường</t>
  </si>
  <si>
    <t>- Nhà thầu đã thực hiện đầy đủ những hạng mục trong checklist
- Các tồn tại BQL sẽ thực hiện thay thế ắc quy dự phòng
- Hiện tai, hệ thống hoạt động bình thường
- Nhân viên bảo trì thái độ tốt, làm việc cẩn thận, tỉ mỉ</t>
  </si>
  <si>
    <t>Manh.lh, Hiep.hs</t>
  </si>
  <si>
    <t>FSO_211125_R2_LV_Y02</t>
  </si>
  <si>
    <t>FSO_211125_R2_LV_Q03</t>
  </si>
  <si>
    <t>FSO_211125_R2_LV_Q04</t>
  </si>
  <si>
    <t>FSO_211125_R2_LV_Y03</t>
  </si>
  <si>
    <t>FSO_211125_R2_LV_Q05</t>
  </si>
  <si>
    <t>FSO_211125_R2_LV_Q06</t>
  </si>
  <si>
    <t>FSO_211125_R2_DB_Q01</t>
  </si>
  <si>
    <t>Tủ điện tầng, tủ điện khu vực</t>
  </si>
  <si>
    <t>Sau bảo trì, tất cả các tủ h/đ bình thường
-&gt; Cần bổ sung thêm đầu cốt cho những dây trung tính chưa có đầu cốt</t>
  </si>
  <si>
    <t>- Nhà thầu thực hiện đầy đủ các hạng mục trong checklist bảo trì
- NV thái độ hợp tác tốt
- Hệ thống h/đ bình thường</t>
  </si>
  <si>
    <t>Thang.lv, Chuong.nt, Hoang.mv</t>
  </si>
  <si>
    <t>FSO_211125_R2_DB_Q02</t>
  </si>
  <si>
    <t>- 1 số tủ điện trong quá trình sử dụng cấy thêm át tép nên tấm che không vừa bị tháo bỏ ra bên ngoài tủ
- Nhiều tủ điện có hiện tượng quá nhiệt do dây cáp kết nối từ át tổng xuống át nhánh nhỏ hơn so với tải, đầu cực cáp kết nối với MCCB bị move gây ra nhiệt độ cao bất thường so với các pha khác có tải lớn hơn
-&gt; Sau bảo trì đã hoàn trả lại hiện trạng các tủ điện như ban đầu
-&gt; Đã kiểm tra, vệ sinh và siết lại các điểm có dấu hiệu bất thường
-&gt; Cần thay thế các dây cáp cấp nguồn lớn hơn theo đúng tải sử dụng &amp; tháo đầu cực các điểm nhiệt độ cao bất thường để kiểm tra và xử lý</t>
  </si>
  <si>
    <t>- Nhà thầu thực hiện đầy đủ các hạng mục trong checklist bảo trì
- Bổ sung đầy đủ thông số kỹ thuật kiểm tra tủ điện tất cả các tầng vào bảng ghi thông số kèm theo báo cáo
- Ghi rõ thông số cáp thiếu phát sinh nhiệt và thông số cáo đề xuất thay thế
- Sau bảo trì, hệ thống h/đ bình thường</t>
  </si>
  <si>
    <t>Hoang.v, Hung.nm, Long.td, Manh.nv, Cuong.dv, Toan.dv, Hiep.hs, Chuong.nt</t>
  </si>
  <si>
    <t>FSO_211125_R2_DB_Q03</t>
  </si>
  <si>
    <t>- 1 số tủ có hiện tượng quá nhiệt do dây cáp kết nối từ át tổng xuống át nhánh nhỏ hơn so với tải -&gt; cần thay thế các dây cáp cấp nguồn theo đúng tải sử dụng
- Đã kiểm tra &amp; siết lại các điểm có dấu hiệu bất thường
- 1 số tủ cấy thêm át nên tấm che không vừa
- 1 số tủ các điểm kết nối trung tính &amp; tiếp địa không có đầu cos (không đảm bảo kỹ thuật) -&gt; cần bổ sung đầu cos</t>
  </si>
  <si>
    <t>- Nhà thầu thực hiện đầy đủ các hạng mục trong checklist bảo trì
- Các lỗi tồn đọng, BQL đề xuất sửa chữa
- Các tủ hiện tại hoạt động bình thường</t>
  </si>
  <si>
    <r>
      <t xml:space="preserve">Thang.lv, Cuong.dv, Long.dv, Duc.nv, Thuc.dm, Long.td, </t>
    </r>
    <r>
      <rPr>
        <sz val="12"/>
        <color rgb="FFFF0000"/>
        <rFont val="Arial"/>
        <family val="2"/>
      </rPr>
      <t>Thuong.mv, Minh.tn, Phuc.vx</t>
    </r>
  </si>
  <si>
    <t>FSO_211125_R2_DB_Q04</t>
  </si>
  <si>
    <t>FSO_211125_R2_DB_Q05</t>
  </si>
  <si>
    <t>FSO_211125_R2_DB_Q06</t>
  </si>
  <si>
    <t>FSO_211125_R2_DB_Q07</t>
  </si>
  <si>
    <t>FSO_211125_R2_DB_Q08</t>
  </si>
  <si>
    <t>FSO_211125_R2_DB_Q09</t>
  </si>
  <si>
    <t>FSO_211125_R2_EL_Y01</t>
  </si>
  <si>
    <t>Tiếp địa</t>
  </si>
  <si>
    <t>Hệ thống tiếp địa &amp; chống sét đã ktra -&gt; hệ thống h/đ bình thường</t>
  </si>
  <si>
    <t>Dien.hd, Cuong.dv, Thuong.mv</t>
  </si>
  <si>
    <t>Ms Hằng chưa nhận được bản cứng 
-&gt; có file scan lưu server =&gt; check vs Phúc xem bản cứng ở đâu</t>
  </si>
  <si>
    <t>FSO_211125_R2_EL_Y02</t>
  </si>
  <si>
    <t>FSO_211125_R2_EL_Y03</t>
  </si>
  <si>
    <t>FSO_211125_R2_LC_Q01</t>
  </si>
  <si>
    <t>Tủ tụ bù trạm hạ thế</t>
  </si>
  <si>
    <t>- Tủ tụ bù số 1: giá trị điện dung &amp; dòng điện làm việc của các bước tụ không đạt -&gt; cần thay thế tụ mới
- Tủ tụ bù số 2: giá trị điện dung &amp; dòng điện làm việc của các bước tụ h/đ bình thường so với thông số định mức
- 1 công tắc tơ bước tụ sô 2 tủ 2 hỏng -&gt; cần thay thế</t>
  </si>
  <si>
    <t>- Nhà thầu thực hiện đầy đủ các hạng mục trong checklist
- Trong báo cáo công việc bản thông số với check các hạng mục công việc không khớp (1 số thông số ở bản checklist ghi không đạt nhưng ở bản báo cáo ghi đạt như tình trạng tụ bù và tiếp điểm công tắc tơ) -&gt; đề nghị nhà thầu đưa thông tin chính xác
-&gt; Hiện tại báo cáo chưa đưa ra được tiêu chuẩn thiết bị để so sánh</t>
  </si>
  <si>
    <t>Hung.nm, Toan.dv, Hoang.mv</t>
  </si>
  <si>
    <t>FSO_211125_R2_LC_Q02</t>
  </si>
  <si>
    <t>- Tủ tụ bù số 1: giá trị điện dung, dòng điện tiêu thụ không đạt -&gt; cần có phương án thay thế tụ mới
- Tủ tụ bù số 2: công tắc tơ bước tụ sô 2 tủ 2 hỏng tiếp điểm -&gt; cần thay thế. Các bước tụ còn lại hoạt động bình thường</t>
  </si>
  <si>
    <t>- Nhà thầu thực hiện đầy đủ các hạng mục trong checklist
- Sau bảo trì, hệ thống hoạt động bình thường
- Đề nghị nhà thầu lưu ý thực hiện đầy đủ biện pháp ATLĐ (trong quá trình bảo trì nhà thầu chưa đeo găng tay cách điện)</t>
  </si>
  <si>
    <t>FSO_211125_R2_LC_Q03</t>
  </si>
  <si>
    <t>- Tủ tụ bù số 1: Giá trị điện dung, dòng điện tiêu thụ không đạt -&gt; cần có phương án thay thế mới
- Tủ tụ bù số 2: Công tắc tơ bước tụ số 2 hỏng tiếp điểm -&gt; cần thay thế công tắc tơ mới. Các bước tụ còn lại hoạt động bình thường</t>
  </si>
  <si>
    <t>- Nhà thầu thực hiện đầy đủ các hạng mục trong checklist
- Tất cả các tồn đọng đã có kế hoạch thay thế
- Nhà thầu tuân thủ nội quy thi công trong tòa nhà, thái độ tốt, làm việc cẩn thận tỉ mỉ, không để xảy ra sự cố
- Hiện tại hệ thống hoạt động bình thường</t>
  </si>
  <si>
    <t>FSO_211125_R2_LC_Q04</t>
  </si>
  <si>
    <t>FSO_211125_R2_LC_Q05</t>
  </si>
  <si>
    <t>FSO_211125_R2_LC_Q06</t>
  </si>
  <si>
    <t>FSO_211125_R2_LC_Q07</t>
  </si>
  <si>
    <t>FSO_211125_R2_LC_Q08</t>
  </si>
  <si>
    <t>FSO_211125_R2_LC_Q09</t>
  </si>
  <si>
    <t>FSO_211125_R2_BM_S01</t>
  </si>
  <si>
    <t>Điều khiển trung tâm BMS</t>
  </si>
  <si>
    <t>Hệ thống h/đ bình thường -&gt; cần thay thế 1 số thiết bị hỏng: cảm biến độ ẩm, nhiệt độ, van điều khiển gió AHU, PAU, cảm biến áp suất nước, bo mạch VLC tầng 7. Bộ card kết nối máy phát không h/đ</t>
  </si>
  <si>
    <t>- KT xác nhận các tình trạng như nhà thầu đã liệt kê
-&gt; Đề nghị nhà thầu đưa phương án &amp; thời gian xử lý cá lỗi này</t>
  </si>
  <si>
    <t>Dien.hd, Thang.ta, Thao.ct</t>
  </si>
  <si>
    <t>FSO_211125_R2_BM_S02</t>
  </si>
  <si>
    <t>- Cần thay thế 1 số thiết bị hỏng: cảm biến nhiệt độ tầng 13, 14; cảm biến nhiệt độ độ ẩm tầng mái; van điều khiển gió tầng hầm; van điều khiển cửa gió AHU, PAU; cảm biến áp suất nước; bo mạch VLC tầng hầm (thang bộ); bo mạch VLC tầng 7 phía thang hàng; bộ card (BMC) kết nối máy phát điện hỏng không hoạt động
- Các thiết bị còn lại hoạt động bình thường</t>
  </si>
  <si>
    <t>- Nhà thầu đã thực hiện đầy đủ những hạng mục trong check list
- Những thiết bị lỗi hỏng, BQL ghi nhận thông tin &amp; sẽ kiểm tra để có phương án đề xuất sửa chữa, thay thế
- Sau bảo trì, những thiết bị khác hoạt động bình thường</t>
  </si>
  <si>
    <r>
      <t xml:space="preserve">Hung.nm, Mạnh.nv, Khoa.dd, </t>
    </r>
    <r>
      <rPr>
        <sz val="12"/>
        <color rgb="FFFF0000"/>
        <rFont val="Arial"/>
        <family val="2"/>
      </rPr>
      <t>Luong.px</t>
    </r>
  </si>
  <si>
    <t>FSO_211125_R2_BM_S03</t>
  </si>
  <si>
    <t>FSO_211125_R2_BM_S04</t>
  </si>
  <si>
    <t>FSO_211125_R2_BM_S05</t>
  </si>
  <si>
    <t>FSO_211125_R2_BM_S06</t>
  </si>
  <si>
    <t>FSO_211125_R2_CC_Q01</t>
  </si>
  <si>
    <t>- SPS đã hoàn thành công việc bảo trì hệ thống camera
- Thay 05 đầu BNC của camera (vật tư do SPS cấp)
-&gt; Sau khi bảo trì, hệ thống h/đ bình thường</t>
  </si>
  <si>
    <t>- Nhà thầu thực hiện đầy đủ các cv trong checklisst bảo trì
- NV thực hiện nghiêm túc, đúng nội quy của Tòa nhà
- Hệ thống h/đ bình thường</t>
  </si>
  <si>
    <t>FSO_211125_R2_CC_Q02</t>
  </si>
  <si>
    <t>- Qúa trình bảo trì hệ thống đã ktra, vệ sinh camera và các điểm cáp kết nối camera &amp; thiết bị thu lưu. Sau bảo trì, các camera hoạt động ổn định, rõ nét
-&gt; Đã điều chỉnh lại giờ &amp; tỷ lệ khung hình hiển thị cho các màn hình giám sát.Hệ thống hoạt động bình thường
=&gt; Lưu ý: Trong quá trình vận hành, camera bị chọn dừng ghi dẫn đến camera không lưu trữ lại được video (cam TH.9 &amp; sảnh Lễ tân)</t>
  </si>
  <si>
    <t>Nhà thầu thực hiện đầy đủ các cv trong checklisst bảo trì -&gt; Sau bảo trì, hệ thống hoạt động bình thường</t>
  </si>
  <si>
    <t>Hoang.v, Thuong.mv, Hieu.nq, Truong.vx</t>
  </si>
  <si>
    <t>FSO_211125_R2_CC_Q03</t>
  </si>
  <si>
    <t>Sau bảo dưỡng, hệ thống camera hoạt động bình thường</t>
  </si>
  <si>
    <t>Nhà thầu thực hiện đầy đủ các cv trong checklist bảo trì -&gt; Sau bảo trì, hệ thống hoạt động bình thường</t>
  </si>
  <si>
    <r>
      <t xml:space="preserve">Hung2.nm, Manh.nv, Chuong.nt, </t>
    </r>
    <r>
      <rPr>
        <sz val="12"/>
        <color rgb="FFFF0000"/>
        <rFont val="Arial"/>
        <family val="2"/>
      </rPr>
      <t>Thao.hv, Phuc.vx</t>
    </r>
  </si>
  <si>
    <t>FSO_211125_R2_CC_Q04</t>
  </si>
  <si>
    <t>Nhà thầu thực hiện đầy đủ các cv trong checklist bảo trì -&gt; Hiện tại hệ thống hoạt động bình thường</t>
  </si>
  <si>
    <t>Thang.lv, Manh.nv, Minh.tn</t>
  </si>
  <si>
    <t>FSO_211125_R2_CC_Q05</t>
  </si>
  <si>
    <t>FSO_211125_R2_CC_Q06</t>
  </si>
  <si>
    <t>FSO_211125_R2_CC_Q07</t>
  </si>
  <si>
    <t>FSO_211125_R2_CC_Q08</t>
  </si>
  <si>
    <t>FSO_211125_R2_CC_Q09</t>
  </si>
  <si>
    <t>FSO_211125_R2_CC_Q10</t>
  </si>
  <si>
    <t>FSO_211125_R2_CC_Q11</t>
  </si>
  <si>
    <t>FSO_211125_R2_CC_Q12</t>
  </si>
  <si>
    <t>FSO_211125_R2_PA_S01</t>
  </si>
  <si>
    <t>Loa trung tâm</t>
  </si>
  <si>
    <t>- Bộ controller của hệ thống h/đ không ổn định hay mất tín hiệu, chức năng gọi miro bị lỗi
- 1 số KV bị mất tín hiệu trên đường dây -&gt; cần sửa chữa</t>
  </si>
  <si>
    <t>- KT xác nhận các lỗi như nhà thầu đã liệt kê
-&gt; Đề nghị nhà thầu đưa phương án khắc phục &amp; thời gian xử lý</t>
  </si>
  <si>
    <t>FSO_211125_R2_PA_S02</t>
  </si>
  <si>
    <t>- Bộ điều khiển chính (controller) của hệ thống hỏng cần sửa chữa hoặc thay thế mới
- Chức năng gọi micro bị lỗi, không gọi được -&gt; cần sửa chữa
- Trong quá trình bảo trì, SPS đã khắc phục 1 số vị trí bị đứt dây, mất tín hiệu, còn tồn tại tầng 0 có 4 loa &amp; tầng 12 khu vực văn phòng mất tín hiệu, 1 loa đang đấu lộn nguồn -&gt; cần kiểm tra sửa chữa lại</t>
  </si>
  <si>
    <t>- Nhà thầu đã thực hiện đầy đủ những hạng mục trong check list
- BQL ghi nhận những lỗi hiện tại &amp; sẽ đề xuất phương án sửa chữa, thay thế thiets bị
Sau bảo trì, hệ thống hoạt động bình thường</t>
  </si>
  <si>
    <t>Hung.nm, Manh.nv, Khoa.dd</t>
  </si>
  <si>
    <t>FSO_211125_R2_PA_S03</t>
  </si>
  <si>
    <t>FSO_211125_R2_PA_S04</t>
  </si>
  <si>
    <t>FSO_211125_R2_PA_S05</t>
  </si>
  <si>
    <t>FSO_211125_R2_PA_S06</t>
  </si>
  <si>
    <t>FSO_211125_R2_FT_Q01</t>
  </si>
  <si>
    <t>Cấp nước sạch</t>
  </si>
  <si>
    <t>- Van xả đáy bể chứa nước tầng mái bị hở -&gt; cần thay thế van mới
- Tủ điều khiển bơm tăng áp tầng mái hiện không có dây trung tính, đang lấy dây tiếp địa làm trung tính -&gt; cần sửa chữa, đấu nối lại
=&gt; Sau khi bảo dưỡng, hệ thống bơm h/đ bình thường</t>
  </si>
  <si>
    <t>- Thực hiện đầy đủ các hạng mục trng checklist
- Nhân viên nhiệt tình, cẩn thận
- Đưa ra khuyến cáo kịp thời</t>
  </si>
  <si>
    <t>FSO_211125_R2_FT_Y01</t>
  </si>
  <si>
    <t>- Kép nối đường ống giữa động cơ &amp; khớp nối mềm rò rỉ nước, cần sửa chữa thay thế mới (Bơm nước cấp tầng hầm bơm 1)
- Tủ điều khiển bơm tăng áp tầng mái không có dây trung tính, hiện đang đấu chung với tiếp địa từ vỏ bơm về để lấy nguồn điều khiển -&gt; cần kéo lại dây trung tính cho tủ
- Các thiết bị còn lại h/đ bình thường</t>
  </si>
  <si>
    <t>- Nhà thầu đã thực hiện đầy đủ những hạng mục trong checklist bảo trì
- Trong quá trình bảo trì, nhà thầu phát hiện 1 số lỗi &amp; đã tiến hành sửa chữa. Tuy nhiên, hệ thống làm việc lâu ngày nên thiết bị đã xuống cấp nên nhà thầu đề xuất thay mới hoặc cải tạo lại</t>
  </si>
  <si>
    <t>Hung.nm, Hieu.nq, Dao.tv, Truong.vx</t>
  </si>
  <si>
    <t>FSO_211125_R2_FT_Q02</t>
  </si>
  <si>
    <t>- Đồng hồ áp suất (phòng bơm dưới hầm) bị hỏng -&gt; SPS đã sửa chữa, cần theo dõi thêm
- Dây trung tính cho hệ thống bơm trên mái không có,cần bổ sung
=&gt; Sau khi bảo trì, hệ thống cấp nước sạch hoạt động bình thường</t>
  </si>
  <si>
    <t>- Nhà thầu đã thực hiện đầy đủ những hạng mục trong checklist
- Nhà thầu kiểm tra lại tình trạng dây cấp nguồn bơm tăng áp tầng mái, hiện tại bơm chạy bình thường, không có hiện tượng thiếu dây trung tính
-&gt; Sau bảo trì, hệ thống hoạt động bình thường</t>
  </si>
  <si>
    <t>FSO_211125_R2_FT_Q03</t>
  </si>
  <si>
    <t>Bơm nước sạch: phao điện chống cạn đang hỏng, đấu tắt -&gt; cần thay sớm; đồng hồ đo áp suất nước đầu hút không có -&gt; cần lắp thêm; chảy nước đầu kép bắt nối mềm bơm 2 -&gt; cần sửa chữa
Bơm tăng áp: nút nhấn dừng bơm 1 có hiện tượng bị kẹt, đã vệ sinh, sửa chữa -&gt; cần theo dõi
=&gt; Sau bảo trì, hệ thống bơm hoạt động bình thường</t>
  </si>
  <si>
    <t>Nhà thầu đã thực hiện đầy đủ những hạng mục trong checklist. Các lỗi hệ thống, BQL đề xuất Chủ đầu tư tiến hành thay thế, sửa chữa</t>
  </si>
  <si>
    <t>Thao.hv, Thang.lv, Luong.px</t>
  </si>
  <si>
    <t>FSO_211125_R2_FT_Q04</t>
  </si>
  <si>
    <t>Thang.lv, Luong.px, Truong.vx</t>
  </si>
  <si>
    <t>FSO_211125_R2_FT_Y02</t>
  </si>
  <si>
    <t>FSO_211125_R2_FT_Q05</t>
  </si>
  <si>
    <t>FSO_211125_R2_FT_Q06</t>
  </si>
  <si>
    <t>FSO_211125_R2_FT_Q07</t>
  </si>
  <si>
    <t>Thao.hv, Truong.vx</t>
  </si>
  <si>
    <t>FSO_211125_R2_FT_Q08</t>
  </si>
  <si>
    <t>FSO_211125_R2_FT_Y03</t>
  </si>
  <si>
    <t>FSO_211125_R2_FT_Q09</t>
  </si>
  <si>
    <t>FSO_211125_R2_WT_S01</t>
  </si>
  <si>
    <t>Nước thải</t>
  </si>
  <si>
    <r>
      <t xml:space="preserve"> Bơm nổi: chõ bơm hở -&gt; đề nghị thay mới để bơm chạy bình thường
- Bơm chìm bể nước thải: ống đầu đẩy dưới bể rỉ sét nhiều -&gt; cần phải thay sớm
- Bơm chìm số 1 (cạnh cửa hầm) cách điện kém 1M</t>
    </r>
    <r>
      <rPr>
        <sz val="12"/>
        <rFont val="Calibri"/>
        <family val="2"/>
      </rPr>
      <t xml:space="preserve">Ω
</t>
    </r>
    <r>
      <rPr>
        <sz val="12"/>
        <rFont val="Arial"/>
        <family val="2"/>
      </rPr>
      <t>-  Bơm chìm số 2 cách điện rất kém 0,5MΩ cột áp giảm bơm không đẩy được nước -&gt; cần thay ngay</t>
    </r>
  </si>
  <si>
    <t xml:space="preserve"> - Nhà thầu thực hiện đầy đủ các hạng mục trong check list bảo trì
- Thái độ nhân viên làm việc tích cực, cẩn thận
- Các tồn tại của hệ thống BQL sẽ có kế hoạch đề xuất sửa chữa, thay thế</t>
  </si>
  <si>
    <t>Thao.hv, Dung.ct, Minh.tn</t>
  </si>
  <si>
    <t>FSO_211125_R2_WT_S02</t>
  </si>
  <si>
    <t>- Cổ bơm nở PIT 2 bị thủng -&gt; SPS đã hàn -&gt; cần theo dõi thêm
- Roler bảo vệ điện áp tủ bơm nước thải bị hỏng -&gt; cần thay thế
=&gt; Sau khi bảo dưỡng, hệ thống bơm hoạt động bình thường</t>
  </si>
  <si>
    <t xml:space="preserve"> - Nhà thầu thực hiện đầy đủ các hạng mục trong check list bảo trì
- Thông số đo kiểm tra cách điện động cơ bơm chìm hố PIT 1 &amp; 2 không khớp với kết quả đo tháng 2/2022 (từ tháng 2 đến hiện tại chưa sửa lỗi)
-&gt; Đề nghị nhà thầu làm rõ nguyên nhân gửi BQL Tòa nhà
=&gt; Sau bảo trì, hệ thống hoạt động bình thường</t>
  </si>
  <si>
    <t>FSO_211125_R2_WT_S03</t>
  </si>
  <si>
    <t>FSO_211125_R2_WT_S04</t>
  </si>
  <si>
    <t>FSO_211125_R2_WT_S05</t>
  </si>
  <si>
    <t>FSO_211125_R2_WT_S06</t>
  </si>
  <si>
    <t>FSO_211125_R2_PL_S01</t>
  </si>
  <si>
    <t>Hạ tầng cống rãnh thoát nước trong nhà</t>
  </si>
  <si>
    <t>- Các điểm thoát nước hố ga sạch sẽ
- Đường ống thu gom nước bị nứt vỡ, rỉ nước (tầng 2)</t>
  </si>
  <si>
    <t>- Nhà thầu đã vệ sinh sạch sẽ các máng thoát nước
- Nhân viên thái độ làm việc tốt</t>
  </si>
  <si>
    <t>Dung.ct, Vinh.dd</t>
  </si>
  <si>
    <t>FSO_211125_R2_PL_S02</t>
  </si>
  <si>
    <t>Sau vệ sinh rãnh thoát nước sạch, thoát nước tốt</t>
  </si>
  <si>
    <t>- Nhà thầu đã thực hiện đầy đủ những hạng mục trong checklist
- Sau bảo trì cống rãnh thoát nước bình thường</t>
  </si>
  <si>
    <t>FSO_211125_R2_PL_S03</t>
  </si>
  <si>
    <t>FSO_211125_R2_PL_S04</t>
  </si>
  <si>
    <t>FSO_211125_R2_PL_S05</t>
  </si>
  <si>
    <t>FSO_211125_R2_PL_S06</t>
  </si>
  <si>
    <t>BẢO TRÌ, BẢO DƯỠNG HỆ THỐNG KỸ THUẬT TÒA NHÀ/ SỰ CỐ</t>
  </si>
  <si>
    <t>Bơm nước lạnh</t>
  </si>
  <si>
    <t>- Máy bơm nước lạnh số 3 không chạy ở chế độ auto
-&gt; Ktra biến tần -&gt; hỏng rơ le AC220V 8 chân
-&gt; Máy bơm nước lạnh số 3 vẫn chưa chạy được ở chế độ auto -&gt; thay thế rơ le</t>
  </si>
  <si>
    <t>Đề nghị nhà thầu ktra, khắc phục để đưa bơm vào h/đ đảm bảo vận hành hệ thống an toàn</t>
  </si>
  <si>
    <t>UEH_211213_02</t>
  </si>
  <si>
    <t>DÁN PHIM CHO CỬA SỔ KÍNH</t>
  </si>
  <si>
    <t>Film for window</t>
  </si>
  <si>
    <t>Cửa kính văn phòng tầng 3 chưa dán phim cách nhiệt
-&gt; Dán phim cửa kính văn phòng tầng 3
=&gt; CV đã hoàn thành</t>
  </si>
  <si>
    <t>BẢO TRÌ HỆ THỐNG KIỂM SOÁT RA VÀO/ SỰ CỐ</t>
  </si>
  <si>
    <t>- Cửa kính phòng 1001 bị sệ
- Nút ấn khẩn cấp cửa phòng mất nguồn
-&gt; Chỉnh lại bản lề cửa kính
-&gt; Ktra lại nguồn nút ấn &amp; đấu nối lại
=&gt; Cửa kính đóng mở bình thường
=&gt; Nút ấn h/đ bình thường</t>
  </si>
  <si>
    <t>Cuong.dv, Long.nv</t>
  </si>
  <si>
    <t>BGP_220127</t>
  </si>
  <si>
    <t>THAY THẾ BO MẠCH ĐIỀU TỐC MÁY PHÁT ĐIỆN</t>
  </si>
  <si>
    <t>- Máy phát điện 275KVA không h/đ được
-&gt; Ktra tổng thể hệ thống điều khiển
-&gt; Cài đặt lại bộ điều khiển 
-&gt; Ktra &amp; xiết lại các vị trí đấu nối
=&gt; MFĐ h/đ bình thường, đã chạy có tải
=&gt; Để MFĐ h/đ hiệu quả hơn, cần bảo dưỡng tổng thể</t>
  </si>
  <si>
    <t>Số 1277 Giải Phóng, Hoàng Mai, Hà Nội</t>
  </si>
  <si>
    <t>Máy phát điện không khởi động được
-&gt; Dò lại đường dây do chuột cắn đứt
-&gt; Siết lại cọc bình ắc quy
=&gt; Đã dò &amp; cuốn lại đường dây điện
=&gt; Cần bảo trì, thay thế định kỳ: dầu nhớt, hệ thống lọc,nước làm mát để MFĐ h/đ hiệu quả, bền bỉ hơn</t>
  </si>
  <si>
    <t>Y/c SPS báo giá cho BQT Tòa nhà sớm</t>
  </si>
  <si>
    <t>SỬA CHỮA MÁY PHÁT ĐIỆN/ SỰ CỐ</t>
  </si>
  <si>
    <t>Máy phát điện 500KVA không dừng được khi tắt máy
-&gt; Tháo chuột tắt máy vệ sinh tiếp điểm
-&gt; Chạy máy không tải và kiểm tra tổng thể hệ thống điều khiển MFĐ
-&gt; Hệ thống MFĐ h/đ bình thường
-&gt; Để đảm bảo hệ thống MFĐ h/đ tốt hơn cần thay chuột tắt máy mới</t>
  </si>
  <si>
    <t>Có hiện tượng chảy nước từ vị trí két nước
-&gt; Tháo bảo vệ két nước ktra
-&gt; Két nước bị thủng do thiết bị sử dụng theo thời gian
=&gt; Cần sửa chữa xử lý vết thủng</t>
  </si>
  <si>
    <t>Đề nghị nhà thầu lên phương án &amp; xử lý sự cố trên trong thời gian sớm nhất</t>
  </si>
  <si>
    <t>- Bơm nước lạnh số 3 không chạy được ở chế độ auto
-&gt; Thay rơ le
-&gt; Ktra khắc phục lại lỗi mất nguồn rơ le
=&gt; Bơm nước lạnh số 3 đã h/đ trở lại bình thường ở chế độ AUTO
=&gt; Cần theo dõi thêm</t>
  </si>
  <si>
    <t>- Quạt hút tầng hầm kg h/đ được
-&gt; Ktra đo cách điện động cơ, dây dẫn
-&gt; Ktra contactor, xác định contactor hỏng (dính 2 tiếp điểm)
-&gt; Ktra động cơ quạt, xác định motor quạt hỏng
=&gt; Thay contactor, mạch điều khiển h/đ bình thường
=&gt; Motor quạt hỏng =&gt; quạt hút chưa h/đ được =&gt; cần thay thế</t>
  </si>
  <si>
    <t>- Mất nước sinh hoạt 
- Chậu rửa tầng 2 bị rò rỉ nước xuống sàn
-&gt; Ktra hệ thống bơm phát hiện:
+ Tủ điều khiển báo lỗi rơ le nhiệt kích hoạt
+ Bình tích áp mất khí nén, bơm chìm bể trung chuyển mất cách điện
-&gt; Reset lỗi của tủ điều khiển bơm, nạp lại khí nén cho bình tích áp
-&gt; Xử lý rò rỉ nước của chậu rửa
=&gt; Hệ thống bơm đã h/đ lại bình thường
=&gt; Khuyến cáo: Lắp thêm bình tích áp độc lập, lắp biến tần cho bơm. Thay thế bơm chìm của bể trung chuyển
- Xi phông của chậu rửa đã lão hóa -&gt; cần thay thế sớm</t>
  </si>
  <si>
    <t>Hieu.nq, Bang.ta</t>
  </si>
  <si>
    <t>EOA_220209_01</t>
  </si>
  <si>
    <t>CUNG CẤP 01 VAN RỬA NGƯỢC BÌNH LỌC HỆ THỐNG NƯỚC SẠCH</t>
  </si>
  <si>
    <t>Backwash valve</t>
  </si>
  <si>
    <t>Cung cấp van rửa ngược bình lọc hệ thống nước sạch
=&gt; CV đã hoàn thành</t>
  </si>
  <si>
    <t>Bang.ta, Tai.nt</t>
  </si>
  <si>
    <t>- Rơ le điện áp tác động bảo vệ quá áp (Tháp 1 &amp; 2)
 - Màn hình điều khển MFĐ không hiển thị (Tháp 1 &amp; 2)
-&gt; Ktra rơ le điện áp, điện áp cấp vẫn trong mức h/đ. Căn chỉnh lại rơ le điện áp
-&gt; Ktra nguồn cấp 24 VDC đến màn hình điều khiển đo được 27 VDC (bình thường)
=&gt; Rơ le điện áp đã căn chỉnh xong &amp; h/đ bình thường. Xác định rơ le không chập chờn -&gt; SPS khuyến cáo thay rơ le mới để hệ thống h/đ ổn định
=&gt; Màn hình điều khiển hỏng -&gt; cần thay thế</t>
  </si>
  <si>
    <t>EOA_220210</t>
  </si>
  <si>
    <t>CUNG CẤP 10 CÂY CAU HAWAI</t>
  </si>
  <si>
    <t>Areca trees</t>
  </si>
  <si>
    <t>Cung cấp 10 cây cau Hawai</t>
  </si>
  <si>
    <t>Hien.tv, Thuong.mv</t>
  </si>
  <si>
    <t>EOA_220211</t>
  </si>
  <si>
    <t>CUNG CẤP LINH KIỆN ĐIỀU HÒA CHO CĂN HỘ SỐ 12</t>
  </si>
  <si>
    <t>Đã cung cấp xong</t>
  </si>
  <si>
    <t>WSV_220211</t>
  </si>
  <si>
    <t>CUNG CẤP &amp; LẮP ĐẶT THIẾT BỊ PCCC CHO NHÀ ĐỂ XE MÁY</t>
  </si>
  <si>
    <t>- Cung cấp thiết bị theo danh mục
- Lắp đặt
- Bàn giao
-&gt; CV đã hoàn thành</t>
  </si>
  <si>
    <t>WSV_220121_1</t>
  </si>
  <si>
    <t>CÁC HẠNG MỤC BỔ SUNG THEO YÊU CẦU CHO DỰ ÁN MÁI NHÀ ĐỂ XE MÁY</t>
  </si>
  <si>
    <t>Thi công bổ sung phần máng &amp; ống thu nước mưa phía trước ngoài bản vẽ thiết kế</t>
  </si>
  <si>
    <t>Sử dụng mẫu BB nghiệm thu, không làm báo cáo DV =&gt; kg có đánh giá mục hài lòng KH</t>
  </si>
  <si>
    <t>DUY HƯNG</t>
  </si>
  <si>
    <t>Nhà máy BYD, KCN Phú Hà, Thị Xã Phú Thọ, Tỉnh Phú Thọ</t>
  </si>
  <si>
    <t>DHC_220214</t>
  </si>
  <si>
    <t>LẮP ĐẶT THANH CÁI NỐI BUSWAY VỚI MÁY BIẾN ÁP</t>
  </si>
  <si>
    <t>KH không cần ký báo cáo =&gt; không có báo cáo</t>
  </si>
  <si>
    <t xml:space="preserve">Nghĩa: Duy Hưng KH k cần ký báo nên chị note cột N </t>
  </si>
  <si>
    <t>EOC_220118</t>
  </si>
  <si>
    <t>EOA_220216</t>
  </si>
  <si>
    <t>Bàn phím chuông hình căn hộ bị hỏng
-&gt; Đã thay thế bàn phím mới
-&gt; Cấu hình lại địa chỉ các căn hộ
-&gt; Chạy thử, bàn giao
=&gt; Thiết bị h/đ bình thường</t>
  </si>
  <si>
    <t>EOA_220126</t>
  </si>
  <si>
    <t>KẾT NỐI TÍN HIỆU LIÊN ĐỘNG BÁO CHÁY ĐẾN THANG MÁY (CĂN HỘ)</t>
  </si>
  <si>
    <t>Kết nối tín hiệu liên động báo cháy đến thang máy (căn hộ)
-&gt; Chạy thử, bàn giao
=&gt; Tín hiệu liên động báo cháy đến thang máy h/đ bình thường</t>
  </si>
  <si>
    <t>Toan.dv, Hung.nm, Hieu.nq</t>
  </si>
  <si>
    <t>UEH_211215</t>
  </si>
  <si>
    <t>Digital Endoscope, GPS Tracker, Flashight, Tablets</t>
  </si>
  <si>
    <t>Cung cấp thiết bị (máy nội soi công nghiệp cầm tay, Thiết bị định vị AT4, Đèn pin, Máy tính bảng, sim card)</t>
  </si>
  <si>
    <t>Sử dụng mẫu BB giao nhận =&gt; không có mục đánh gia hài lòng</t>
  </si>
  <si>
    <t>LTK_220428</t>
  </si>
  <si>
    <t>CÁC SỬA CHỮA NHỎ THÁNG 03/2022</t>
  </si>
  <si>
    <t>- Đèn chiếu sáng tầng 1 phòng ăn không sáng
-&gt; Ktra nguồn, công tắc, chiết áp
-&gt; Tiến hành thay chiết áp, thay 1 bóng đèn
=&gt; Hệ thống h/đ bình thường</t>
  </si>
  <si>
    <t>Toan.dv, Thao.ct</t>
  </si>
  <si>
    <t xml:space="preserve"> - MFĐ không khởi động được no.1-2
-&gt; Ktra bộ điều khiển: bộ điều khiển tự ra lệnh khởi động MFĐ ở tất cả các trạng thái: OFF, RVN, AUTO, đã vệ sinh bo mạch, hiện trạng ổn định -&gt; cần ktra chuyên sâu
-&gt; Củ đề bị cháy -&gt; cần thay thế củ đề mới
-&gt; Bảo dưỡng củ đề còn lại
=&gt; Cần ktra chuyên sâu bộ điều khiển, xác định nguyên nhân gốc rễ của sự cố 
=&gt; Thay thế 1 củ đề mới, bảo dưỡng củ để còn lại
=&gt; Thay thế 2 rơ le khởi động</t>
  </si>
  <si>
    <t xml:space="preserve">Hung2.nm, Chuong.nt </t>
  </si>
  <si>
    <t>EOA_220221</t>
  </si>
  <si>
    <t>LẮP ĐẶT CÁP MẠNG TỪ TỦ BMS ĐẾN TỦ MSB</t>
  </si>
  <si>
    <t>Network cable</t>
  </si>
  <si>
    <t>Lắp đặt cáp mạng từ tủ BMS đến tủ MSB
-&gt; CV hoàn thành</t>
  </si>
  <si>
    <t>EOF_220214_R1</t>
  </si>
  <si>
    <t>SỬA CHỮA ĐIỀU HÒA PHÒNG VISA</t>
  </si>
  <si>
    <t>- Thay thế bo mạch điều khiển dàn nóng điều hòa multi phòng Visa
-&gt; Chạy thử, bàn giao
=&gt; Sau lắp đặt, điều hòa h/đ bình thường</t>
  </si>
  <si>
    <t>UEH_220225</t>
  </si>
  <si>
    <t>THAY THẾ NƯỚC LÀM MÁT CHO MÁY PHÁT ĐIỆN</t>
  </si>
  <si>
    <t>Thay thế nước làm mát cho MFĐ
-&gt; Chạy thử, bàn giao
=&gt; CV đã hoàn thành</t>
  </si>
  <si>
    <t>Hung2.nm, Thang.ta</t>
  </si>
  <si>
    <t>EOA_220224</t>
  </si>
  <si>
    <t>CUNG CẤP THIẾT BỊ CHO HỆ THỐNG TƯỚI TỰ ĐỘNG</t>
  </si>
  <si>
    <t>Irrigation</t>
  </si>
  <si>
    <t xml:space="preserve">Cung cấp bộ điều khiển tưới cây, cảm biến mưa, van điện từ &amp; đầu phun tưới </t>
  </si>
  <si>
    <t>BGP_220207</t>
  </si>
  <si>
    <t>BẢO TRÌ &amp; SỬA CHỮA MÁY PHÁT ĐIỆN</t>
  </si>
  <si>
    <t>TBH_220209</t>
  </si>
  <si>
    <t>THAY THẾ QUẠT THÔNG GIÓ VĂN PHÒNG</t>
  </si>
  <si>
    <t>- Quạt thông gió vp bị hỏng
-&gt; Thay thế quạt thông gió vp
-&gt; Chạy thử, bàn giao quạt
=&gt; CV đã hoàn thành
=&gt; Thiết bị h/đ bình thường</t>
  </si>
  <si>
    <t>Hung.nm, Dung.ct, Hoang.mv</t>
  </si>
  <si>
    <t>TBH_220113</t>
  </si>
  <si>
    <t xml:space="preserve"> - Sửa chữa tủ tụ bù xưởng 4
- Đo cách điện cho cuộn kháng &amp; tụ mới
- Quét ảnh nhiệt tủ tụ bù sau khi sửa chữa
-&gt; Chạy thử, bàn giao
=&gt; Đã thay bước tụ số 7 &amp; bước tụ số 8. Các thông số như báo cáo đã liệt kê</t>
  </si>
  <si>
    <t>LTK_220228</t>
  </si>
  <si>
    <t>CẢI TẠO HỆ THỐNG BƠM NƯỚC SẠCH</t>
  </si>
  <si>
    <t>- Thay thế bơm trung chuyển nước sạch
- Lắp đặt bổ sung bình tích áp
- Lắp đặt biến tần cho bơm tăng áp
- Lắp đặt tủ cảnh báo lỗi qua tin nhắn SMS
- Lắp đặt đèn cảnh báo ngoài phòng bơm
- Chạy thử, bàn giao
-&gt; Cv đã hoàn thành</t>
  </si>
  <si>
    <t>Manh.lh, Thao.hv, Hung.mn, Hiep.hs, Mạnh.nv, Toan.dv, Hoang.mv, Thang.ta, Anh.dt, Bang.ta</t>
  </si>
  <si>
    <t>- Điều hòa Multi general lỗi không h/đ
-&gt; Ktra bo mạch cục nóng điều hòa hỏng
=&gt; Đề nghị thay thế bo mạch điều hòa cho cục nóng điều hòa</t>
  </si>
  <si>
    <t>Le.hh, Thao.ct</t>
  </si>
  <si>
    <t>- Các bồn nước báo mức nước thấp (gây mất nước)
-&gt; Ktra 5 bồn chứa nước sạch báo mức nước thấp nhất
-&gt; Ktra các van, vòi, đường ống có sự rò rỉ nước nhẹ -&gt; đã khắc phục
=&gt; Đề nghị đơn vị cấp nước thành phố cấp nước cho Đại sứ quán</t>
  </si>
  <si>
    <t>Thao.ct, Bach.pv</t>
  </si>
  <si>
    <t>- Hệ thống bơm nước thải chính không h/đ
-&gt; Bơm nước thải số 1 chạm chạp điện hỏng
-&gt; Relay điện áp hỏng
=&gt; Đề nghị thay thế bơm nước thải số 1
=&gt; Đề nghị thay relay điện áp</t>
  </si>
  <si>
    <t xml:space="preserve"> EOC_220228_R1</t>
  </si>
  <si>
    <t>Làm cùng đợt bảo trì hệ thống cơ điện &amp; viết chung với báo cáo bảo trì đợt đó</t>
  </si>
  <si>
    <t>Control panel</t>
  </si>
  <si>
    <t>Tủ điều khiển hệ thống lọc báo lỗi
-&gt; Đã xử lý lỗi sensor &amp; metter
-&gt; Ktra lỗi chương trình
=&gt; Đã khắc phục, hệ thống h/đ bình thường
=&gt; Cần nạp lại chương trình mới</t>
  </si>
  <si>
    <t>- Nút nhấn cửa hỏng
-&gt; Thay thế nút nhấn cửa panasonic
=&gt; Thiết bị nút nhấn panasonic h/đ bình thường</t>
  </si>
  <si>
    <t>- Đường thoát nước ngưng điều hòa T12 bị chảy
-&gt; Ktra đường thoát nước ngưng điều hòa
-&gt; Hút nước trong đường ống 
-&gt; Đánh dốc đường ống thoát nước
=&gt; Nước trong đường ống đã thoát
=&gt; Cần theo dõi thêm</t>
  </si>
  <si>
    <t>- Nhà thầu đã bổ sung &amp; ktra khắc phục. Hiện tại nước không bị rò rỉ, nhưng cần theo dõi thêm</t>
  </si>
  <si>
    <t>GFS_220221</t>
  </si>
  <si>
    <t>BẢO TRÌ MÁY PHÁT ĐIỆN - KHỐI CƯ DÂN</t>
  </si>
  <si>
    <t>- Trước bảo trì, trên bảng hiển thị báo lỗi sensor mức nước thấp
- Ktra thực tế két nước làm mát thiếu hụt
- Đã tiến hành thử nén &amp; phát hiện két nước có điểm rò rỉ
- Hiện tại chưa thay thế nước làm mát để chờ xử lý, khắc phục két nước
- Các hạng mục đã làm:
+ Thay thế 2 ắc quy
+ Thay dầu nhớt, hệ thống lọc
-&gt; MFĐ chưa sẵn sàng để h/đ -&gt; cần sửa chữa két nước sớm</t>
  </si>
  <si>
    <t>Nhà thầu đã bảo trì MFĐ còn tồn tại: đầu cos, thanh cái trong tủ máy cắt tại đầu máy phát chưa vệ sinh
=&gt; ngày 4/4/2022 nhà thầu SPS đã xử lý xong lỗi tồn tại, vệ sinh đầu cos, thanh cái</t>
  </si>
  <si>
    <t>Chuong.nt, Dien.hd, Thuong.v</t>
  </si>
  <si>
    <t>- Máy báo mức nước thấp -&gt; đã bổ sung nước làm mát
- Bộ sấy nước không h/đ -&gt; cần thay thế
=&gt; Sau khi bảo trì, thay thế vật tư: dầu nhớt, hệ thống lọc, nước làm mát, hệ thống MFĐ h/đ bình thường</t>
  </si>
  <si>
    <t>DTT_220215</t>
  </si>
  <si>
    <t>800KVA</t>
  </si>
  <si>
    <t>- Chảy dầu chân bulong bắt mặt bích thân máy
-&gt; Đã vệ sinh &amp; bôi keo lại -&gt; cần theo dõi thêm
=&gt; Sau khi bảo trì &amp; thay thế vật tư (dầu nhớt, nước làm mát, hệ thống lọc), hệ thống MFĐ h/đ bình thường</t>
  </si>
  <si>
    <t>Chuong.nt, Thao.ct, Dien.hd</t>
  </si>
  <si>
    <t>1650KVA</t>
  </si>
  <si>
    <t>Sau khi bảo trì &amp; thay thế vật tư (dầu nhớt, nước làm mát, hệ thống lọc), hệ thống MFĐ h/đ bình thường</t>
  </si>
  <si>
    <t>Chuong.nt, Thao.ct, Vinh.dd, Duc.nv, Dien.hd</t>
  </si>
  <si>
    <t>RMU_220301</t>
  </si>
  <si>
    <t>TEST CHỨC NĂNG RCCB</t>
  </si>
  <si>
    <t>Test chức năng RCCB: ngưỡng tác động (mA) &amp; thời gian tác động (ms) 
-&gt; CV đã hoàn thành</t>
  </si>
  <si>
    <t>FSO_220216_R3</t>
  </si>
  <si>
    <t>THÁO DỠ VÀ DI CHUYỂN ĐIỀU HÒA TỪ TẦNG 10 XUỐNG TẦNG 7 (PHÒNG NETWORK)</t>
  </si>
  <si>
    <t>YMV_220215</t>
  </si>
  <si>
    <t>CUNG CẤP QUẠT TẢN NHIỆT</t>
  </si>
  <si>
    <t>Cooling fan</t>
  </si>
  <si>
    <t>Liên hệ Ms Huyên p.Mua hàng để xin bản scan báo cáo</t>
  </si>
  <si>
    <t>- Ktra ngưỡng dòng điện tác động lên RCCB
- Ktra ngưỡng thời gian tác động lên RCCB
- Ktra chức năng test RCCB
=&gt; Hệ thống h/đ bình thường</t>
  </si>
  <si>
    <t>Toan.dv, Cuong.dv</t>
  </si>
  <si>
    <t>TLI_210930</t>
  </si>
  <si>
    <t>TLI_210930_LV_Y01</t>
  </si>
  <si>
    <t>BẢO TRÌ TỦ ĐIỆN HẠ THẾ CHÍNH &amp; BUSWAY</t>
  </si>
  <si>
    <t>- Mất liên động cơ khí 3 ACB 92 ACB tổng &amp; 1 ACB liên lạc)
- Tiếp địa cho tụ bù chỉ đấu từ chân tiếp địa ra khỏi vỏ, không có dây dẫn trực tiếp về thanh cái tiếp địa tổng -&gt; SPS đã khắc phục
- Tủ tụ bù 420kVAr có 1 bước tụ bị cháy cáp điện pha C, KH đang OFF chờ xử lý. Có 1 MCCB đã tháo &amp; 1 tụ bù MKK440-D-20-02 bị hỏng
- Tủ tụ bù 300 kVAr: có 3 contactor &amp; 1 MCCB đang bị tháo, tủ hiện đang OFF do không sử dụng
- 6 rơ le quá dòng bị hỏng -&gt; cần thay thế
- Tiếp điểm chính của ACB 25000A, ACB liên lạc có nhiều dấu vết hồ quang phóng điện. Kết quả scan nhiệt đo điện trở tiếp xúc không có bất thường -&gt; cần theo dõi &amp; bảo trì định kỳ
- Hỗ trợ KH thay thế 3 công tắc chế độ (Vật tư KH cấp)</t>
  </si>
  <si>
    <t>Manh.lh, Dien.hd, Thuong.mv, Anh.dt, Hoang.mv, Thao.ct, Chuong.nt</t>
  </si>
  <si>
    <t>TLI_210930_LV_Q01</t>
  </si>
  <si>
    <t xml:space="preserve"> - Thanh cái tủ tổng phát nhiệt cao ~ 70oC mặc dù phòng đã có điều hòa -&gt; Yêu cầu cần có kế hoạch thay thế hoặc giảm tải</t>
  </si>
  <si>
    <t>Toan.dv, Hung2.nm, Thuong.mv</t>
  </si>
  <si>
    <t>TLI_210930_LV_Q02</t>
  </si>
  <si>
    <t>- Tủ tụ bù 420kVAr: bước 4 đang hỏng tụ, bước 6 đang tháo MCCB, bước 9 đang cháy cáp điện pha C
- Tủ tụ bù 300kVAr: KH đang OFF không sử dụng
- Tủ LL: 6 rơ le quá dòng đang bị hỏng
- Tủ điện hạ thế chính, thanh cái bị chuyển màu do quá trình vận hành bị quá nhiệt -&gt; nên thay thế
=&gt; Đề nghị KH thay thế các thiết bị hỏng</t>
  </si>
  <si>
    <t>Manh.lh, Thang.lv, Minh.tn</t>
  </si>
  <si>
    <t>TLI_210930_LV_Q03</t>
  </si>
  <si>
    <t xml:space="preserve">- Qua kiểm tra bảo trì, ghi nhận tủ tụ bù 300KVAR khách hàng đang tắt không sử dụng, một số thiết bị đang tháo bỏ.
- Tủ tụ bù 420KVAR hỏng 1 tụ bước 4, MCCB bước 6 đang tháo bỏ, dây cấp nguồn pha B từ MCCB xuống contactor bị cháy đang tạm thời tắt MCCB 6.
- Tủ liên lạc: 6 rơle quá dòng hỏng cần thay thế.
- Tủ điện hạ thế chính, thanh cái bị chuyển mầu do quá trình vận hành quá nhiệt -&gt; nên thay thế
- Cần thay thế các thiết bị hỏng để hệ thống hoạt động ổn định hơn
</t>
  </si>
  <si>
    <t>TLI_210930_BW_Y01</t>
  </si>
  <si>
    <t>Thanh dẫn điện</t>
  </si>
  <si>
    <t>Hệ thống thanh dẫn điện đã ktra &amp; bảo trì, tình trạng h/đ bình thường</t>
  </si>
  <si>
    <t>Dien.hd, Hung2.nm, Hoang.v, Thang.lv, Duc.nv, Hieu.nq</t>
  </si>
  <si>
    <t>TLI_210930_BW_S01</t>
  </si>
  <si>
    <t>- 1 số plugin tầng có nhiệt độ cao (tầng 14, 12, 10, 9, 7, 6) -&gt; SPS đã ktra siết lại mối nối =&gt; cần theo dõi thêm
- Riêng tầng 9 mối nối trên tap off đầu cos không đảm bảo nhiều cáp vào 1 vị trí bắt ốc, sẽ phát sinh nhiệt
-&gt; Đề nghị thay thế đầu nối tiêu chuẩn hơn</t>
  </si>
  <si>
    <t>UEH_210910</t>
  </si>
  <si>
    <t>UEH_210910_FA_S01</t>
  </si>
  <si>
    <t>- Đã ktra, bảo dưỡng và thử chức năng của các nút ấn &amp; các đầu báo cháy
- Ktra tủ điều khiển, đo nguồn sạc, bình ắc quy và các cầu đấu tại tủ h/đ bình thường
- Thử liên động hệ thống chuông, đèn h/đ bình thường
=&gt; Hệ thống báo cháy h/đ bình thường</t>
  </si>
  <si>
    <t>Hoang.v, Hieu.nq, Manh.nv, Ty.dt</t>
  </si>
  <si>
    <t>UEH_210910_FA_S02</t>
  </si>
  <si>
    <t>- 4 đèn báo phụ của đầu báo âm trần bị hỏng (L1-D031 phòng GYM T1, L1-D061 &amp; L1-D072 Khu Lãnh sự T2, L2-D023 phòng 312T3)
- 01 đầu báo D-006 trong quá trình test có gửi tín hiệu báo cháy về tủ nhưng không kích hoạt chuông (T1 Khu phòng họp) -&gt; cần kiểm tra khai báo lại 
=&gt; Sau bảo trì, hệ thống báo cháy hoạt động bình thường</t>
  </si>
  <si>
    <t>Manh.nv, Hung.nm, Long.nv, Thuong.mv, Hieu.nq</t>
  </si>
  <si>
    <t>EOA_220311</t>
  </si>
  <si>
    <t>CUNG CẤP LINH KIỆN ĐIỀU HÒA CĂN HỘ (KHU CÔNG CỘNG)</t>
  </si>
  <si>
    <t>AC spare parts</t>
  </si>
  <si>
    <t>Cung cấp linh kiện diều hòa (khu công cộng)
-&gt; CV đã hoàn thành</t>
  </si>
  <si>
    <t>YMV_220311</t>
  </si>
  <si>
    <t>CUNG CẤP HỘP TỔ HỢP BÁO CHÁY &amp; MÁY NÉN ĐIỀU HÒA</t>
  </si>
  <si>
    <t>Fire alarm &amp; Compressor</t>
  </si>
  <si>
    <t>Cung cấp hộp tổ hợp báo cháy &amp; máy nén điều hòa</t>
  </si>
  <si>
    <t>Sử dụng biểu mẫu BB giao nhận của KH =&gt; không có mục đánh giá hài lòng</t>
  </si>
  <si>
    <t>TMV_220311</t>
  </si>
  <si>
    <t>THAY THẾ CÁC CHI TIẾT BỊ HƯ HỎNG CỦA MÁY PHÁT ĐIỆN 1800KVA (1-2)</t>
  </si>
  <si>
    <t>MFĐ 1800KVA (1-2) bị hỏng các chi tiết: rơ le đề, động cơ đề, chuột đề
-&gt; Thay rơ le đề, thay thế động cơ đề kèm chuột đề, thay chổi than, bảo dưỡng 1 động cơ đề
=&gt; CV đã hoàn thành. Sau khi sửa chữa, thay thế các chi tiết bị hỏng, MFĐ h/đ bình thường</t>
  </si>
  <si>
    <t>Hung2.nm, Chuong.nt, Anh.dt, Manh.lh</t>
  </si>
  <si>
    <t>IPH_211215</t>
  </si>
  <si>
    <t>IPH_211215_VF_S01</t>
  </si>
  <si>
    <t>BẢO TRÌ &amp; SỬA CHỮA HỆ THỐNG QUẠT THÔNG GIÓ</t>
  </si>
  <si>
    <t>- Cổ bạt quạt cấp gió tươi tháp Tây bị rách nhiều chỗ (để ngoài trời lâu ngày nên xuống cấp) -&gt; cần thay thế cổ bạt mới
- Ống gió mềm từ quạt ra cửa gió WC tầng 5/Đông bị rách nhiều chỗ -&gt; cần thay thế ống gió mềm mới
=&gt; Đã thay thế giảm chấn hỏng và kém theo hợp đồng. Hiện các quạt h/đ bình thường</t>
  </si>
  <si>
    <t>Hiep.hs, Hung.nm, Chuong.nt, Hoang.mv, Minh.tn, Dao.tn</t>
  </si>
  <si>
    <t>IPH_211215_VF_S02</t>
  </si>
  <si>
    <t>Ống gió mềm WC tầng 5 bị rách đứt nhiều đoạn -&gt; SPS đã nối lại bằng băng dính =&gt; Sau khi bảo trì, hệ thống quạt thông gió hoạt động bình thường</t>
  </si>
  <si>
    <t>Hung2.nm, Dung.ct, Long.nv</t>
  </si>
  <si>
    <t>BML_220216_02</t>
  </si>
  <si>
    <t>Đã thay thế vật tư + bộ điều khiển MFĐ</t>
  </si>
  <si>
    <t>Sử dụng biểu mẫu BB nghiệm thu, bàn giao của KH =&gt; không có mục đánh giá mức độ hài lòng</t>
  </si>
  <si>
    <t>DTT_220216</t>
  </si>
  <si>
    <t>SỬA CHỮA BƠM NƯỚC SẠCH SỐ 1</t>
  </si>
  <si>
    <t xml:space="preserve"> - Hỏng timer
- Hỏng cánh quạt làm mát động cơ 
- Hỏng phớt đầu động cơ bơm
-&gt; Thay phớt, thay timer, thay cánh quạt làm mát động cơ &amp; phanh kẹp
-&gt; Chạy thử đo kiểm thông số, bàn giao
=&gt; Bơm đã h/đ bình thường, các thông số kỹ thuật đảm bảo</t>
  </si>
  <si>
    <t>Thao.hv, Hoang.mv, Phan.db</t>
  </si>
  <si>
    <t>Tủ trung tâm báo cháy thường báo lỗi "network open or short circuit"
-&gt; Dịch chuyển 2 tủ hiển thị phụ về cạnh tủ chính, đấu nối bằng cáp network tạm, theo dõi
-&gt; Đo điện trở, thông mạch, điện áp của mạch network, đo điện áp nguồn cấp cho 2 tủ hiển thị phụ
=&gt; Dịch chuyển 2 tủ hiển thị phụ về gần tủ chính =&gt; hệ thống không báo lỗi
=&gt; Dịch chuyển 2 tủ hiện thị phụ về vị trí cũ, hoàn trả đấu nối =&gt; hệ thống không báo lỗi
=&gt; Đề nghị KH theo dõi thêm</t>
  </si>
  <si>
    <t>Manh.lh, Toan.dv, Hiep.hs</t>
  </si>
  <si>
    <t>UEH_220308</t>
  </si>
  <si>
    <t>Cung cấp ắc quy</t>
  </si>
  <si>
    <t>Sử dụng biểu mẫu BB giao nhận =&gt; không có mục đánh giá mức độ hài lòng</t>
  </si>
  <si>
    <t>BỘ TƯ LỆNH PHÁO BINH</t>
  </si>
  <si>
    <t>463 Đội Cấn, Ba Đình, Hà Nội</t>
  </si>
  <si>
    <t>BPB_220303</t>
  </si>
  <si>
    <t>330KVA</t>
  </si>
  <si>
    <t>Hung2.nm, Chuong.nt, Long.nh</t>
  </si>
  <si>
    <t>550KVA</t>
  </si>
  <si>
    <t>HGC_220303</t>
  </si>
  <si>
    <t>HGC_220303_AC_Q01</t>
  </si>
  <si>
    <t>Le.hh, Hieu.nq, Thang.ta</t>
  </si>
  <si>
    <t>HGC_220303_AC_Q02</t>
  </si>
  <si>
    <t>- 5 điều hòa tủ điện hoạt động bình thường</t>
  </si>
  <si>
    <t>Hiep.hs, Truong.vx, Long.td</t>
  </si>
  <si>
    <t>HGC_220303_AC_Q03</t>
  </si>
  <si>
    <r>
      <t xml:space="preserve">Sau bảo trì, hệ thống điều hòa hoạt động bình thường. Các thông số hoạt động đều đảm bảo, cách điện máy nén cả 5 điều hòa đều </t>
    </r>
    <r>
      <rPr>
        <sz val="12"/>
        <rFont val="Calibri"/>
        <family val="2"/>
      </rPr>
      <t>≥</t>
    </r>
    <r>
      <rPr>
        <sz val="12"/>
        <rFont val="Arial"/>
        <family val="2"/>
      </rPr>
      <t xml:space="preserve"> 2000M</t>
    </r>
    <r>
      <rPr>
        <sz val="12"/>
        <rFont val="Calibri"/>
        <family val="2"/>
      </rPr>
      <t>Ω</t>
    </r>
  </si>
  <si>
    <t>Thao.hv, Thuong.mv, Minh.tn</t>
  </si>
  <si>
    <t>HGC_220303_AC_Q04</t>
  </si>
  <si>
    <t>Sau bảo trì, 5 điều hòa hoạt động bình thường</t>
  </si>
  <si>
    <t>Thao.hv, Dung.ct, Truong.vx</t>
  </si>
  <si>
    <t>WBK_220324</t>
  </si>
  <si>
    <t>Thay thế ắc quy cho hệ thống kiểm soát ra vào + Thay thế MCB tủ điện UPS tầng 7
=&gt; Thiết bị sau khi thay thế h/đ bình thường</t>
  </si>
  <si>
    <t>Tòa nhà VP Bank, Số 89 Láng Hạ, Đống Đa, Hà Nội</t>
  </si>
  <si>
    <t>VPB_220324</t>
  </si>
  <si>
    <t>THAY THẾ VÒNG BI ĐỘNG CƠ QUẠT THÁP GIẢI NHIỆT SỐ 3</t>
  </si>
  <si>
    <t>- Động cơ quạt tháp giải nhiệt số 3 hỏng vòng bi
-&gt; Thay 2 vòng bi động cơ quạt tháp giải nhiệt số 3
-&gt; Căn chỉnh dây đai
-&gt; Chạy thử, bàn giao
=&gt; Đã hoàn thành công việc
=&gt; Sau thay thế, quạt h/đ bình thường</t>
  </si>
  <si>
    <t>Le.hh, Thang.lv, Hieu.nq, Thang.ta</t>
  </si>
  <si>
    <t>USP_220318</t>
  </si>
  <si>
    <t>HÚT BÊ PHỐT CHO VĂN PHÒNG</t>
  </si>
  <si>
    <t>Septick tank</t>
  </si>
  <si>
    <t>Bể đầy chất thải
-&gt; Hút chất thải trong bể
=&gt; Bể hết chất thải</t>
  </si>
  <si>
    <t>USP_220304_R2</t>
  </si>
  <si>
    <t>CHỐNG THẤM TRẦN CỔNG CHÍNH</t>
  </si>
  <si>
    <t>Water proofing</t>
  </si>
  <si>
    <t>- Quạt tháp giải nhiệt số 3 tầng mái có tiếng kêu to
-&gt; Ktra motor quạt tháp giải nhiệt kêu bi motor (dòng điện có tải ~ 10(A), dòng điện không tải ~ 5,5(A)
-&gt; Tạm thời đang tắt chờ thay bi motor
=&gt; Cần thay bi motor mới cho quạt tháp giải nhiệt</t>
  </si>
  <si>
    <t>TBG_220329</t>
  </si>
  <si>
    <t>SỬA CHỮA ĐIỀU HÒA VRF</t>
  </si>
  <si>
    <t>Tổ số 2 hệ VRV Toshiba báo lỗi không h/đ
-&gt; Ktra tổ số 2 xác định:
- Dàn nóng số 2 hỏng bo mạch cho bloc số 3
- Dàn nóng số 2 hỏng motor quạt
-&gt; Thay bo mạch cho bloc số 3
=&gt; Do motor quạt hỏng nên tổ số 2 vẫn chưa h/đ được</t>
  </si>
  <si>
    <t>Quạt dàn nóng không chạy, ktra hỏng motor quạt (dàn nóng số 2 tổ máy số 2)
-&gt; Thay motor quạt cho dàn nóng số 2 tổ máy số 2
-&gt; Vệ sinh dàn nóng số 2
-&gt; Chạy test ktra
=&gt; Tổ máy số 2 đã h/đ bình thường, các thông số kỹ thuật đảm bảo</t>
  </si>
  <si>
    <t>Thao.hv, Thang.ta, Manh.nv</t>
  </si>
  <si>
    <t>EOC_220331</t>
  </si>
  <si>
    <t>CUNG CẤP Ổ CẮM NỐI DÀI</t>
  </si>
  <si>
    <t>Extension cord</t>
  </si>
  <si>
    <t>Cung cấp ổ cắm nối dài</t>
  </si>
  <si>
    <t>Sử dụng mẫu BB giao nhận =&gt; không có mục đánh giá hài lóng</t>
  </si>
  <si>
    <t>- Đường ống nước sprinkler tầng 16 có hiện tượng rò rỉ nước
-&gt; Xả nước cứu hỏa tầng 16, tháo đường ống bị rò rỉ, xử lý các mối nối
=&gt; Sau khi xử lý các mối nối cấp nước &amp; theo dõi đã hết tình trạng rò rỉ nước</t>
  </si>
  <si>
    <t>Dien.hd, Hoang.mv, Duc.nv, Phan.db</t>
  </si>
  <si>
    <t>- Bổ sung nước làm mát cho MFĐ số 1
- Xiết lại đường ống dầu, cấp cho MFĐ số 2
- Bộ sạc điện tự động MFĐ số 1 chập chờn không ổn định, điện áp 17-24,5V
-&gt; Cần thay thế bộ sạc tự động mới
=&gt; Chạy không tải &amp; có tải cho MFĐ số 1 &amp; 2, cả 2 máy h/đ bình thường</t>
  </si>
  <si>
    <t>UEH_220323</t>
  </si>
  <si>
    <t>LẮP ĐẶT CỬA SỔ THOÁT HIỂM CHO NHÀ RIÊNG</t>
  </si>
  <si>
    <t>Security bar for window</t>
  </si>
  <si>
    <t>Cung cấp song sắt
Lắp đặt cửa sổ thoát hiểm với cơ chế đóng mở cung cấp bởi KH
Chạy thử, bàn giao
-&gt; CV đã hoàn thành</t>
  </si>
  <si>
    <t>Dien.hd, Bang.ta, Chuong.nt, Manh.nv</t>
  </si>
  <si>
    <t>IDC_220401</t>
  </si>
  <si>
    <t>SỬA CHỮA BƠM NƯỚC LẠNH SỐ 3</t>
  </si>
  <si>
    <t>Chilled pump</t>
  </si>
  <si>
    <t>- Bơm nước lạnh số 3 bị hỏng vòng bi, hỏng cao su khớp nối
- Cabi vị trí gần khớp nối của bơm bị mòn
-&gt; Thay thế vòng bi bơm, vòng bi động cơ
-&gt; Thay thế cao su khớp nối bơm
-&gt; Thay thế phớt đầu trục động cơ
-&gt; Đã sửa chữa cabi
=&gt; Đã hoàn thành công việc
=&gt; Sau khi sửa chữa, bơm nước lạnh số 3 h/đ bình thường</t>
  </si>
  <si>
    <t>Le.hh, Hoang.v, Minh.tn, Bang.ta</t>
  </si>
  <si>
    <t>KENNAMETAL VIETNAM</t>
  </si>
  <si>
    <t>KNM_220322_R1</t>
  </si>
  <si>
    <t>KNM_220322_R1_WP_Y01</t>
  </si>
  <si>
    <t>- Pump 1: 
+ Khớp nối bơm bị mòn, cao su vỡ
+ Độ rung cao
- Pump 2: 
+ Cao su khớp nối cứng
+ Bi bơm khô mỡ
+ Phớt đầu trục động cơ lão hóa
- Pum 3, 4: 
+ Vòng bi động cơ kêu
+ Cao su khớp nối cứng
+ Phớt đầu trục động cơ lão hóa
- Lưới Y lọc: tất cả các bơm bị rách, biến dạng
- Gioăng mặt bích Y lọc Pump 3 ị biến dạng
=&gt; KL: Đề nghị thay thế các linh kiện bị lỗi nêu trên</t>
  </si>
  <si>
    <t>Thang.lv, Bang.ta, Chuong.nt, Hieu.nq</t>
  </si>
  <si>
    <t>KNM_220322_R1_CT_Y01</t>
  </si>
  <si>
    <t xml:space="preserve">- Van khóa đường ống cấp nước bù cho tháp 1 bị hỏng -&gt; cần thay mới
- Phao (quả bóng cơ) ngắt nước bù tháp 1 hỏng -&gt; cần thay mới
=&gt; Sau bảo trì, tháp giải nhiệt h/đ bình thường </t>
  </si>
  <si>
    <t xml:space="preserve">Đồng ý </t>
  </si>
  <si>
    <t>Le.hh, Minh.tn, Long.nh, Hoang.v</t>
  </si>
  <si>
    <t>KNM_220322_R1_AH_Y01</t>
  </si>
  <si>
    <t>KNM_220322_R1_FC_Y01</t>
  </si>
  <si>
    <t>- FCU văn phòng nhân viên tầng 2 bị hỏng (hiện chưa tìm ra nguồn cấp)
-&gt; Sau bảo trì, hệ thống h/đ bình thường</t>
  </si>
  <si>
    <t>- Phòng bơm chữa cháy: chuông nước kêu, áp suất nước bị thấp (áp suất đồng hồ xuống nhanh)
-&gt; Ktra tìm điểm rò rỉ nước hệ thống cứu hỏa, bì rỉ nước ở trụ lấy nước ngoài nhà
-&gt; Vặn lại trụ lấy nước ngoài nhà (khóa lại)
=&gt; Hiện tại áp suất nước trong đường ống cứu hỏa đã đạt, chuông nước đã hết kêu -&gt; cần theo dõi thêm
=&gt; Nếu vẫn tiếp tục bị rỉ nước chỗ van trụ ngoài nhà -&gt; cần thay thế, sửa chữa</t>
  </si>
  <si>
    <t>EOA_220408_S2</t>
  </si>
  <si>
    <t>TRỒNG CÂY GIÁNG HƯƠNG MỚI</t>
  </si>
  <si>
    <t>Plant tree</t>
  </si>
  <si>
    <t>Cây Ngọc Lan chết -&gt; trồng cây Giáng hương mói thay thế cây Ngọc Lan =&gt; Cv hoàn thành</t>
  </si>
  <si>
    <t>Hien.tv</t>
  </si>
  <si>
    <t>TAL_220321_R1</t>
  </si>
  <si>
    <t>SỬA CHỮA RÒ RỈ DẦU MẶT MÁY BIẾN ÁP SỐ 3</t>
  </si>
  <si>
    <t xml:space="preserve"> - Thay thế gioăng mặt máy biến áp
- Thay thế gioăng chân sứ máy biến áp
- Bổ sung dầu máy biến áp
- Thí nghiệm máy biến áp sau khi sửa chữa
-&gt; Chạy thử, bàn giao
=&gt; Máy biến áp h/đ bình thường</t>
  </si>
  <si>
    <t>Manh.lh, Hung.nm, Thao.ct, Hoang.v, Cuong.dv, Duc.nv, Manh.nv</t>
  </si>
  <si>
    <t>Rơ le</t>
  </si>
  <si>
    <t>Rơ le bình nóng lạnh tại phòng Giặt bị hỏng -&gt; Thay thế rơ le mới =&gt; Sau thay thế, thiết bị h/đ bình thường</t>
  </si>
  <si>
    <t>- Hệ thống đèn vườn có hiện tượng nhảy asptomat khi trời mưa
-&gt; Ktra các bõ (hộp nối điện), 1 số hộp vỡ nứt đã hỏng, số còn lại có nguy cơ hỏng
-&gt; Các cầu đấu, mối nối oxy hóa, rỉ sét, có hiện tượng rò điện
-&gt; 1 số ống ghen điện bị gãy, giòn
-&gt; Ktra các đèn âm đất, có hiện tượng gioăng hỏng bị nước vào
=&gt; Đề nghị thay thế các box (hộp nối), cầu đấu, ghen luồn dây điện của các vị trí hỏng (36 hộp nối)
=&gt; Đề nghị thay thế hoặc sửa chữa các bóng điện bị hỏng gioăng</t>
  </si>
  <si>
    <t>Hệ thống bơm nước sạch tại 59 Hàm Long bị:
- Mất nước toàn hệ thống
- Nước sạch thành phố không cấp nước
-&gt; Ktra bơm, xả E đường ống
-&gt; Trực bơm bước thành phố
=&gt; Bơm chạy liên tục khi không có tải (nước sạch), gây nóng động cơ và nguy cơ chập cháy motor</t>
  </si>
  <si>
    <t>Anh.dt</t>
  </si>
  <si>
    <t>CNV_220322</t>
  </si>
  <si>
    <t>- Bo mặt lạnh panasonic CU-C24MHK-8 bị mất -&gt; cần thay thế
- Quạt dàn nóng Daikin RC35NV1V hỏng -&gt; cần thay thế
=&gt; Sau khi bảo trì, AC h/đ bình thường</t>
  </si>
  <si>
    <t>Cuong.dv, Long.nv, Thi.pd</t>
  </si>
  <si>
    <t>EOF_220407</t>
  </si>
  <si>
    <t>THAY THẾ CÁC HỘP NỐI DÂY HỆ THỐNG ĐÈN VƯỜN</t>
  </si>
  <si>
    <t>- Thay thế 36 hộp nối dây hệ thống đèn vườn
-&gt; Chạy thử, bàn giao
=&gt; CV hoàn thành</t>
  </si>
  <si>
    <t>Hoang.v, Hoang.mv, Manh.nv, Hung.nm</t>
  </si>
  <si>
    <t xml:space="preserve">GELEXIMCO SOUTHERN STAR </t>
  </si>
  <si>
    <t>Ngõ 897, Giải Phóng, Giáp Bát, Hoàng Mai, Hà Nội</t>
  </si>
  <si>
    <t>GLX_211103_R4</t>
  </si>
  <si>
    <t>GLX_211103_R4_M01</t>
  </si>
  <si>
    <t>CUNG CẤP DỊCH VỤ QUẢN LÝ VẬN HÀNH DỰ ÁN GELEXIMCO SOUTHERN STAR</t>
  </si>
  <si>
    <t>QLVH tháng 4/2022</t>
  </si>
  <si>
    <t>Kien.lt</t>
  </si>
  <si>
    <t>GLX_211103_R4_M02</t>
  </si>
  <si>
    <t>QLVH tháng 5/2022</t>
  </si>
  <si>
    <t>GLX_211103_R4_M03</t>
  </si>
  <si>
    <t>QLVH tháng 6/2022</t>
  </si>
  <si>
    <t>GLX_211103_R4_M04</t>
  </si>
  <si>
    <t>QLVH tháng 7/2022</t>
  </si>
  <si>
    <t>GLX_211103_R4_M05</t>
  </si>
  <si>
    <t>QLVH tháng 8/2022</t>
  </si>
  <si>
    <t>GLX_211103_R4_M06</t>
  </si>
  <si>
    <t>QLVH tháng 9/2022</t>
  </si>
  <si>
    <t>GLX_211103_R4_M07</t>
  </si>
  <si>
    <t>QLVH tháng 10/2022</t>
  </si>
  <si>
    <t>GLX_211103_R4_M08</t>
  </si>
  <si>
    <t>QLVH tháng 11/2022</t>
  </si>
  <si>
    <t>GLX_211103_R4_M09</t>
  </si>
  <si>
    <t>Chưa có báo cáo về vp</t>
  </si>
  <si>
    <t>GLX_211103_R4_M10</t>
  </si>
  <si>
    <t>GLX_211103_R4_M11</t>
  </si>
  <si>
    <t>GLX_211103_R4_M12</t>
  </si>
  <si>
    <t>GLX_211103_R4_M13</t>
  </si>
  <si>
    <t>AIR WATER SATETY SERVICE INC.</t>
  </si>
  <si>
    <t>Kobe Head Office, Manufacturing Plant
3-2-16, Takatsukadai, Nishi-ku, Kobe-shi, Hyogo 651-2271. Japan</t>
  </si>
  <si>
    <t>AWS_220414_R1</t>
  </si>
  <si>
    <t>CUNG CẤP BIẾN TẦN</t>
  </si>
  <si>
    <t>Inverter</t>
  </si>
  <si>
    <t>Không có báo cáo</t>
  </si>
  <si>
    <t>TAL_220328</t>
  </si>
  <si>
    <t>BẢO TRÌ FCU PHÒNG MAY MẪU</t>
  </si>
  <si>
    <t>Tháo FCU xuống, vệ sinh dàn trao đổi nhiệt bằng hóa chất rồi lắp lại
-&gt; Sau bảo trì, FCU hoạt động bình thường</t>
  </si>
  <si>
    <t>Hung.nm, Long.nv, Manh.nv, Hoang.v, Chuong.nt, Bang.ta</t>
  </si>
  <si>
    <t>EOA_220425</t>
  </si>
  <si>
    <t>THAY THẾ BO MẠCH CHO CHILLER</t>
  </si>
  <si>
    <t>Relay board for chiller</t>
  </si>
  <si>
    <t>- Thay thế bo mạch cho chiller
-&gt; Chạy thử, bàn giao
=&gt; Cv đã hoàn thành, bo mạch sau khi thay thế h/đ bình thường</t>
  </si>
  <si>
    <t>UEH_220422_R1</t>
  </si>
  <si>
    <t>Cung cấp 5 đầu báo khói quang kết hợp nhiệt</t>
  </si>
  <si>
    <t>FSO_220330_R1</t>
  </si>
  <si>
    <t>FSO_220330_R1_AC_S01</t>
  </si>
  <si>
    <t>- Đã bảo trì được 70 điều hòa cục bộ
- 1 điều hòa Daikin RNE35MV1V9 T12 hỏng máy nén
- 1 điều hòa Daikin R24PUV2V có vách ngăn không bảo trì đượcndàn lạnh (T11)
- 1 điều hòa Mitsubishi SU-2VAAK tầng 7 bị mất nguồn, cần cấp lại nguồn
=&gt; Sau bảo trì, hệ thống AC h/đ bình thường</t>
  </si>
  <si>
    <t>- Nhà thầu thực hiện đầy đủ các hạng mục bảo trì trong checklist
- Những vị trí điều hòa lỗi, hỏng chưa bảo trì được, nhà thầu bố trí nhân sự phối hợp kỹ thuật tòa nhà khảo sát chi tiết để đưa ra phương án xử lý
- Những điều hòa khác sau khi bảo trì, hệ thống h/đ bình thường</t>
  </si>
  <si>
    <t>Cuong.dv, Long.nv, Le.hh</t>
  </si>
  <si>
    <t>FSO_220330_R1_AC_S02</t>
  </si>
  <si>
    <t>- SPS đã bảo trì được 67/72 điều hòa cục bộ
- 2 điều hòa Mitsubishi model  SU-2VAAK trong khu vực văn phòng tầng 7 mất nguồn -&gt; cần cấp lại nguồn
- Điều hòa Daikin model RNQ26MV1 tầng 8 P.New York cần làm lỗ thăm trần để bảo trì được dàn lạnh
- Điều hòa Fujisu model AUY36ABAS tầng 10 hỏng bo dàn lạnh -&gt; cần thay thế 
- 2 điều hòa Fujitsu model AOY25ANAKH &amp; Daikin model FHYC50KVE 9 Phòng Lab tầng 12 hỏng bo dàn lạnh -&gt; cần thay thế</t>
  </si>
  <si>
    <t>- Nhà thầu thực hiện đầy đủ các hạng mục bảo trì trong checklist (trừ hạng mục cách điện máy nén)
- Một số thiết bị lỗi hỏng đã đề xuất với CĐT tiến hành sửa chữa, thay thế</t>
  </si>
  <si>
    <r>
      <t xml:space="preserve">Cuong.dv, Minh.tn, Hiep.hs, Luong.px, Long.td, </t>
    </r>
    <r>
      <rPr>
        <sz val="12"/>
        <color rgb="FFFF0000"/>
        <rFont val="Arial"/>
        <family val="2"/>
      </rPr>
      <t>Thao.hv, Long.nv, Manh.nv, Dung.ct, Duc.nv, Thuc.dm</t>
    </r>
  </si>
  <si>
    <t>FSO_220330_R1_AC_S03</t>
  </si>
  <si>
    <t>FSO_220330_R1_AC_S04</t>
  </si>
  <si>
    <t>FSO_220330_R1_AC_S05</t>
  </si>
  <si>
    <t>FSO_220330_R1_AC_S06</t>
  </si>
  <si>
    <t>TAL_220414_R3</t>
  </si>
  <si>
    <t>SỬA CHỮA THAY THẾ THIẾT BỊ PCCC</t>
  </si>
  <si>
    <t>- Sửa chữa &amp; thay thế các thiết bị PCCC bị hỏng
- Chạy thử, bàn giao
=&gt; Các thiết bị sau thay thế h/đ bình thường</t>
  </si>
  <si>
    <t>Hung.nm, Manh.nv, Dao.tv</t>
  </si>
  <si>
    <t>CNV_220427</t>
  </si>
  <si>
    <t>SỬA CHỮA HỆ THỐNG ĐIỀU HÒA</t>
  </si>
  <si>
    <t>- Điều hòa Panasonic 24 000BTU phòng Kinh doanh hỏng
- Quạt dàn nóng phòng sản xuất hỏng
-&gt; Chuyển dàn nóng điều hòa &amp; dàn lạnh panasonic phòng nghỉ sang phòng Kinh doanh
-&gt; Thay thế quạt dàn nóng
=&gt; Hệ thống AC h/đ bình thường</t>
  </si>
  <si>
    <t>Cuong.dv, Long.nv, Hoang.mv</t>
  </si>
  <si>
    <t>FSO_220419_R1</t>
  </si>
  <si>
    <t>THÍ NGHIỆM TỦ TRUNG THẾ</t>
  </si>
  <si>
    <t>MV panel</t>
  </si>
  <si>
    <t>Thí nghiệm các thiết bị: LBS - Cầu dao phụ tải ngăn Incoming 1 và Incoming 2, Dao cách ly - Ngăn Outgoing MBA1 và Outgoing MBA2, Rơ le bảo vệ quá dòng ngăn MBA1 và MBA2, TI cho rơ le bảo vệ ngăn MBA1 và MBA2, Mạch dòng điện cho bảo vệ ngăn MBA1 và MBA2, Thanh cái tủ trung thế
=&gt; Công việc đã hoàn thành</t>
  </si>
  <si>
    <t>Nhà thầu đã kiểm định đầy đủ các thiết bị -&gt; sau kiểm định, hệ thống hoạt động bình thường</t>
  </si>
  <si>
    <t>VNPT IDC - INTERNET TOWER</t>
  </si>
  <si>
    <t>Tòa nhà Internet Nguyễn Phong Sắc, Cầu Giấy, Hà Nội</t>
  </si>
  <si>
    <t>Cháy cầu chì điều khiển ACB máy phát 2
-&gt; Thí nghiệm ACB
-&gt; Ktra tình trạng ACB, phát hiện dây điện cấp cho cuộn YO/YC của Acb máy phát 2 bị sứt vỏ dẫn đến mất cách điện -&gt; đã khắc phục
- Chạy thử MFĐ, ACB ở chế độ selftest
=&gt; ACB &amp; MFĐ h/đ bình thường</t>
  </si>
  <si>
    <t>Manh.lh, Toan.dv, Hung.nm</t>
  </si>
  <si>
    <t>EOA_220420</t>
  </si>
  <si>
    <t>CUNG CẤP THIẾT BỊ ÂM THANH</t>
  </si>
  <si>
    <t>Sound</t>
  </si>
  <si>
    <t>Cung cấp &amp; lắp đặt hệ thống âm thanh cho Matildas
=&gt; Công việc đã hoàn thành, hệ thống h/đ bình thường</t>
  </si>
  <si>
    <t>EOA_220426</t>
  </si>
  <si>
    <t>NÂNG CẤP HỆ THỐNG ÂM THANH</t>
  </si>
  <si>
    <t>- Nâng cấp hệ thống âm thanh, điều chỉnh hệ thống âm thanh, hướng dẫn sử dụng
-&gt; CV đã hoàn thành, hệ thống h/đ bình thường</t>
  </si>
  <si>
    <t>RMU_220426</t>
  </si>
  <si>
    <t>THAY THẾ RCCB</t>
  </si>
  <si>
    <t>- Thay thế RCCB (vật tư do khách hàng cấp)
- Test chức năng RCCB: ngưỡng tác động (mA) &amp; thời gian tác động (ms)
-&gt; CV đã hoàn thành</t>
  </si>
  <si>
    <t>Dien.hd, Hoang.v, Anh.dt</t>
  </si>
  <si>
    <t>EOA_220429</t>
  </si>
  <si>
    <t>THAY THẾ TẤM KÍNH TẦNG 2</t>
  </si>
  <si>
    <t>Kính cửa sổ chancery tầng 2 bị vỡ -&gt; Thay kính mới =&gt; cv đã hoàn thành</t>
  </si>
  <si>
    <t>KNM_220428</t>
  </si>
  <si>
    <t>I. Bơm Chiller:
1. Thay thế vòng bi bơm, vòng bi động cơ cho 4 bơm
2. Thay thế khớp nối cho bơm 1
3. Thay thế cao su khớp nối cho bơm 2,3,4
4. Thay thế lưới Y lọc cho 4 bơm
5. Thay thế gioăng mặt bích Y lọc cho bơm 3
6. Thay phớt đầu trục động cơ cho 4 bơm.
7. Căn chỉnh, chạy thử bơm
II. Tháp giải nhiệt
1. Thay thế van khóa cấp nước bù cho tháp 1
2. Thay thế van phao cấp nước bù cho tháp 1
3. Chạy thử, bàn giao
=&gt; Công việc đã hoàn thành, thiết bị hoạt động bình thường sau sửa chữa</t>
  </si>
  <si>
    <t>Le.hh, Bang.ta, Cuong.dv, Minh.tn</t>
  </si>
  <si>
    <t>USP_220504_R1</t>
  </si>
  <si>
    <t>LẮP ĐẶT BÀN QUẦY PHÒNG THU NGÂN</t>
  </si>
  <si>
    <t>Counter table</t>
  </si>
  <si>
    <t>Lắp đặt bàn quầy phòng thu ngân
-&gt; CV đã hoàn thành</t>
  </si>
  <si>
    <t>Truong.vx</t>
  </si>
  <si>
    <t>SVN_220416</t>
  </si>
  <si>
    <t>* SVN2: 
- Quạt thông gió tủ MSB1 hỏng 2 quạt -&gt; đã thay thế (vật tư KH cấp). Tủ MSB2 hỏng 1 quạt -&gt; đề nghị KH thay thế
- Tủ SSB-3: gãy 1 bản lề -&gt; đã thay thế (vật tư KH cấp). MCCB máy ép nhựa 21 có dấu hiệu quá nhiệt đầu cốt pha A -&gt; SPS đã thay thế
- Tủ DB1, DB-PRO-D2 đã bổ sung đầu cos cho 1 số đầu dây
- Tủ ACSP-2-1, tủ biến tần, ACSP-1, ACSP-2-3 đã ktra siết ốc các vị trí quét ảnh nhiệt, ghi nhận nhiệt độ cao
- Tủ biến tần: đã thay MCB 3P40A &amp; vệ sinh siết ốc, vị trí ghi nhận nhiệt độ cao (vật tư KH cấp)
* SVN1:
- Tủ ACSP-2 bị kẹt công tắc volmeter -&gt; đề nghị KH thay thế
- Tủ incomming Fedda hỏng 1 đồng hồ điện áp -&gt; đề nghị KH thay thế
-&gt; Đã thay thế 2 tụ bù. Bước 1 lắp tụ 5kVar, Bước 5 lắp tụ 10kVar theo y/c KH (vật tư KH cấp)
* Chung:
- Nhiều tủ bị hỏng đèn báo pha -&gt; đề nghị KH thay thế</t>
  </si>
  <si>
    <t>Manh.lh, Toan.dv, Thuong.mv, Thao.ct, Hung2.nm, Duc.nv, Dao.tv</t>
  </si>
  <si>
    <t>SVN3, VSIP IP, Bac Ninh</t>
  </si>
  <si>
    <t>SVN_220414</t>
  </si>
  <si>
    <t>- Tủ SSB-4: đồng hồ bị rơi vỡ màn hình -&gt; đề nghị KH thay thế
- Tủ DB-CT: 1 quạt thông gió bị hỏng -&gt; đề nghị KH thay thế
- Tủ MSB-1 &amp; MSB-2: Rơ le chạm đất đang tháo chân ZCT input</t>
  </si>
  <si>
    <t>Dien.hd, Toan.dv, Hiep.hs, Hung.nm, Thao.ct, Duc.nv</t>
  </si>
  <si>
    <t>MGC_220509</t>
  </si>
  <si>
    <t>Bảo trì 5 điều hòa cục bộ
Thay thế 2 dây curoa AHU
=&gt; CV đã hoàn thành</t>
  </si>
  <si>
    <t>Hung2.nm, Chuong.nt, Cuong.dv, Hoang.mv, Long.nv</t>
  </si>
  <si>
    <t xml:space="preserve"> - Test xả thử trụ nước cửa phòng bơm bị rung đường ống, ty treo và giá đỡ đường ống bị tụt nhiều, không đảm bảo an toàn cho hệ thống
-&gt; SPS đã ktra, xiết &amp; bắt lại các điểm ty treo &amp; giá đỡ bị tụt lỏng
-&gt; Test xả thử hệ thống chữa cháy, trụ nước theo đúng quy trình chữa cháy của hệ thống, hệ thống h/đ bình thường, không còn hiện tượng rung lắc đường ống
=&gt; Hệ thống h/đ bình thường -&gt; cần test trụ nước thường xuyên, tránh tình trạng kẹt trụ nước 
=&gt; Quá trình test thử hệ thống -&gt; cần lắp vòi &amp; lăng phun để trụ nước h/đ bình thường, đúng tính năng của trụ chữa cháy</t>
  </si>
  <si>
    <t>SG Motors cảm ơn sự hỗ trợ của SPS. Hệ thống ống nước đã h/đ bình thường trở lại. Mong muốn lần tới SPS cử người có chuyên môn cũng như tinh thần trách nhiệm cao tương tự lần này để hỗ trợ KH thực hiện việc bảo trì &amp; xử lý tình huống tốt, phù hợp</t>
  </si>
  <si>
    <t>Hung.nm, Duc.nv, Truong.vx</t>
  </si>
  <si>
    <t>TBH_220506</t>
  </si>
  <si>
    <t>BẢO TRÌ ĐIỀU HÒA VĂN PHÒNG &amp; CĂNG TIN</t>
  </si>
  <si>
    <r>
      <t>- Các tồn tại sau bảo trì:
+ Máy AC 2.09 phòng Document hết gas -&gt; cần nạp lại mới (gas R22)
+ Các máy nhà ăn AC3, AC9 &amp; Guest room (York AC 2.03) thiếu gas -&gt; cần nạp bổ sung (gas R22)
+ Các máy cách điện kém (2M</t>
    </r>
    <r>
      <rPr>
        <sz val="12"/>
        <rFont val="Calibri"/>
        <family val="2"/>
      </rPr>
      <t>Ω</t>
    </r>
    <r>
      <rPr>
        <sz val="12"/>
        <rFont val="Arial"/>
        <family val="2"/>
      </rPr>
      <t xml:space="preserve"> ): phòng Meeting room 1 (AC 2.04), nhà ăn (AC 2.02, AC 204, AC 206) &amp; máy York phòng Guest room data sâu cần có kế hoạch thay thế dần để đảm bảo h/đ liên tục
=&gt; Sau bảo trì, các máy còn lại đều h/đ bình thường, các thông số kỹ thuật đều đảm bảo</t>
    </r>
  </si>
  <si>
    <t>Thao.hv, Dung.ct, Long.nv, Hoang.mv, Cuong.dv, Hoang.v</t>
  </si>
  <si>
    <t>Số 89 Phố Láng Hạ, Phường Láng Hạ, Quận Đống Đa, Hà Nội</t>
  </si>
  <si>
    <t>VPB_220505_R2</t>
  </si>
  <si>
    <t>CẢI TẠO HỆ THỐNG BÁO CHÁY TẦNG 25</t>
  </si>
  <si>
    <t>Hung2.nm22</t>
  </si>
  <si>
    <t>- MFĐ no.3 không h/đ được
-&gt; Ktra điện áp cấp (không có điện)
-&gt; Ktra bộ sấy nước (bị hở nước, gây chập điện nhảy át bảo vệ mất nguồn điện cho bộ sạc tự động, dẫn đến tình trạng mất điện áp ắc quy)
=&gt; Hiện tại, MFĐ không h/đ được, cần:
+ SPS đem ắc quy đi ktra &amp; sạc lại
+ Cần sửa chữa sấy nước do rò rỉ nước
+ Tách nguồn điện cấp cho bộ sấy nước
+ Ktra bộ sạc ắc quy
+ Kết nối bình ắc quy, ktra tổng thể &amp; chạy thử</t>
  </si>
  <si>
    <t>Đề nghị SPS luôn cử NV kỹ thuật có chuyên môn phối hợp với BQL Tòa nhà trong thời gian chờ xử lý lỗi ắc quy, khi có thông tin y/c hỗ trợ xử lý sự cố phải có mặt trong vòng 45'</t>
  </si>
  <si>
    <t>- MFĐ chuyển chế độ Auto tự động khởi động máy
-&gt; Ktra bộ điều khiển ATS
-&gt; Bộ điều khiển hở tiếp điểm do tiếp xúc kém ở rơle
-&gt; Lắp rơ le trung gian 5 chân
=&gt; MFĐ h/đ bình thường
=&gt; Đã test thử các chế độ, MFĐ vận hành bình thường</t>
  </si>
  <si>
    <t>EOA_220505</t>
  </si>
  <si>
    <t>CUNG CẤP CÂY CHO VĂN PHÒNG</t>
  </si>
  <si>
    <t>Cung cấp cây cho văn phòng
-&gt; CV hoàn thành</t>
  </si>
  <si>
    <t>Duc.nv, Minh.tn</t>
  </si>
  <si>
    <t>TBH_220505</t>
  </si>
  <si>
    <t>TBH_220505_FA_S01</t>
  </si>
  <si>
    <t>- Xưởng 1: 1 số đầu báo lưới chắn bụi có dấu hiệu lão hóa dòn vỡ -&gt; cần thay thế mới -&gt; cần lắp thêm đầu báo và tổ hợp nút nhấn cho phòng hóa chất
- Xưởng 2: tầng 2 kho bảo hộ lao động và phòng kế toán cần lắp thêm đầu báo và tổ hợp nút nhấn, 01 cặp đầu báo beam zone 14 xưởng 2 dây tín hiệu đang tháo bỏ -&gt; cần ktra, sửa chữa lại
- Phòng Kaizen mới cần lắp thêm tổ hợp nút nhấn chuông đèn 
- Xưởng 4: đầu báo đã đến hạn thay thế theo khuyến cáo của nhà sản xuất, đề nghị nhà máy có phương án thay thế sớm để đảm bảo an toàn cho nhà máy, phòng nghỉ giải lao tầng 2 cần lắp thêm đầu báo và tổ hợp nút nhấn. Trạm điện tầng 2, phòng máy phát điện, phòng nguyên liệu mút, phòng thử cứng -&gt; cần lắp thêm tổ hợp nút nhấn còi đèn
Dây tín hiệu tổ hợp nút nhấn chuông đèn từ zone 10-zone 11 bị đứt chập, hiện đang tháo bỏ, mất đi tính năng báo đèn cho nút nhấn và mất đi tính năng báo khẩn cấp cho tổ hợp zone 11-12-19 -&gt; cần thay thế dây tín hiệu mới</t>
  </si>
  <si>
    <t>Hung.nm, Hoang.mv, Cuong.dv, Minh.tn</t>
  </si>
  <si>
    <t>TBH_220505_FA_S02</t>
  </si>
  <si>
    <t>TBH_220505_FF_S01</t>
  </si>
  <si>
    <t>FF</t>
  </si>
  <si>
    <t>- Hệ thống bơm và thiết bị điều khiển h/đ bình thường
- Cụm alarm van xưởng 2 mất kết nối với tủ báo cháy -&gt; cần sửa chữa lại
- Bơm bù áp dòng chạy hơi cao so với dòng định mức -&gt; cần theo dõi thêm và lưu ý trong lần bảo trì tiếp theo</t>
  </si>
  <si>
    <t>Hung.nm, Hoang.mv, Cuong.dv, Hoang.v, Long.nv</t>
  </si>
  <si>
    <t>TBH_220505_FF_S02</t>
  </si>
  <si>
    <t>TBH_220505_FE_S01</t>
  </si>
  <si>
    <t>FE</t>
  </si>
  <si>
    <t>- Tủ để bình chữa cháy tại khu vực nhà xe 1 số tủ han rỉ -&gt; SPS đã sơn lại, 1 số tủ mục nát, không đảm bảo chất lượng -&gt; cần thay thế tủ mới
- 1 số bình khí CO2, MT3 tại khu vực văn phòng tầng 2 trọng lượng bình không đạt -&gt; cần thay thế bình mới
- 1 quả cầu chữa cháy bồn dầu cạnh phòng bơm không đạt -&gt; SPS đã thay thế quả cầu chữa cháy mới (vật tư nhà máy cấp)</t>
  </si>
  <si>
    <r>
      <t>Hung.nm, Hoang.mv, Cuong.dv, Hoang.v,</t>
    </r>
    <r>
      <rPr>
        <sz val="12"/>
        <color rgb="FFFF0000"/>
        <rFont val="Arial"/>
        <family val="2"/>
      </rPr>
      <t xml:space="preserve"> Dung.ct, Long.nh</t>
    </r>
  </si>
  <si>
    <t xml:space="preserve">Báo cáo không ghi tên Dung.ct &amp; Long.nh, bổ sung thêm giống phần mềm
Phần mềm không có tên: </t>
  </si>
  <si>
    <t>TBH_220505_FE_S02</t>
  </si>
  <si>
    <t>- MFĐ số 3 không h/đ đc, bình ắc quy đem đi sạc
-&gt; Lắp lại bình ắc quy
-&gt; Xử lý vị trí rò rỉ nước từ đường ống áo nước của can nhiệt
-&gt; Tách cách ly nguồn điện cho toàn bộ MFĐ số 1, 2, 3, 4
-&gt; Ktra nguồn điện cấp cho bộ sạc
-&gt; Kết quả điện áp ắc quy 25,4 VDC, khi sạc 25,9 VDC, sụt áp khi khởi động 21VDC
=&gt; Vận hành chạy thử MFĐ không tải, hệ thống MFĐ h/đ bình thường</t>
  </si>
  <si>
    <t>UEH_220426</t>
  </si>
  <si>
    <t>THAY THẾ ĐẦU BÁO CHÁY (NHÂN CÔNG)</t>
  </si>
  <si>
    <t>Tủ báo cháy trung tâm báo lỗi Trouble smork L1-D007
-&gt; Ktra, thay thế đầu báo L1-D007
-&gt; Sau khi ktra &amp; thay thế, hệ thống h/đ bình thường</t>
  </si>
  <si>
    <t>Hỗ trợ thay khóa từ tầng 2 - phòng thư viện
-&gt; Thay khóa từ cho cửa từ tầng 2
-&gt; Xử lý các lỗ vít trên cửa nhôm do khóa cũ để lại
=&gt; Sau khi thay thế, cửa h/đ bình thường</t>
  </si>
  <si>
    <t>Chuong.nt, Hoang.v, Hieu.nq</t>
  </si>
  <si>
    <t>TRUNG TÂM PHÁT THANH - TRUYỀN HÌNH QUÂN ĐỘI</t>
  </si>
  <si>
    <t>165 Xã Đàn, Đống Đa, Hà Nội</t>
  </si>
  <si>
    <t>QPV_220512</t>
  </si>
  <si>
    <t>BẢO TRÌ HỆ THỐNG BƠM CHILLER</t>
  </si>
  <si>
    <t xml:space="preserve"> - Ổ trục bi bơm nước lạnh PC-TR-3 kêu -&gt; cần theo dõi thêm
- Bơm PCD-3 chảy nước ở phớt bơm -&gt; cần thay thế phớt bơm
- Bơm PC-3 khớp nối bị hỏng -&gt; cần thay thế khớp nối, hiện tại bơm PC-3 chưa h/đ được
=&gt; Sau bảo trì, hệ thống bơm chiller h/đ bình thường</t>
  </si>
  <si>
    <t>Hung2.nm, Chuong.nt, Bang.ta, Thi.pd, Duc.nv</t>
  </si>
  <si>
    <t>- Điều hòa AC-4-11 báo lỗi OL
-&gt; SPS đã ktra quạt dàn nóng bị bó trục, hỏng
=&gt; Motor quạt dàn nóng hỏng -&gt; cần thay thế quạt dàn nóng mới (motor)</t>
  </si>
  <si>
    <t>CẢI TẠO HỆ THỐNG BƠM NƯỚC SẠCH/ SỰ CỐ</t>
  </si>
  <si>
    <t>- Hệ thống gửi tin nhắn báo lỗi
-&gt; Ktra phát hiện mất nước cấp vào từ thành phố &amp; 1 bộ giắc kết nối ống nước bị hỏng -&gt; đã thay giắc kết nối mới
-&gt; Ktra mạch điều khiển bơm
=&gt; Nước thành phố đã có -&gt; hệ thống h/đ bình thường
=&gt; Đề nghị KH theo dõi thêm</t>
  </si>
  <si>
    <t>THAY THẾ BỘ ĐIỀU KHIỂN ATS XƯỞNG ĐÚC/ SỰ CỐ</t>
  </si>
  <si>
    <t>- Chạy thử ATS, máy phát lúc khởi động 2 máy, lúc chỉ khởi động 1 máy
-&gt; Đổi bộ điều khiển ATS về bộ cũ, đấu trả sơ đồ cũ, chạy thử bộ điều khiển ATS cũ với máy phát
=&gt; Sau khi đổi bộ điều khiển ATS cũ, máy phát vẫn gặp tình trạng chỉ khởi động 1 máy =&gt; Đề nghị KH ktra máy phát điện
=&gt; Đã đấu lại bộ điều khiển ATS mới &amp; chạy thử, ATS vận hành bình thường</t>
  </si>
  <si>
    <t>Manh.lh, Minh.tn</t>
  </si>
  <si>
    <t>RMU_220520</t>
  </si>
  <si>
    <t>CẤP NGUỒN CHO 2 CỬA TRƯỢT TẦNG 5C</t>
  </si>
  <si>
    <t>Sliding door</t>
  </si>
  <si>
    <t>- Cấp nguồn cho 2 cửa trượt tầng 5C
- Chạy thử, bàn giao
=&gt; CV hoàn thành</t>
  </si>
  <si>
    <t>Hieu.nq, Hoang.v, Duc.nv, Minh.tn</t>
  </si>
  <si>
    <t>THÁO DỠ VÀ DI CHUYỂN ĐIỀU HÒA TỪ TẦNG 10 XUỐNG TẦNG 7 (PHÒNG NETWORK)/ SỰ CỐ</t>
  </si>
  <si>
    <t>01 điều hòa phòng IT tầng 7 bị chảy nước -&gt; Ktra &amp; sửa chữa bơm nước ngưng
=&gt; Hiện tại điều hòa đã h/đ bình thường -&gt; cần theo dõi thêm</t>
  </si>
  <si>
    <t xml:space="preserve"> KH báo điều hòa phòng Thiết kế khi h/đ có tiếng kêu lạ
-&gt; SPS đã ktra hiện trạng máy h/đ ổn định bình thường
-&gt; Ktra quạt cánh vẫy, ktra cánh vẫy &amp; toàn bộ điều hòa
=&gt; Điều hòa h/đ bình thường</t>
  </si>
  <si>
    <t>TBH_220511</t>
  </si>
  <si>
    <t>- Xưởng 2: 03/06 quạt khu vực thấp, không h/đ được do thời gian dài không sử dụng dẫn đến dây curoa bị kẹt vào pulley =&gt; sau bảo trì, các quạt h/đ bình thường
06 quạt khu vực cao tụ quạt kém. Trong đó 2 quạt không khởi động được, 1 quạt khởi động chậm -&gt; đã thay tụ mới cho cả 6 quạt =&gt; Sau bảo trì cả 6 quạt h/đ bình thường
- Xưởng 4: Các quạt thông gió h/đ bình thường, tủ điều khiển quạt bị cháy 3 bóng đèn hiển thị nút ấn OFF
- Hệ thống quạt thông gió h/đ bình thường
=&gt; Cần thường xuyên khởi động hệ thống quạt để các quạt được trơn tru &amp; vận hành tốt hơn</t>
  </si>
  <si>
    <t>Hoang.v, Dung.ct, Long.nv, Minh.tn</t>
  </si>
  <si>
    <t>=&gt; Minh.tn không chấm công dự án này nên không có tên trong đánh giá hài lòng ở phần mềm Odoo</t>
  </si>
  <si>
    <t>The Garden, Mễ Trì, Hà Nội</t>
  </si>
  <si>
    <t>TGN_220518</t>
  </si>
  <si>
    <t>Khách hàng không trả lại báo cáo</t>
  </si>
  <si>
    <t>TAL_220428</t>
  </si>
  <si>
    <t>SỬA CHỮA HỆ THỐNG PCCC KHO HÓA CHẤT &amp; KHO RÁC</t>
  </si>
  <si>
    <t>- Các thiết bị PCCC chưa đạt tiêu chuẩn
-&gt; Thay thế các thiết bị PCCC đạt tiêu chuẩn: Thay thế 03 bộ cửa chống cháy, Thay thế 02 cụm bình chữa cháy tại chỗ bao gồm MFZL4 và MT3 (Kho hóa chất), Thay thế 05 đèn chiếu sáng sự cố, đèn exit - Paragon (Kho hóa chất), Thay thế 05 đầu báo - Kilsen (Kho rác), Thay thế 01 tổ hợp chuông đèn - Edwards (Kho rác), Thay thế 20 đầu phun Spinkler cải tạo - Protector (Kho rác), Lắp đặt hệ mạch vòng đầu phun Spinkler (Kho rác), Thay thế 05 đèn chiếu sáng sự cố - Paragon (Kho rác), Thay thế 05 đèn exit - Paragon (Kho rác), Thay thế 02 cụm bình chữa cháy tại chỗ bao gồm MFZL4 và MT3 (Kho rác), Thay thế 01 bộ Họng chữa cháy vách tường, vòi, lăng phun (Kho rác)
=&gt; Công việc đã hoàn thành, các thiết bị sau thay thế hoạt động bình thường
=&gt; Hiện tại đang chờ PCCC kiểm tra và cấp chứng nhận nghiệm thu</t>
  </si>
  <si>
    <t>Manh.lh, Hung.nm, Manh.nv, Long.nv, Duc.nv</t>
  </si>
  <si>
    <t>- Các thiết bị PCCC chưa đạt tiêu chuẩn
-&gt; Thay thế các thiết bị PCCC đạt tiêu chuẩn: Thay thế 03 bộ cửa chống cháy, Thay thế 02 cụm bình chữa cháy tại chỗ bao gồm MFZL4 và MT3 (Kho hóa chất), Thay thế 05 đèn chiếu sáng sự cố, đèn exit - Paragon (Kho hóa chất), Thay thế 05 đầu báo - Kilsen (Kho rác), Thay thế 01 tổ hợp chuông đèn - Edwards (Kho rác), Thay thế 20 đầu phun Spinkler cải tạo - Protector (Kho rác), Lắp đặt hệ mạch vòng đầu phun Spinkler (Kho rác), Thay thế 05 đèn chiếu sáng sự cố - Paragon (Kho rác), Thay thế 05 đèn exit - Paragon (Kho rác), Thay thế 02 cụm bình chữa cháy tại chỗ bao gồm MFZL4 và MT3 (Kho rác), Thay thế 01 bộ Họng chữa cháy vách tường, vòi, lăng phun (Kho rác)
=&gt; Công việc đã hoàn thành, các thiết bị sau thay thế hoạt động bình thường</t>
  </si>
  <si>
    <r>
      <t xml:space="preserve">Manh.lh, </t>
    </r>
    <r>
      <rPr>
        <sz val="12"/>
        <color rgb="FFFF0000"/>
        <rFont val="Arial"/>
        <family val="2"/>
      </rPr>
      <t>Hung.nm, Manh.nv, Long.nv, Duc.nv, Hoang.mv, Thuong.mv</t>
    </r>
  </si>
  <si>
    <t>CÔNG TY TNHH MỘT THÀNH VIÊN ĐẦU TƯ VÀ XÂY LẮP ACC</t>
  </si>
  <si>
    <t>Tòa nhà 125 Hoàng Ngân, Cầu Giấy, Hà Nội</t>
  </si>
  <si>
    <t>HNB_220316</t>
  </si>
  <si>
    <t>HNB_220316_FA_Y01</t>
  </si>
  <si>
    <t>BẢO DƯỠNG HỆ THỐNG PCCC</t>
  </si>
  <si>
    <t>HNB_220316_EM_Y01</t>
  </si>
  <si>
    <t>HNB_220316_FP_Y01</t>
  </si>
  <si>
    <t>HNB_220316_VF_Y01</t>
  </si>
  <si>
    <t>HNB_220316_FS_Y01</t>
  </si>
  <si>
    <t>Fire Suppression System (CO2)</t>
  </si>
  <si>
    <t>USP_220519_R4</t>
  </si>
  <si>
    <t>CẢI TẠO PHÒNG KHO PHÍA CỔNG TRƯỚC VĂN PHÒNG &amp; SỬA CHỮA NHỎ</t>
  </si>
  <si>
    <t>- Sơn lại cửa phòng kho
- Sửa chữa nền
- Sửa chữa bậc thềm gạch bên ngoài tòa nhà
- Sơn lại KV tường xung quanh cầu thang &amp; hành lang từ tầng 1 đến tầng 5
- Gia cố, sửa chữa phào gỗ chân tường
- Sửa chữa chốt cài chân cửa ở cổng chính
- Sơn lại KV tường trong phòng Kho
- Dán tấm decal kính mờ
=&gt; CV đã hoàn thành</t>
  </si>
  <si>
    <t>Truong,vx, Dung.ct</t>
  </si>
  <si>
    <t>YMV_220527</t>
  </si>
  <si>
    <t>CUNG CẤP QUẠT TẢN NHIỆT - NHÀ MÁY SÓC SƠN</t>
  </si>
  <si>
    <t>Cung cấp 5 quạt tản nhiệt</t>
  </si>
  <si>
    <t>Sử dụng mẫu BB giao nhận của KH =&gt; không có mục đánh giá mức độ hài lòng</t>
  </si>
  <si>
    <t xml:space="preserve">BẢO TRÌ ĐIỀU HÒA </t>
  </si>
  <si>
    <t>- Bảo dưỡng 5 điều hòa cục bộ
- Quạt bị lỗi đã thay thế quạt mới
-&gt; 5 điều hòa h/đ tốt
-&gt; Quạt mới thay h/đ tốt</t>
  </si>
  <si>
    <t>Căn 0509 Khu Mandarin Garden, Nguyễn Huy Tưởng, HN</t>
  </si>
  <si>
    <t>- Điều hòa phòng ngủ Fujitsu báo lỗi 12 không chạy
-&gt; Ktra, siết lại cầu đấu dây indoor và outdoor, reset lại, chạy thử ktra
-&gt; Điều hòa đã h/đ bình thường, lỗi này do chập chờn trên dây tín hiệu -&gt; cần theo dõi thêm</t>
  </si>
  <si>
    <t>AHU, Chiller</t>
  </si>
  <si>
    <t>Ktra sau bảo trì
-&gt; Ktra Y lọc bơm giải nhiệt số 3, 4. Tháo vệ sinh
-&gt; Y lọc bơm số 3, 4 sạch</t>
  </si>
  <si>
    <t>Le.hh, Minh.tn, Hoang.v</t>
  </si>
  <si>
    <t>BẢO TRÌ ĐIỀU HÒA CỤC BỘ/ SỰ CỐ</t>
  </si>
  <si>
    <t>- Xử lý sự cố nhỏ nước điều hòa
-&gt; Điều hòa h/đ bình thường, máy không thấy hiện tượng nhỏ nước
-&gt; Cần theo dõi thêm</t>
  </si>
  <si>
    <t>- Điều hòa mặt lạnh bị mất nguồn &amp; bị chảy nước ra ngoài mặt lạnh
-&gt; Ktra mặt lạnh điều hòa tầng 7 bị chảy nước
-&gt; Xử lý thay thế lại đường ống thoát nước của mặt lạnh
-&gt; Ktra đo nguồn đến mặt lạnh
=&gt; Điều hòa mất nguồn (không có nguồn ra mặt lạnh)
=&gt; Khắc phục được tình trạng chảy nước ra mặt lạnh điều hòa</t>
  </si>
  <si>
    <t>- Van hồi bể của hệ thống bơm cứu hỏa có hiện tượng đóng không kin
-&gt; Ktra, điều chỉnh hành trình đóng mở van
-&gt; Tháo van ra vệ sinh (không có gì bất thường)
-&gt; Lắp lại &amp; theo dõi độ kín của van khi đóng
=&gt; Hiện tại van hồi bể đã đóng kín (áp suất của hệ thống giữ nguyên mức 6,2 bar)
=&gt; Hệ thóng cứu hỏa đã đảm bảo h/đ</t>
  </si>
  <si>
    <t>Hiện tại 16.43' ngày 1/6/2022 xác nhận van hồi bể đã đóng kín, áp suất hệ thống giữ nguyên không bị tụt giảm -&gt; sẽ tiếp tục theo dõi &amp; phản hồi 2 bên nhà máy SPS &amp; SG Motors. Nếu có bất thường xảy ra, nhà máy sẽ báo cáo phản hồi kịp thời tới SPS và nhờ sự hỗ trợ tiếp</t>
  </si>
  <si>
    <t>Thao.hv, Duc.nv</t>
  </si>
  <si>
    <t>CNV_220601</t>
  </si>
  <si>
    <t>- Có tiếng kêu lạ trong dàn lạnh khi máy chạy đủ lâu
-&gt; Ktra dàn lạnh phát hiện:
+ Sensor cảm biến gió hồi chập chờn -&gt; đã cắm lại giắc &amp; đã h/đ ổn định 
+ Thiếu gas R32 gây ra hiện tượng đóng đá 1 phần dàn -&gt; đã tiến hành nạp gas R32
=&gt; Máy hiện h/đ bình thường, các thông số điện áp dòng điện &amp; áp suất gas đều đảm bảo kỹ thuật</t>
  </si>
  <si>
    <t>YMV_220506_R2</t>
  </si>
  <si>
    <t>SỬA CHỮA VÀ THAY THẾ ĐIỀU HÒA</t>
  </si>
  <si>
    <t>- Thay thế 01 điều hòa nối ống gió 48000 BTU cho dây chuyền S2
- Thay thế 01 điều hòa nối ống gió 48000 BTU cho dây chuyền F4
- Thay thế 3 điều hòa điểm cho dây chuyền sơn ED
-&gt; Chạy thử, bàn giao
=&gt; Công việc đã hoàn thành</t>
  </si>
  <si>
    <t>Nhà thầu đã thực hiện đúng tiến độ và yêu cầu kỹ thuật  của YMVN</t>
  </si>
  <si>
    <t>Hiep.hs, Long.nv, Manh.nv, Duc.nv</t>
  </si>
  <si>
    <t>WBK_220530</t>
  </si>
  <si>
    <t>WBK_220530_LV_S01</t>
  </si>
  <si>
    <t>Sau bảo trì, hệ thống tủ điện hoạt động bình thường</t>
  </si>
  <si>
    <r>
      <t xml:space="preserve">Thao.hv, Duc.nv, Truong.vx, </t>
    </r>
    <r>
      <rPr>
        <sz val="12"/>
        <color rgb="FFFF0000"/>
        <rFont val="Arial"/>
        <family val="2"/>
      </rPr>
      <t>Thuong.mv, Hung2.nm, Manh.nv, Long.td</t>
    </r>
  </si>
  <si>
    <t>WBK_220530_LV_S02</t>
  </si>
  <si>
    <t>WBK_220530_LS_Q01</t>
  </si>
  <si>
    <t>Sau bảo trì, hệ thống đèn chiếu sáng hoạt động bình thường
- 2 driver (2 cổng ra 24VDC/1 driver) của đèn led thanh âm trần tầng 2 vị trí cửa mở 2 cánh ra vào bị hỏng -&gt; cần thay mới</t>
  </si>
  <si>
    <t>WBK_220530_LS_Q02</t>
  </si>
  <si>
    <t>- Hệ thống chiếu sáng đã kiểm tra, 1 số thiết bị hỏng cần thay thế
+ Tầng 2: đèn exit gần cửa phòng Cà Mau bị hỏng
+ Tầng 6: đèn Led vuông nhỏ cửa phòng HCM hỏng
+ Tầng 8: đèn Led vuông nhỏ cửa phòng Lễ tân hỏng
Bộ nguồn đèn Led phòng Điện Biên hỏng (220V/12V/10A)</t>
  </si>
  <si>
    <r>
      <t xml:space="preserve">Dien.hd, Dung.ct, Long.dv, </t>
    </r>
    <r>
      <rPr>
        <sz val="12"/>
        <color rgb="FFFF0000"/>
        <rFont val="Arial"/>
        <family val="2"/>
      </rPr>
      <t>Duc.nv, Hoang.mv, Luong.px</t>
    </r>
  </si>
  <si>
    <t>WBK_220530_LS_Q03</t>
  </si>
  <si>
    <t>WBK_220530_LS_Q04</t>
  </si>
  <si>
    <t>WBK_220530_PL_Q01</t>
  </si>
  <si>
    <t>Sau bảo trì, hệ thống cấp thoát nước hoạt động bình thường</t>
  </si>
  <si>
    <t>Thang.lv, Thao.ct, Luong.px, Thuong.mv</t>
  </si>
  <si>
    <t>WBK_220530_PL_Q02</t>
  </si>
  <si>
    <r>
      <t xml:space="preserve">Hiep.hs, Thao.hv, Thao.ct, Long.td, Luong.px, </t>
    </r>
    <r>
      <rPr>
        <sz val="12"/>
        <color rgb="FFFF0000"/>
        <rFont val="Arial"/>
        <family val="2"/>
      </rPr>
      <t>Truong.vx</t>
    </r>
  </si>
  <si>
    <t>WBK_220530_PL_Q03</t>
  </si>
  <si>
    <t>WBK_220530_PL_Q04</t>
  </si>
  <si>
    <t>WBK_220530_AC_Q01</t>
  </si>
  <si>
    <t>Sau bảo trì, hệ thống AC hoạt động bình thường</t>
  </si>
  <si>
    <r>
      <t xml:space="preserve">Thang.lv, Thao.ct, Luong.px, </t>
    </r>
    <r>
      <rPr>
        <sz val="12"/>
        <color rgb="FFFF0000"/>
        <rFont val="Arial"/>
        <family val="2"/>
      </rPr>
      <t>Thuong.mv</t>
    </r>
  </si>
  <si>
    <t>WBK_220530_AC_Q02</t>
  </si>
  <si>
    <t>WBK_220530_AC_Q03</t>
  </si>
  <si>
    <t>WBK_220530_AC_Q04</t>
  </si>
  <si>
    <t>WBK_220530_VF_Q01</t>
  </si>
  <si>
    <t>Các quạt thông gió hoạt động bình thường</t>
  </si>
  <si>
    <t>WBK_220530_VF_Q02</t>
  </si>
  <si>
    <t>- Hệ thống quạt thông gió đã kiểm tra, bảo trì
- Quạt hút cho pantry + photo tầng 7 hỏng -&gt; cần thay thế</t>
  </si>
  <si>
    <r>
      <t xml:space="preserve">Dien.hd, Duc.nv, Luong.px, </t>
    </r>
    <r>
      <rPr>
        <sz val="12"/>
        <color rgb="FFFF0000"/>
        <rFont val="Arial"/>
        <family val="2"/>
      </rPr>
      <t>Hiep.hs, Thao.hv, Thao.ct, Long.td, Truong.vx</t>
    </r>
  </si>
  <si>
    <t>WBK_220530_VF_Q03</t>
  </si>
  <si>
    <t>WBK_220530_VF_Q04</t>
  </si>
  <si>
    <t>WBK_220530_AP_Q01</t>
  </si>
  <si>
    <t>WBK_220530_AP_Q02</t>
  </si>
  <si>
    <t>WBK_220530_AP_Q03</t>
  </si>
  <si>
    <t>WBK_220530_AP_Q04</t>
  </si>
  <si>
    <t>WBK_220530_PS_S01</t>
  </si>
  <si>
    <t>Sau bảo trì, hệ thống báo động hoạt động bình thường</t>
  </si>
  <si>
    <r>
      <t xml:space="preserve">Thao.hv, Manh.nv, Long.td, </t>
    </r>
    <r>
      <rPr>
        <sz val="12"/>
        <color rgb="FFFF0000"/>
        <rFont val="Arial"/>
        <family val="2"/>
      </rPr>
      <t>Duc.nv, Truong.vx, Thuong.mv, Hung2.nm</t>
    </r>
  </si>
  <si>
    <t>WBK_220530_PS_S02</t>
  </si>
  <si>
    <t>WBK_220530_CC_Q01</t>
  </si>
  <si>
    <t>Sau bảo trì, hệ thống CCTV hoạt động bình thường</t>
  </si>
  <si>
    <t>WBK_220530_CC_Q02</t>
  </si>
  <si>
    <t xml:space="preserve">- Hệ thống camera đã kiểm tra, bảo trì
- Đầu ghi NVR2 bị lỗi ổ cứng -&gt; cần thay thế (2 ổ cứng 6T)
- Pin Cmode hỏng -&gt; cần thay (01)
- Cần nâng cấp phần mềm cho hệ thống
</t>
  </si>
  <si>
    <t>WBK_220530_CC_Q03</t>
  </si>
  <si>
    <t>WBK_220530_CC_Q04</t>
  </si>
  <si>
    <t>WBK_220530_AS_Q01</t>
  </si>
  <si>
    <t>Sau bảo trì, hệ thống hoạt động bình thường
- Bo điều khiển cửa tầng 8 không nhận nguồn điện từ ắc quy khi mất điện lưới -&gt; cần kiểm tra sửa chữa (cửa chính tầng 8)</t>
  </si>
  <si>
    <r>
      <t xml:space="preserve">Thao.hv, Hung2.nm, Duc.nv, Truong.vx, </t>
    </r>
    <r>
      <rPr>
        <sz val="12"/>
        <color rgb="FFFF0000"/>
        <rFont val="Arial"/>
        <family val="2"/>
      </rPr>
      <t>Thuong.mv, Manh.nv, Long.td</t>
    </r>
  </si>
  <si>
    <t>WBK_220530_AS_Q02</t>
  </si>
  <si>
    <t>- Hệ thống kiểm soát ra vào đã kiểm tra, hoạt động bình thường
- 01 ắc quy tủ nguồn tầng 2 hỏng (tủ 2.6 phòng UPS)
- 01 ắc quy tủ nguồn tầng 7 hỏng (tủ 7.1 cửa ra thang máy)
-&gt; cần thay thế 2 ắc quy để hệ thống hoạt động an toàn</t>
  </si>
  <si>
    <t>WBK_220530_AS_Q03</t>
  </si>
  <si>
    <t>WBK_220530_AS_Q04</t>
  </si>
  <si>
    <t>WBK_220530_FF_S01</t>
  </si>
  <si>
    <t>Sau bảo trì, hệ thống PCCC hoạt động bình thường</t>
  </si>
  <si>
    <r>
      <t xml:space="preserve">Thao.hv, Manh.nv, Long.td, </t>
    </r>
    <r>
      <rPr>
        <sz val="12"/>
        <color rgb="FFFF0000"/>
        <rFont val="Arial"/>
        <family val="2"/>
      </rPr>
      <t>Hung2.nm, Duc.nv, Truong.vx, Thuong.mv</t>
    </r>
  </si>
  <si>
    <t>WBK_220530_FF_S02</t>
  </si>
  <si>
    <t>WBK_220530_RD_S01</t>
  </si>
  <si>
    <r>
      <t xml:space="preserve">Thao.hv, Duc.nv, Truong.vx, Thuong.mv, </t>
    </r>
    <r>
      <rPr>
        <sz val="12"/>
        <color rgb="FFFF0000"/>
        <rFont val="Arial"/>
        <family val="2"/>
      </rPr>
      <t>Manh.nv, Long.td, Hung2.nm</t>
    </r>
  </si>
  <si>
    <t>WBK_220530_RD_S02</t>
  </si>
  <si>
    <t>UEH_220324</t>
  </si>
  <si>
    <t>UEH_220324_CH_Y01</t>
  </si>
  <si>
    <t>BẢO TRÌ HỆ THỐNG CHILLER, OAHU</t>
  </si>
  <si>
    <t>Sau bảo trì mạch 1 &amp; 2 hoạt động bình thường. 
Mạch 3 đang bị lỗi bộ điều khiển nên không hoạt động được -&gt; cần sớm thay mới để bảo đảm công suất lạnh</t>
  </si>
  <si>
    <t>Thao.hv, Hoang.mv, Truong.vx</t>
  </si>
  <si>
    <t>UEH_220324_CH_Q01</t>
  </si>
  <si>
    <t>- Module 3 hiện không hoạt động do lỗi bộ điều khiển -&gt; cần sớm sửa chữa, thay thế để đưa vào hoạt động
- Module 1 &amp; 2 hoạt động bình thường. Quạt làm mát tủ điều khiển module 2 bị hỏng -&gt; cần thay mới</t>
  </si>
  <si>
    <t>UEH_220324_CH_Q02</t>
  </si>
  <si>
    <t>- Sau bảo trì, hệ thống 1 &amp; 2 hoạt động bình thường
- Module 3 hiện không hoạt động do lỗi điều khiển -&gt; cần sớm sửa chữa để đưa máy vào hoạt động
- Quạt làm mát từ điều khiển module 2 bị hỏng. Quạt giải nhiệt dàn nóng module 2 có tiếng kêu bi -&gt; cần theo dõi</t>
  </si>
  <si>
    <t>Gửi phương án sửa chữa module 3 &amp; gửi báo giá quạt/bi cần thay thế</t>
  </si>
  <si>
    <t>Thao.hv, Long.nv, Long.td</t>
  </si>
  <si>
    <t>UEH_220324_CH_Q03</t>
  </si>
  <si>
    <t>UEH_220324_WP_Y01</t>
  </si>
  <si>
    <t xml:space="preserve">Chilled water pump </t>
  </si>
  <si>
    <t>Sau bảo trì, bơm lanh hoạt động bình thường</t>
  </si>
  <si>
    <t>UEH_220324_WP_Q01</t>
  </si>
  <si>
    <t>UEH_220324_WP_Q02</t>
  </si>
  <si>
    <t>- Phớt cổ bơm 1 bị chảy nước -&gt; cần sửa chữa, thay thế
- Bi động cơ bơm 1 kêu -&gt; cần thay thế
=&gt; Sau bảo trì, 2 bơm hoạt động bình thường</t>
  </si>
  <si>
    <t>- Gửi báo giá phớt cổ bơm 1
- Gửi báo giá bi động cơ bơm 1</t>
  </si>
  <si>
    <t>Thao.hv, Long.nv, Long.dv</t>
  </si>
  <si>
    <t>UEH_220324_WP_Q03</t>
  </si>
  <si>
    <t>UEH_220324_AH_Q01</t>
  </si>
  <si>
    <t>Sau bảo trì, máy hoạt động bình thường
-&gt; Phin lọc thô &amp; phin lọc túi cũ và không còn đạt chất lượng cần thay mới</t>
  </si>
  <si>
    <t>UEH_220324_AH_Q02</t>
  </si>
  <si>
    <t>- Sau bảo trì máy hoạt động bình thường
- Phin lọc túi không còn đạt chất lượng -&gt; cần thay thế
- Unit 1: van tiết lưu nhiệt hoạt động không ổn định -&gt; cần theo dõi thêm</t>
  </si>
  <si>
    <r>
      <t xml:space="preserve">Thao.hv, </t>
    </r>
    <r>
      <rPr>
        <sz val="12"/>
        <color rgb="FFFF0000"/>
        <rFont val="Arial"/>
        <family val="2"/>
      </rPr>
      <t>Hoang.mv, Truong.vx</t>
    </r>
    <r>
      <rPr>
        <sz val="12"/>
        <rFont val="Arial"/>
        <family val="2"/>
      </rPr>
      <t>, Dung.ct, Luong.px</t>
    </r>
  </si>
  <si>
    <t>UEH_220324_AH_Q03</t>
  </si>
  <si>
    <t>- Áp suất gas hút Unit 2 hơi thấp (-150psi) -&gt; cần theo dõi
- Sau bảo trì, máy hoạt động bình thường</t>
  </si>
  <si>
    <t>UEH_220324_AH_Q04</t>
  </si>
  <si>
    <t>UEH_210913_02</t>
  </si>
  <si>
    <t>UEH_210913_02_FA_S01</t>
  </si>
  <si>
    <t>BẢO TRÌ HỆ THỐNG BÁO CHÁY - TẠI 18 TÔN ĐẢN</t>
  </si>
  <si>
    <t>- Tủ trung tâm báo 01 lỗi: "Trouble smoke 1D019" (Sảnh tầng 4) -&gt; Qua ktra thấy vị trí này đang bị thiếu 1 đế đầu báo (để tích hợp chuông_ =&gt; cần lắp đặt bổ sung
=&gt; Sau khi bảo trì xong, hệ thống hoạt động bình thường</t>
  </si>
  <si>
    <t>Hieu.nq, Hoang.mv, Cuong.dv</t>
  </si>
  <si>
    <t>UEH_210913_02_FA_S02</t>
  </si>
  <si>
    <t>- Đã kiểm tra các chức năng &amp; hiển thị của tủ trung tâm -&gt; hoạt động bình thường
- Kiểm tra nguồn &amp; bộ sạc, khả năng tích xả của ắc quy
- Kiểm tra, vệ sinh &amp; thử chức năng của từng thiết bị báo cháy, chuông, đèn
- Đầu báo cháy DO19 hành lang tầng 4 không có đế &amp; đầu báo (đế kết hợp chuông) -&gt; cần bổ sung thiết bị cho vị trí trên
=&gt; Hệ thống báo cháy hoạt động bình thường</t>
  </si>
  <si>
    <t>Hoang.v, Dung.ct, Long.dv</t>
  </si>
  <si>
    <t>UEH_210913</t>
  </si>
  <si>
    <t>UEH_210913_GE_Q01</t>
  </si>
  <si>
    <t>- Đã thay thế 1 ắc quy mới (vật tư do SPS cấp)
-&gt; Sau khi bảo trì, hệ thống máy phát điện hoạt động bình thường</t>
  </si>
  <si>
    <t>UEH_210913_GE_Q02</t>
  </si>
  <si>
    <t>Sau khi bảo dưỡng, hệ thống máy phát điện hoạt động bình thường</t>
  </si>
  <si>
    <t>UEH_210913_GE_Y01</t>
  </si>
  <si>
    <t>Sau khi thay thế vật tư: dầu nhớt, hệ thống lọc &amp; bảo trì máy phát điện -&gt; hệ thống hoạt động bình thường</t>
  </si>
  <si>
    <t>UEH_210913_GE_Q03</t>
  </si>
  <si>
    <t>LTK_220601</t>
  </si>
  <si>
    <t>SỬA CHỮA ĐƯỜNG CÁP ĐIỆN TỔNG</t>
  </si>
  <si>
    <t>- Di chuyển đi ngầm đường cáp điện tổng 
- Lắp đặt, đấu nối
- Chạy thử, bàn giao
-&gt; CV đã hoàn thành</t>
  </si>
  <si>
    <r>
      <t xml:space="preserve">Toan.dv, Dung.ct, Hiep.hs, Long.nv, </t>
    </r>
    <r>
      <rPr>
        <sz val="12"/>
        <color rgb="FFFF0000"/>
        <rFont val="Arial"/>
        <family val="2"/>
      </rPr>
      <t>Phuc.vx, Hoang.v, Chuong.nt, Manh.nv, Long.td</t>
    </r>
  </si>
  <si>
    <t>Toan.dv22</t>
  </si>
  <si>
    <t>RCBO</t>
  </si>
  <si>
    <t>- Lắp đặt RCBO (vật tư khách hàng cấp
- Chạy thử, bàn giao
-&gt; Công việc hoàn thành, thiết bị h/đ bình thường</t>
  </si>
  <si>
    <t>Toan.dv, Duc.nv, Hieu.nq, Dung.ct, Thuong.mv, Phuc.vx, Hoang.v</t>
  </si>
  <si>
    <t>MGC_220607</t>
  </si>
  <si>
    <t>BẢO TRÌ FCU</t>
  </si>
  <si>
    <t>Bảo trì 01 FCU sảnh Lễ tân tầng 1 đã hoàn thành
-&gt; Bảo trì FCU sảnh lễ tân tầng 1 đã xong, điều hòa bị đuối công suất, đọng sương ở đáy FCU do bảo ôn đã lâu ngày xuống cấp
-&gt; Cần lắp thêm điều hòa mới, bọc lại bảo ôn FCU</t>
  </si>
  <si>
    <t>Hiep.hs, Dung.ct, Truong.vx</t>
  </si>
  <si>
    <t>QPV_220520_R1</t>
  </si>
  <si>
    <t>THAY THẾ CÔNG TẮC DÒNG CHẢY CHO CHILLER</t>
  </si>
  <si>
    <t>- Công tắc dòng chảy của chiller bị lỗi -&gt; Thay thế 4 công tắc dòng chảy cho chiller =&gt; Công việc đã hoàn thành, sau thay thế công tắc dòng chảy hoạt động bình thường</t>
  </si>
  <si>
    <r>
      <t>Thao.hv, Bang.ta, Hiep.hs, Dung.ct,</t>
    </r>
    <r>
      <rPr>
        <sz val="12"/>
        <color rgb="FFFF0000"/>
        <rFont val="Arial"/>
        <family val="2"/>
      </rPr>
      <t xml:space="preserve"> Long.nv</t>
    </r>
  </si>
  <si>
    <t>USP_220609_R1</t>
  </si>
  <si>
    <t>LẮP ĐẶT MÁI TÔN CHO NHÀ VỆ SINH NGOÀI TRỜI</t>
  </si>
  <si>
    <t xml:space="preserve"> Lắp đặt mái tôn cho nhà vệ sinh ngoài trời, khung xương của mái tôn - sử dụng lại khung xương đã có sẵn =&gt; CV đã hoàn thành</t>
  </si>
  <si>
    <t>Bang.ta, Truong.vx</t>
  </si>
  <si>
    <t>- Máy điều hòa treo tường 24.000BTU phòng server kém mát
-&gt; SPS ktra máy điều hòa treo tường vẫn h/đ bình thường. Máy điều hòa h/đ đã lâu, hiệu xuất làm lạnh kém, không đảm bảo nhiệt độ cho phòng server -&gt; đề nghị KH lắp đặt thêm 1 máy điều hòa cassette cho phòng server để đảm bảo có tính dự phòng &amp; máy đảm bảo có tính dự phòng &amp; máy đảm bảo luân phiên, đáp ứng đủ nhiệt độ cho phòng
=&gt; Hiện tại đang cho chạy 1 máy cassette 24/24h để đảm bảo nhiệt độ phòng trong thời gian chờ lắp máy mới</t>
  </si>
  <si>
    <t>Phần mềm airnet gửi cảnh báo đầu đẩy máy nén tăng cap ở dàn CPUR2
-&gt; SPS đã ktra toàn bộ hệ thống điều hòa, phát hiện hư hỏng 2 sensor gas tại dàn lạnh ACU 09-2 tầng 9 &amp; ACU08-1 tầng 8
=&gt; đề nghị thay mới 2 sensor gas cho ACU 09-2 &amp; ACU 08-1</t>
  </si>
  <si>
    <t>YMV_220609</t>
  </si>
  <si>
    <t xml:space="preserve">THAY THẾ MÁY NÉN ĐIỀU HÒA 36000 BTU CHO DÂY CHUYỀN F5 </t>
  </si>
  <si>
    <t>- Thay máy nén điều hòa 36000BTU cho dây chuyền F5
-&gt; Chạy thử, bàn giao
=&gt; CV đã hoàn thành</t>
  </si>
  <si>
    <t>Nhà thầu đã thực hiện đúng theo y/c của YMVN</t>
  </si>
  <si>
    <t>Thao.hv, Dung.ct, Manh.nv</t>
  </si>
  <si>
    <t>Kg có báo cáo bản gốc, Mr Hải YMVN gửi file scan qua zalo cho Bang.ta</t>
  </si>
  <si>
    <t>YMV_220610</t>
  </si>
  <si>
    <t>CUNG CẤP QUẠT TẢN NHIỆT &amp; CUỘN KHÁNG</t>
  </si>
  <si>
    <t>Cooling fan &amp; Reactor</t>
  </si>
  <si>
    <t xml:space="preserve">Cung cấp 5 quạt tản nhiệt &amp; 2 cuộn kháng </t>
  </si>
  <si>
    <t>3 điều hòa tầng 12 không mát
- Ktra, thay thế 3 van điện từ
=&gt; Sau khi ktra &amp; thay thế, điều hòa h/đ bình thường</t>
  </si>
  <si>
    <t>Hieu.nq, Truong.vx</t>
  </si>
  <si>
    <t>FCU văn phòng khu vực thang C tầng 13 không mát
-&gt; Ktra phát hiện van điện từ tổng bị hỏng
=&gt; Đã khắc phục tạm thời để FCU h/đ
=&gt; Cần thay thế van</t>
  </si>
  <si>
    <t>DIEN.HD22</t>
  </si>
  <si>
    <t>-Tủ điện tầng 2 RCCB 4 bị nhảy át
- Nút ấn cơ mở cửa nhà vệ sinh nưc tầng 2 bị kẹt 
-&gt; Ktra dòng rò của RCCB &amp; các át tep, Ktra các pha, trung tính và tiếp địa của các lộ dây. Ktra các lộ dây nghi vấn, có 1 lộ dây trung tính thông mạch với trung tính tổng. Sau ktra, xử lý hiện tại chưa có hiện tượng bị nhảy át -&gt; cần theo dõi thêm
-&gt; Đã tạm thời thay thế nút ấn cơ khác cho cửa nhà vệ sinh nữ tầng 2. Chờ lên lịch đi dây cấp nguồn thay thế nút ấn cảm ứng sau.
=&gt; Hệ thống điện hoạt động bình thường -&gt; cần theo dõi thêm
=&gt; Cửa vệ sinh nữ tầng 2 h/đ bình thường</t>
  </si>
  <si>
    <t>Hoang.v, Long.nv</t>
  </si>
  <si>
    <t>- Sensor ống lỏng AC 8-1 &amp; AC 9-2 hỏng
-&gt; Thay thế sensor ống lỏng cho 2 dàn lạnh AC 8-1 &amp; AC 9-2
-&gt; Chạy ktra
=&gt; Sau khi thay, 2 dàn lạnh đã hoạt động bình thường</t>
  </si>
  <si>
    <t>- MCCB tổng của điều hòa (tầng 4, KT) bị trip
-&gt; Đo dòng tải các pha của MCCB bị trip (129A, 146A,148A), quét ảnh nhiệt
=&gt; Phát hiện điểm qua nhiệt ở đầu cos (pha A)
=&gt; Cần thay thế đầu cos (mối nối)</t>
  </si>
  <si>
    <t>LTK_220609</t>
  </si>
  <si>
    <t>CẢI TẠO HỆ THỐNG CÁP MẠNG</t>
  </si>
  <si>
    <t>- Di chuyển cáp quang nhà mạng cấp vào nhà
- Lắp đặt cáp mạng trong nhà
- Chạy thử, bàn giao 
=&gt; Hệ thống hoạt động bình thường</t>
  </si>
  <si>
    <t>Hung.nm, Toan.dv, Hoang.v, Chuong.nt</t>
  </si>
  <si>
    <t>MVA_220607</t>
  </si>
  <si>
    <t>THAY THẾ ĐỘNG CƠ QUẠT DÀN NÓNG ĐIỀU HÒA AC-4-11</t>
  </si>
  <si>
    <t>- Thay mô tơ quạt dàn nóng điều hòa AC-4-11
- Bật điều hòa chạy ktra
=&gt; Điều hòa đã h/đ bình thường</t>
  </si>
  <si>
    <t>UND_220610</t>
  </si>
  <si>
    <t>TƯ VẤN ĐÁNH GIÁ VIỆC TĂNG BÀN LÀM VIỆC CHO TÒA NHÀ GOUNH</t>
  </si>
  <si>
    <t>Tư vấn đánh giá việc tăng bàn làm việc cho Tòa nhà Gounh</t>
  </si>
  <si>
    <t>Manh.lh, Bang.ta, Toan.dv</t>
  </si>
  <si>
    <t>- Camera 05 không hoạt động
-&gt; Ktra các đường cáp đến camera
-&gt; Đảo vị trí các camera xác định nguyên nhân do camera bị hỏng, không hoạt động
=&gt; Đề nghị thay thế camera mới</t>
  </si>
  <si>
    <t>- Lắp đặt khóa cửa tủ
- Dán lại 1 số chữ ở quầy bar
=&gt; CV đã hoàn thành</t>
  </si>
  <si>
    <t>- Lộ đèn cột khu bể bơi bị nhảy át chống rò
-&gt; Đấu lại át chống rò, ktra các cột đèn có hiện tượng hấp hơi, đọng nước
-&gt; Hiện tại các lộ đèn hoạt động bình thường, không bị nhảy át
=&gt; 01 đèn cột cạnh chòi cạnh bể bơi bị hỏng đu bóng -&gt; cần thay thế
=&gt; cần xử lý các cột đèn tránh tình trạng bị hấp hơi đọng nước gây rò điện dẫn đến nhảy át triệt để</t>
  </si>
  <si>
    <t>Hoang.v, Dao.tv</t>
  </si>
  <si>
    <t>LTK_220616</t>
  </si>
  <si>
    <t>KẾT NỐI DÂY CHO MICRO</t>
  </si>
  <si>
    <t>Micro</t>
  </si>
  <si>
    <t>- Micro không dây khi phát biểu bị rè, dây kết nối mic đặt bàn ngắn
-&gt; Cung cấp dây kết nối cho mic đặt bàn
-&gt; Setup hệ thống, kết nối dây cho mic đặt bàn
=&gt; Hệ thống hoạt động bình thường</t>
  </si>
  <si>
    <t>- ACB main của tủ ATS 1.2 có hiện tượng không ON được
-&gt; Thí nghiệm ACB
-&gt; Ktra cơ khí, ktra đóng cắt bằng tay
-&gt; Ktra h/đ tự động, điều khiển điện
=&gt; Kết quả thí nghiệm ACB đạt
=&gt; Kết quả thử cơ khí, điều khiển đóng cắt bằng tay hoạt động tốt
=&gt; Kết quả kiểm tra h/đ tự động, điều khiển điện, ACB h/đ tốt
=&gt; Đề nghị KH theo dõi thêm</t>
  </si>
  <si>
    <t xml:space="preserve">Đồng </t>
  </si>
  <si>
    <t>- Đầu báo địa chỉ 02 bị lỗi
-&gt; Ktra đầu báo
-&gt; Vệ sinh đầu báo
=&gt; Sau khi ktra, bảo dưỡng đầu báo địa chỉ 02 hoạt động bình thường</t>
  </si>
  <si>
    <t>Nhà thầu thực hiện bảo hành theo hợp đồng</t>
  </si>
  <si>
    <t>BẢO HÀNH THAY BƠM CHỮA CHÁY DIEZEL</t>
  </si>
  <si>
    <t>Fire figting pump</t>
  </si>
  <si>
    <t>- Bơm chữa cháy diezel không hoạt động được
-&gt; Ktra hệ thống điều khiển
-&gt; Thay rơ le trung gian 
=&gt; Đường hồi dầu bị vỡ -&gt; cần thay thế đường hồi dầu mới
=&gt; Sau khi ktra, sửa chữa hệ thống bơm diezel h/đ bình thường</t>
  </si>
  <si>
    <t>BML_220505</t>
  </si>
  <si>
    <t>BML_220505_GE_S01</t>
  </si>
  <si>
    <t>- Bồn dầu nhiên liệu có hiện tượng han rỉ -&gt; cần sơn lại
-&gt; Sau khi bảo trì, hệ thống máy phát điện hoạt động bình thường</t>
  </si>
  <si>
    <t>Đề nghị nhà thầu xem xét hỗ trợ sơn lại bồn dầu bị han rỉ giúp Big C Mê Linh</t>
  </si>
  <si>
    <t>BML_220505_GE_Q01</t>
  </si>
  <si>
    <t>BML_220505_GE_Y01</t>
  </si>
  <si>
    <t>BML_220505_GE_Q02</t>
  </si>
  <si>
    <t>No.35, Road 15, VSIP IP, Bac Ninh</t>
  </si>
  <si>
    <t>SGV_220531</t>
  </si>
  <si>
    <t>SGV_220531_LV_Y01</t>
  </si>
  <si>
    <t>Verification medium voltage</t>
  </si>
  <si>
    <t>Kiểm định hệ thống điện trung thế -&gt; công việc đã hoàn thành</t>
  </si>
  <si>
    <t>Manh.lh, Dien.hd, Duc.nv, Hoang.v, Hoang.mv</t>
  </si>
  <si>
    <t>Low voltage main switch board</t>
  </si>
  <si>
    <t>SGV_220531_FA_S01</t>
  </si>
  <si>
    <t>- Đã kiểm tra, vệ sinh các đầu báo cháy
- Kiểm tra vệ sinh &amp; test thử chức năng của các tổ hợp nút nhấn, chuông, đèn
- Thử chức năng của các đầu báo cháy bằng thiết bị chuyên dụng 
- 1 số vị trí đầu báo bị lỗi đế đã tiếp cận &amp; xử lý. Các đầu báo hoạt động bình thường
- Kiểm tra các chức năng của tủ điều khiển chính &amp; tủ hiển thị phụ hoạt động ổn định
- Kiểm tra điện áp nguồn vào, bộ sạc và khả năng tích - giải phóng điện áp ắc quy
- Test liên động hệ thống chuông đèn hoạt động bình thường
=&gt; Hệ thống báo cháy hoạt động bình thường</t>
  </si>
  <si>
    <t>Cảm ơn SPS, nhờ SPS tiếp tục theo dõi &amp; hỗ trợ SG Motor khi cần
Mong sớm nhận được hỗ trợ từ SPS về hạng mục kẹp chì &amp; xả nước trụ nước PCCC để test kiểm tra</t>
  </si>
  <si>
    <t>Hoang.v, Manh.nv, Duc.nv</t>
  </si>
  <si>
    <t>SGV_220531_FA_Y01</t>
  </si>
  <si>
    <t>- Kiểm tra chức năng hiển thị &amp; các phím điều khiển của cả 2 tủ trung tâm hoạt động bình thường
- Kiểm tra vệ sinh &amp; thử chức năng của các thiết bị báo cháy
- Thử liên động hệ thống chuông đèn hoạt động bình thường
- Kiểm tra bộ sạc &amp; khả năng tích xả của ắc quy
=&gt; Hệ thống báo cháy hoạt động bình thường</t>
  </si>
  <si>
    <t>SGV_220531_EL_Y01</t>
  </si>
  <si>
    <t>SGV_220531_FW_Y01</t>
  </si>
  <si>
    <t>Sau bảo trì, bơm hoạt động bình thường.Các thông số kỹ thuật đều đảm bảo</t>
  </si>
  <si>
    <t>Xác nhận thông tin SPS phản hồi vào báo cáo. Nhờ SPS những lần bảo trì &amp; kiểm tra tới, chú ý kiểm tra giúp SG Motors</t>
  </si>
  <si>
    <t>Thao.hv, Chuong.nt,  Long.nv, Truong.vx</t>
  </si>
  <si>
    <t>SGV_220531_WW_Y01</t>
  </si>
  <si>
    <t>Sau bảo trì, bơm thoát nước hoạt động bình thường.Các thông số kỹ thuật đều đảm bảo</t>
  </si>
  <si>
    <t>Bơm nước hoạt động bình thường, hệ thống bình thường, mong muốn SPS theo dõi &amp; hỗ trợ thêm</t>
  </si>
  <si>
    <t>SGV_220531_FE_Q01</t>
  </si>
  <si>
    <t xml:space="preserve">- 1 bình MFZL4 (trong xưởng) nhỏ hơn 1,2mpa -&gt; không đạt, cần thay thế
- 1 bình CO2 (văn phòng) bị mất kẹp chì
=&gt; Sau kiểm tra, bảo dưỡng hệ thống bình chữa cháy hoạt động bình thường </t>
  </si>
  <si>
    <t>- Kiểm tra bị thiếu, chưa đầy đủ. Thực tế còn 1 bình bột ABC bị mất kẹp chì, nhưng không thấy ghi báo cáo
- Lần trước đã comment &amp; liên lạc với phụ trách SPS là lần tới SPS hỗ trợ khi sẽ giúp SG Motors bổ sung kẹp chì, nhưng lần này vẫn chưa làm
-&gt; Đề nghị SPS hỗ trợ trong lần bảo trì tiếp theo</t>
  </si>
  <si>
    <t>Chuong.nt, Thao.hv, Long.nv, Truong.vx</t>
  </si>
  <si>
    <t>SGV_220531_FE_Q02</t>
  </si>
  <si>
    <t xml:space="preserve"> - Hệ thống hoạt động bình thường, nhiều vị trí để bình cứu hỏa cần bổ sung tiêu lệnh chữa cháy và nội quy phòng cháy chữa cháy
- Nhiều vị trí để bình cứu hỏa bị kê đồ chặn đường để tiếp cận bình, cần chuyển các đồ vật đang che chắn bình cứu hỏa để dễ dàng thao tác khi có cháy
- 01 bình bột trong xưởng sản xuất mất khí, không đạt tiêu chuẩn cần thay thế bình</t>
  </si>
  <si>
    <t>Cảm ơn sự hỗ trợ của SPS,  SG Motor đã nhận thông tin &amp; chú ý</t>
  </si>
  <si>
    <t>Hung.nm, Long.dv, Long.td</t>
  </si>
  <si>
    <t>Hung2.n, Luong.px</t>
  </si>
  <si>
    <t>SGV_220531_FE_Q04</t>
  </si>
  <si>
    <t>SGV_220531_FF_Y01</t>
  </si>
  <si>
    <t>- 2 bình ắc quy của bơm diezel nội trở ắc quy cao hơn bình thường so với tiêu chuẩn -&gt; cần theo dõi, thay thế sớm
- Đã thay thế vật tư: dầu nhớt, nước làm mát, lọc nhớt, lọc nhiên liệu cho bơm diezel (vật tư do SPS cấp)
-&gt; Sau bảo trì, hệ thống bơm chữa cháy hoạt động bình thường</t>
  </si>
  <si>
    <t>Về vấn đề 2 bình ắc quy của bơm diezel nội trở cao hơn bình thường: sẽ tiếp tục theo dõi &amp; xử lý vì chưa đến mức NG nên mong muốn SPS theo dõi cùng &amp; hỗ trợ thêm</t>
  </si>
  <si>
    <t>SGV_220531_FF_Q01</t>
  </si>
  <si>
    <t>- Bình ắc quy của bơm diesel kém, không có hiện tượng ăn mòn đầu cực, test đế không ổn định, cần thay thế ắc quy mới
- 1 đồng hồ áp lực phía bên trong xưởng hỏng, cần thay thế đồng hồ áp lực mới
- Trụ nước cạnh phòng nén khí test vẫn bị rung đường ống (trụ lỗi cần sửa chữa hoặc thay thế trụ mới)
- Tủ điều khiển và các bơm hoạt động bình thường ở chế độ tự động &amp; bằng tay
- Động cơ diesel có hiện tượng rò rỉ nhớt ở vị trí bulong xả nhớt, cần thay thế trong lần thay nhớt động cơ tiếp theo</t>
  </si>
  <si>
    <t>Đã nhận thông tin theo comment của nhà thầu SPS 
- Về vấn đề trụ nước đầu nhà máy: SMVC sẽ tiếp tục liên hệ Kinden &amp; cùng với SPS hỗ trợ xử lý trước 1/11 (do 1/11 có đoàn kiểm tra)
- Nhờ SPS lập 1 bản báo cáo kỹ thuật bao gồm đầy đủ thông tin: hình ảnh, vị trí, vấn đề, phương pháp xử lý, comment,.. và gửi mail cho SMVC</t>
  </si>
  <si>
    <t>SGV_220531_FF_Q02</t>
  </si>
  <si>
    <t>- Bộ sạc điện tự động 24VDC cho bơm diesel bị hỏng -&gt; cần thay thế bộ sạc tự động mới;
- Sạc lại 2 bình đo nội trở, kiểm tra từng bình ắc quy
=&gt; Sau bảo trì, hệ thống chữa cháy hoạt động bình thường</t>
  </si>
  <si>
    <t>Đề nghị SPS cho báo giá bộ sạc điện tự động 24V</t>
  </si>
  <si>
    <t>SGV_220531_FF_Q03</t>
  </si>
  <si>
    <t>Đã thay thế vật tư: dầu nhớt, nước làm mát, lọc nhiên liệu cho bơm diezzel (Vật tư do SPS cấp)</t>
  </si>
  <si>
    <t>Ghi chung 1 báo cáo với hệ thống FF pump =&gt; chỉ tick mức hài lòng ở dòng báo cáo FF pump</t>
  </si>
  <si>
    <t>SGV_220531_CO_Y01</t>
  </si>
  <si>
    <t>EOC_220617</t>
  </si>
  <si>
    <t>EOC_220617_M01</t>
  </si>
  <si>
    <t>CUNG CẤP NHÂN SỰ KỸ THUẬT</t>
  </si>
  <si>
    <t>Cung cấp nhân sự kỹ thuật T7/2022</t>
  </si>
  <si>
    <t>Cuong.dv, Thuong.mv, Duc.nv</t>
  </si>
  <si>
    <t>EOC_220617_M02</t>
  </si>
  <si>
    <t>Cung cấp nhân sự kỹ thuật T8/2022</t>
  </si>
  <si>
    <t>EOC_220617_M03</t>
  </si>
  <si>
    <t>Cung cấp nhân sự kỹ thuật T9/2022</t>
  </si>
  <si>
    <t>Cuong.dv, Thuong.mv</t>
  </si>
  <si>
    <t>EOC_220617_M04</t>
  </si>
  <si>
    <t>Cung cấp nhân sự kỹ thuật T10/2022 (bao gồm cả mấy ngày trong tháng 11/2022)</t>
  </si>
  <si>
    <t>TBH_220607</t>
  </si>
  <si>
    <t>SỬA CHỮA ĐIỀU HÒA VĂN PHÒNG &amp; CĂNG TIN</t>
  </si>
  <si>
    <t>- Điều hòa AC-2.09 ở Văn phòng (phòng Document) bị rò rỉ gas -&gt;  Xử lý rò rỉ gas và nạp lại gas điều hòa AC-2.09 ở Văn phòng (phòng Document)
- AC-2.03 ở Văn phòng, AC-3, AC-9 ở Căng tin bị thiếu gas -&gt;  Nạp bổ sung gas điều hòa AC-2.03 ở Văn phòng, -&gt; Nạp bổ sung gas điều hòa AC-3, AC-9 ở Căng tin
-&gt; Chạy thử, bàn giao
=&gt; Công việc đã hoàn thành, thiết bị vận hành bình thường sau sửa chữa</t>
  </si>
  <si>
    <t>Thao.hv, Hoang.mv, Minh.tn</t>
  </si>
  <si>
    <t>GFS_220603</t>
  </si>
  <si>
    <t>GFS_220603_FW</t>
  </si>
  <si>
    <t>1. Bơm tăng áp:
- Sau bảo trì, các bơm tăng áp hoạt động bình thường, các thông số đều đảm bảo yêu cầu kỹ thuật. 
- Van 1 chiều đường by pass của hệ bơm G2 có hiện tượng không kín, dẫn đến áp suất đầu đẩy bơm không được cao -&gt; cần theo dõi thêm.
 2. Van giảm áp:
- Sau bảo trì, van giảm áp hoạt động bình thường. 
- Áp suất tĩnh sau van điều chỉnh ở mức 1,8kg/cm2; 1 số màng van (25G2, 25G5) bị rách gân, thủng -&gt; cần thay thế sớm;
-  Bộ phận điều áp của hệ van đó đều có hiện tượng kẹt, dò nước -&gt; cần có kế hoạch thay thế để đảm bảo áp suất sau van được ổn định</t>
  </si>
  <si>
    <t>BQL Tòa nhà xác nhận nội dung công việc nhà thầu SPS thực hiện &amp; đưa ra các tồn tại, BQL Tòa nhà sẽ xem xét lên kế hoạch đề xuất phương án khắc phục sớm nhất</t>
  </si>
  <si>
    <t>Thao.hv, Hung.nm, Hung2.nm, Manh.nv</t>
  </si>
  <si>
    <t>GFS_220603_WW</t>
  </si>
  <si>
    <t xml:space="preserve">chưa lấy được báo cáo </t>
  </si>
  <si>
    <t>- Điều hòa chạy không mát
-&gt; Ktra điều hòa bị quá dòng
-&gt; Điều hòa cũng đã cũ nát -&gt; KH cân nhắc thay điều hòa mới
=&gt; Điều hòa bị leo dòng -&gt; cần thay thế điều hòa mới (vị trí đặt dàn nóng cần đặt ở vị trí thoáng mát vì dàn nóng hiện tại là hướng Tây)</t>
  </si>
  <si>
    <t>CNV_220615_R1</t>
  </si>
  <si>
    <t>DI CHUYỂN ĐIỀU HÒA</t>
  </si>
  <si>
    <t>- Tháo 1 điều hòa phòng K12 (Daikin 12 000BTU)
- Tháo 1 điều hòa hỏng phòng server 12 000BTU
- Lắp 1 điều hòa cho phòng server
- Bảo trì 1 điều hòa di động cho máy CNC 9
=&gt; Điều hòa Daikin 12 000 BTU lắp cho phòng server h/đ bình thường
=&gt; Điều hòa di động sau khi bảo trì h/đ bình thường</t>
  </si>
  <si>
    <t>- Lỗi hòa đồng bộ cho MFĐ no.2
-&gt; Cài đặt lại thông số hòa đồng bộ cho MFĐ no.2. Tiêu chuẩn 5s đang cài 7s chuyển về 3s
-&gt; Căn chỉnh thông số hòa đồng bộ không tải
-&gt; Căn chỉnh thông số hòa đồng bộ có tải
=&gt; Sụt áp bình ắc quy máy số no.1 là 14VDC -&gt; cần thay thế 4 bình ắc quy mới
=&gt; Sụt áp bình ắc quy máy số no.2 là 11VDC -&gt; cần thay thế 4 bình ắc quy mới
=&gt; Sau khi cài đặt, căn chỉnh, chạy hòa có tải, 3 máy h/đ bình thường =&gt; cần theo dõi thêm</t>
  </si>
  <si>
    <t>- Điều hòa cục bộ tầng 10 phòng server bị chảy nước
-&gt; Thay thế bảo ôn bọc ống đồng kết nối vào điều hòa
-&gt; Căn chỉnh lại mặt lạnh cho nước từ trong máng thoát ra nhanh hơn
=&gt; Sau khi ktra, thay thế bảo ôn điều hòa h/đ trở lại bình thường</t>
  </si>
  <si>
    <t>Dung.ct, Hieu.nq</t>
  </si>
  <si>
    <t>- Cửa kiểm soát ra vào phòng server tầng 5 không nhận thẻ, không mở được
-&gt; Thay thế đầu đọc thẻ -&gt; Vật tư KH cấp
=&gt; Cửa kiểm soát ra vào của phòng server tầng 5 đã nhận thẻ, h/đ bình thường</t>
  </si>
  <si>
    <t>- Quạt thông gió server tầng 8 chạy kêu to
-&gt; Ktra xác định nguyên nhân gây ồn do bi quạt 
-&gt; Tháo xuống chờ đổi quạt</t>
  </si>
  <si>
    <t>EOA_220617_P1</t>
  </si>
  <si>
    <t>CUNG CẤP CỘT CỜ - PHÍA TRƯỚC SẢNH</t>
  </si>
  <si>
    <t>Manh.nv</t>
  </si>
  <si>
    <t>EOA_220622_P2</t>
  </si>
  <si>
    <t>LẮP ĐẶT CỘT CỜ - PHÍA TRƯỚC SẢNH</t>
  </si>
  <si>
    <t>cancel</t>
  </si>
  <si>
    <t>EOA_220624</t>
  </si>
  <si>
    <t>SỬA CHỮA ĐƯỜNG ỐNG CẤP NHIÊN LIỆU CHO MÁY PHÁT ĐIỆN</t>
  </si>
  <si>
    <t xml:space="preserve"> Đường ống nhiên liệu &amp; giá đỡ xuống cấp, han rỉ
-&gt; Thay thế giá đỡ nắp máng đi ống 
-&gt; Sơn sửa các vị trí han rỉ đường ống cấp nhiên liệu &amp; giá đỡ
-&gt; Sửa chữa các điểm rò rỉ
=&gt; CV đã hoàn thành</t>
  </si>
  <si>
    <t>Chuong.nt, Hung2.nm, Dung.ct, Hung.nm</t>
  </si>
  <si>
    <t>EOA_220607</t>
  </si>
  <si>
    <t>Toilet seat cover</t>
  </si>
  <si>
    <t>Cung cấp nắp bồn cầu -&gt; cv đã hoàn thành</t>
  </si>
  <si>
    <t>Long.td</t>
  </si>
  <si>
    <t>BOYDENS ENGINEERING VIETNAM</t>
  </si>
  <si>
    <t>15 Ngo Quyen, Hoan Kiem, Hanoi</t>
  </si>
  <si>
    <t>BEV_220530</t>
  </si>
  <si>
    <t>KIỂM TRA, ĐÁNH GIÁ HỆ THỐNG CƠ ĐIỆN TẠI METROPOLE HANOI</t>
  </si>
  <si>
    <t>MEP audit</t>
  </si>
  <si>
    <t>Quét ảnh nhiệt tủ điện, quét ảnh nhiệt đường ống nước lạnh, đo độ dày ống
-&gt; CV đã hoàn thành</t>
  </si>
  <si>
    <t>Hung.nm, Long.nv, Manh.nv, Manh.lh, Bang.ta</t>
  </si>
  <si>
    <t>LDV_220608</t>
  </si>
  <si>
    <t>- Bước 9 của tụ bù trạm điện bị hỏng 1 quả tụ -&gt; đã thay thế. (Vật tư do KH cấp)
- ATS 630A cho xưởng Cưa tiếp tục bị phát nhiệt tại pha C (trước đó SPS đã thay đổi thanh cái) -&gt; đề nghị KH thay thế
- ATS 400A cho nguồn ưu tiên vận hành đã lâu, các thiết bị không đảm bảo tin cậy -&gt; đề nghị KH thay thế
- Bước 2 của tụ bù xưởng Cưa bị hỏng 1 quả tụ -&gt; cần thay thế</t>
  </si>
  <si>
    <t>Manh.lh, Toan.dv, Hiep.hs, Thao.ct, Manh.nv, Dao.tv</t>
  </si>
  <si>
    <t>Đã siết ốc, kiểm tra các điểm quá nhiệt. Đã thay thế đoạn cáp quá nhiệt tại MCCB AC-69 tủ DB AC3. Đề nghị KH theo dõi thêm</t>
  </si>
  <si>
    <t>EOF_220627_P1</t>
  </si>
  <si>
    <t>BỔ SUNG VẬT LIỆU LỌC NƯỚC BỂ BƠI</t>
  </si>
  <si>
    <t>Element for swimming pool</t>
  </si>
  <si>
    <t>Bổ sung cát lọc cho 1 bình lọc (150kg cát)
-&gt; CV đã hoàn thành, bình lọc h/đ bình thường</t>
  </si>
  <si>
    <t>Nhà 80 ngõ 97 Văn Cao</t>
  </si>
  <si>
    <t>EOA_220630</t>
  </si>
  <si>
    <t>- Nhảy át khu vực bếp của ổ cắm, đèn khu vực cầu thang mất nguồn
-&gt; Ktra đường dây cấp nguồn cho ổ cắm khu vực bếp
-&gt; Phát hiện đường dây gây nên hiện tượng chập cháy -&gt; đã kéo lại ngồn mới cho ổ cắm -&gt; thay thế đường dây đã bị chập cháy 
-&gt; Xử lý, ktra đường dây cấp cho đèn cầu thang
=&gt; CV đã hoàn thành 
=&gt; Hệ thống h/đ bình thường</t>
  </si>
  <si>
    <t>Toan.dt, Hieu.nq, Manh.nv, Truong.vx</t>
  </si>
  <si>
    <t>UEH_220630</t>
  </si>
  <si>
    <t>THAY THẾ ẮC QUY MÁY PHÁT ĐIỆN</t>
  </si>
  <si>
    <t>Battery for genset</t>
  </si>
  <si>
    <t>Đo nội trở ắc quy 6,8mΩ, điện áp 13.71VDC -&gt; Máy phát điện không khởi động được
=&gt; Đã thay thế bình ắc quy mới
=&gt; Đo nội trở 2,75mΩ, điện áp 12.75VDC, điện áp sạc là 13,2VDC, điện áp khi khởi động là 10,7VDC
=&gt; Sau khi thay thế ắc quy, máy phát điện hoạt động bình thường</t>
  </si>
  <si>
    <t>TRƯỜNG ĐÀO TẠO VIETCOMBANK</t>
  </si>
  <si>
    <t>Khu Đô Thị Ecopark, Cửu Cao, Văn Giang, Hưng Yên</t>
  </si>
  <si>
    <t>VCB_220630</t>
  </si>
  <si>
    <t>VCB_220630_M01</t>
  </si>
  <si>
    <t>VẬN HÀNH KỸ THUẬT TRƯỜNG ĐÀO TẠO VIETCOMBANK</t>
  </si>
  <si>
    <t>Vận hành kỹ thuật tháng 7/2022</t>
  </si>
  <si>
    <t>Sử dụng biểu mẫu BB nghiệm thu của KH =&gt; không có mục đánh giá mức độ giá hài lòng</t>
  </si>
  <si>
    <t>VCB_220630_M02</t>
  </si>
  <si>
    <t>Vận hành kỹ thuật tháng 8/2022</t>
  </si>
  <si>
    <t>VCB_220630_M03</t>
  </si>
  <si>
    <t>Vận hành kỹ thuật tháng 9/2022</t>
  </si>
  <si>
    <t>- Điều hòa phòng server tầng 4 không mát
-&gt; Kết hợp với kỹ thuật tòa nhà thay thế mặt lạnh carrier
-&gt; Nạp 0,5 kg gas R22 (do kỹ thuật tòa nhà cấp)
=&gt; Sau khi thay thế mặt lạnh, điều hòa h/đ bình thường
=&gt; 1 điều hòa VRF trong phòng server thiếu gas cần nạp bổ sung (SPS đã comment trong báo cáo bảo trì)</t>
  </si>
  <si>
    <t>- Tủ điện tầng hầm lộ chiếu sáng mất kết nối BMS
-&gt; Ktra nguồn vào bo điều khiển VLC-16160
-&gt; Ktra rơ le trung gian, cầu chì
-&gt; Ktra bo điều khiển VLC-16160 không cấp nguồn ra điều khiển cho rơ le
=&gt; Thay bo điều khiển VLC-16160</t>
  </si>
  <si>
    <t>- Chiller số 1 mất kết nối tín hiệu về BMS
- Điều hòa T11, T6, T7 không mát
-&gt; Ktra bo truyền thông của chiller số 1, bo không đọc được dữ liệu trên thiết bị do đó không gửi được về BMS (đèn báo trạng thái truyền thông trên bo không báo)
-&gt; Ktra các FCU thấy FCU hoạt động bình thường, các thông số đạt. Ktra các họng gió ra thấy bị rách hỏng hoặc không kết nối -&gt; SPS đã kết nối lại các họng gió (5 họng)
-&gt; Cần ktra lại bo truyền thông trên chiller
=&gt; SPS đã kết nối lại các họng gió của FCU (T11, T6, T7) =&gt; sau khi kết nối, đo ktra thông số đạt 190c -&gt; 22oC</t>
  </si>
  <si>
    <t>- Ktra tình trạng h/đ FCU khu vực văn phòng
-&gt; T14: 01 miệng gió góc thang bộ D bắn nhiệt độ chưa đạt
-&gt; T13: 02 miệng gió phòng lab nhỏ bắn nhiệt độ chưa đạt
-&gt; T10: 02 miệng gió vị trí 04.063 bắn nhiệt độ chưa đạt
-&gt; T12: 02 miệng gió vị trí 12.03.065 bắn nhiệt độ chưa đạt
-&gt; T1, 2, 3, 4, 5, 6, 7, 8, 9 hệ thống FCU h/đ bình thường
=&gt; Những vị trí miệng gió đo nhiệt độ chưa đạt -&gt; cần ktra lại đường ống gio &amp; kết hợp chia lại số lượng ống gió ra của FCU
=&gt; Tụ FCU giá trị thấp -&gt; cần thay thế</t>
  </si>
  <si>
    <t>Nhà thầu SPS khảo sát, ktra lại tình trạng cụ thể đường ống gió để đánh giá được nguyên nhân cụ thể
Tư vấn cho BQL tòa nhà phương án chia lại miệng gió nếu cần</t>
  </si>
  <si>
    <t>HỖ TRỢ CHUYỂN NHÀ CHO KHÁCH HÀNG</t>
  </si>
  <si>
    <t>Hỗ trợ chuyển nhà cho KH -&gt; Đã hoàn thành</t>
  </si>
  <si>
    <t>- FCU tầng 28 không mát, có tiếng kêu lạ
-&gt; Thay dây curoa FCU
-&gt; Căn chỉnh motor &amp; trục quạt
=&gt; FCU tầng 28 h/đ bình thường -&gt; cần theo dõi thêm</t>
  </si>
  <si>
    <t>Cuong.dv, Manh.nv, Thuong.mv</t>
  </si>
  <si>
    <t>LTK_220804</t>
  </si>
  <si>
    <t>CÁC SỬA CHỮA NHỎ THÁNG 08/2022</t>
  </si>
  <si>
    <t>- Át chống giật cho lộ đèn cột khu vực bể bơi bị nhảy
-&gt; Ktra đường dây cấp cho các cột đèn
-&gt; Phát hiện đường dây không đảm bảo, gây nên hiện tượng rò điện 
-&gt; Đã đi nguồn mới thay thế đường dây không đảm bảo
=&gt; Hệ thống hoạt động bình thường</t>
  </si>
  <si>
    <t>Toan.dv, Hiep.hs</t>
  </si>
  <si>
    <t>THAY QUẠT THÔNG GIÓ CHO PHÒNG SERVER TẦNG 8</t>
  </si>
  <si>
    <t>- Quạt thông gió tầng 8 hỏng đã tháo xuống
-&gt; Lắp 1 quạt mới cho phòng server tầng 8
=&gt; Quạt hoạt động bình thường</t>
  </si>
  <si>
    <t>- Cửa ra vào 1.2001 không nhận thẻ
-&gt; Đã ktra phần cứng
-&gt; Lỗi không nhận thẻ cửa 1.2001 lặp đi lặp lại nhiều lần, đã reset lại phần mềm, chỉ được 1 thời gian ngắn, rồi lại lặp lại lỗi
=&gt; Để đảm bảo cửa 1.2001 h/đ ổn định hơn -&gt; cần thay bo điều khiển DCD</t>
  </si>
  <si>
    <t>282_220702</t>
  </si>
  <si>
    <t>SỬA CHỮA ĐƯỜNG ỐNG HÚT BƠM CỨU HỎA</t>
  </si>
  <si>
    <t>Fire fighting pipe</t>
  </si>
  <si>
    <t>Đường ống hút bơm cứu hỏa bị vỡ, rò rỉ -&gt; Thay thế đường ống hút của bơm cứu hỏa &amp; Thay thế trõ hút bơm =&gt; Công việc đã hoàn thành. Các thiết bị sau sửa chữa hoạt động bình thường</t>
  </si>
  <si>
    <t>EOA_220701</t>
  </si>
  <si>
    <t>CUNG CẤP CẢM BIẾN AN TOÀN CHO CỬA</t>
  </si>
  <si>
    <t>Infrared photocell for gate</t>
  </si>
  <si>
    <t>Cung cấp cảm biến an toàn cho cửa -&gt; công việc đã hoàn thành</t>
  </si>
  <si>
    <t>FSOFT - FVILLE 1</t>
  </si>
  <si>
    <t>FSO_220629</t>
  </si>
  <si>
    <t>- Điều hòa số 16, Điều hòa số 6, Điều hòa số 1 khu Căng tin bị lỗi -&gt; SPS đã sửa chữa
- Điều hòa phòng GST FFTV T1W2 bị lỗi -&gt; SPS đã sửa chữa
- Điều hòa phòng hạ thế bị lỗi -&gt; SPS đã sửa chữa
=&gt; Các điều hòa sau sửa chữa hoạt động bình thường</t>
  </si>
  <si>
    <t>Le.hh, Truong.vx, Manh.nv, Hiep.hs</t>
  </si>
  <si>
    <t xml:space="preserve">- Máy phát điện báo lỗi tốc độ (over speed)
-&gt; Ktra tần số MFĐ (51HZ)
-&gt; Cài đặt cân chỉnh bộ điều tốc(50,3HZ)
-&gt; Vận hành chạy thử MFĐ ở chế độ không tải
=&gt; Sau khi cài đặt, cân chỉnh hệ thống MFĐ h/đ bình thường
=&gt; MFĐ lỗi (over speed) nguyên nhân có thể do ra vào tải đột ngột -&gt; cần theo dõi thêm
</t>
  </si>
  <si>
    <t>- Máy phát điện N02 &amp; N03 báo lỗi 224 Railtosync
-&gt; Tinh chỉnh các thông số hòa cho cả 3 máy phát điện, thời gian từ 17h40' - 19h30'
-&gt; Cả 3 máy phát điện h/đ cấp tải bình thường
=&gt; Để đảm bảo hệ thống MFĐ h/đ ổn định hơn, cần duy trì bảo dưỡng định kỳ &amp; tinh chỉnh thông số hòa 
=&gt; cần có dự phòng 1 số bo mạch</t>
  </si>
  <si>
    <t>EOA_220630_CH_M01</t>
  </si>
  <si>
    <t>BẢO TRÌ HỆ THỐNG CƠ ĐIỆN &amp; CƠ SỞ VẬT CHẤT</t>
  </si>
  <si>
    <t>- Máy nén mạch B khi khởi động kêu to -&gt; cần theo dõi 
- Quạt mạch B khi chạy có hiện tượng rung chân đế, gây kêu -&gt; cần theo dõi
=&gt; Sau bảo trì, hệ thống h/đ bình thường</t>
  </si>
  <si>
    <t>Thao.hv, Long.td</t>
  </si>
  <si>
    <t>EOA_220630_CH_M02</t>
  </si>
  <si>
    <t>- Máy nén mạch B khi khởi động kêu to -&gt; cần theo dõi 
- Quạt mạch B khi chạy có hiện tượng rung chân đế 
=&gt; Sau bảo trì, hệ thống h/đ bình thường</t>
  </si>
  <si>
    <t>Thao.hv, Manh.nv, Long.dv</t>
  </si>
  <si>
    <t>Máy nén 1 mạch A khi khởi động kêu to hơn bình thường, dầu ở mức thấp -&gt; cần theo dõi
=&gt; Sau bảo trì, hệ thống h/đ bình thường</t>
  </si>
  <si>
    <t>EOA_220630_CH_M03</t>
  </si>
  <si>
    <t>- Máy nén mạch B khi khởi động kêu to -&gt; cần theo dõi 
=&gt; Sau bảo trì, hệ thống hoạt động bình thường</t>
  </si>
  <si>
    <t>Thao.hv, Minh.tn, Khoa.dd</t>
  </si>
  <si>
    <t>EOA_220630_CH_Y01</t>
  </si>
  <si>
    <t xml:space="preserve">- Sau bảo trì, máy hoạt động bình thường
- Máy nén mạch B khi khởi động kêu to -&gt; cần theo dõi 
- Trong quá trình bảo trì, xuất hiện lỗi 33 -&gt; tiến hành thay 1 bộ DSIO LV &amp; 1 bộ DSIO EXV (vật tư do KH cấp) -&gt; máy hoạt động bình thường, không còn báo lỗi </t>
  </si>
  <si>
    <t>Thao.hv, Minh.tn, Truong.vx</t>
  </si>
  <si>
    <t>Máy nén 1 mạch A khi hoạt động kêu to &amp; dầu ở mức thấp -&gt; cần theo dõi
=&gt; Sau bảo trì, hệ thống h/đ bình thường</t>
  </si>
  <si>
    <t>EOA_220630_CH_M04</t>
  </si>
  <si>
    <t>Máy nén mạch B khi khởi động kêu to -&gt; cần theo dõi; Quạt giải nhiệt số 2 mạch A hỏng bi motor -&gt; cần thay thế sớm =&gt; Sau bảo trì, hệ thống hoạt động bình thường</t>
  </si>
  <si>
    <t>EOA_220630_CH_M05</t>
  </si>
  <si>
    <t>Máy nén mạch B khi khởi động kêu to -&gt; cần theo dõi =&gt; Sau bảo trì, hệ thống hoạt động bình thường</t>
  </si>
  <si>
    <t>Khi hoạt động máy nén 1 mạch A kêu to hơn bình thường, dầu ở mức thấp -&gt; cần theo dõi
=&gt; Sau bảo trì, hệ thống h/đ bình thường</t>
  </si>
  <si>
    <t>EOA_220630_CH_M06</t>
  </si>
  <si>
    <t>Sau bảo trì, hệ thống hoạt động bình thường
Khi khởi động máy nén mạch B kêu to, rung lắc -&gt; cần theo dõi</t>
  </si>
  <si>
    <t>EOA_220630_CH_M07</t>
  </si>
  <si>
    <t>EOA_220630_CH_M08</t>
  </si>
  <si>
    <t>EOA_220630_CH_M09</t>
  </si>
  <si>
    <t>EOA_220630_CH_M10</t>
  </si>
  <si>
    <t>EOA_220630_CH_M11</t>
  </si>
  <si>
    <t>EOA_220630_GE_M01</t>
  </si>
  <si>
    <t>Hung2.nm, Chuong.nt, Dung.ct</t>
  </si>
  <si>
    <t>Gen 3</t>
  </si>
  <si>
    <t>EOA_220630_GE_M02</t>
  </si>
  <si>
    <t>- Do thiết bị có thể hỏng bất thường theo thời gian sử dụng, cần dự phòng thiết bị thay thế: Cảm biến tốc độ từ tính; Van đóng mở nhiên liệu; Actuator; Van sinh hàn nhiệt; Bo mạch: A31, A33, A34, A36, A37, A38, AVR; Bộ nạp ắc quy; Cảm biến nước; Cảm biến áp suất nhớt; Rơ le đề
-&gt; Sau bảo dưỡng, hệ thống máy phát điện hoạt động bình thường</t>
  </si>
  <si>
    <t>Hung2.nm, Chuong.nt, Thang.lv</t>
  </si>
  <si>
    <t>- Máy bị lỗi bo mạch A38 =&gt; SPS đã thay (vật tư do SQ cấp)
- Do thiết bị có thể hỏng bất thường theo thời gian sử dụng, cần dự phòng thiết bị thay thế: Cảm biến tốc độ từ tính; Van đóng mở nhiên liệu; Actuator; Van sinh hàn nhiệt; Bo mạch: A31, A33, A34, A36, A37, A38, AVR; Bộ nạp ắc quy; Cảm biến nước; Cảm biến áp suất nhớt; Rơ le đề
-&gt; Sau bảo dưỡng, hệ thống máy phát điện hoạt động bình thường</t>
  </si>
  <si>
    <t>EOA_220630_GE_M03</t>
  </si>
  <si>
    <t>EOA_220630_GE_Y01</t>
  </si>
  <si>
    <t>EOA_220630_GE_M04</t>
  </si>
  <si>
    <t>EOA_220630_GE_M05</t>
  </si>
  <si>
    <t>Sau bảo dưỡng, máy phát điện hoạt động bình thường</t>
  </si>
  <si>
    <t>EOA_220630_GE_M06</t>
  </si>
  <si>
    <t>EOA_220630_GE_M07</t>
  </si>
  <si>
    <t>EOA_220630_GE_M08</t>
  </si>
  <si>
    <t>EOA_220630_GE_M09</t>
  </si>
  <si>
    <t>EOA_220630_GE_M10</t>
  </si>
  <si>
    <t>EOA_220630_GE_M11</t>
  </si>
  <si>
    <t>EOA_220630_ME_Q01</t>
  </si>
  <si>
    <t>Khách hàng yêu cầu kiểm tra hệ thống báo cháy khu Public vào kỳ bảo trì sau</t>
  </si>
  <si>
    <t>Đề nghị sắp xếp đủ nhân lực để thực hiện công việc bảo trì đúng thời gian</t>
  </si>
  <si>
    <t>Hiep.hs, Long.nv, Long.td</t>
  </si>
  <si>
    <t>FCU 2.04 có hiện tượng đọng sương khi tắt máy. Nghi van tiết lưu kém -&gt; cần theo dõi thêm</t>
  </si>
  <si>
    <t>Hiep.hs, Long.nv, Long.td, Chuong.nt</t>
  </si>
  <si>
    <t>FCU 3.0 phòng ngủ chính bị rỉ nước, đã xử lý cách nhiệt -&gt; cần theo dõi thêm</t>
  </si>
  <si>
    <t>Vòi chậu rửa khu bếp bị lỏng -&gt; SPS đã chỉnh, sửa lại</t>
  </si>
  <si>
    <t>Đèn led gần tủ điện bị hỏng balat -&gt; đã thay balat mới
FCU 8.01 bị rò rỉ nước -&gt; đã xử lý cách nhiệt sau máy</t>
  </si>
  <si>
    <t>Quạt trần phòng ngủ nhỏ chạy chậm, không điều khiển được tốc độ -&gt; cần thay thế quạt trần mới</t>
  </si>
  <si>
    <t>Quạt hút khu giặt là hỏng -&gt; cần thay thế quạt hút</t>
  </si>
  <si>
    <t xml:space="preserve">Điều hòa căn hộ số 11 làm mát kém -&gt; cần kiểm tra máy nén, gas và dầu của máy nén
=&gt; Đã khắc phục, sửa chữa ngày 25/7/2022
</t>
  </si>
  <si>
    <t>Hiep.hs, Long.nv, Manh.nv, Chuong.nt</t>
  </si>
  <si>
    <r>
      <t xml:space="preserve">Hiep.hs, Long.nv, Long.td, </t>
    </r>
    <r>
      <rPr>
        <sz val="12"/>
        <color rgb="FFFF0000"/>
        <rFont val="Arial"/>
        <family val="2"/>
      </rPr>
      <t>Truong.vx</t>
    </r>
  </si>
  <si>
    <t>EOA_220630_ME_Q02</t>
  </si>
  <si>
    <t>Plumbing, AC</t>
  </si>
  <si>
    <t>Hiep.hs, Cuong.dv, Thuong.mv, Luong.px, Long.nv</t>
  </si>
  <si>
    <t>Hiep.hs, Thuong.mv, Cuong.dv</t>
  </si>
  <si>
    <t>1 đèn phòng ngủ nhỏ bị hỏng, đã thay thế đèn mới (JLL cấp đèn)</t>
  </si>
  <si>
    <t>Hiep.hs, Cuong.dv, Luong.px</t>
  </si>
  <si>
    <t>- Đèn khu vực bếp hỏng chuyển nguồn -&gt; đã thay thế chuyển nguồn mới (JLL cấp)
- 2 đèn sưởi WC hỏng -&gt; đã thay thế đèn mới (JLL cấp)</t>
  </si>
  <si>
    <t xml:space="preserve">Van tiết lưu của FCU 6.04, 6.05 đóng không kín -&gt; đã căn chỉnh lại </t>
  </si>
  <si>
    <t>Hiep.hs, Cuong.dv, Thuong.mv</t>
  </si>
  <si>
    <t>Thay nút ấn điều khiển quạt hút mùi (JLL cấp)</t>
  </si>
  <si>
    <t>FCU 9.01 bị đọng sương cửa gió, dàn lạnh vẫn lạnh khi đã OFF -&gt; cần thay thế thân van mới</t>
  </si>
  <si>
    <t>- Hỏng nút ấn hút mùi bếp -&gt; đã thay thế nút ấn mới
- Núm sen vòi bị trượt cá -&gt; đã căn chỉnh lại</t>
  </si>
  <si>
    <t>Quạt hút của máy sấy quần áo bị hỏng. JLL đã cấp quạt hút mới thay thế</t>
  </si>
  <si>
    <t>EOA_220630_ME_Q03</t>
  </si>
  <si>
    <t>EOA_220630_ME_Q04</t>
  </si>
  <si>
    <t>EOA_220630_DO_Q01</t>
  </si>
  <si>
    <t>Front boom gate</t>
  </si>
  <si>
    <t>Sau bảo trì, cổng barrier h/đ bình thường</t>
  </si>
  <si>
    <t>Rear boom gate</t>
  </si>
  <si>
    <t>Front sliding gate</t>
  </si>
  <si>
    <t>Sau bảo trì, cổng trượt h/đ bình thường</t>
  </si>
  <si>
    <t>Rear sliding gate</t>
  </si>
  <si>
    <t>EOA_220630_DO_Q02</t>
  </si>
  <si>
    <t>EOA_220630_DO_Q03</t>
  </si>
  <si>
    <t>Thao.hv, Long.nv, Truong.vx</t>
  </si>
  <si>
    <t>EOA_220630_DO_Q04</t>
  </si>
  <si>
    <t>EOA_220630_TW_M01</t>
  </si>
  <si>
    <t>EOA_220630_TW_M02</t>
  </si>
  <si>
    <t>EOA_220630_TW_M03</t>
  </si>
  <si>
    <t>EOA_220630_TW_M04</t>
  </si>
  <si>
    <t>EOA_220630_TW_M05</t>
  </si>
  <si>
    <t>EOA_220630_TW_M06</t>
  </si>
  <si>
    <t>EOA_220630_TW_M07</t>
  </si>
  <si>
    <t>EOA_220630_TW_M08</t>
  </si>
  <si>
    <t>EOA_220630_TW_M09</t>
  </si>
  <si>
    <t>EOA_220630_TW_M10</t>
  </si>
  <si>
    <t>EOA_220630_TW_M11</t>
  </si>
  <si>
    <t>EOA_220630_TW_M12</t>
  </si>
  <si>
    <t>EOA_220630_TF_Y01</t>
  </si>
  <si>
    <t>EOA_220630_TM_Y01</t>
  </si>
  <si>
    <t>EOA_220630_WT_Y01</t>
  </si>
  <si>
    <t>EOA_220630_MV_Y01</t>
  </si>
  <si>
    <t>Có thấm dầu nhẹ trên mặt máy biến áp 10/0,4KV -&gt; đề nghị theo dõi thêm</t>
  </si>
  <si>
    <t>Manh.lh, Hung.nm, Hung2.nm, Hoang.mv, Dung.ct, Duc.nv, Chuong.nt, Long.nv</t>
  </si>
  <si>
    <t>EOA_220630_SP_Y01</t>
  </si>
  <si>
    <t xml:space="preserve">Hệ thống bơm sprinkler đã kiểm tra, tình trạng hoạt động bình thường </t>
  </si>
  <si>
    <t xml:space="preserve">Dien.hd, Dung.ct, Duc.nv </t>
  </si>
  <si>
    <t>- Bơm bù áp tình trạng kém -&gt; cần thay thế
- Cao su của khớp giảm chấn kém -&gt; cần thay thế khớp giảm chấn phi 100
- Đường ống của bơm bù áp rò rỉ -&gt; đã thay nhớt
=&gt; Hệ thống bơm hydrant đã kiểm tra, đang hoạt động bình thường</t>
  </si>
  <si>
    <t>EOA_220630_RD_Q01</t>
  </si>
  <si>
    <t>EOA_220630_RD_Q02</t>
  </si>
  <si>
    <t>EOA_220630_RD_Q03</t>
  </si>
  <si>
    <t>EOA_220630_RD_Q04</t>
  </si>
  <si>
    <t>EOA_220630_PL_S01</t>
  </si>
  <si>
    <t>- Sau bảo trì, các bơm hoạt động bình thường
- Cách điện của bơm nước thải tại các hố có điện trở cách điện thấp -&gt; cần theo dõi
- Đường ống nước sạch bị rò ở điểm nối -&gt; cần sửa chữa</t>
  </si>
  <si>
    <t>Le.hh, Dung.ct, Long.td</t>
  </si>
  <si>
    <t>EOA_220630_PL_S02</t>
  </si>
  <si>
    <r>
      <t>- Bơm nước thải số 1 khu Workshop, bơm số 1 khu máy phát 2 bơm khu vực cổng trước (tổng 4 bơm nước thải cách điện kém &lt;0m</t>
    </r>
    <r>
      <rPr>
        <sz val="12"/>
        <rFont val="Calibri"/>
        <family val="2"/>
      </rPr>
      <t>Ω</t>
    </r>
    <r>
      <rPr>
        <sz val="8.4"/>
        <rFont val="Arial"/>
        <family val="2"/>
      </rPr>
      <t xml:space="preserve"> </t>
    </r>
    <r>
      <rPr>
        <sz val="12"/>
        <rFont val="Arial"/>
        <family val="2"/>
      </rPr>
      <t>=&gt; cần thay thế 4 bơm nước thải
- 2 phao bơm nước thải khu máy phát điện bị hỏng -&gt; đã thay thế 2 phao mới (JLL cấp phao mới)</t>
    </r>
  </si>
  <si>
    <t>Hiep.hs, Cuong.dv, Thuong.mv, Long.nv, Luong.px</t>
  </si>
  <si>
    <t>EOA_220630_AB_Y01</t>
  </si>
  <si>
    <t>EOA_220630_TC_M01</t>
  </si>
  <si>
    <t>Chancery/ Office</t>
  </si>
  <si>
    <t>Công việc kiểm tra hoàn thành tốt</t>
  </si>
  <si>
    <t>EOA_220630_TC_M02</t>
  </si>
  <si>
    <t>EOA_220630_TC_M03</t>
  </si>
  <si>
    <t>Công việc hoàn thành, không phát hiện mối</t>
  </si>
  <si>
    <t>EOA_220630_TC_M04</t>
  </si>
  <si>
    <t>EOA_220630_TC_M05</t>
  </si>
  <si>
    <t>EOA_220630_TC_M06</t>
  </si>
  <si>
    <t>Chan.nt, Dung.ct</t>
  </si>
  <si>
    <t>EOA_220630_TC_M07</t>
  </si>
  <si>
    <t>EOA_220630_TC_M08</t>
  </si>
  <si>
    <t>EOA_220630_TC_M09</t>
  </si>
  <si>
    <t>EOA_220630_TC_M10</t>
  </si>
  <si>
    <t>EOA_220630_TC_M11</t>
  </si>
  <si>
    <t>EOA_220630_TC_M12</t>
  </si>
  <si>
    <t>EOA_220630_TS_M01</t>
  </si>
  <si>
    <t>EOA_220630_TS_M02</t>
  </si>
  <si>
    <t>EOA_220630_TS_M03</t>
  </si>
  <si>
    <t>EOA_220630_TS_M04</t>
  </si>
  <si>
    <t>EOA_220630_TS_M05</t>
  </si>
  <si>
    <t>EOA_220630_TS_M06</t>
  </si>
  <si>
    <t>EOA_220630_TS_M08</t>
  </si>
  <si>
    <t>EOA_220630_TS_M09</t>
  </si>
  <si>
    <t>EOA_220630_TS_M10</t>
  </si>
  <si>
    <t>EOA_220630_TS_M11</t>
  </si>
  <si>
    <t>EOA_220630_TS_M12</t>
  </si>
  <si>
    <t>EOA_220630_OT_M01</t>
  </si>
  <si>
    <t>Tennis court</t>
  </si>
  <si>
    <t>- Tình trạng mặt sân tennis tốt
- Bề mặt sân tennis dễ bám bẩn
=&gt; Khuyến cáo KH nên có kế hoạch bảo trì thường xuyên</t>
  </si>
  <si>
    <t>Tình trạng mặt sân tennis tốt</t>
  </si>
  <si>
    <t>Tháng 7 làm chưa đạt nên tháng 8 làm bổ sung thêm 1 lần</t>
  </si>
  <si>
    <t>EOA_220630_OT_M02</t>
  </si>
  <si>
    <t>- Đã kiểm tra đèn chiếu sáng hoạt động bình thường
- Sân vê sinh xong, sạch sẽ bình thường</t>
  </si>
  <si>
    <t>EOA_220630_OT_M03</t>
  </si>
  <si>
    <t>Dung.ct, Minh.tn</t>
  </si>
  <si>
    <t>EOA_220630_OT_M04</t>
  </si>
  <si>
    <t>- Công việc đã hoàn thành
- Hệ thống đèn chiếu sáng sân tennis hoạt động bình thường</t>
  </si>
  <si>
    <t>Duc.nv, Long.dv</t>
  </si>
  <si>
    <t>EOA_220630_OT_M05</t>
  </si>
  <si>
    <t>Đã hoàn thành cv</t>
  </si>
  <si>
    <t>- FCU phòng Giao dịch nhỏ tầng 1 chạy không mát
-&gt; Ktra FCU bị kẹt van cơ
-&gt; Đã phối hợp với bên kỹ thuật tòa nhà khóa van tổng tầng 1, xử lý van cơ của FCU phòng Giao dịch nhỏ tầng 1
=&gt; FCU đã h/đ bình thường</t>
  </si>
  <si>
    <t>- FCU phòng Kho quỹ tầng 1 bị rỉ nước xuống trần, sàn
-&gt; Ktra FCU: phần máng phụ bị đọng nước nên tràn máng phụ (máng phụ thấp hơn nên không kết nối được ống thoát nước ngưng của máng nước ngưng chính)
-&gt; Chưa biết được nước trên máng phụ là ở đâu ra, đã hút hết nước trên máng phụ -&gt; cần theo dõi thêm
=&gt; Đã hút hết nước trên máng phụ -&gt; cần theo dõi thêm
=&gt; Đề nghị khách hàng chạy 1 đường thoát riêng cho máng phụ của FCU</t>
  </si>
  <si>
    <t>Hiep.hs, Chuong.nt</t>
  </si>
  <si>
    <t>- Bơm giải nhiệt chiller số 1 không chạy
-&gt; SPS ktra bị hỏng timer trung gian đóng mở chậm
=&gt; Bị hỏng timer trung gian -&gt; cần thay thế timer trung gian mới</t>
  </si>
  <si>
    <t>- Bơm cứu hỏa diesel không khởi động được
-&gt; Ktra rơ le trung gian bị cháy do quá dòng
-&gt; Mạch điều khiển bơm diesel đang có lỗi, hoạt động không ổn định -&gt; cần đấu nối lại mạch điều khiển
=&gt; Hệ thống bơm diesel hiện tại h/đ không ổn định,cần đấu nối lại mạch điều khiển
=&gt; Thay thế rơ le trung gian 12V-30A
=&gt; Dây dầu hồi bị dập vỡ -&gt; cần thay thế mới</t>
  </si>
  <si>
    <t>Hệ thống đang để chế độ auto (chế độ auto &amp; MAN đều h/đ không ổn định)
=&gt; cần khắc phục sớm</t>
  </si>
  <si>
    <t>Hung2.nm, Long.td</t>
  </si>
  <si>
    <t>Support</t>
  </si>
  <si>
    <t>Hỗ trợ vận hành máy phát điện
-&gt; SPS trực sự cố =&gt; Hệ thống MFĐ h/đ bình thường</t>
  </si>
  <si>
    <t>- Thay mới rơ le trung gian
-&gt; Ktra hệ thống vận hành chạy thử
-&gt; Chuột tắt máy bị kẹt, đã sửa chữa
=&gt; Sau khi thay thế, sửa chữa hệ thống, bơm diesel h/đ bình thường -&gt; cần theo dõi thêm</t>
  </si>
  <si>
    <t>USP_220705</t>
  </si>
  <si>
    <t>DI CHUYỂN TẤM KÍNH RA KHỎI VĂN PHÒNG</t>
  </si>
  <si>
    <t>Di chuyển tấm kính ra khỏi văn phòng -&gt; CV đã hoàn thành</t>
  </si>
  <si>
    <t>Linh.bn</t>
  </si>
  <si>
    <t>EOF_220706</t>
  </si>
  <si>
    <t>Bổ sung cát lọc cho 1 bình lọc (250kg cát)
-&gt; CV đã hoàn thành, bình lọc h/đ bình thường</t>
  </si>
  <si>
    <t>UEH_220711</t>
  </si>
  <si>
    <t>Thay thế bộ điều khiển ATS -&gt; Chạy thử, bàn giao
=&gt; ATS hoạt động bình thường trong chế độ có tải tự động</t>
  </si>
  <si>
    <t>Manh.lh, Hung2.nm, Long.nv</t>
  </si>
  <si>
    <t>- Có hiện tượng phun nước ra ngoài tại vị trí cửa hầm nhà xe N02
-&gt; SPS đã ktra &amp; xác định được nguyên nhân vị trí bị nước phun ra đoạn ống cấp nước cho bơm cứu hỏa nằm dưới đất, giữa bể ngầm &amp; bơm cứu hỏa, tại vị trí cửa hầm nhà xe N02
-&gt; Hiện tại hệ thống bơm cứu hỏa không hoạt động được
-&gt; Để hệ thống bơm cứu hỏa hoạt động được cần sửa chữa hoặc thay thế mới đường ống cấp cho bơm cứu hỏa (03)</t>
  </si>
  <si>
    <t>Đề nghị cty SPS đưa ra biện pháp xử lý để hệ thống cứu hỏa hoạt động bình thường</t>
  </si>
  <si>
    <t>- Mất tín hiệu 1/2 đầu báo tầng 8, tủ báo lỗi
-&gt; Ktra nguồn đến đầu báo bị mất, thông mạch
-&gt; Ktra đầu dây đến đi của các đầu báo đang h/đ
-&gt; Do có 1 vị trí đầu báo bị hỏng trong quá trình thay thế làm tuột dây cấp nguồn đi cho cá đầu báo phía sau không được đấu nối, dẫn đến các đầu báo phía sau bị mất kết nối
-&gt; Đã đấu nối lại dây nguồn &amp; đo ktra các vị trí đầu báo
=&gt; Các đầu báo đã có tín hiệu =&gt; Hệ thống h/đ bình thường</t>
  </si>
  <si>
    <t>Hoang.v, Manh.nv</t>
  </si>
  <si>
    <t xml:space="preserve">- Đầu ghi tầng 0, 1, 2, 15 bị mất dữ liệu
-&gt; Đã ktra đầu ghi camera, ktra dây kết nối tín hiệu của đầu ghi &amp; đã reset ổ cứng
=&gt; Hiện tại đầu ghi camera h/đ bình thường
=&gt; Ổ cứng h/đ không ổn định do ổ cứng đã h/đ lâu ngày
=&gt; Ổ cứng h/đ không ổn định, kết quả test ổ cứng xấu
=&gt; Khuyến cáo KH thay thế ổ cứng mới
</t>
  </si>
  <si>
    <t>- Hệ thống loa thông báo không chuyển được kênh, không đàm thoại thông báo được
-&gt; Ktra âm li bị treo, các chức năng không hoạt động, không thể reset lại hệ thống
=&gt; Do các thiết bị đã dử dụng lâu ngày &amp; kém =&gt; đề nghị KH có kế hoạch thay thế thiết bị mới để hệ thống h/đ bình thường đầy đủ các chức năng của hệ thống loa thông báo</t>
  </si>
  <si>
    <t>- Điều hòa không mát khoảng 30 phút giữa trưa
-&gt; Ktra điều hòa bị dư gas -&gt; SPS đã xả bớt gas, hiện tại điều hòa h/đ bình thường
=&gt; Hiện tại điều hòa h/đ bình thường, cần theo dõi thêm</t>
  </si>
  <si>
    <t>VIỆN KIỂM SÁT NHÂN DÂN TỐI CAO</t>
  </si>
  <si>
    <t>Số 9 Phạm Văn Bạch, Cầu Giấy, Hà Nội</t>
  </si>
  <si>
    <t>- FCU  phòng 806 có hiện tượng nước tràn trên máng FCU &amp; máng phụ bị thủng, gây chảy nước xuống trần
-&gt; Tháo &amp; thay máng phụ mới
-&gt; Chỉnh lại đường thoát nước ngưng trong phòng
-&gt; Thông &amp; hút trục ngang thoát nước ngưng
=&gt; Hiện FCU đã thoát nước bình thường
=&gt; Hệ thống thiết bị bẩn, xuống cấp, cần bảo trì đúng tiêu chuẩn để hệ thống h/đ ổn định</t>
  </si>
  <si>
    <t>Bang.ta_22</t>
  </si>
  <si>
    <t>HỖ TRỢ KIỂM TRA ĐƯỜNG ỐNG NƯỚC SẠCH</t>
  </si>
  <si>
    <t>- Hỗ trợ ktra đường ống nước sạch
-&gt; Tháo đường ống cấp nước chính sau phòng bơm, để ktra độ bẩn của đường ống
-&gt; Cắt đường ống cấp nước chính của 2 gian hàng sau đồng hồ, gian hàng Zumo &amp; gian hàng Jollibee, để ktra độ bẩn của đường ống
-&gt; Lắp hoàn trả lại đường ống chính sau phòng bơm
-&gt; Hàn lại đường ống cấp của 2 gian hàng
-&gt; Hệ thống h/đ bình thường
-&gt; 2 gian hàng sau khi cắt &amp; hàn lại ống đã mở nước &amp; xả hết nước bẩn trước khi dời khỏi gian hàng</t>
  </si>
  <si>
    <t>- MFĐ số 1 báo lỗi 231
-&gt; Kỹ thuật SPS đã tháo sensor, vệ sinh, lắp lại
-&gt; Reset được lỗi 
-&gt; Vận hành chạy thử MFĐ no.1 không có tải
=&gt; MFĐ no.1 khởi động không ổn định. Để đảm bảo MFĐ no.1 h/đ ổn định hơn, cần thay thế sensor cảm biến tốc độ</t>
  </si>
  <si>
    <t>- SPS đã thay cảm biến
-&gt; Sau khi thay sensor, hệ thống MFĐ h/đ bình thường</t>
  </si>
  <si>
    <t>Theo dõi thêm</t>
  </si>
  <si>
    <t>- Cổng trước số 8 Đào Tấn không hoạt động được
-&gt; Ktra hệ thống cơ khí, ktra tủ điều khiển, ktra cảm biến vật cản, vệ sinh cân chỉnh lại tín hiệu
-&gt; Vận hành chạy thử &amp; theo dõi, cân chỉnh, tinh chỉnh
=&gt; Sau khi ktra, sửa chữa, hệ thống cửa số 8 Đào Tấn h/đ bình thường
=&gt; Để đảm bảo cửa trượt h/đ ổn định hơn cần thay thế: 02 cảm biến vật cản, đấu nối lại hệ thống điều khiển bằng tay (bao gồm vật tư), thay thế dây tín hiệu đèn</t>
  </si>
  <si>
    <t>GFS_220406</t>
  </si>
  <si>
    <t>- Sau bảo trì, hệ thống hoạt động bình thường
- Các tồn tại sau bảo trì:
+ 1 số dàn lạnh không tháo được máng nước để bảo trì do vướng ống kỹ thuật &amp; vướng trần cứng  (chi tiết như bảng thông số)
+ Dàn nóng phụ số 2 tổ 3 tòa nhà G5 (chứa dàn lạnh công ty Hoàng Đức) báo lỗi L5-07, lỗi block ăn dòng cao tức thì hiện đang tách ra khỏi tổ để máy hoạt động -&gt; cần sửa chữa, thay thế để tổ máy hoạt động đủ công suất</t>
  </si>
  <si>
    <t>BQL xác nhận nội dung công việc đơn vị SPS thực hiện và các đánh giá nhận xét của SPS sau bảo trì.
Đề xuất tới CĐT có phương án để khắc phục tồn tại sớm nhất</t>
  </si>
  <si>
    <r>
      <t>Thao.hv, Dung.ct, Truong.vx, Long.dv, Hiep.hs, Chuong.nt, Long.nv,</t>
    </r>
    <r>
      <rPr>
        <sz val="12"/>
        <color rgb="FFFF0000"/>
        <rFont val="Arial"/>
        <family val="2"/>
      </rPr>
      <t xml:space="preserve"> Bang.ta, Phuc.vx, Minh.tn, Hoang.v, Le.hh, Chuong.nt, Manh.nv, Duc.nv, Thang.lv,  Long.td, Phu.tm</t>
    </r>
  </si>
  <si>
    <t>CRM_220606</t>
  </si>
  <si>
    <t>THAY THẾ TỦ HIỂN THỊ PHỤ LÔ S</t>
  </si>
  <si>
    <t>Annunciator panel</t>
  </si>
  <si>
    <t>Tủ hiển thị phụ 32 kênh Hochiki cho lô S bị hỏng kết nối truyền thông với tủ báo cháy chính. Cần thay thế -&gt;  Thay thế tủ hiển thị phụ 32 kênh Hochiki &amp; Chạy thử, bàn giao =&gt; Sau khi thay thế, tủ hiển thị phụ 32 kênh Hochiki cho lô S hoạt động bình thường</t>
  </si>
  <si>
    <t>Đồng ý thay thế tủ hiển thị phụ lô S</t>
  </si>
  <si>
    <t>FSO_220518_R3</t>
  </si>
  <si>
    <t>FSO_220518_R3_CH_M01</t>
  </si>
  <si>
    <t>BẢO TRÌ HỆ THỐNG CHILLER</t>
  </si>
  <si>
    <t>Chiller 1</t>
  </si>
  <si>
    <t>Công tắc dòng chảy hỏng -&gt; cần thay thế sớm để đảm bảo an toàn vận hành cho chiller
=&gt; Sau bảo trì, hệ thống hoạt động bình thường</t>
  </si>
  <si>
    <t>Nhà thầu đã thực hiện đầy đủ các hạng mục trong checklist -&gt; Sau bảo trì, hệ thống h/đ bình thường
- Nhà thầu bổ sung thông số kỹ thuật công tắc dòng chảy cần thay thế
- Bảng thông số kỹ thuật đo đếm cần thể hiện rõ thông số tiêu chuẩn</t>
  </si>
  <si>
    <r>
      <t xml:space="preserve">Thao.hv, Manh.nv, </t>
    </r>
    <r>
      <rPr>
        <sz val="12"/>
        <color rgb="FFFF0000"/>
        <rFont val="Arial"/>
        <family val="2"/>
      </rPr>
      <t>Dung.ct</t>
    </r>
  </si>
  <si>
    <t>Chiller 2</t>
  </si>
  <si>
    <t>Nhà thầu đã thực hiện đầy đủ các hạng mục trong checklist -&gt; Sau bảo trì, hệ thống h/đ bình thường
- Nhà thầu bổ sung thông số kỹ thuật, chủng loại công tắc dòng chảy cần thay thế
- Bảng thông số kỹ thuật đo đếm cần thể hiện rõ thông số tiêu chuẩn</t>
  </si>
  <si>
    <t>Ngày 31/10/2022 KH gửi trả lại bản cứng (copy), không trả bản gốc</t>
  </si>
  <si>
    <t>FSO_220518_R3_CH_Y01</t>
  </si>
  <si>
    <t>- Các tồn tại sau bảo trì:
+ Công tắc dòng chảy hỏng -&gt; cần thay thế
+ Không điều khiển chiller được từ BMS -&gt; cần kiểm tra, sửa chữa
+ Van điện nước lạnh không điều khiển được -&gt; cần kiểm tra, sửa chữa
=&gt; Sau bảo trì, hệ thống hoạt động bình thường</t>
  </si>
  <si>
    <t>- Nhà thầu chưa thực hiện đầy đủ việc bảo trì cụ thể như sau:
- Kiểm tra sự vận hành của công tắc suất
- Vệ sinh phin lọc dầu
- Thay thế hệ thống nước kín
- Châm hóa chất bảo vệ đường ống
- Test dầu
-&gt; Sau bảo trì, hệ thống hoạt động bình thường</t>
  </si>
  <si>
    <r>
      <t xml:space="preserve">Thao.hv, Truong.vx, Duc.nt, Chuong.nt, </t>
    </r>
    <r>
      <rPr>
        <sz val="12"/>
        <color rgb="FFFF0000"/>
        <rFont val="Arial"/>
        <family val="2"/>
      </rPr>
      <t>Phu.tm</t>
    </r>
  </si>
  <si>
    <t>- Các tồn tại sau bảo trì:
+ Công tắc dòng chảy hỏng -&gt; cần thay thế
+ Nhiệt kế nước lạnh vào &amp; ra bình bay hơi hỏng -&gt; cần thay thế
+ Quạt giải nhiệt số 1 mạch B hỏng, chập -&gt; cần thay thế sửa chữa
=&gt; Sau bảo trì, hệ thống hoạt động bình thường</t>
  </si>
  <si>
    <t>FSO_220518_R3_CH_M02</t>
  </si>
  <si>
    <t>- Công tắc dòng chảy hỏng -&gt; cần thay thế
- Van điện nước lạnh không điều khiển được (bị kẹt, lúc được lúc không được) -&gt; cần kiểm tra sửa chữa van điện</t>
  </si>
  <si>
    <t>- Nhà thầu đã thực hiện đầy những hạng mục trong check list. Những mục lỗi đã có đề xuất
- Nhà thầu đã lấy mẫu nước kín mang đi xét nghiệm
- Đề nghị nhà thầu bổ sung ngay phiếu xét nghiệm khi có kết quả
-&gt; Sau bảo trì, hệ thống hoạt động bình thường</t>
  </si>
  <si>
    <t>- Công tắc dòng chảy hỏng -&gt; cần thay thế
- Nhiệt kế nước lạnh vào &amp; ra bình bay hơi hỏng -&gt; cần thay thế
- Quạt giải nhiệt số 1 mạch B hỏng, chập -&gt; cần thay thế sửa chữa</t>
  </si>
  <si>
    <t>FSO_220518_R3_CH_M03</t>
  </si>
  <si>
    <t>Các tồn tại sau bảo trì: mất kết nối, không điều khiển từ BMS được; công tắc dòng chảy hỏng =&gt; sau bảo trì, chiller hoạt động bình thường</t>
  </si>
  <si>
    <t>- Nhà thầu đã thực hiện đầy những hạng mục trong check list. Riêng mục thí nghiệm nước kín, nhà thầu đã lấy mẫu nước ngày 21/10/2022 &amp; sẽ bổ sung kết quả vào báo cáo sau 15 ngày.
-  Những lỗi tồn đọng kỹ thuật đã gửi báo cáo đề xuất sửa chữa cho CĐT
-&gt; Sau bảo trì, hệ thống hoạt động bình thường</t>
  </si>
  <si>
    <t>Các tồn tại sau bảo trì: 01 quạt dàn ngưng hỏng (đã có báo cáo); công tắc dòng chảy hỏng; nhiệt kế nước lạnh vào &amp; ra bình bay hơi hỏng =&gt; sau bảo trì, chiller hoạt động bình thường</t>
  </si>
  <si>
    <t>FSO_220518_R3_CH_Q01</t>
  </si>
  <si>
    <r>
      <t>- Sau bảo trì, chiller hoạt động bình thường
- Các tồn tại sau bảo trì:
+ Công tắc dòng chảy hỏng
+ Chế độ chạy CNN (BMS) không được -&gt; cần kiểm tra sửa chữa
+ Quạt số 4 mạch B cách điện không đạt (&lt;1M</t>
    </r>
    <r>
      <rPr>
        <sz val="12"/>
        <rFont val="Calibri"/>
        <family val="2"/>
      </rPr>
      <t>Ω</t>
    </r>
    <r>
      <rPr>
        <sz val="12"/>
        <rFont val="Arial"/>
        <family val="2"/>
      </rPr>
      <t>) dòng lệch pha (3,7/3,7/4,1) -&gt; cần theo dõi</t>
    </r>
  </si>
  <si>
    <t>- Nhà thầu đã thực hiện đầy những hạng mục trong check list. 
- Quạt mạch B cách điện kém
-&gt; BQL Tòa nhà tiếp tục theo dõi</t>
  </si>
  <si>
    <r>
      <t xml:space="preserve">Thao.hv, Truong.vx, Long.td, </t>
    </r>
    <r>
      <rPr>
        <sz val="12"/>
        <color rgb="FFFF0000"/>
        <rFont val="Arial"/>
        <family val="2"/>
      </rPr>
      <t>Long.dv</t>
    </r>
  </si>
  <si>
    <t>- Sau bảo trì, chiller hoạt động bình thường
- Các tồn tại sau bảo trì:
+ Công tắc dòng chảy hỏng -&gt; cần thay thế
+ Nhiệt kế nước lạnh vào &amp; ra bình bay hơi hỏng -&gt; cần thay thế</t>
  </si>
  <si>
    <t>- Nhà thầu đã thực hiện đầy những hạng mục trong check list. 
- Hiện tại hệ thống hoạt động bình thường</t>
  </si>
  <si>
    <t>FSO_220518_R3_CH_M04</t>
  </si>
  <si>
    <t xml:space="preserve"> Các tồn tại sau bảo trì:
- Công tắc dòng chảy hỏng -&gt; cần thay thế
- Không điều khiển chiller được từ BMS -&gt; cần kiểm tra, sửa chữa
- Van nước lạnh không điều khiển được -&gt; cần kiểm tra, sửa chữa
=&gt; Sau bảo trì, hệ thống hoạt động bình thường</t>
  </si>
  <si>
    <t>- Nhà thầu đã thực hiện đầy những hạng mục trong check list. 
- Các tồn đọng đã được chủ đầu tư phê duyệt và có kế hoạch sửa chữa
- Hiện tại hệ thống hoạt động</t>
  </si>
  <si>
    <t>- Các tồn tại sau bảo trì:
+ Công tắc dòng chảy hỏng -&gt; cần thay thế
+ Nhiệt kế nước lạnh vào &amp; ra bình bay hơi hỏng -&gt; cần thay thế
+ Mạch C báo lỗi công tắc mức dầu thấp, hiện đã reset &amp; tắt quạt dàn ngưng số 2, 4, 6 để chạy theo dõi
=&gt; Sau bảo trì hệ thống hoạt động bình thường</t>
  </si>
  <si>
    <t>FSO_220518_R3_CH_M05</t>
  </si>
  <si>
    <t xml:space="preserve"> Các tồn tại sau bảo trì:
- Mất kết nối không điều khiển chiller từ BMS 
- Cổ ống trước van khóa đường ống đo áp suất nước vào bình bay hơi dò nước, có hiện tượng han rỉ -&gt; cần sửa chữa
- Không lấy được thông số mạch A &amp; B do non tải nên mạch A &amp; B không chạy
=&gt; Sau bảo trì, hệ thống hoạt động bình thường</t>
  </si>
  <si>
    <t>- Nhà thầu đã thực hiện đầy những hạng mục trong check list. 
- Cổ ống của cảm biến áp suất bị rò rỉ nước =&gt; BQL sẽ có kế hoạch sửa chữa</t>
  </si>
  <si>
    <t>FSO_220518_R3_CH_Q02</t>
  </si>
  <si>
    <t>FSO_220518_R3_CH_M06</t>
  </si>
  <si>
    <t>FSO_220518_R3_CH_M07</t>
  </si>
  <si>
    <t>FSO_220518_R3_CH_Q03</t>
  </si>
  <si>
    <t>Sau bảo trì, chiller hoạt động bình thường</t>
  </si>
  <si>
    <t>FSO_220518_R3_CH_M08</t>
  </si>
  <si>
    <t>FSO_220518_R3_CH_M09</t>
  </si>
  <si>
    <t>FSO_220518_R3_CH_Y02</t>
  </si>
  <si>
    <t>FSO_220518_R3_CH_M10</t>
  </si>
  <si>
    <t>FSO_220518_R3_CH_M11</t>
  </si>
  <si>
    <t>FSO_220518_R3_CH_Q04</t>
  </si>
  <si>
    <t>FSO_220518_R3_CH_M12</t>
  </si>
  <si>
    <t>FSO_220518_R3_CH_M13</t>
  </si>
  <si>
    <t>FSO_220518_R3_CH_Q05</t>
  </si>
  <si>
    <t>FSO_220518_R3_CH_M14</t>
  </si>
  <si>
    <t>FSO_220518_R3_CH_M15</t>
  </si>
  <si>
    <t>FSO_220518_R3_CH_Q06</t>
  </si>
  <si>
    <t>FSO_220518_R3_CH_M16</t>
  </si>
  <si>
    <t>FSO_220518_R3_CH_M17</t>
  </si>
  <si>
    <t>FSO_220518_R3_CH_Y03</t>
  </si>
  <si>
    <t>FSO_220518_R3_CH_M18</t>
  </si>
  <si>
    <t>FSO_220518_R3_CH_M19</t>
  </si>
  <si>
    <t>FSO_220518_R3_CH_Q07</t>
  </si>
  <si>
    <t>FSO_220518_R3_CH_M20</t>
  </si>
  <si>
    <t>FSO_220518_R3_CH_M21</t>
  </si>
  <si>
    <t>FSO_220518_R3_CH_Q08</t>
  </si>
  <si>
    <t>FSO_220518_R3_CH_M22</t>
  </si>
  <si>
    <t>FSO_220518_R3_CH_M23</t>
  </si>
  <si>
    <t>FSO_220518_R3_CH_Q09</t>
  </si>
  <si>
    <t>FSO_220518_R3_CH_M24</t>
  </si>
  <si>
    <t>LTK_220602</t>
  </si>
  <si>
    <t>LTK_220602_GE_M01</t>
  </si>
  <si>
    <t>LTK_220602_GE_M02</t>
  </si>
  <si>
    <t>LTK_220602_GE_M03</t>
  </si>
  <si>
    <t>LTK_220602_GE_M04</t>
  </si>
  <si>
    <t>Không thực hiện bảo trì được do KH không xếp được lịch</t>
  </si>
  <si>
    <t>LTK_220602_GE_Y01</t>
  </si>
  <si>
    <t>Sau khi bảo trì &amp; thay thế vật tư: dầu nhớt, nước làm mát, hệ thống lọc -&gt; Hệ thống máy phát điện hoạt động bình thường (Vật tư do SPS cấp)</t>
  </si>
  <si>
    <t>LTK_220602_GE_M05</t>
  </si>
  <si>
    <t>Hung2.nm, Chuong.nt, Thuc.dm</t>
  </si>
  <si>
    <t>LTK_220602_GE_M06</t>
  </si>
  <si>
    <t>Hủy do KH không chốt được lịch làm</t>
  </si>
  <si>
    <t>LTK_220602_GE_M07</t>
  </si>
  <si>
    <t>Hung2.nm, Long.dv</t>
  </si>
  <si>
    <t>LTK_220602_GE_M08</t>
  </si>
  <si>
    <t>LTK_220602_GE_M09</t>
  </si>
  <si>
    <t>LTK_220602_GE_M10</t>
  </si>
  <si>
    <t>LTK_220602_GE_M11</t>
  </si>
  <si>
    <t>LTK_220602_FT_Q01</t>
  </si>
  <si>
    <t>LTK_220602_FT_Q02</t>
  </si>
  <si>
    <t>Sau bảo trì, hệ thống bơm nước sạch hoạt động bình thuờng</t>
  </si>
  <si>
    <t>LTK_220602_FT_Q03</t>
  </si>
  <si>
    <t>LTK_220602_FT_Q04</t>
  </si>
  <si>
    <t>LTK_220602_AC_Q01</t>
  </si>
  <si>
    <t>- Điều hòa phòng trẻ con tầng 2 bị hỏng cuộn coil van điện -&gt; SPS đã thay thế cuộn coil van điện mới, điều hòa đã hoạt động bình thường
- Ống nước ngưng phòng bếp bị tắc -&gt; SPS đã thay đoạn ống mới, điều hòa đã hết tắc</t>
  </si>
  <si>
    <r>
      <t xml:space="preserve">Hiep.hs, Minh.tn, Manh.nv, Thuong.mv, </t>
    </r>
    <r>
      <rPr>
        <sz val="12"/>
        <color rgb="FFFF0000"/>
        <rFont val="Arial"/>
        <family val="2"/>
      </rPr>
      <t>Phuc.vx, Phu.tm</t>
    </r>
  </si>
  <si>
    <t>LTK_220602_AC_Q02</t>
  </si>
  <si>
    <t>Điều hòa phòng rượu bị hỏng sensor dàn lạnh -&gt; SPS đã thay thế sensor mới. Hiện máy đã hoạt động bình thường -&gt; cần theo dõi thêm</t>
  </si>
  <si>
    <t>Thang.lv, Luong.px, Thuc.dm, Long.dv, Hoang.mv</t>
  </si>
  <si>
    <t>LTK_220602_AC_Q03</t>
  </si>
  <si>
    <t>LTK_220602_AC_Q04</t>
  </si>
  <si>
    <t>LTK_220602_DO_Q01</t>
  </si>
  <si>
    <t>Automatic gate</t>
  </si>
  <si>
    <t>LTK_220602_DO_Q02</t>
  </si>
  <si>
    <t>- 1 bên cánh cổng gara (bên trái) bị trờn trục -&gt; SPS đã khắc phục tạm thời =&gt; cần sửa chữa, thay thế sớm =&gt; Sau bảo trì, hệ thống hoạt động bình thường</t>
  </si>
  <si>
    <t>LTK_220602_DO_Q03</t>
  </si>
  <si>
    <t>LTK_220602_DO_Q04</t>
  </si>
  <si>
    <t>LTK_220602_WH_Q01</t>
  </si>
  <si>
    <t xml:space="preserve"> Sau bảo trì, bình nước nóng hoạt động bình thường</t>
  </si>
  <si>
    <r>
      <t xml:space="preserve">Thao.hv, Truong.vx, Thuong.mv, </t>
    </r>
    <r>
      <rPr>
        <sz val="12"/>
        <color rgb="FFFF0000"/>
        <rFont val="Arial"/>
        <family val="2"/>
      </rPr>
      <t>Minh.tn</t>
    </r>
  </si>
  <si>
    <t>LTK_220602_WH_Q02</t>
  </si>
  <si>
    <t>Đã kiểm tra &amp; bảo trì 11 bình nóng lạnh -&gt; sau bảo trì, các bình hoạt động bình thường</t>
  </si>
  <si>
    <r>
      <t xml:space="preserve">Hung.nm, Cuong.dv, Luong.px, </t>
    </r>
    <r>
      <rPr>
        <sz val="12"/>
        <color rgb="FFFF0000"/>
        <rFont val="Arial"/>
        <family val="2"/>
      </rPr>
      <t>Phuc.vx</t>
    </r>
  </si>
  <si>
    <t>LTK_220602_WH_Q03</t>
  </si>
  <si>
    <t>LTK_220602_WH_Q04</t>
  </si>
  <si>
    <t>LTK_220602_LV_Q01</t>
  </si>
  <si>
    <t>- Sau bảo trì hệ thống tủ điện hoạt động bình thường
- Có 2 át chống dòng rò bị hỏng (không bảo vệ khi nhấn nút test và dùng thiết bị đo kiểm tra không đạt) ở tủ điện tầng 2 nhà khách -sino 16A =&gt; đề nghị thay thế sớm để đảm bảo an toàn điện</t>
  </si>
  <si>
    <t>LTK_220602_LV_Q02</t>
  </si>
  <si>
    <t>LTK_220602_LV_Q03</t>
  </si>
  <si>
    <t>LTK_220602_LV_Q04</t>
  </si>
  <si>
    <t>LTK_220602_VF_Q01</t>
  </si>
  <si>
    <t xml:space="preserve"> Exhaust fan</t>
  </si>
  <si>
    <t>Sau bảo trì, quạt hút hoạt động bình thường</t>
  </si>
  <si>
    <t>Thao.hv, Truong.vx, Minh.tn</t>
  </si>
  <si>
    <t>LTK_220602_VF_Q02</t>
  </si>
  <si>
    <t>Hệ thống quạt hút hoạt động bình thường</t>
  </si>
  <si>
    <t>LTK_220602_VF_Q03</t>
  </si>
  <si>
    <t>LTK_220602_VF_Q04</t>
  </si>
  <si>
    <t>LTK_220602_EX_Q01</t>
  </si>
  <si>
    <t>LTK_220602_EX_Q02</t>
  </si>
  <si>
    <t>- Thay thế 2 bóng đèn trang trí, 3 bóng đèn chân tường
- Lộ nguồn cấp cho đèn cột quanh bể bơi bị chập -&gt; đã thay thế nguồn mới
-&gt; Sau bảo trì, thiết bị hoạt động bình thường</t>
  </si>
  <si>
    <t>LTK_220602_EX_Q03</t>
  </si>
  <si>
    <t>LTK_220602_EX_Q04</t>
  </si>
  <si>
    <t>LTK_220602_IL_Q01</t>
  </si>
  <si>
    <t>LTK_220602_IL_Q02</t>
  </si>
  <si>
    <t>Trong quá trình bảo trì, đã thay 11 bóng đèn hỏng -&gt; Sau bảo trì, hệ thống hoạt động bình thường</t>
  </si>
  <si>
    <t>LTK_220602_IL_Q03</t>
  </si>
  <si>
    <t>LTK_220602_IL_Q04</t>
  </si>
  <si>
    <t>LTK_220602_PP_Q01</t>
  </si>
  <si>
    <t>LTK_220602_PP_Q02</t>
  </si>
  <si>
    <t>+ Gioăng khóa bể lọc bị hở -&gt; cần thay thế
+ Đã sơn lại 2 bơm
=&gt; Sau bảo trì, hệ thống bơm lọc bể bơi hoạt động bình thường</t>
  </si>
  <si>
    <t>LTK_220602_PP_Q03</t>
  </si>
  <si>
    <t>LTK_220602_PP_Q04</t>
  </si>
  <si>
    <t>LTK_220602_PL_Q01</t>
  </si>
  <si>
    <t>LTK_220602_PL_Q02</t>
  </si>
  <si>
    <t>Sau bảo trì, hệ thống cấp thoát nước chung hoạt động bình thuờng</t>
  </si>
  <si>
    <t>LTK_220602_PL_Q03</t>
  </si>
  <si>
    <t>LTK_220602_PL_Q04</t>
  </si>
  <si>
    <t>UEH_220715</t>
  </si>
  <si>
    <t>UEH_220715_CH_Y01</t>
  </si>
  <si>
    <t>Thao.hv, Truong.vx, Phu.tm</t>
  </si>
  <si>
    <t>UEH_220715_CH_Q01</t>
  </si>
  <si>
    <t>- Sau bảo trì, chiller hoạt động bình thường
- Quạt giải nhiệt chiller hỏng bi motor:
+ Module 1: hỏng bi quạt số 1
+ Module 2: hỏng bi quạt số 2</t>
  </si>
  <si>
    <t>Gửi báo giá bi quạt module 1 + 2</t>
  </si>
  <si>
    <r>
      <t xml:space="preserve">Thao.hv, Truong.vx, Long.td, </t>
    </r>
    <r>
      <rPr>
        <sz val="12"/>
        <color rgb="FFFF0000"/>
        <rFont val="Arial"/>
        <family val="2"/>
      </rPr>
      <t>Thuong.mv, Hoang.mv, Luong.px</t>
    </r>
  </si>
  <si>
    <t>UEH_220715_CH_Q02</t>
  </si>
  <si>
    <t>UEH_220715_CH_Q03</t>
  </si>
  <si>
    <t>UEH_220715_WP_Y01</t>
  </si>
  <si>
    <t>Chilled water pump</t>
  </si>
  <si>
    <t>Sau bảo trì, hệ thống bơm hoạt động bình thường</t>
  </si>
  <si>
    <t>UEH_220715_WP_Q01</t>
  </si>
  <si>
    <t>UEH_220715_WP_Q02</t>
  </si>
  <si>
    <t>UEH_220715_WP_Q03</t>
  </si>
  <si>
    <t>UEH_220715_AH_Q01</t>
  </si>
  <si>
    <t xml:space="preserve"> AHU, OAHU </t>
  </si>
  <si>
    <t>- OAU &amp; OAHU 1, 2 đều rung, ồn do bi quạt (OAU), bi mô tơ (AHU1) hỏng &amp; kém theo thời gian (các bi quạt &amp; mô tơ còn lại) -&gt; cần thay mới bi quạt &amp; bi mô tơ sớm để hệ thống hoạt động ổn định (bi quạt &amp; bi mô tớ AHU 1,2 &amp; OAU). Puly mô tơ AHU1 kém -&gt; cần thay mới =&gt; Sau bảo trì, hệ thống hoạt động bình thường</t>
  </si>
  <si>
    <t>UEH_220715_AH_Q02</t>
  </si>
  <si>
    <t>- Sau bảo trì, AHU &amp; OAHU hoạt động bình thường.
- Các tồn tại sau bảo trì:
+ Bi quạt OAU hỏng -&gt; cần thay thế sớm
+ Bi motor AHU 1 hỏng -&gt; cần thay thế sớm
+ Các bi quạt &amp; motor còn lại cũng cần thay thế vì kém theo thời gian</t>
  </si>
  <si>
    <t>Gửi báo giá tất cả các vòng bi cần thay</t>
  </si>
  <si>
    <t>UEH_220715_AH_Q03</t>
  </si>
  <si>
    <t>UEH_220715_AH_Q04</t>
  </si>
  <si>
    <t>UEH_220715_FC_Q01</t>
  </si>
  <si>
    <t>Sau bảo trì, các FCU hoạt động bình thường</t>
  </si>
  <si>
    <t>UEH_220715_FC_Q02</t>
  </si>
  <si>
    <r>
      <t xml:space="preserve">Thao.hv, Hoang.mv, Luong.px, Long.td, </t>
    </r>
    <r>
      <rPr>
        <sz val="12"/>
        <color rgb="FFFF0000"/>
        <rFont val="Arial"/>
        <family val="2"/>
      </rPr>
      <t>Truong.vx, Thuong.mv</t>
    </r>
  </si>
  <si>
    <t>UEH_220715_FC_Q03</t>
  </si>
  <si>
    <t>UEH_220715_FC_Q04</t>
  </si>
  <si>
    <t>Trường Đại học FPT, khu công nghệ cao Hòa Lạc, Thạch Thất, Hà Nội/ Nhà Beta</t>
  </si>
  <si>
    <t>FPU_220615_R1</t>
  </si>
  <si>
    <t>BẢO DƯỠNG, SỬA CHỮA HỆ THỐNG PCCC NĂM 2022 – ĐH FPT</t>
  </si>
  <si>
    <t>- Tủ báo cháy trung tâm cách ly các thiết bị đầu báo cháy tầng 1 &amp; tầng 2 do lỗi báo cháy -&gt; sau bảo trì đã kiểm tra &amp; xử lý các lỗi do sau cải tạo đấu nối sai chân đế đầu báo -&gt; tủ hết lỗi
- Đã bảo trì 90 đầu báo khói thường -&gt; OK (trong đó có 07 vị trí có đế không đầu báo đã kiểm tra &amp; bổ sung)
- 14 tổ hợp chuông, đèn, nút nhấn -&gt; hệ thống hoạt động bình thường
- Bộ nạp ắc quy của tủ báo cháy kém, nguồn sạc ắc quy không đủ -&gt; cần thay thế bộ sạc mới
- 08 module hoạt động bình thường
=&gt; Hệ thống báo cháy hoạt động bình thường</t>
  </si>
  <si>
    <t>Hoang.v, Long.nv, Long.dv</t>
  </si>
  <si>
    <t>Đèn thoát hiểm &amp; chiếu sáng khẩn cấp</t>
  </si>
  <si>
    <t>- 24 đèn sự cố hành lang: hỏng 4 đèn tầng 4
- 71 đèn sự cố trong phòng học hỏng không hoạt động được (67 đèn 0,6m, 4 đèn Halogen)
- 15 đèn thoát hiểm: tầng 4 hỏng 1, tầng 1 hỏng 2
- Tháo bỏ 1 đèn thoát hiểm tầng 1
=&gt; Hệ thống cấp điện nguồn cho các đèn sự cố &amp; đèn thoát hiểm hoạt động bình thường</t>
  </si>
  <si>
    <t>Chữa cháy bằng nước</t>
  </si>
  <si>
    <t>- Đã kiểm tra 8 tủ họng vòi cứu hỏa, có 2 tủ bị vỡ kính không an toàn
- 16 họng vòi cứu hỏa đã kiểm tra khả năng đóng/mở &amp; xả cặn trong đường ống
- 16 dây cứu hỏa đã kiểm tra xả áp nước, có 1 dây cứu hỏa bị thủng -&gt; cần thay thế
- 18 đầu lăng phun có 1 đầu bị vỡ
=&gt; Hệ thống chữa cháy hoạt động bình thường</t>
  </si>
  <si>
    <t>Trường Đại học FPT, khu công nghệ cao Hòa Lạc, Thạch Thất, Hà Nội/ Nhà Alpha</t>
  </si>
  <si>
    <t>- Đã kiểm tra 51 đèn thoát hiểm: hỏng 8 -&gt; đã thay 3 đèn exits thoát hiểm
- Đã kiểm tra 93 đèn sự cố: hỏng 25 -&gt; đã thay 21 đèn mắt cua, còn 4 đèn downlight chưa được thay thế
=&gt; cần bổ sung thiết bị để thay thế cho các đèn đã hỏng</t>
  </si>
  <si>
    <t>Hoang.v, Long.nv, Long.dv, Long.td</t>
  </si>
  <si>
    <t>Hút gió &amp; ép gió cầu thang</t>
  </si>
  <si>
    <t>- Đã kiểm tra các quạt tăng áp &amp; hút khói hành lang -&gt; các quạt hoạt động bình thường
- Các quạt trên mái: cổ bạt bị rách, nguy cơ bị động vật chui vào mất an toàn &amp; ảnh hưởng đến hệ thống -&gt; cần thay thế cổ bạt vải mới cho 5 quạt tăng áp hút khói trên mái
- Tủ điều khiển thiết bị nút ấn khởi động của quạt tăng áp trục kỹ thuật R1 bị hỏng -&gt; đã thay thế
- 2 đèn báo pha của tủ điều khiển bị hỏng -&gt; cần thay thế
=&gt; Hệ thống quạt tăng áp hút khói hoạt động bình thường</t>
  </si>
  <si>
    <t>Tiếp địa chống sét</t>
  </si>
  <si>
    <t>Hệ thống tiếp địa chống sét hoạt động bình thường</t>
  </si>
  <si>
    <t>- Đã kiểm tra hệ thống bơm chữa cháy, thay thế định kỳ cho bơm diesel
- 1 rơ le áp suất bị hỏng -&gt; đã thay thế
- Kiểm tra khả năng đóng mở &amp; xả cặn đường ống tại các van chữa cháy trong &amp; ngoài tòa nhà
- Kiểm tra các dây chữa cháy &amp; lăng phun bình thường
- Bơm diesel khó khởi động, máy chạy kém -&gt; cần kiểm tra chuyên sâu
=&gt; Hệ thống chữa cháy hoạt động bình thường</t>
  </si>
  <si>
    <t>- Đã kiểm tra chức năng hiển thị điều khiển &amp; các phím chức năng của tủ báo cháy trung tâm hoạt động bình thường
- 1 số đầu báo địa chỉ bị hỏng đế &amp; đầu báo gây lỗi tín hiệu báo sai -&gt; cần thay thế
- Chuông đèn 6L, 7L, 7R không hoạt động -&gt; đã kiểm tra &amp; xử lý. Chuông đèn tầng 7L bị hỏng -&gt; cần thay thế
- Thang máy trục kỹ thuật R2 không liên động -&gt; Kiểm tra module hoạt động bình thường
=&gt; Hệ thống báo cháy hoạt động bình thường</t>
  </si>
  <si>
    <t>Hoang.v, Long.nv, Long.dv, Long.td, Thao.hv, Dien.hd</t>
  </si>
  <si>
    <t>Trường Đại học FPT, khu công nghệ cao Hòa Lạc, Thạch Thất, Hà Nội/ Nhà Gamma</t>
  </si>
  <si>
    <t>- Đã kiểm tra chức năng của tủ trung tâm, kiểm tra nguồn &amp; bộ sạc, test xả ắc quy, kiểm tra tín hiệu đầu ra -&gt; ok
- Kiểm tra test chức năng các đầu báo cháy -&gt; ok
- Kiểm tra các tổ hợp nút ấn, chuông, đèn -&gt; nút ấn tầng 5 (WC nữ) bị gãy lẫy bên trong cần thay thế
- Module chuông tầng 5 hỏng -&gt; cần thay thế
=&gt; Hệ thống báo cháy hoạt động bình thường</t>
  </si>
  <si>
    <t xml:space="preserve">- Đã kiểm tra 10 tủ chữa cháy vách tường
Kiểm tra xả họng 20 họng -&gt; Ok
Kiểm tra 40 dây cứu hỏa -&gt; OK
Kiểm tra 20 dây lăng phun -&gt; OK
- Đã kiểm tra họng tiếp nước chữa cháy &amp; trụ nước chữa cháy ngoài nhà -&gt; OK
=&gt; Hệ thống chữa cháy hoạt động bình thường
</t>
  </si>
  <si>
    <t>- Đã kiểm tra 57 đèn sự cố -&gt; hỏng 6 đèn
- Đã kiểm tra 36 đèn thoát hiểm -&gt; hỏng 4 đèn
=&gt; cần thay thế các đèn hỏng để hệ thống hoạt động đầy đủ, đảm bảo khi có sự cố</t>
  </si>
  <si>
    <t>Trường Đại học FPT, khu công nghệ cao Hòa Lạc, Thạch Thất, Hà Nội/ Nhà Delta</t>
  </si>
  <si>
    <t>- Đã kiểm tra tủ điện điều khiển &amp; hệ thống cấp nguồn
- Kiểm tra hệ thống bơm cứu hỏa, các bơm hoạt động bình thường
- Đã kiểm tra các van chữa cháy vách tường &amp; các trụ tiếp nước, chữa cháy ngoài nhà. Thử khả năng đóng mở van &amp; xả cặn đường ống
- Kiểm tra các dây &amp; lăng phun không có dấu hiệu rò rỉ bất thường
=&gt; Hệ thống chữa cháy hoạt động bình thường</t>
  </si>
  <si>
    <t>Hoang.v, Hieu.nq, Duc.nv, Long.dv</t>
  </si>
  <si>
    <t>- Đã kiểm tra chức năng điều khiển, hiển thị, nhận tín hiệu của tủ báo cháy trung tâm hoạt động bình thường
- Đã kiểm tra bộ sạc &amp; khả năng tích xả của ắc quy tủ báo cháy trung tâm &amp; tủ nguồn phụ
- Đã kiểm tra &amp; thử chức năng của các thiết bị báo cháy
- Thử liên động hệ thống báo cháy với các hệ thống quạt hút, thang máy, mái trượt hoạt động bình thường
=&gt; Hệ thống báo cháy hoạt động bình thường</t>
  </si>
  <si>
    <t>Hoang.v, Long.nv, Long.dv, Long.td, Manh.nv</t>
  </si>
  <si>
    <t>Đã kiểm tra hệ thống cấp nguồn &amp; tình trạng của ắc quy -&gt; 2 đèn thoát hiểm &amp; 1 đèn sự cố hỏng, cần thay thế
=&gt; Hệ thống đèn chiếu sáng khẩn cấp &amp; thoát hiểm hoạt động bình thường</t>
  </si>
  <si>
    <t>Hoang.v, Long.dv, Long.td, Long.nv</t>
  </si>
  <si>
    <t>- Đã kiểm tra tủ điều khiển &amp; các thiết bị của hệ thống quạt hút khói
- Quạt hút khói tầng 2 bị nhảy rơ le nhiệt -&gt; đã kiểm tra &amp; xử lý
- Kiểm tra các quạt tăng áp hút khói -&gt; không có dấu hiệu bất thường
- Thử liên động hệ thống quạt với hệ thống báo cháy
=&gt; Hệ thống quạt tăng áp hút khói hoạt động bình thường</t>
  </si>
  <si>
    <t>Hoang.v, Hieu.nq, Long.nv, Long.dv, Long.td</t>
  </si>
  <si>
    <t>Trường Đại học FPT, khu công nghệ cao Hòa Lạc, Thạch Thất, Hà Nội/ Dom A, B, C, D</t>
  </si>
  <si>
    <t>- Đã kiểm tra 91 đèn sự cố -&gt; hỏng 43 =&gt; đã thay thế 35 đèn sự cố hỏng
- Đã kiểm tra 41 đèn thoát hiểm -&gt; hỏng
=&gt; Cần thay thế các đèn hỏng để hệ thống hoạt động đủ chức năng</t>
  </si>
  <si>
    <r>
      <t>- Đã kiểm tra 40 tủ họng vòi trong nhà: van họng vòi tầng 3 DOM D bị rò rỉ nước lâu ngày dẫn đến han rỉ, không thể khóa chặt được van. Tay van họng vòi tầng 3 DOM B không đúng chủng loại, không thể thao tác đóng mở được -&gt; cần thay thế, sửa chữa
- Kiểm tra 40 dây cứu hỏa: có 4 dây cứu hỏa bị rách -&gt; cần được thay thế
- Đã kiểm tra các họng chữa cháy &amp; họng tiếp nước ngoài nhà. Các họng chữa cháy tay van bằng nhựa khó thao tác, lâu ngày dễ bị vỡ -&gt; nên thay thế bằng các loại tay van kim loại có khả năng thao tác vận hành dễ dàng, thuận lợi hơn
- Đã thay thế định kỳ cho bơm diesel
- Rơ le 12VDC khởi động động cơ diesel hoạt động không ổn định -&gt; cần thay thế
- Kiểm tra nội trở ắc quy cao 14,99m</t>
    </r>
    <r>
      <rPr>
        <sz val="12"/>
        <rFont val="Calibri"/>
        <family val="2"/>
      </rPr>
      <t>Ω</t>
    </r>
    <r>
      <rPr>
        <sz val="8.4"/>
        <rFont val="Arial"/>
        <family val="2"/>
      </rPr>
      <t xml:space="preserve"> </t>
    </r>
    <r>
      <rPr>
        <sz val="12"/>
        <rFont val="Arial"/>
        <family val="2"/>
      </rPr>
      <t>-&gt; nên thay thế
- Kiểm tra hoạt động của hệ thống bơm chữa cháy hoạt động bình thường
=&gt; Hệ thống báo cháy hoạt động bình thường</t>
    </r>
  </si>
  <si>
    <t>- Đã kiểm tra 20 quạt hút khói hành lang: quạt tầng 3 DOM B bị mất 1 pha không hoạt động được
- Tủ điều khiển:
+ DOM A hỏng 2 đèn báo pha
+ DOM B hỏng 2 đèn báo pha &amp; 1 đèn trạng thái 
+ DOM C hỏng 2 đèn báo pha
+ DOM D mất nút xoay chuyển chế độ -&gt; đã thay
=&gt; 19 quạt hút khói hành lang hoạt động bình thường -&gt; cần kiểm tra &amp; sửa chữa quạt hút khói tầng 3 DOM B</t>
  </si>
  <si>
    <t>- Đã kiểm tra 580 đầu báo thường -&gt; hỏng 49 cái
- Đã kiểm tra 60 module -&gt; hỏng 10 module
=&gt; đã thay thế 5 module đầu báo chưa thay thế, cần bổ sung thiết bị để thay thế cho các module hỏng
- Kiểm tra hệ thống dây cấp nguồn &amp; tín hiệu cho các DOM -&gt; dây cấp cho DOM B bị đứt ngầm -&gt; đã thay thế
=&gt; Hệ thống báo cháy hoạt động bình thường</t>
  </si>
  <si>
    <t>Trường Đại học FPT, khu công nghệ cao Hòa Lạc, Thạch Thất, Hà Nội/ Dom A</t>
  </si>
  <si>
    <t>Trường Đại học FPT, khu công nghệ cao Hòa Lạc, Thạch Thất, Hà Nội/ Dom D</t>
  </si>
  <si>
    <t>Trường Đại học FPT, khu công nghệ cao Hòa Lạc, Thạch Thất, Hà Nội/ Dom E, F</t>
  </si>
  <si>
    <t>- Đã kiểm tra khả năng đóng mở của các van chữa cháy, xả cặn trong đường ống tại các họng vách tường &amp; họng chữa cháy ngoài nhà
- Kiểm tra dây &amp; vòi lăng phun có 3 dây cứu hỏa bị thủng -&gt; cần thay thế
- Thay thế định kỳ cho bơm diesel. Bơm nhiên liệu bằng tay không hoạt động -&gt; cần sửa chữa, thay thế
- Kiểm tra hệ thống bơm cứu hỏa hoạt động bình thường
=&gt; Hệ thống chữa cháy hoạt động bình thường</t>
  </si>
  <si>
    <t>Hoang.v, Hung2.nm, Chuong.nt, Dung.ct, Long.dv, Long.td</t>
  </si>
  <si>
    <t>- Đã kiểm tra 59 đèn sự cố -&gt; hỏng 12 đèn; 25 đèn thoát hiểm -&gt; hỏng 2 đèn
- Kiểm tra hệ thống cấp nguồn sự cố -&gt; bình thường
=&gt; cần thay thế các đèn hỏng
=&gt; Hệ thống đèn khẩn cấp &amp; thoát hiểm hoạt động bình thường</t>
  </si>
  <si>
    <t>Hoang.v, Long.dv, Long.td, Long.nv, Truong.vx</t>
  </si>
  <si>
    <t>Trường Đại học FPT, khu công nghệ cao Hòa Lạc, Thạch Thất, Hà Nội/ Dom E</t>
  </si>
  <si>
    <t>- Kiểm tra 2 tủ điều khiển quạt các chức năng của tủ &amp; các nút ấn điều khiển -&gt; hoạt động bình thường
+ Tủ DOM E cháy 2 đèn trạng thái
+ Tủ DOM F cháy 1 đèn trạng thái
- Kiểm tra cách điện, đo dòng các quạt hoạt động bình thường
- Thử liên động hệ thống quạt với hệ thống báo cháy -&gt; hoạt động bình thường
=&gt; Hệ thống quạt hút khói hành lang hoạt động bình thường</t>
  </si>
  <si>
    <t>Hoang.v, Long.dv, Long.td, Truong.vx</t>
  </si>
  <si>
    <t>- Kiểm tra tủ trung tâm -&gt; lỗi Earth fault. Bo mạch chính bị sùi mạch đồng phía sau mạch dẫn vào card loop -&gt; cần sửa chữa, thay thế
- Đã kiểm tra 68 module -&gt; hỏng 3 module giám sát đầu báo MIU 872 -&gt; cần thay thế
- Đã kiểm tra 312 đầu báo nhiệt -&gt; hỏng 6 cái; 70 đầu báo khói -&gt; hỏng 9 cái =&gt; cần thay thế các thiết bị hỏng
- Đã kiểm tra 20 nút ấn -&gt; 6 nút ấn bị vỡ kính, cần được thay thế
- Thử liên động hệ thống chuông đèn &amp; quạt hút khói -&gt; hoạt động bình thường
- 1 chuông đèn tầng 3 DOM E hỏng
=&gt; Hệ thống báo cháy hoạt động bình thường</t>
  </si>
  <si>
    <t>Hoang.v, Long.nv, Long.dv, Long.td, Truong.vx</t>
  </si>
  <si>
    <t>Trường Đại học FPT, khu công nghệ cao Hòa Lạc, Thạch Thất, Hà Nội/ Dom G, H</t>
  </si>
  <si>
    <t>- Đã kiểm tra chức năng hiển thị &amp; các phím chức năng của 2 tủ trung tâm -&gt; hoạt động bình thường
- Kiểm tra bộ nguồn &amp; sạc, kiểm tra khả năng tích xả của ắc quy
- Kiểm tra 418 đầu báo nhiệt -&gt; hỏng 2 cái; 200 đầu báo khỏi -&gt; hỏng 3 (đã thay)
- Thử liên động hệ thống chuông đèn, quạt hút khói hành lang -&gt; hoạt động bình thường
- Đã kiểm tra 20 tủ tổ hợp nút ấn, 1 số mặt nút ấn chưa lắp vào đúng khớp.
=&gt; Hệ thống báo cháy hoạt động bình thường</t>
  </si>
  <si>
    <t>Hoang.v, Long.dv, Long.td, Truong.vx, Manh.nv</t>
  </si>
  <si>
    <t>- Đã kiểm tra tủ điều khiển quạt &amp; xiết lại ốc các đầu dây, kiểm tra 1 số đầu cos bị hỏng đã bấm lại
- Kiểm tra hệ thống điều khiển quạt -&gt; hoạt động bình thường
- Kiểm tra hệ thống dây cấp cho quạt &amp; kiểm tra cách điện của động cơ
- Chạy thử quạt &amp; lấy thông số dòng điện tiêu thụ
- Kiểm tra liên động với hệ thống khác
=&gt; Hệ thống quạt hút gió hành lang hoạt động bình thường</t>
  </si>
  <si>
    <t>Hoang.v, Long.nv, Long.td, Chuong.nt, Dung.ct</t>
  </si>
  <si>
    <t>- Đã kiểm tra khả năng đóng mở của các van cứu hỏa, xả cặn trong họng vòi chữa cháy
- Kiểm tra các dây vòi lăng phun
=&gt; Hệ thống chữa cháy hoạt động bình thường</t>
  </si>
  <si>
    <t>Hoang.v, Long.td, Long.dv, Dung.ct</t>
  </si>
  <si>
    <t>- Đã kiểm tra 52 đèn thoát hiểm -&gt; hỏng 1 đèn exit 1 mũi tên chỉ hướng
- Đã kiểm tra 42 đèn sự cố -&gt; hỏng 7 đèn (đã thay 4 đèn)
=&gt; Hệ thống đèn thoát hiểm &amp; chiếu sáng khẩn cấp hoạt động bình thường</t>
  </si>
  <si>
    <t>Hoang.v, Long.td, Long.dv, Truong.vx</t>
  </si>
  <si>
    <t>Trường Đại học FPT, khu công nghệ cao Hòa Lạc, Thạch Thất, Hà Nội/ Nhà DV1</t>
  </si>
  <si>
    <t>- Đã kiểm tra khả năng đóng mở của các van cứu hỏa; xả cặn trong đường ống tại các điểm van chữa cháy trong &amp; ngoài nhà
- Kiểm tra các dây chữa cháy &amp; lăng phun; có 3 dây chữa cháy bị rách, thủng -&gt; cần thay thế
=&gt; Hệ thống chữa cháy hoạt động bình thường</t>
  </si>
  <si>
    <t>Hoang.v, Long.dv, Long.td</t>
  </si>
  <si>
    <t>Đã kiểm tra các đèn chiếu sáng khẩn cấp &amp; đèn thoát hiểm; các đèn sự cố bị hỏng cần thay thế =&gt; Hệ thống đèn sự cố &amp; thoát hiểm hoạt động bình thường</t>
  </si>
  <si>
    <t>- Tủ trung tâm bị hỏng -&gt; đã thay thế tủ báo cháy mới
- Đã kiểm tra các đầu báo &amp; kiểm tra đường dây. Lộ dây cấp cho các đầu báo khu vực căng tin bị mất nguồn -&gt; đã kiểm tra &amp; xử lý -&gt; các đầu báo hoạt động bình thường
- Lộ dây chuông đèn bị chập -&gt; đã kiểm tra &amp; tách lộ dây bị chập để thay thế
- Test liên động hệ thống chuông đèn 
=&gt; Hệ thống báo cháy hoạt động bình thường</t>
  </si>
  <si>
    <t>Trường Đại học FPT, khu công nghệ cao Hòa Lạc, Thạch Thất, Hà Nội/ Nhà DV2</t>
  </si>
  <si>
    <t>Đã kiểm tra 4 tủ chữa cháy vách tường &amp; 2 trụ chữa cháy ngoài nhà -&gt; hoạt động đóng mở bình thường. Các dây chữa cháy &amp; lăng phun hoạt động bình thường =&gt; Hệ thống chữa cháy hoạt động bình thường</t>
  </si>
  <si>
    <t>- Đã kiểm tra các chức năng hiển thị , phím chức năng của tủ trung tâm -&gt; hoạt động bình thường
- Đã kiểm tra tổ hợp chuông, đèn nút ấn
- Đã kiểm tra &amp; thử các đầu báo -&gt; hoạt động bình thường
- Đã kiểm tra nguồn, bộ sạc &amp; khả năng tích xả của ắc quy
- Bấm &amp; siết lại các dây trong tủ điều khiển trung tâm
=&gt; Hệ thống báo cháy hoạt động bình thường</t>
  </si>
  <si>
    <t>- Đã kiểm tra 13 đèn exit -&gt; hỏng 3 đèn exit 1 mũi tên chỉ hướng
- 33 đèn sự cố -&gt; hỏng 5 đèn
=&gt; Hệ thống đèn sự cố &amp; thoát hiểm hoạt động bình thường</t>
  </si>
  <si>
    <t>RMU_220718_R1</t>
  </si>
  <si>
    <t>LẮP ĐẶT GIÁ TREO TIVI CHO TẦNG 9</t>
  </si>
  <si>
    <t>TV Hanger</t>
  </si>
  <si>
    <t>Lắp đặt giá treo TV cho tầng 9, lắp đặt nguồn điện &amp; mạng cho TV -&gt; giá treo h/đ bình thường</t>
  </si>
  <si>
    <t>KH báo cửa tự động bị lỗi, không đóng mở được -&gt; cần ktra điện áp đầu vào, đầu ra của hệ thống cửa
-&gt; SPS ktra đo đầu vào, đầu ra của hệ thống điện cấp nguồn cho tủ điều khiển cửa,ktra UPS đầu vào, đầu ra, tất cả đều bình thường, không có gì bất thường, không thấy điện áp dao động
=&gt; Hệ thống điện cấp nguồn cho tủ điều khiên cửa bình thường -&gt; cần ktra lại tủ điều khiển cửa của sứ quán</t>
  </si>
  <si>
    <t>Hung.nm, Duc.nv, Toan.dv</t>
  </si>
  <si>
    <t>- FCU không tắt được
-&gt; Ktra FCU, zắc, kết nối điều khiên bị căng dây nên zắc kết nối gần tuột
-&gt; Rút lại dây điều khiển cho dây chùng &amp; cố định lại dây điều khiển, chạy máy ktra
=&gt; FCU đã h/đ bình thường</t>
  </si>
  <si>
    <t>EOA_220720_R1</t>
  </si>
  <si>
    <t>CUNG CẤP THIẾT BỊ CHO HỆ THỐNG CHILLER</t>
  </si>
  <si>
    <t>Cung cấp thiết bị cho hệ thống chiller: Công tắc chuyển đổi, Bộ cấp nguồn, Rơ le, Cảm biến dầu, Cảm biến gas lạnh, Cảm biến nhiệt độ, Màn hình hiển thị</t>
  </si>
  <si>
    <t>Sử dụng biểu mẫu BB giao nhận nên không có phần đánh giá hài lòng</t>
  </si>
  <si>
    <t>IDC_220427</t>
  </si>
  <si>
    <t>SỬA CHỮA LỖI MÁY CẮT KHÍ TỦ HÒA ĐỒNG BỘ MÁY PHÁT ĐIỆN CUMMINS</t>
  </si>
  <si>
    <t>EOA_220722</t>
  </si>
  <si>
    <t>Điều hòa căn hộ số 11 làm mát kém
-&gt; Ktra dàn lạnh, dàn nóng
-&gt; Nạp lại gas lạnh 410A, dầu lạnh
-&gt; Bật điều hòa chạy kiểm tra, theo dõi
=&gt; Điều hòa đã hoạt động bình thường
Công việc sửa chữa điều hòa căn số 11 đã hoàn thành</t>
  </si>
  <si>
    <t>Le.hh, Truong.vx</t>
  </si>
  <si>
    <t>EOA_220721</t>
  </si>
  <si>
    <t>THIẾT KẾ VÀ THI CÔNG NGOẠI CẢNH DƯỚI CỘT CỜ TRONG PAVILION</t>
  </si>
  <si>
    <t>Flag pole</t>
  </si>
  <si>
    <t>TAL_220624_R1</t>
  </si>
  <si>
    <t>SỬA CHỮA CÁP TRUNG THẾ MÁY BIẾN ÁP SỐ 1,2</t>
  </si>
  <si>
    <t>- Chuyển sợi cáp trung thế của máy biến áp 2 sang cho máy biến áp 1; Thay thế sợi cáp trung thế của máy biến áp 2; Thay thế đầu cáp trung thế máy biến áp số 1,2; Thay thế cầu chì FCO; Thay thế chụp đầu cực trung thế máy biến áp; Thí nghiệm lại sau khi sửa chữa; Chạy thử, bàn giao
-&gt; Sau sửa chữa, các thiết bị hoạt động bình thường</t>
  </si>
  <si>
    <r>
      <t xml:space="preserve">Manh.lh, Toan.dv, Thao.ct, Long.td, Hung2.nm, </t>
    </r>
    <r>
      <rPr>
        <sz val="12"/>
        <color rgb="FFFF0000"/>
        <rFont val="Arial"/>
        <family val="2"/>
      </rPr>
      <t>Chuong.nt</t>
    </r>
  </si>
  <si>
    <t>BẢO TRÌ HỆ THỐNG CƠ ĐIỆN/ HỖ TRỢ KỸ THUẬT</t>
  </si>
  <si>
    <t>Kỹ thuật hỗ trợ ngày Lễ Quốc khánh Pháp 14/7/2022, làm thêm ngoài giờ -&gt; Đã hoàn thành công việc</t>
  </si>
  <si>
    <t>Số 17 ngõ 76 Tô Ngọc Vân</t>
  </si>
  <si>
    <t>CUNG CẤP NHÂN SỰ KỸ THUẬT/ LÀM VÀO NGÀY NGHỈ</t>
  </si>
  <si>
    <t>Cung cấp 2 nhân sự kỹ thuật cho Sứ quán Canada -&gt; đã hoàn thành công việc</t>
  </si>
  <si>
    <t xml:space="preserve"> - 01 đầu báo sảnh tầng 1 tòa A bị lỗi báo cháy giả
- Tháo đầu báo đang báo cháy, kiểm tra đầu báo trong &amp; ngoài bẩn, bị mạng nhện che phủ trong lưới dẫn đến báo cháy giả
-&gt; Đã vệ sinh đầu báo &amp; lắp trả lại đầu báo
=&gt; Sau xử lý, đầu báo hết báo giả. Hệ thống báo cháy hoạt động bình thường
=&gt; Cần thường xuyên kiểm tra, vệ sinh đầu báo để tránh bị lặp lại nhiều lần</t>
  </si>
  <si>
    <t>Đề xuất cho lắp thêm chuông báo tại 2 tủ trung tâm tòa nhà N01 &amp; N02</t>
  </si>
  <si>
    <t>ĐIỀU CHỈNH MẠCH ĐIỀU KHIỂN VAN ĐIỆN ĐƯỜNG NƯỚC THÁP GIẢI NHIỆT</t>
  </si>
  <si>
    <t>- Theo y/c KH, SPS đã điều chỉnh mạch điều khiển van điện đường nước tháp giải nhiệt như sau:
+ Tháo dây X7.10 (Chân số 9) - ngắt nguồn cấp cho van, giữ van luôn ở trạng thái mở
+ Đấu tắt dây đỏ &amp; dây X7.11 (chân 11-12) để BMS luôn báo mở van</t>
  </si>
  <si>
    <t>- Điều hòa chạy không lạnh
-&gt; Kiểm tra nguyên nhân:
+ Quạt dàn nóng bó trục
+ Rơ le nhiệt máy nén ngắt bảo vệ
-&gt; Thay quạt dàn nóng (kỹ thuật Fsoft cấp)
-&gt; Chạy kiểm tra
=&gt; Sau sửa chữa, điều hòa hoạt động bình thường</t>
  </si>
  <si>
    <t>Kỹ thuật BQL đã bàn giao quạt tận dụng cho nhà thầu SPS thay thế</t>
  </si>
  <si>
    <t>Pressure reducing valve</t>
  </si>
  <si>
    <t>- KH báo nước ở tầng 5 yếu -&gt; cần kiểm tra lại van giảm áp
-&gt; SPS cùng kỹ thuật tòa nhà kiểm tra phát hiện van giảm áp có hiện tượng kẹt cơ khí bên trong cụm van, không điều chỉnh van theo ý muốn được. Cần tháo van kiểm tra, hoặc thay thế van mới
=&gt; Hiện tại SPS đã kiểm tra, khắc phục tạm thời cho hệ thống hoạt động bình thường -&gt; cần có biện pháp khắc phục sửa chữa hoặc thay thế van giảm áp mới, van giảm áp hiện tại đang lắp đặt ở vị trí khó tiếp cận. Cần lắp đặt giàn thao tác để sửa chữa &amp; thay thế van mới</t>
  </si>
  <si>
    <t>Nhà thầu cần thực hiện việc tháo thiết bị van giảm áp, vệ sinh bảo dưỡng bên trong, đánh giá tình trạng van sau khi tháo. Đề xuất thực hiện trong đợt bảo trì gần nhất</t>
  </si>
  <si>
    <t>Hung.nm, Toan.dv</t>
  </si>
  <si>
    <t>- Đường ống nước ngưng bị rỉ nước xuống trần, sàn tầng 10
-&gt; Ktra FCU, đường ống nước ngưng của FCU
-&gt; Cắt ống thoát chính đường nước ngưng của FCU tầng 10, hút ống nước ngưng để thông tắc tạm thời
=&gt; Đường ống nước ngưng FCU tầng 10 phía nhà vệ sinh nữ bị trũng ở giữa, không đạt độ dốc cộng thêm đường ống thoát đã lâu năm bị đọng nhiều rêu nên tình trạng nên tình trạng tắc nước ngưng ngày càng nghiêm trọng 
=&gt; Khách hàng nên lên kế hoạch cải tạo, sửa chữa lại đường thoát chính nước ngưng tầng 10 phía nhà vệ sinh nữ</t>
  </si>
  <si>
    <t>Hiep.hs, Manh.nv, Thuong.mv</t>
  </si>
  <si>
    <t>Thao.hv, Hiep.hs, Manh.nv, Thuong.mv</t>
  </si>
  <si>
    <t>Máy phát điện no.2 khối Cư dân không hoạt động, báo lỗi
-&gt; Ktra bình ắc quy: 11.8V
-&gt; Ktra bộ sạc điện (bộ sạc bị hỏng) theo thời gian sử dụng
-&gt; Chạy máy no.1: khối cư dân để bơm dầu
=&gt; Cần sạc tăng cường cho 2 bình ắc quy cho máy phát no.2 khối cư dân
=&gt; Thay bộ sạc điện tự động 
=&gt; Chạy máy &amp; kiểm tra</t>
  </si>
  <si>
    <t>Máy phát điện no.4 khối dịch vụ điện áp ắc quy thấp (12.6VDC)
-&gt; Ktra bộ sạc ắc quy, xác định bộ sạc tự động bị hỏng -&gt; cần thay thế bộ sạc tự động mới &amp; sạc bổ sung cho 2 bình ắc quy
=&gt; Cần thay thế bộ sạc tự động mới &amp; sạc bổ sung cho 2 bình ắc quy</t>
  </si>
  <si>
    <t>Máy phát điện no.2 khối Cư dân báo lỗi STP 
-&gt; Ktra sensor báo mức dầu ở bồn dầu chính, vệ sinh sửa chữa sensor báo mức, hiện tại bị lỗi ở mức 35%. Cần có phương án thay thế mới
-&gt; Bộ sạc tự động không ổn định
=&gt; Cần thay thế sensor 1 báo mức dầu bồn dầu chính
=&gt; Bộ sạc tự động không ổn định -&gt; cần thay thế bộ sạc mới</t>
  </si>
  <si>
    <t>RMU_220801</t>
  </si>
  <si>
    <t>THAY THẾ BO MẠCH ĐIỀU KHIỂN DÀN NÓNG ĐIỀU HÒA VRV 36HP</t>
  </si>
  <si>
    <t>Control board for out door unit</t>
  </si>
  <si>
    <t>- Dàn lạnh báo lỗiU4 từ tầng 5 dến tầng 9
- Nguồn xung cấp cho bo không có, hỏng bo
- Tổ VRV 36HP không hoạt động
-&gt; SPS đã cung cấp và thay mới bo cho dàn Master tổ 36HP (bo điều khiển)
=&gt; Tổ VRV 36HP đã hoạt động bình thường &amp; bàn giao cho kỹ thuật tòa nhà</t>
  </si>
  <si>
    <t>Đã lắp đặt đầy đủ &amp; hoạt động bình thường</t>
  </si>
  <si>
    <t>WBK_220708</t>
  </si>
  <si>
    <t>CÁC SỬA CHỮA NHỎ THÁNG 07/2022</t>
  </si>
  <si>
    <t>Một số thiết bị hư hỏng
-&gt; Thay thế 01 bình nước nóng tầng; Thay thế 02 camera bị hỏng; Thay thế 3 đèn khẩn cấp tầng 2,6,8; Thay thế 3 bộ nguồn đèn LED tầng 2,7,8; Thay thế ắc quy tủ nguồn hệ thống Access tầng 2,8 =&gt; Công việc đã hoàn thành, thiết bị sau thay thế hoạt động bình thường</t>
  </si>
  <si>
    <r>
      <t xml:space="preserve">Hiep.hs, Long.nv, Truong.vx, </t>
    </r>
    <r>
      <rPr>
        <sz val="12"/>
        <color rgb="FFFF0000"/>
        <rFont val="Arial"/>
        <family val="2"/>
      </rPr>
      <t>Toan.dv</t>
    </r>
  </si>
  <si>
    <t>282_220505_01</t>
  </si>
  <si>
    <t>282_220505_01_FA_S01</t>
  </si>
  <si>
    <t>- Hệ thống báo cháy của cả 2 tòa tháp hoạt độn bình thường. Tháp N01: cháy 3 bóng đèn tầng 11 khu vực ngân hàng, khu tập GYM tầng 1 -&gt; cần lắp bổ sung
Test liên động cả 2 tòa hoạt động bình thường</t>
  </si>
  <si>
    <r>
      <t xml:space="preserve">Hung.nm, Manh.nv, Khoa.dd, Dung.ct, Chuong.nt, </t>
    </r>
    <r>
      <rPr>
        <sz val="12"/>
        <color rgb="FFFF0000"/>
        <rFont val="Arial"/>
        <family val="2"/>
      </rPr>
      <t>Phuc.vx, Luong.px</t>
    </r>
  </si>
  <si>
    <t>282_220505_01_FF_S01</t>
  </si>
  <si>
    <t>- Tòa N01: trõ bơm số 1 hở, trõ bơm bù hở -&gt; cần thay thế
+ Van 1 chiều bơm 2 có hiện tượng hở -&gt; cần thay thế
- Tòa N02: bơm 1 không hoạt động ở chế độ auto -&gt; cần đấu nối, sửa chữa; rơ le áp suất bơm 1 hỏng -&gt; cần thay thế =&gt; Sau bảo trì, hệ thống chữa cháy hoạt động bình thường</t>
  </si>
  <si>
    <t>282_220505_01_VF_S01</t>
  </si>
  <si>
    <t>Sau bảo trì, hệ thống quạt tăng áp, hút khói hoạt động bình thường</t>
  </si>
  <si>
    <t>282_220505_02</t>
  </si>
  <si>
    <t>282_220505_02_FA_S01</t>
  </si>
  <si>
    <t>282_220505_02_FF_S01</t>
  </si>
  <si>
    <t>282_220505_02_VF_S01</t>
  </si>
  <si>
    <t>VPB_220714_R3</t>
  </si>
  <si>
    <t>THAY THẾ CÁP CẤP NGUỒN CHO ĐỘNG CƠ QUẠT THÁP GIẢI NHIỆT</t>
  </si>
  <si>
    <t>Thay thế cáp cấp nguồn cho 4 động cơ quạt tháp giải nhiệt
-&gt; Chạy thử, bàn giao
=&gt; Cáp cấp nguồn hoạt động bình thường</t>
  </si>
  <si>
    <r>
      <t xml:space="preserve">Manh.lh, Hung2.nm, Thuong.mv, Dung.ct, Long.td, Chuong.nt, Minh.tn, Toan.dv, Hiep.hs, Dien.hd, </t>
    </r>
    <r>
      <rPr>
        <sz val="12"/>
        <color rgb="FFFF0000"/>
        <rFont val="Arial"/>
        <family val="2"/>
      </rPr>
      <t>Phu.tm, Truong.vx, Hoang.v, Duc.nv, Cuong.dv</t>
    </r>
  </si>
  <si>
    <t>Video phone</t>
  </si>
  <si>
    <t>- Màn hình của hệ thống chuông bị hư hỏng -&gt; Thay thế màn hình mới -&gt; chạy thử
=&gt; Sau thay thế, màn hình mới &amp; chuông hoạt động bình thường</t>
  </si>
  <si>
    <t>- Dàn lạnh, dàn nóng bẩn. Dàn nóng đóng đá
-&gt; Xịt rửa vệ sinh dàn lanh, dàn nóng
-&gt; Ktra gas cục nóng, gas R410
=&gt; Điều hòa hoạt động bình thường</t>
  </si>
  <si>
    <t>Long.nv</t>
  </si>
  <si>
    <t>THAY KHỞI ĐỘNG TỪ CHO ĐÈN TẦNG 5</t>
  </si>
  <si>
    <t>Khởi động từ cho đèn tầng 5 bị hỏng -&gt; Thay khởi động từ mới, bật chạy kiểm tra =&gt; Khời động từ mới hoạt động tốt</t>
  </si>
  <si>
    <t>Villa 33, No 10, Dang Thai Mai, Tay Ho, Hanoi</t>
  </si>
  <si>
    <t>UEH_220804</t>
  </si>
  <si>
    <t>LẮP ĐẶT ĐƯỜNG ĐIỆN</t>
  </si>
  <si>
    <t>Lắp đặt tủ điện, lắp đặt đường cáp tín hiệu lên mái nhà. Chạy thử, bàn giao -&gt; CV hoàn thành</t>
  </si>
  <si>
    <r>
      <t xml:space="preserve">Hung.nm, Toan.dv, Duc.nv, Chuong.nt, </t>
    </r>
    <r>
      <rPr>
        <sz val="12"/>
        <color rgb="FFFF0000"/>
        <rFont val="Arial"/>
        <family val="2"/>
      </rPr>
      <t>Cuong.dv</t>
    </r>
  </si>
  <si>
    <t>KIỂM TRA VÀ THAY Y LỌC MỚI CHO THÁP 3</t>
  </si>
  <si>
    <t>- Tháp số 3 có hiện tượng lưu lượng nước qua Y lọc kém
-&gt; Đã kiểm tra vệ sinh Y lọc tháp số 3
-&gt; SPS cung cấp &amp; thay Y lọc mới cho tháp số 3
=&gt; Đã lắp đặt &amp; hoạt động bình thường</t>
  </si>
  <si>
    <t>SPS đã thay 01 Y lọc mới cho tháp giải nhiệt số 3</t>
  </si>
  <si>
    <t>HYUNDAI LÊ VĂN LƯƠNG</t>
  </si>
  <si>
    <t>Số 3 Vũ Phạm Hàm</t>
  </si>
  <si>
    <t>KHẢO SÁT ĐƯỜNG ỐNG NƯỚC NGƯNG ĐIỀU HÒA</t>
  </si>
  <si>
    <t>- Nước ngưng điều hòa bị tắc, chảy nước ra trần nhà
-&gt; Hút thông tắc cho đường ống
-&gt; Khảo sát đường ống nước ngưng và báo giá cải tạo
=&gt; Đã hết tắc</t>
  </si>
  <si>
    <t>Le.hh, Phu.tm</t>
  </si>
  <si>
    <t xml:space="preserve">KHẢO SÁT BẢO ÔN ĐƯỜNG ỐNG GIÓ </t>
  </si>
  <si>
    <t>- Bảo ôn bọc đường ống gió lạnh cấp từ AHU cho xưởng bị bong tróc, đọng sương, năng suất lạnh giảm
-&gt; Khảo sát &amp; xem bản vẽ chi tiết đường cấp gió lạn cho nhà xưởng
=&gt; Đã khảo sát xong =&gt; Khuyến cáo khách hàng cần thay mới toàn bộ bảo ôn trên đường ống</t>
  </si>
  <si>
    <t>GFS_220801</t>
  </si>
  <si>
    <t>THAY THẾ BỘ NẠP ẮC QUY CHO MÁY PHÁT ĐIỆN - KHỐI ĐẾ</t>
  </si>
  <si>
    <t>Battery charger for Genset</t>
  </si>
  <si>
    <t>Thay thế bộ sạc điện tự động cho máy phát điện số 4 khối thương mại
-&gt; Đã hoàn thành công việc. Sau khi lắp đặt, bộ sạc hoạt động bình thường</t>
  </si>
  <si>
    <t>UEH_220728</t>
  </si>
  <si>
    <t>- Thay thế bộ nạp ắc quy cho 2 máy phát điện
- Thay thế tay nắm cửa bị hỏng
- Lắp đặt quạt thông gió cho 2 phòng máy phát điện
- Chạy thử, bàn giao
-&gt; Các thiết bị sau thay thế, lắp đặt hoạt động bình thường</t>
  </si>
  <si>
    <r>
      <t xml:space="preserve">Toan.dv, Dien.hd, Dung.ct, Cuong.dv, Chuong.nt, </t>
    </r>
    <r>
      <rPr>
        <sz val="12"/>
        <color rgb="FFFF0000"/>
        <rFont val="Arial"/>
        <family val="2"/>
      </rPr>
      <t>Thuong.mv</t>
    </r>
  </si>
  <si>
    <t>Boiler, CCTV</t>
  </si>
  <si>
    <t>- Bình nóng trực tiếp tầng 2 không có nước nóng -&gt; Ktra bình nóng tìm nguyên nhân thấy hỏng thiết bị bảo vệ quá nhiệt cho ruột đun
- 2 camera tầng 2 không có hình ảnh -&gt; Ktra 2 camera đều thấy hỏng (1 camera cửa phòng 207 &amp; 1 camera sảnh hành lang tầng 2)
 =&gt; Hiện 2 camera &amp; bình nóng đều không hoạt động -&gt; cần sớm thay thế để hệ thống hoạt động bình thường</t>
  </si>
  <si>
    <t>- Bể nước tách mỡ bị ngập, tràn ra ngoài
- Bơm không hoạt động
-&gt; Dùng máy hút thông tắc, hút hết cặn trong bể &amp; đường ống
-&gt; Vệ sinh bể tách mỡ &amp; bơm nước thải
=&gt; Bể nước đã thông, không còn bị tràn nước
=&gt; Bơm hoạt động bình thường</t>
  </si>
  <si>
    <t>UEH_220714_R1</t>
  </si>
  <si>
    <t>UEH_220714_R1_FA_S01</t>
  </si>
  <si>
    <t>BẢO TRÌ HỆ THỐNG BÁO CHÁY - TẠI 170 NGỌC KHÁNH (LẦN 2)</t>
  </si>
  <si>
    <t>UEH_220714_R1_FA_S02</t>
  </si>
  <si>
    <t>EOA_220810</t>
  </si>
  <si>
    <t>Cung cấp 2 quạt trần 5 cánh &amp; 2 quạt trần 3 cánh</t>
  </si>
  <si>
    <t>YMV_220704_R2</t>
  </si>
  <si>
    <t>BẢO TRÌ HỆ THỐNG BÁO CHÁY - NHÀ MÁY SÓC SƠN</t>
  </si>
  <si>
    <r>
      <t xml:space="preserve">Hung.nm, Manh.nv, Duc.nv, </t>
    </r>
    <r>
      <rPr>
        <sz val="12"/>
        <color rgb="FFFF0000"/>
        <rFont val="Arial"/>
        <family val="2"/>
      </rPr>
      <t>Manh.lh</t>
    </r>
  </si>
  <si>
    <t xml:space="preserve">Fire alarm </t>
  </si>
  <si>
    <t xml:space="preserve">- Trạm nén khí số 1: Zone 10 hỏng 1 chuông báo tại tổ hợp, cần thay thế.
- Xưởng sơn line 1: 
+ Có 9 đầu báo nhiệt gia tăng hỏng đèn led báo, cần thay thế đầu báo mới. 
+ Có 9 đầu báo khói thuộc zone 12 hoạt động lâu đã lão hóa vỏ nhựa. Đã thay thế đầu báo mới (vật tư khách hàng cấp).
- Xưởng YEVN: Thiếu 5 đầu báo khói khu vực mái cao, chưa có đầu báo lắp bổ sung. Hỏng 1 đầu báo nhiệt, đã thay thế (vật tư khách hàng cấp).
- Nhà D (Nhà 3 tầng): Hỏng 2 đầu báo khói zone 1 và zone 3, đã thay thế đầu báo mới (vật tư khách hàng cấp). Có 4 tổ hợp chuông đèn bị thiếu hoặc cháy bóng, cần lắp bổ sung.
- Nhà F: 
+ 6 đầu báo phòng họp tầng 2 và 1 tổ hợp chuông đèn bị mất nguồn, SPS đã kiểm tra khắc phục.
+ 1 nút nhấn còi đèn zone 23 ở đầu kho phụ tùng hỏng nút nhấn không kích hoạt được, cần thay thế.
+ Còn nhiều đầu báo cũ đã xuống cấp, cần thay thế.
- Nhà G kho phụ tùng: 
+ Hỏng 3 đầu báo khói, thiếu 1 đầu báo khói, đã thay thế/ bổ sung đầu báo mới (vật tư khách hàng cấp).
+ Một số đầu báo phòng QA và phòng nghỉ giải lao bị mất nguồn, cần kiểm tra sửa chữa.
- Xưởng gia công: 
+ Hỏng 1 đầu báo, thiếu 5 đầu báo nhiệt, đã thay thế/ bổ sung đầu báo mới (vật tư khách hàng cấp). 
+ Một số đầu báo bị vỡ đế hoặc bung giá đỡ, SPS đã thay thế, sửa chữa.
+ Các đế đầu báo còn lại đã xuống cấp, han rỉ và lão hóa tiếp điểm, vỏ nhựa vỡ. Cần thay thế.
- Xưởng đúc: 1 tổ hợp chuông đèn nút nhấn zone 53 bị hỏng chuông, cần thay thế. Thiếu 2 đầu báo khói, 4 đầu báo nhiệt, đã lắp bổ sung (vật tư khách hàng cấp).
- Trạm nén khí số 2: Hỏng 1 chuông báo tại tổ hợp chuông đèn zone 55, cần thay thế.
- Nhà F sơn line 3: Thiếu 1 chuông tại tổ hợp chuông đèn zone 18, cần bổ sung.
- Số lượng đầu báo hỏng đã được thay thế: 
+ Đầu báo khói: 18
+ Đầu báo nhiệt: 11
</t>
  </si>
  <si>
    <t>RMU_220804</t>
  </si>
  <si>
    <t>THAY THẾ BO MẠCH DÀN NÓNG ĐIỀU HÒA VRV</t>
  </si>
  <si>
    <t xml:space="preserve">PCB board </t>
  </si>
  <si>
    <t>Thay thế bo mạch dàn nóng điều hòa VRV, chạy thử bàn giao -&gt; Công việc đã hoàn thành =&gt; Sau thay thế, điều hòa hoạt động bình thường</t>
  </si>
  <si>
    <r>
      <t xml:space="preserve">Hiep.hs, Minh.tn, </t>
    </r>
    <r>
      <rPr>
        <sz val="12"/>
        <color rgb="FFFF0000"/>
        <rFont val="Arial"/>
        <family val="2"/>
      </rPr>
      <t>Bang.ta, Cuong.dv</t>
    </r>
  </si>
  <si>
    <t>Số 3 Vũ Phạm Hàm, Cầu Giấy, Hà Nội</t>
  </si>
  <si>
    <t>HLL_220808</t>
  </si>
  <si>
    <t>SỬA CHỮA ĐƯỜNG ỐNG THOÁT NƯỚC NGƯNG ĐIỀU HÒA</t>
  </si>
  <si>
    <t>GPM_220725_01</t>
  </si>
  <si>
    <t>BẢO TRÌ HỆ THỐNG BÁO CHÁY - TẦNG HẦM VÀ KHỐI ĐẾ</t>
  </si>
  <si>
    <t xml:space="preserve">- Tổng số thiết bị đã bảo trì: Đầu báo cháy (2.089), Module báo cháy (92), Tổ hợp chuông đèn nút nhấn (42)
- 1 số đầu báo chưa cài đặt địa chỉ và khai báo trong hệ thống
- 1 số thiết bị hỏng đã thay thế (vật tư do BQL Tòa nhà cung cấp)
=&gt; Hệ thống báo cháy sau bảo trì hoạt động bình thường
</t>
  </si>
  <si>
    <r>
      <t xml:space="preserve">Dien.hd, Duc.nv, Duc.nt, Khoa.dd, </t>
    </r>
    <r>
      <rPr>
        <sz val="12"/>
        <color rgb="FFFF0000"/>
        <rFont val="Arial"/>
        <family val="2"/>
      </rPr>
      <t>Phuc.vx, Manh.lh, Thuong.mv, Cuong.dv, Chuong.nt, Manh.nv, Dung.ct, Truong.vx, Minh.tn</t>
    </r>
  </si>
  <si>
    <t>GPM_220725_02</t>
  </si>
  <si>
    <t>BẢO TRÌ HỆ THỐNG CHỮA CHÁY - CHUNG KHỐI ĐẾ</t>
  </si>
  <si>
    <t>- 2 bình ắc quy có nội trở cao hơn 5ml, để đảm bảo dộng cơ diesel hoạt động hiệu quả, cần có kế hoạc thay thế
- Khi chạy động cơ diesel có tiếng động lạ -&gt; cần kiểm tra chuyên sâu
=&gt; Sau khi bảo dưỡng, hệ thống bơm cứu hỏa hoạt động bình thường</t>
  </si>
  <si>
    <t>GPM_220723</t>
  </si>
  <si>
    <t>GPM_220723_LV_Y01</t>
  </si>
  <si>
    <t>BẢO TRÌ TỦ ĐIỆN HẠ THẾ CHÍNH (MSB) VÀ TỦ ĐIỆN PHÂN PHỐI (DB)</t>
  </si>
  <si>
    <t>Điện dung tụ bù: Step 1 (437/438/436 MF), Step 2 (436/437/435 MF), Step 3 (436/436/432 MF), Step 4 (434/435/433 MF), Step 5 (434/434/432 MF), Step 6 (435/433/435 MF)</t>
  </si>
  <si>
    <r>
      <t xml:space="preserve">Manh.lh, Dien.hd, Hoang.v, Manh.nv, Thuong.mv, Long.dv, </t>
    </r>
    <r>
      <rPr>
        <sz val="12"/>
        <color rgb="FFFF0000"/>
        <rFont val="Arial"/>
        <family val="2"/>
      </rPr>
      <t>Phuc.vx, Hung.nm</t>
    </r>
  </si>
  <si>
    <t>GPM_220723_DB_Y01</t>
  </si>
  <si>
    <t>Báo cáo chưa về vp</t>
  </si>
  <si>
    <t>- Đường thoát nước ngưng điều hòa tại công ty Tekken, G4 bị tắc, rỉ nước từ ống thông hơi xuống trần
-&gt; Kiểm tra, cắt ống thoát nước ngưng hút thông tắc &amp; gắn lại ống
=&gt; Ống thoát nước ngưng đã thông, không còn tắc -&gt; cần theo dõi thêm</t>
  </si>
  <si>
    <t>Do hạng mục này nằm trong hợp đồng bảo trì nên phạm vi công việc thực hiện cần phải đảm bảo chắc chắn rằng đường thoát nước ngưng không bị tắc sau khi xử lý, bảo trì, tối thiểu phải trong thời gian 3 tháng. Nếu để trào ngược mà làm hư hỏng thiết bị của khách hàng thì SPS phải chịu trách nhiệm</t>
  </si>
  <si>
    <t>Hiep.hs, Long.td</t>
  </si>
  <si>
    <t>3 FCU của gian hàng Highland Coffee bẩn, kém mát
-&gt; SPS đã bảo dưỡng 3 FCU của gian hàng Highland coffee
=&gt; 3 FCU sau bảo trì hoạt động tốt, mát lạnh</t>
  </si>
  <si>
    <t>EOC_220811</t>
  </si>
  <si>
    <t>Điều hòa bị đóng đá mặt lạnh
-&gt; Ktra áp suất hút -&gt; hơi thấp
-&gt; Ktra dòng làm việc -&gt; OK
-&gt; Ktra sensor mặt lạnh -&gt; OK
-&gt; Thu hồi gas -&gt; hút chân không -&gt; nạp gas mới
=&gt; Sau khi nạp gas, máy hoạt động bình thường, máy không còn hiện tượng đóng đá dàn lạnh -&gt; cần theo dõi thêm</t>
  </si>
  <si>
    <t>Thang.lv, Truong.vx</t>
  </si>
  <si>
    <t>17/76 Tô Ngọc Vân, Tây Hồ, Hà Nội</t>
  </si>
  <si>
    <t>- Điều hòa cũ của villa hỏng, không hoạt động -&gt; đã kiểm tra tổng thể
-&gt; Tháo điều hòa cũ của villa 17/76
-&gt; SPS cung cấp &amp; lắp bộ điều hòa mới công suất 12000 BTU
=&gt; SPS đã lắp đặt hoàn chỉnh, máy hoạt động bình thường
=&gt; Đã bàn giao cho kỹ thuật</t>
  </si>
  <si>
    <t>Hoàn thành công việc, AC hoạt động tốt</t>
  </si>
  <si>
    <t>Le.hh, Cuong.dv, Thuong.mv, Phu.tm</t>
  </si>
  <si>
    <t>- Điều hòa phòng server 141 tầng 7 bị chảy nước -&gt; Bơm nước ngưng điều hòa bị tắc, đã tháo bơm nước ngưng vệ sinh &amp; lắp trả lại, đổ nước test =&gt; Điều hòa đã hoạt động bình thường, cần theo dõi thêm
- Điều hòa phòng server 9.1 tầng 9 bị nhảy át -&gt; máy nén bị chạm bỏ gây nháy át -&gt; cần thay thế máy nén mới =&gt; cần thay máy nén mới
- Điều hòa phòng thang máy khách bị chảy nước (tầng mái) -&gt; điều hòa bị tắc nước ngưng -&gt; đã thông tắc đoạn đầu ống nước ngưng =&gt; KH nên bảo trì điều hòa theo định kỳ để điều hòa chạy ổn định</t>
  </si>
  <si>
    <t>KHẢO SÁT FCU TẦNG 2</t>
  </si>
  <si>
    <t xml:space="preserve">- Nhiệt độ phòng làm việc không đồng đều
-&gt; Khảo sát nhiệt độ cửa gió trong phòng làm việc của toàn bộ FCU tầng 2 (1FCU thang máy &amp; 9 FCU trong văn phòng)
-&gt; Đánh giá nguyên nhân: 
+ điều khiển FCU hỏng 2/4 &amp; vị trí lắp đặt tập trung 1 chỗ dẫn đến nhiệt độ trong phòng sẽ không đều
+ cảm biến nhiệt độ phòng của BM3 cho FCU hỏng, báo sai (4FCU) -&gt; FCU hoạt động không dừng khi nhiệt độ đạt nhiệt độ đặt (khi cảm biến báo sai mức cao) &amp; FCU không chạy khi cảm biến báo sai mức thấp -&gt; dẫn đến nhiệt độ trong phòng không đều
- Ý kiến SPS: lắp đặt điều khiển FCU đều trong phòng &amp; thay mới điều khiển, cảm biến nhiệt độ hỏng
</t>
  </si>
  <si>
    <t>Ruột bình tích áp bị rách
-&gt; Tháo ruột bình cũ, thay ruột bình mới
-&gt; Bơm lại khí nén cho bình tích áp
-&gt; Thử kín, kiểm tra áp khí nén
=&gt; Bình tích áp hoạt động bình thường</t>
  </si>
  <si>
    <t>Cửa cổng gara ra vào nhà riêng Đại sứ không hoạt động
-&gt; Ktra nguồn 220V cấp cho cửa mất kết nối
-&gt; Đường dây điện đi ngầm đã chạm chập, không thể cấp nguồn lại
-&gt; Đề nghị thay thế, cải tạo lại đường dây điện cấp cho 2 cửa
=&gt; Hiện tại cửa cổng đang cấp nguồn tạm thời (cửa hoạt động bình thường)</t>
  </si>
  <si>
    <t>Cửa cổng chính gara không đóng, mở được
-&gt; Ktra các hộp chứa cảm biến, bị han rỉ bung ra ngoài
-&gt; Đã gia cố lắp lại hộp cảm biến
=&gt; Đề nghị thay thế 4 hộp cảm biến cho cửa cổng bằng inox
=&gt; Cửa đã hoạt động bình thường -&gt; cần theo dõi thêm</t>
  </si>
  <si>
    <t>Bồn tắm</t>
  </si>
  <si>
    <t>Kiểm tra rò rỉ nước bồn tắm tầng 2
-&gt; Tháo bồn tắm ra kiểm tra điểm rò rỉ nước
-&gt; Ktra phát hiện bị rò rỉ nước tại cổ xi phông
=&gt; NCC cùng nhà thầu thi công đã xử lý dứt điểm rò rỉ nước -&gt; Hiện tại đã hết rò rỉ nước bồn tắm</t>
  </si>
  <si>
    <t>- Máy phát điện số 3 báo lỗi 214 low coolant
- Cả 3 máy phát điện Stop delay 0SBC
-&gt; SPS đã bổ sung 40L nước cấp cho máy phát số 3 (nhà máy cấp)
-&gt; Cài đặt cả 3 máy phát Stop Delay 180SBC
=&gt; cả 3 máy phát điện hoạt động bình thường
=&gt; Để đảm bảo máy phát hoạt động ổn định hơn, cần bảo dưỡng định kỳ</t>
  </si>
  <si>
    <t>Cổng phụ bị lỗi không hoạt động được (cổng Meiko)
-&gt; Ktra tín hiệu từ cảm biến về bo điều khiển bị đứt
-&gt; Tháo motor đấu nối lại dây tín hiệu &amp; cuốn lại các dây bị hở do mục nát vỏ
=&gt; Lắp lại motor, chạy thử cổng
=&gt; Sau xử lý, cổng phụ đã hoạt động bình thường
=&gt; Cần cải tạo, thay thế lại các đường dây cáp cấp nguồn và tín hiệu cho các thiết bị để cổng hoạt động an toàn &amp; ổn định</t>
  </si>
  <si>
    <t>Tháp giải nhiệt số 1 giải nhiệt kém
-&gt; Tháo Y lọc tháp giải nhiệt số 1 vệ sinh &amp; lắp trả lại
=&gt; Tháp giải nhiệt số 1 đã hoạt động bình thường</t>
  </si>
  <si>
    <t>Khởi động từ cấp nguồn cho đèn tầng 5 bị kêu to  -&gt; Ktra khởi động từ bị hỏng=&gt; cần thay thế cái mới</t>
  </si>
  <si>
    <t>THC_210705_M13</t>
  </si>
  <si>
    <t>QLVH khối căn hộ + tầng hầm để xe T7/2022</t>
  </si>
  <si>
    <t>UEH_220805_R1</t>
  </si>
  <si>
    <t>THAY THẾ TỦ ĐIỆN TỔNG</t>
  </si>
  <si>
    <t>MDB</t>
  </si>
  <si>
    <t>Thay thế tủ điện tổng, lắp đặt ăng ten -&gt; Chạy thử, bàn giao =&gt; Tủ điện tổng dau thay thế hoạt động bình thường</t>
  </si>
  <si>
    <r>
      <t xml:space="preserve">Thang.lv, Dien.hd, Thuong.mv, Duc.nt, </t>
    </r>
    <r>
      <rPr>
        <sz val="12"/>
        <color rgb="FFFF0000"/>
        <rFont val="Arial"/>
        <family val="2"/>
      </rPr>
      <t>Manh.nv, Truong.vx</t>
    </r>
  </si>
  <si>
    <t>Kiểm tra tình trạng hoạt động chiller cho máy CNC-09
-&gt; Ktra áp suất ga hòi 134 (A) = 45 PSI, dòng 3,4-3,6A, giờ làm việc máy nén 1213h, nhiệt độ set 25oC, áp suất bơm chiller 5,5 bar, dòng chạy của bơm 2,4, điện áp 415 V
=&gt; Chiller hoạt động bình thường</t>
  </si>
  <si>
    <t xml:space="preserve">VINA-SANWA CO.,LTD </t>
  </si>
  <si>
    <t>Hoa Lac Hi-Tech Industrial Zone II, Thach That, Hanoi</t>
  </si>
  <si>
    <t>VSW_220721_R7</t>
  </si>
  <si>
    <t>CUNG CẤP &amp; LẮP ĐẶT TỦ TỤ BÙ 600KVAR</t>
  </si>
  <si>
    <t xml:space="preserve"> Cung cấp và lắp đặt tủ tụ bù 600kVAr; Phân tích chất lượng điện năng để đánh giá các nguy cơ quá điện áp, sóng hài…; Quét ảnh nhiệt (sau khi đưa thiết bị vào vận hành) để đánh giá các nguy cơ tiếp xúc kém, quá nhiệt…
Các chỉ số sóng hài điện áp, nhiệt độ phòng, nhiệt độ tụ, nhiệt độ áp điện, điện dung tu, dòng điện làm việc như trong báo cáo dịch vụ =&gt; Tụ bù hoạt động bình thường</t>
  </si>
  <si>
    <r>
      <t xml:space="preserve">Manh.lh, Cuong.dv, Dung.ct, Thang.lv, Thuong.mv, Thao.ct, Minh.tn, </t>
    </r>
    <r>
      <rPr>
        <sz val="12"/>
        <color rgb="FFFF0000"/>
        <rFont val="Arial"/>
        <family val="2"/>
      </rPr>
      <t>Truong.vx</t>
    </r>
  </si>
  <si>
    <t>Số 8 Tôn Thất Thuyết, Nam Từ Liêm, Hà Nội</t>
  </si>
  <si>
    <t>DTT_220822</t>
  </si>
  <si>
    <t>BẢO TRÌ, SỬA CHỮA HỆ THỐNG QUẠT THÔNG GIÓ, BƠM NƯỚC SẠCH</t>
  </si>
  <si>
    <t>- Cánh quạt tản nhiệt của động cơ quạt cấp hầm B2, quạt hút khói mái, quạt tăng áp mái số 2 bị hư hỏng, cần thay thế
- Dây cáp điện cho hệ thống quạt trên mái cần đi trong máng hoặc ghen để đảm bảo an toàn
- Sau khi bảo trì hệ thống hoạt động bình thường
- Cần thực hiện bảo trì định kỳ</t>
  </si>
  <si>
    <r>
      <t xml:space="preserve">Hung2.nm, Chuong.nt, Dung.ct, </t>
    </r>
    <r>
      <rPr>
        <sz val="12"/>
        <color rgb="FFFF0000"/>
        <rFont val="Arial"/>
        <family val="2"/>
      </rPr>
      <t>Bang.ta, Cuong.dv, Thuong.mv, Duc.nt, Hiep.hs</t>
    </r>
  </si>
  <si>
    <t xml:space="preserve">- Phớt chặn mỡ bơm số 1 bị hở, SPS đã ép lại, cần theo dõi thêm
- Van chặn bơm số 2 hỏng giắc co kết nối van, SPS đã thay thế
- Vạn chặn và đường ống bơm số 1 lão hóa, xuống cấp, cần thay thế sớm
- Đường ống hút của bơm số 1 và 2 hỏng trõ bơm, SPS đã thay thế 02 trõ bơm
- Đường ống hút dài và chất liệu PPR không có giá đỡ tăng cứng nên không cứng vững, đề nghị bổ sung thêm giá đỡ cho đường ống hút của 2 bơm nước sạch
- Dòng điện hoạt động của 2 bơm cao hơn dòng định mức, cần theo dõi thêm 
- Đường ống kết nối bơm nước sạch đã lâu năm, xuống cấp, đề nghị khách hàng có kế hoạch cải tạo/ thay thế sớm
</t>
  </si>
  <si>
    <t>LTK_220816</t>
  </si>
  <si>
    <t>SỬA CHỮA NGUỒN CẤP CHO CỔNG</t>
  </si>
  <si>
    <t>Nguồn cấp cho cổng bị hỏng -&gt; Lắp đặt đấu nối nguồn điện mới -&gt; Chạy thử, bàn giao =&gt; Hệ thống hoạt động bình thường</t>
  </si>
  <si>
    <t>Toan.dv, Hiep.hs, Minh.tn</t>
  </si>
  <si>
    <t>ALB_220824</t>
  </si>
  <si>
    <t>XỬ LÝ TẮC ĐƯỜNG ỐNG CẤP NƯỚC</t>
  </si>
  <si>
    <t>Đường ống cấp nước gian hàng Jolliebee và Tocotoco bị tắc, nhiều cặn bẩn -&gt; 'Thay thế đoạn ống nước từ trục chính tới đồng hồ nước. Sục rửa đường ống sau đồng hồ nước tới gian hàng =&gt; Công việc đã hoàn thành, sau sửa chữa nước cấp về gian hàng ổn định</t>
  </si>
  <si>
    <t>Hiep.hs, Cuong.dv, Dung.ct, Minh.tn</t>
  </si>
  <si>
    <t>TBH_220805</t>
  </si>
  <si>
    <t>CẢI TẠO PHÒNG TEST</t>
  </si>
  <si>
    <t>Renovation</t>
  </si>
  <si>
    <t>Điều hòa cũ không có chức năng inverter, tiêu tốn nhiều điện năng; Điều hòa cũ vận hành đã lâu (từ 2007), đã xuống cấp; Ống gió bằng tôn, bị xuống cấp, hư hỏng và bị hở nhiều vị trí -&gt; Thay thế điều hòa cũ; Thay thế ống gió; Chạy thử, bàn giao =&gt; Công việc đã hoàn thành, hệ thống hoạt động bình thường</t>
  </si>
  <si>
    <r>
      <t xml:space="preserve">Thao.hv, Hung.nm, Dung.ct, Cuong.dv, Long.nv, </t>
    </r>
    <r>
      <rPr>
        <sz val="12"/>
        <color rgb="FFFF0000"/>
        <rFont val="Arial"/>
        <family val="2"/>
      </rPr>
      <t>Bang.ta, Manh.lh, Minh.tn</t>
    </r>
  </si>
  <si>
    <t>Không có bản gốc báo cáo, keyin từ bản scan gửi qua zalo</t>
  </si>
  <si>
    <t>- Ống nước ngưng điều hòa tại công ty Tekken tầng 1, G4 bị tắc, trào ngược qua ống thông hơi
-&gt; Trèo lên trần cty Tekken để ktra hướng thoát nước ngưng trục chính
-&gt; Cắt ống nước ngưng giữa trục chính để hút thông tắc, hút thông tắc điểm cuối trục chính
=&gt; Hiện tại ống thoát nước ngưng đã được thông tắc -&gt; cần theo dõi thêm</t>
  </si>
  <si>
    <t>BRITISH EMBASSY HANOI</t>
  </si>
  <si>
    <t>BEH_220825</t>
  </si>
  <si>
    <t>THAY THẾ ĐIỀU HÒA TẦNG 5</t>
  </si>
  <si>
    <t>Tháo điều hòa cũ bị hỏng phòng server tầng 5 -&gt; Thay điều hòa mới cho phòng server tầng 5 -&gt; Vệ sinh bơm nước ngưng điều hòa phòng server tầng 5
=&gt; Công việc đã hoàn thành</t>
  </si>
  <si>
    <t>Công việc đã hoàn thành, nhân viên rất nhiệt tình &amp; hiệu quả</t>
  </si>
  <si>
    <t>Hiep.hs, Minh.tn, Duc.nt</t>
  </si>
  <si>
    <t>EOC_220429_R1</t>
  </si>
  <si>
    <t>EOC_220429_R1_AC_Q01</t>
  </si>
  <si>
    <t>DỊCH VỤ BẢO TRÌ ĐIỀU HÒA HÀNG QUÝ</t>
  </si>
  <si>
    <t>- Bảo trì hệ thống điều hòa &amp; nạp gas bổ sung
- 01 Dàn lạnh điều hòa sảnh lễ tân tại 31 Hùng Vương hỏng quạt gió -&gt; cần thay thế
- 01 điều hòa ở 23 T1 KĐT Ciputra bị hỏng bo mạch dàn nóng -&gt; đề nghị thay thế bo mạch dàn nóng
- Điều hòa phòng khách tầng 2 tại nhà số 8A ngõ 86 Tô Ngọc Vân (gas R410) chạy liên tục 2, 3 ngày thì đóng đá dàn lạnh (thiếu ít gas &amp; do máy phòng bếp không cùng bật nên chạy liên tục) -&gt; đã hướng dẫn cách chạy &amp; cần theo dõi thêm
- Điều hòa phòng WC tầng 2 tại số 11 ngoc 52/22 Tô Ngọc Vân thiếu gas đã nạp bổ sung -&gt; hết hiện tượng đóng tuyết đường nén, nhưng dàn lạnh mát nửa dàn (dàn lạnh bị tắc). Điều hòa WC tầng 2 máy cũ đời 2003 -&gt; cần thay máy mới
=&gt; Sau bảo trì, hệ thống điều hòa hoạt động bình thường</t>
  </si>
  <si>
    <r>
      <t>Cuong.dv, Thuong.mv, Long.nv, Thuc.dm, Hiep.hs, Minh.tn, Luong.px, Khoa.dd, Duc.nv, Thao.hv, Manh.nv, Thang.lv, Chuong.nt, Truong.vx, Phu.tm,</t>
    </r>
    <r>
      <rPr>
        <sz val="12"/>
        <color rgb="FFFF0000"/>
        <rFont val="Arial"/>
        <family val="2"/>
      </rPr>
      <t xml:space="preserve"> Dung.ct</t>
    </r>
  </si>
  <si>
    <t>Nhà số 11, ngách 52/22, Tô Ngọc Vân, Hà Nội</t>
  </si>
  <si>
    <t>Tất cả điều hòa sau bảo trì, hoạt động bình thường</t>
  </si>
  <si>
    <t>Hiep.hs, Luong.px, Long.td</t>
  </si>
  <si>
    <t>17A/76 Tô Ngọc Vân, Tây Hồ, Hà Nội</t>
  </si>
  <si>
    <t>EOC_220429_R1_AC_Q02</t>
  </si>
  <si>
    <t>EOA_220829</t>
  </si>
  <si>
    <t>LẮP ĐẶT KHÓA CHO TỦ ÂM THANH QUẦY BAR</t>
  </si>
  <si>
    <t>Lắp đặt khóa cho tủ âm thanh -&gt; công việc đã hoàn thành</t>
  </si>
  <si>
    <t>Thuong.mv, Toan.dv</t>
  </si>
  <si>
    <t>UEH_220830</t>
  </si>
  <si>
    <t>Cung cấp song sắt
Lắp đặt cửa sổ thoát hiểm với cơ chế đóng mở cung cấp bởi KH
Chạy thử, bàn giao
-&gt; CV đã hoàn thành
Địa điểm thực hiện tại: 54 ngõ 275 Âu Cơ &amp; số 6 ngõ 32 Tô Ngọc Vân</t>
  </si>
  <si>
    <r>
      <t xml:space="preserve">Hung2.nm, Chuong.nt, Linh.bn, Dung.ct, Cuong.dv, </t>
    </r>
    <r>
      <rPr>
        <sz val="12"/>
        <color rgb="FFFF0000"/>
        <rFont val="Arial"/>
        <family val="2"/>
      </rPr>
      <t>Bang.ta, Hiep.hs, Long.nv, Khoa.dd</t>
    </r>
  </si>
  <si>
    <t>EOA_220818_R1</t>
  </si>
  <si>
    <t>CẮT TỈA CÀNH CÂY CAO KHU VỰC CỘT CỜ PHÍA TRƯỚC</t>
  </si>
  <si>
    <t>02 cây khu vực cột cờ phía trước tán rộng, bị vướng
-&gt; Cắt tỉa cành cho 2 cây khu vực cột cờ phía trước -&gt; cv đã hoàn thành</t>
  </si>
  <si>
    <t>USP_220808_R2</t>
  </si>
  <si>
    <t>LẮP ĐẶT GIÁ KỆ CHO KHO PHÍA TRƯỚC CỔNG VĂN PHÒNG</t>
  </si>
  <si>
    <t>Shelves</t>
  </si>
  <si>
    <t>Sơn phản quang hai bồn cây cảnh, Lắp đặt giá kệ trong nhà kho -&gt; Công việc đã hoàn thành</t>
  </si>
  <si>
    <t>Cuong.dv, Thuong.mv, Thang.lv</t>
  </si>
  <si>
    <t>LTK_220829_01</t>
  </si>
  <si>
    <t>CÁC SỬA CHỮA NHỎ THÁNG 09/2022</t>
  </si>
  <si>
    <t>AC, Battery, Socket, RCCB, fresh water pump</t>
  </si>
  <si>
    <t xml:space="preserve"> - Thay thế ắc quy, bộ nạp ắc quy cho máy phát điện; sửa chữa điều hòa phòng trẻ em tầng 2; sửa chữa ổ cắm ngoài cổng gara; thay thế RCCB tủ điện; Sửa chữa bơm nước sạch số 1 =&gt; các thiết bị sau thay thế, sửa chữa hoạt động bình thường</t>
  </si>
  <si>
    <r>
      <t>Hiep.hs, Toan.dv, Thuong.mv, Manh.nv, Minh.tn,</t>
    </r>
    <r>
      <rPr>
        <sz val="12"/>
        <color rgb="FFFF0000"/>
        <rFont val="Arial"/>
        <family val="2"/>
      </rPr>
      <t xml:space="preserve"> Phuc.vx, Manh.lh, Hung.nm, Duc.nv, Cuong.dv, Luong.px</t>
    </r>
  </si>
  <si>
    <t>UEH_220806</t>
  </si>
  <si>
    <t>CUNG CẤP THIẾT BỊ ĐIỀU HÒA</t>
  </si>
  <si>
    <t xml:space="preserve">Cung cấp phin lọc, phin lọc túi, bộ đo chênh áp </t>
  </si>
  <si>
    <t>Sử dụng mẫu Biên bản bàn giao =&gt; không có mục đánh giá hài lòng</t>
  </si>
  <si>
    <t>SKY PARK RESIDENCE</t>
  </si>
  <si>
    <t>Số 3 Tôn Thất Thuyết, Cầu Giấy, Hà Nội</t>
  </si>
  <si>
    <t>SPR_220711</t>
  </si>
  <si>
    <t>Battery for Genset</t>
  </si>
  <si>
    <t xml:space="preserve">- Ắc quy máy phát điện đã sử dụng lâu ngày, bị tụt áp máy phát điện khó khởi động 
-&gt; Thay thế ắc quy cho 2 máy phát điện -&gt; chạy thử máy, kiểm tra bộ nạp, bàn giao 
=&gt; Công việc đã hoàn thành, ắc quy sau khi thay thế hoạt động bình thường, máy phát điện khởi động bình thường </t>
  </si>
  <si>
    <t>EOF_220826</t>
  </si>
  <si>
    <t>Bình tích áp hỏng -&gt; Thay thế, lắp đặt 2 bình tích áp Varem 500L,10bar -&gt; căn chỉnh áp suất khí nén trong bình tích áp =&gt; sau khi lắp đặt, hệ thống hoạt động bình thường</t>
  </si>
  <si>
    <t>Hung2.nm, Chuong.nt, Bang.ta</t>
  </si>
  <si>
    <t>EOA_220906</t>
  </si>
  <si>
    <t>Điều hòa bị đọng sương, chảy nước đường ống đồng
-&gt; Kiểm tra nạp lại gas, căn chỉnh áp suất gas cho điều hòa
-&gt; Bật chạy thử kiểm tra
=&gt; Điều hòa đã được căn chỉnh áp suất hoạt động bình thường -&gt; cần theo dõi thêm</t>
  </si>
  <si>
    <t>Hiệp chưa gửi báo cáo gốc về vp =&gt; key in file mềm ảnh chụp qua zalo</t>
  </si>
  <si>
    <t>ĐIỀU HÒA PHÒNG MÁY BIẾN ÁP BỊ ĐÓNG ĐÁ</t>
  </si>
  <si>
    <t>Điều hòa Fujisu phòng máy biến áp bị đóng đá -&gt; Kiểm tra điều hòa bị dơ, bẩn, không giải được nhiệt nên đóng đá dàn lạnh
=&gt; Khách hàng nên vệ sinh bảo dưỡng điều hòa để điều hòa hoạt động ổn định</t>
  </si>
  <si>
    <t>FSOFT - FVILLE 2</t>
  </si>
  <si>
    <t>ĐIỀU HÒA PHÒNG MÁY BIẾN ÁP BỊ HỎNG</t>
  </si>
  <si>
    <t>Điều hòa phòng máy biến áp bị hỏng 
- Con số 1: thiếu gas, hỏng tụ máy nén, hỏng tụ quạt dàn nóng
- Con số 2: hỏng máy nén, tụ máy nén không có, tụ quạt dàn nóng không có, contactor hỏng
- Con số 3: tụ máy nén, tụ quạt dàn nóng yếu
- Con số 4: máy nén chạm vỏ, không có tụ quạt &amp; tụ máy nén, cụm dây 3 zắc đấu cho máy nén bị cháy, hỏng
=&gt; Đề nghị khách hàng thay thế, sửa chữa những phần hi trên để điều hòa phòng máy biến áp hoạt động</t>
  </si>
  <si>
    <t>4 đèn sân tennis không sáng
-&gt; Thay 4 bộ nguồn cho đèn sân tennis
-&gt; Bật đèn sân tennis kiểm tra
=&gt; Tất cả đèn sân tennis đã hoạt động bình thường</t>
  </si>
  <si>
    <t>Hiep.hs, Cuong.dv, Thuong.mv, Dung.ct</t>
  </si>
  <si>
    <t>Điều hòa bị đọng sương, chảy nước đường ống đồng
-&gt; Kiểm tra nạp lại gốc, căn chỉnh áp suất gas cho điều hòa
-&gt; Bật chạy thử kiểm tra
=&gt; Điều hòa đã được căn chỉnh áp suất hoạt động bình thường -&gt; cần theo dõi thêm</t>
  </si>
  <si>
    <t>Bơm số 2 hệ nước sạch chạy không lên nước
-&gt; Kiểm tra bơm số 2 hệ nước sạch bị hở trõ bơm nên không lên được nước khi bơm chạy
-&gt; Tạm thời bơm số 2 OFF chờ sửa chữa
=&gt; Khách hàng nên thay trõ bơm cho bơm số 2 để bơm hoạt động</t>
  </si>
  <si>
    <t>Gioăng khớp nối mềm bị rò rỉ nước (khớp nối bóng cao su)
-&gt; Thay thế gioăng khớp nối (khớp nối bóng cao su). Vật tư do KH cấp
=&gt; CV hoàn thành =&gt; đã thay thế tạm thời, bổ sung thêm gioăng ở khớp nối bóng cao su, để đảm bảo an toàn cần thay thế bóng khớp nối mềm</t>
  </si>
  <si>
    <t>LTK_220908</t>
  </si>
  <si>
    <t>LẮP ĐẶT BẾP ĐIỆN</t>
  </si>
  <si>
    <t>Cooker</t>
  </si>
  <si>
    <t>Vận chuyển &amp; lắp đặt bếp điện -&gt; CV đã hoàn thành</t>
  </si>
  <si>
    <t>Hiep.hs, Duc.nv, Toan.dv, Manh.nv</t>
  </si>
  <si>
    <t>USP_220805_R2</t>
  </si>
  <si>
    <t>THAY THẾ KHÓA CỬA</t>
  </si>
  <si>
    <t>Thay thế ổ khóa cửa -&gt; công việc đã hoàn thành</t>
  </si>
  <si>
    <t>Hanoi Daewoo Hotel, 360 Kim Ma, Ba Dinh, Hanoi</t>
  </si>
  <si>
    <t>BBP_220518</t>
  </si>
  <si>
    <t>LẮP ĐẶT SENSOR VÀ THIẾT BỊ PHỤC VỤ ĐO KIỂM - DAEWOO</t>
  </si>
  <si>
    <t>UEH_220805_02</t>
  </si>
  <si>
    <t>THAY THẾ HỆ THỐNG BƠM CẤP NƯỚC SẠCH</t>
  </si>
  <si>
    <t>- Thay thế bơm, đường ống &amp; tủ điều khiển -&gt; Chạy thử, bàn giao =&gt; Công việc đã hoàn thành. Sau lắp đặt hệ thống bơm hoạt động bình thường. Hệ thống van xả đáy của 4 bồn nước bị xuống cấp, han rỉ, gãy -&gt; đề nghị thay thế sớm</t>
  </si>
  <si>
    <r>
      <t xml:space="preserve">Hung.nm, Thuong.mv, Manh.nv, Chuong.nt, Hung2.nm, Bang.ta, Manh.lh, </t>
    </r>
    <r>
      <rPr>
        <sz val="12"/>
        <color rgb="FFFF0000"/>
        <rFont val="Arial"/>
        <family val="2"/>
      </rPr>
      <t>Dung.ct</t>
    </r>
  </si>
  <si>
    <t>Đường thoát nước ngưng bị tắc -&gt; Thông tắc đường thoát nước ngưng -&gt; Đường thoát nước ngưng đã tạm thời hết tắc -&gt; cần theo dõi thêm
-&gt; Cần tách riêng đường thoát nước ngưng &amp; đường xả đáy
-&gt; Cần thêm 1 ngày để xử lý triệt để hơn</t>
  </si>
  <si>
    <t>Đường thoát nước ngưng chưa được thông tắc triệt để
-&gt; Cắt chia từng khu vực -&gt; hút thông tắc
-&gt; Nối lại các vị trí đã cắt
-&gt; Bọc bảo ôn các vị trí đấu nối &amp; quấn băng quấn
=&gt; Đường thoát nước ngưng đã thoát tốt =&gt; cần theo dõi thêm</t>
  </si>
  <si>
    <t>HỖ TRỢ KIỂM TRA THÔNG SỐ PHỚT BƠM</t>
  </si>
  <si>
    <t>Bơm PCD-1 &amp; PCD-3 chảy phớt -&gt; Mở bơm ktra thông số phớt =&gt; Bơm hỏng phớt cần thay thế gấp</t>
  </si>
  <si>
    <t>Thao.hv, Bang.ta, Dung.ct, Duc.nv</t>
  </si>
  <si>
    <t>MGC_220912</t>
  </si>
  <si>
    <t>BẢO TRÌ AHU</t>
  </si>
  <si>
    <t>AHU bám bẩn, lâu ngày không bảo trì
-&gt; Bảo trì, vệ sinh khoang vỏ, đo kiểm các thông số hoạt động, vệ sinh dàn bằng bơm cao áp, căn chỉnh dây curoa, hút đường nước ngưng =&gt; Sau bảo trì, AHU hoạt động bình thường</t>
  </si>
  <si>
    <t>LTK_220913</t>
  </si>
  <si>
    <t>CÁC SỬA CHỮA NHỎ THÁNG 09/2022 - LẦN 2</t>
  </si>
  <si>
    <t>Door key, lamp</t>
  </si>
  <si>
    <t>- Các bóng đèn trong nhà &amp; ngoài nhà đều bị cháy -&gt; Kiểm tra &amp; thay các bóng đèn này =&gt; các bóng đèn đã sáng bình thường
- Bổ sung thêm chìa khóa</t>
  </si>
  <si>
    <t>Toan.dv, Hiep.hs, Minh.tn, Thuong.mv, Manh.nv</t>
  </si>
  <si>
    <t>HITACHI ENERGY VIETNAM</t>
  </si>
  <si>
    <t>Km9 National Highway 1A, Hoang Mai, Hanoi</t>
  </si>
  <si>
    <t>HEV_220114_R1</t>
  </si>
  <si>
    <t>BẢO TRÌ QUẠT TRẦN CÔNG NGHIỆP</t>
  </si>
  <si>
    <t>Industrial ceiling fan</t>
  </si>
  <si>
    <t>- Quạt PW-TD-DT62 có tiếng kêu -&gt; cần kiểm tra hộp số
- Quạt PW-TD-TD61 cánh quạt tản nhiệt động cơ bị hỏng -&gt; cần thay thế cánh quạt mới
- Quạt PW-TD-TD59 cánh quạt bị gãy -&gt; cần sửa chữa thay thế cánh quạt mới
=&gt; Sau bảo dưỡng, hệ thống quạt trần hoạt động bình thường</t>
  </si>
  <si>
    <r>
      <t xml:space="preserve">Hung2.nm, Chuong.nt, Truong.vx, Thuong.mv, </t>
    </r>
    <r>
      <rPr>
        <sz val="12"/>
        <color rgb="FFFF0000"/>
        <rFont val="Arial"/>
        <family val="2"/>
      </rPr>
      <t>Bang.ta, Thao.ct</t>
    </r>
  </si>
  <si>
    <t>EOF_220914_R1</t>
  </si>
  <si>
    <t>SỬA CHỮA BƠM TRUNG CHUYỂN SỐ 1</t>
  </si>
  <si>
    <t>Transfer pump</t>
  </si>
  <si>
    <t>Bơm nước trung chuyển số 1 bị hỏng -&gt; Thay thế phớt bơm, thay thế vòng bi &amp; gioăng đầu bơm, thay thế van cổng &amp; trõ bơm đầu hút, thay thế van 1 chiều đầu đẩy bơm =&gt; Sau sửa chữa, bơm số 1 hoạt động bình thường, không mở van đường hút từ thành phố</t>
  </si>
  <si>
    <t>Bang.ta, Manh.nv, Chuong.nt</t>
  </si>
  <si>
    <t>BRITISH EMBASSY HANOI - RESIDENCE</t>
  </si>
  <si>
    <t>BE Residence, 15 Phan Chu Trinh, Hoan Kiem, Hanoi</t>
  </si>
  <si>
    <t>BEH_220916</t>
  </si>
  <si>
    <t>SỬA CHỮA ĐIỀU HÒA PHÒNG KHÁCH</t>
  </si>
  <si>
    <t>Thay thế bo mạch dàn nóng điều hòa phòng khách -&gt; Chạy thử, bàn giao =&gt; Công việc đã hoàn thành, điều hòa phòng khách hoạt động bình thường</t>
  </si>
  <si>
    <t>RMIT Hà Nội, 521 Kim Mã, Ba Đình, Hà Nội</t>
  </si>
  <si>
    <t>RMU_220727</t>
  </si>
  <si>
    <t>CẢI TẠO, NÂNG CẤP TỦ ĐIỆN PHÂN PHỐI</t>
  </si>
  <si>
    <t>Cải tạo, nâng cấp tủ điện LP-1, LP-2, LP-3, LP-4, LP-5, LP-6, LP-7, LP-8, LP-9, MSB-RMIT -&gt; Chạy thử, bàn giao =&gt; Các tủ điện sau khi cải tạo nâng cấp hoạt động bình thường</t>
  </si>
  <si>
    <t>YMV_220817</t>
  </si>
  <si>
    <t>AC compressor</t>
  </si>
  <si>
    <t>Cung cấp máy nén điều hòa</t>
  </si>
  <si>
    <t>Sử dụng mẫu BB giao hàng của YMVN =&gt; không có mục đánh giá mức độ hài lòng</t>
  </si>
  <si>
    <t>RMU_220914</t>
  </si>
  <si>
    <t>LẮP ĐẶT NGUỒN ĐIỆN, NƯỚC CẤP CHO QUẦY CAFÉ TẦNG 5C</t>
  </si>
  <si>
    <t>Power supply, water supply</t>
  </si>
  <si>
    <t>Cấp nguồn điện và nước cấp cho quầy cà phê tầng 5 -&gt; chạy thử, bàn giao =&gt; Đã cấp nguồn điện và nước cho quầy cà phê tầng 5</t>
  </si>
  <si>
    <t>Manh.lh, Thang.lv, Hiep.hs, Manh.nv, Thuong.mv, Duc.nt, Duc.nv, Hoang.mv</t>
  </si>
  <si>
    <t>LTK_220922</t>
  </si>
  <si>
    <t>CÁC SỬA CHỮA NHỎ THÁNG 09/2022 - LẦN 3</t>
  </si>
  <si>
    <t>- Áp tô mát chiếu sáng phòng bếp bị nhảy; cổng gara không mở được bằng điều khiển từ xa; 2 bóng đèn phòng ăn chính bị cháy
-&gt; Kiểm tra các lộ đèn chiếu sáng phòng bếp
-&gt; Kiểm tra bo mạch nhận tín hiệu điều khiển từ xa
-&gt; Thay 2 bóng đèn phòng ăn chính
=&gt; Áp tô mát chiếu sáng phòng bếp đã hoạt động bình thường
=&gt; Cổng gara đã nhận tín hiệu -&gt; đã đóng mở bình thường bằng điều khiển từ xa
=&gt; 2 đèn phòng ăn chính đã sáng bình thường</t>
  </si>
  <si>
    <t>Thang.lv, Toan.dv</t>
  </si>
  <si>
    <t>Float valve, repair cooker</t>
  </si>
  <si>
    <t>- Bếp nướng không hoạt động; áp tô mát cấp nguồn cho tủ lạnh khu vực bếp bị nhảy; áp tô mát cấp nguồn cho lộ đèn khu vực sân sau bị nhảy
-&gt; Sửa bếp nướng, bếp đã hoạt động bình thường
-&gt; Kiểm tra đảo vị trí bóng đèn khu vực bể bơi, xung quanh nhà
-&gt; Kiểm tra áp tô mát cấp nguồn cho 2 tủ lạnh khu vực bếp, đo dòng 0,14A, nghi hỏng áp tô mát -&gt; cần thay thế
-&gt; Kiểm tra áp tô mát chống rò cấp nguồn cho lộ bóng đèn khu vực sân sau nhà, kẹp dòng rò 5.1mA -&gt; cần theo dõi thêm
-&gt; Thay phao bơm lọc bể bơi</t>
  </si>
  <si>
    <t>Cuong.dv, Hiep.hs</t>
  </si>
  <si>
    <t>- Áp tô mát chống rò cấp cho lộ đèn vườn và đèn vườn và đèn khu nghỉ bị nhảy át
-&gt; Kiểm tra áp tô mát chóng rò, tách lộ điện khu nghỉ &amp; 1/2 lộ đèn vườn, áp tô mát vẫn bị nhảy, cần kiểm tra lộ đèn xung quanh bể bơi
-&gt; Thay 10 bóng đèn ánh sáng vàng
-&gt; Sơn lại tủ điện và đường ống cấp nước phòng bơm bể bơi
=&gt; Sửa bản lề của bể bơi</t>
  </si>
  <si>
    <t>Cuong.dv, Thuong.mv, Luong.px</t>
  </si>
  <si>
    <t>UEH_220920</t>
  </si>
  <si>
    <t>Trường Đại học FPT, khu công nghệ cao Hòa Lạc, Thạch Thất, Hà Nội</t>
  </si>
  <si>
    <t>FPU_220913_R1</t>
  </si>
  <si>
    <t>THAY THẾ CÁP TÍN HIỆU BÁO CHÁY (ĐOẠN ĐI NGẦM TỪ DOM C SANG DOM B)</t>
  </si>
  <si>
    <t>Fire alarm signal cable</t>
  </si>
  <si>
    <t>Thay thế cáp tín hiệu báo cháy (đoạn đi ngầm từ Dom C sang Dom B) - Vật tư do KH cấp
Chạy thử, bàn giao =&gt; Cáp tín hiệu báo cháy đã được thay thế</t>
  </si>
  <si>
    <t>282_220920</t>
  </si>
  <si>
    <t>LẮP ĐẶT BỔ SUNG CHUÔNG BÁO CHÁY, THAY THẾ KHỚP NỐI MỀM BƠM CHỮA CHÁY</t>
  </si>
  <si>
    <t>Fire alarm bell, flexible joint</t>
  </si>
  <si>
    <t>- Khớp nối mềm đầu hút bơm cứu hỏa tòa nhà N02 hỏng -&gt; cần thay thế
- Lắp bổ sung thêm 2 chuông báo cháy cho cả 2 tòa tại vị trí tủ
-&gt; SPS đã thay 2 khớp nối mềm cho 2 bơm cứu hỏa tại tòa N02
-&gt; Đã lắp đặt 2 chuông báo cháy mới cho cả 2 tòa N01, N02 tại vị trí tủ báo cháy
=&gt; Sau khi lắp đặt, sửa chữa, thay thế mới, thiết bị cả 2 hệ thống hoạt động bình thường. Test bàn giao cho kỹ thuật tòa nhà</t>
  </si>
  <si>
    <t>Hung.nm, Chuong.nt, Manh.nv, Khoa.dd</t>
  </si>
  <si>
    <t>Không có bản cứng báo cáo, in báo cáo từ file ảnh chụp Phúc gửi zalo</t>
  </si>
  <si>
    <t xml:space="preserve">CIPUTRA CLUB </t>
  </si>
  <si>
    <t>Khu đô thị Ciputra, Tây Hồ, Hà Nội</t>
  </si>
  <si>
    <t>CPC_220829_R1</t>
  </si>
  <si>
    <t>LẮP ĐẶT TỦ CÔNG TƠ</t>
  </si>
  <si>
    <t>Power meter panel</t>
  </si>
  <si>
    <t>Cung cấp &amp; lắp đặt tủ công tơ -&gt; chạy thử, bàn giao =&gt; Tủ công tơ sau lắp đặt hoạt động bình thường</t>
  </si>
  <si>
    <r>
      <t xml:space="preserve">Hung.nm, Manh.nv, Cuong.dv, Khoa.dd, </t>
    </r>
    <r>
      <rPr>
        <sz val="12"/>
        <color rgb="FFFF0000"/>
        <rFont val="Arial"/>
        <family val="2"/>
      </rPr>
      <t>Truong.vx</t>
    </r>
  </si>
  <si>
    <t>FPU_220926</t>
  </si>
  <si>
    <t>THAY THẾ VẬT TƯ ĐỊNH KỲ CHO ĐỘNG CƠ DIESEL</t>
  </si>
  <si>
    <t>Diesel fire pump</t>
  </si>
  <si>
    <t xml:space="preserve"> Thay thế vật tư định kỳ cho động cơ Diesel -&gt; Chạy thử, bàn giao =&gt; Công việc đã hoàn thành, các bơm Diesel hoạt động được. Bơm Diesel nhà Alpha: khó khởi động, cần kiểm tra sửa chữ; Bơm Diesel Dom CD: rơ le khởi động 12V hoạt động không ổn định, cần thay thế; Bơm Diesel Dom EF: bơm dầu bằng tay bị hỏng, cần kiểm tra sửa chữa/ thay thế</t>
  </si>
  <si>
    <t>BEH_220907</t>
  </si>
  <si>
    <t>THAY THẾ ĐIỀU HÒA PHÒNG ĂN</t>
  </si>
  <si>
    <t>Thay thế điều hòa phòng ăn -&gt; Chạy thử, bàn giao =&gt; Công việc đã hoàn thành, điều hòa phòng ăn hoạt động bình thường</t>
  </si>
  <si>
    <t>CÔNG TY CỔ PHẦN XÂY DỰNG &amp; THƯƠNG MẠI NIKKOH</t>
  </si>
  <si>
    <t>RMU_220913</t>
  </si>
  <si>
    <t>LẮP ĐẶT HỆ THỐNG KIỂM SOÁT RA VÀO CHO PHÒNG LAB 1.2.005</t>
  </si>
  <si>
    <t>VCB_220926</t>
  </si>
  <si>
    <t>SỬA CHỮA ĐIỀU HÒA VRV TẦNG 5 KHỐI LỚP HỌC</t>
  </si>
  <si>
    <t>Tổ 5 Daikin VRV (tầng 5) lỗi JA-10 chạy không lạnh -&gt; Tìm điểm thủng bằng nén khí ni tơ vào kiểm tra; Hàn kín điểm thủng, nạp ni tơ vào ngâm áp thử kín; Hút chân không, nạp gas cho hệ thống; Chạy test kiểm tra; Kết thúc quá trình sửa chữa =&gt; Sau sửa chữa, hệ thống hoạt động bình thường</t>
  </si>
  <si>
    <t>Thao.hv, Minh.tn, Nguyen.pc</t>
  </si>
  <si>
    <t>UEH_220919_R2</t>
  </si>
  <si>
    <t>UEH_220929</t>
  </si>
  <si>
    <t>THAY THẾ ĐỘNG CƠ CỔNG CHÍNH VÀ CỔNG PHỤ</t>
  </si>
  <si>
    <t>Động cơ cổng chính &amp; cổng phụ hoạt động lâu năm, xuống cấp &amp; hư hỏng -&gt; Thay thế động cơ cổng chính &amp; cổng phụ; Chạy thử, bàn giao =&gt; Công việc đã hoàn thành, động cơ cổng chính &amp; cổng phụ hoạt động bình thường</t>
  </si>
  <si>
    <r>
      <t xml:space="preserve">Chuong.nt, </t>
    </r>
    <r>
      <rPr>
        <sz val="12"/>
        <color rgb="FFFF0000"/>
        <rFont val="Arial"/>
        <family val="2"/>
      </rPr>
      <t>Bang.ta</t>
    </r>
  </si>
  <si>
    <t>VCB_220816</t>
  </si>
  <si>
    <t>VCB_220816_M01</t>
  </si>
  <si>
    <t>Vận hành kỹ thuật tháng 10/2022</t>
  </si>
  <si>
    <t>VCB_220816_M02</t>
  </si>
  <si>
    <t>Vận hành kỹ thuật tháng 11/2022</t>
  </si>
  <si>
    <t>Tam.ht</t>
  </si>
  <si>
    <t>VCB_220816_M03</t>
  </si>
  <si>
    <t>Vận hành kỹ thuật tháng 12/2022</t>
  </si>
  <si>
    <t>VCB_220816_M04</t>
  </si>
  <si>
    <t>VCB_220816_M05</t>
  </si>
  <si>
    <t>VCB_220816_M06</t>
  </si>
  <si>
    <t>UEH_220727</t>
  </si>
  <si>
    <t>SỬA CHỮA HỆ THỐNG Ổ CẮM ĐIỆN KHU VỰC THƯ VIỆN</t>
  </si>
  <si>
    <t>Sockets</t>
  </si>
  <si>
    <t>Thay thế tủ điện DB-LIBRARY; Lắp đặt bổ sung dây tiếp địa cho ổ cắm; Chạy thử, bàn giao =&gt; sau sửa chữa, các thiết bị hoạt động bình thường</t>
  </si>
  <si>
    <r>
      <t xml:space="preserve">Hung.nm, Hung2.nm, Chuong.nt, Truong.vx, </t>
    </r>
    <r>
      <rPr>
        <sz val="12"/>
        <color rgb="FFFF0000"/>
        <rFont val="Arial"/>
        <family val="2"/>
      </rPr>
      <t>Khoa.dd, Dung.ct</t>
    </r>
  </si>
  <si>
    <t>LTK_220929</t>
  </si>
  <si>
    <t>CẢI TẠO ĐƯỜNG CÁP MẠNG</t>
  </si>
  <si>
    <t>THE DEWEY SCHOOLS</t>
  </si>
  <si>
    <t>Urban area Tay Ho Tay, Bac Tu Liem, Hanoi</t>
  </si>
  <si>
    <t>DHT_220818</t>
  </si>
  <si>
    <t>DHT_220818_GE_Q01</t>
  </si>
  <si>
    <t xml:space="preserve">Genset, Synchronizer </t>
  </si>
  <si>
    <r>
      <t>- Nội trở ắc quy cao (11,8M</t>
    </r>
    <r>
      <rPr>
        <sz val="12"/>
        <rFont val="Calibri"/>
        <family val="2"/>
      </rPr>
      <t>Ω</t>
    </r>
    <r>
      <rPr>
        <sz val="12"/>
        <rFont val="Arial"/>
        <family val="2"/>
      </rPr>
      <t xml:space="preserve"> ); điện áp ắc quy khi khởi động thấp (13V) -&gt; cần theo dõi thêm &amp; đưa ra phương án thay thế sớm =&gt; Sau khi bảo dưỡng &amp; thay thế vật tư: dầu nhớt, nước làm mát, hệ thống lọc nhớt, lọc nhiên liệu, hệ thống máy phát điện hoạt động bình thường</t>
    </r>
  </si>
  <si>
    <t>Kiểm tra lại thông số nội trở ắc quy theo cataloge ắc quy &amp; báo lại</t>
  </si>
  <si>
    <t>Hung2.nm, Chuong.nt, Truong.vx, Manh.nv</t>
  </si>
  <si>
    <t xml:space="preserve"> Sau khi bảo dưỡng &amp; thay thế vật tư: dầu nhớt, nước làm mát, hệ thống lọc nhớt, lọc nhiên liệu, hệ thống máy phát điện hoạt động bình thường</t>
  </si>
  <si>
    <t>DHT_220818_GE_Q02</t>
  </si>
  <si>
    <t>DHT_220818_GE_Q03</t>
  </si>
  <si>
    <t>DHT_220818_GE_Q04</t>
  </si>
  <si>
    <t>BE Staff Residence, Apt 41 Hanoi Lake View, 28 Thanh Nien, Tay Ho, Hanoi</t>
  </si>
  <si>
    <t>BEH_220929</t>
  </si>
  <si>
    <t>THAY THẾ RCCB CHO NHÀ RIÊNG NHÂN VIÊN</t>
  </si>
  <si>
    <t>Thay thế RCCB cho nhà riêng nhân viên -&gt; Test chức năng RCCB: ngưỡng tác động (mA) và thời gian tác động (ms): ngưỡng tác động: 25,5mA; thời gian tác động: 38ms=&gt; Công việc đã hoàn thành, RCCB hoạt động bình thường</t>
  </si>
  <si>
    <t>RMU_221004</t>
  </si>
  <si>
    <t>CUNG CẤP LOA SỰ KIỆN</t>
  </si>
  <si>
    <t>Lound Speaker</t>
  </si>
  <si>
    <t>Cung cấp loa sự kiện -&gt; công việc đã hoàn thành</t>
  </si>
  <si>
    <t>FSO_221006_R1</t>
  </si>
  <si>
    <t>THAY THẾ QUẠT TẢN NHIỆT CỦA BIẾN TẦN BƠM CHILLER SỐ 2</t>
  </si>
  <si>
    <t>Quạt biến tần bơm nước lạnh chiller số 2 bị hỏng -&gt; Thay 2 quạt biến tần bơm số 2 tầng mái; Bật chạy bơm theo dõi
=&gt; Quạt biến tần và biến tần đã hoạt động bình thường</t>
  </si>
  <si>
    <t>VPB_220323_R1</t>
  </si>
  <si>
    <t>THAY THẾ ĐƯỜNG ỐNG HÚT BƠM NƯỚC SẠCH BẰNG INOX</t>
  </si>
  <si>
    <t>Đường ống hút bơm nước sạch bằng thép bị han rỉ, xuống cấp -&gt; Thay thế đường ống hút (đoạn ống thép trong bể bị han rỉ) của 6 bơm nước sạch bằng inox =&gt; công việc đã hoàn thành</t>
  </si>
  <si>
    <r>
      <t xml:space="preserve">Hung2.nm, Chuong.nt, Luong.px, Dung.ct, </t>
    </r>
    <r>
      <rPr>
        <sz val="12"/>
        <color rgb="FFFF0000"/>
        <rFont val="Arial"/>
        <family val="2"/>
      </rPr>
      <t>Bang.ta, Thuc.dm</t>
    </r>
  </si>
  <si>
    <t>Tầng 1 phase 1</t>
  </si>
  <si>
    <t>Quạt số 1 CRAC 1 tầng 1 pha 1 có tiếng kêu bất thường -&gt; Kiểm tra tìm nguyên nhân -&gt; hỏng bi =&gt; Quạt đã hoạt động trở lại bình thường</t>
  </si>
  <si>
    <t>HỖ TRỢ HỆ THỐNG ÂM THANH</t>
  </si>
  <si>
    <t>Set up hệ thống âm thanh, set up hệ thống karaoke -&gt; Hệ thống hoạt động bình thường</t>
  </si>
  <si>
    <t>MVA_220929_R1</t>
  </si>
  <si>
    <t>ME</t>
  </si>
  <si>
    <t>- Phòng Sấy: Vệ sinh, kiểm tra bơm mỡ quạt hút khí tuần hoàn (no.18, 1 set); Vệ sinh, kiểm tra ống nhiệt (1 set); Vệ sinh, kiểm tra, bơm mỡ quạt cấp khí tươi &amp; quạt hút (2 set)
- Phòng Sơn: Vệ sinh, kiểm tra, bơm mỡ trục truyền động quạt hút (4 set); Vệ sinh, kiểm tra, bơm mỡ động cơ quạt hút gió điều hòa (1 set)
=&gt; công việc đã hoàn thành</t>
  </si>
  <si>
    <t>Bang.ta, Thao.ct, Chuong.nt</t>
  </si>
  <si>
    <t>No.10 Quang Khanh, Tay Ho, Hanoi</t>
  </si>
  <si>
    <t>EOC_221007</t>
  </si>
  <si>
    <t>CẢI TẠO HỆ THỐNG ĐIỆN NHÀ 10 QUẢNG KHÁNH, TẦY HỒ</t>
  </si>
  <si>
    <t>Lắp bảo vệ chống rò cho bình nước nóng, ổ cắm khu bếp, chống rò tổng; Lắp thêm ổ điện cho khu bếp -&gt; Chạy thử, bàn giao =&gt; các thiết bị sau khi lắp đặt hoạt động bình thường</t>
  </si>
  <si>
    <t>UEH_221010</t>
  </si>
  <si>
    <t>SỬA CHỮA ĐƯỜNG ĐIỆN KHU VỰC THƯ VIỆN</t>
  </si>
  <si>
    <t>Electric wiring</t>
  </si>
  <si>
    <t>Sửa chữa đường điện khu vực thư viện; Chạy thử, bàn giao =&gt; Sau sửa chữa, các ổ cắm điện hoạt động bình thường</t>
  </si>
  <si>
    <t>Hung.nm, Hung2.nm, Chuong.nt, Truong.vx</t>
  </si>
  <si>
    <t>MHI ENGINE SYSTEM VIETNAM</t>
  </si>
  <si>
    <t>Nhà máy Yamaha, Trung Giã, Sóc Sơn, Hà Nội</t>
  </si>
  <si>
    <t>MHI_220629_R1</t>
  </si>
  <si>
    <t>KIỂM TRA, BẢO TRÌ 3 MÁY CẮT KHÍ ACB</t>
  </si>
  <si>
    <t>- Kiểm tra tổng quan
- Cơ cấu đóng, mở, trượt
- Khoá liên động
- Vệ sinh và tra dầu mỡ phần chuyển động
- Kiểm tra tình trạng hoạt động của cuộn đóng, cuộn cắt, động Cơ tích năng
- Kiểm tra tình trạng buồng dập hồ quang &amp; Vệ sinh
- Đo cách điện của máy cắt khí
- Kiểm tra &amp; siết lại các mối nối
- Vệ sinh
=&gt; Công việc đã hoàn thành</t>
  </si>
  <si>
    <t>Manh.lh, Dien.hd, Hung.nm</t>
  </si>
  <si>
    <t>WBK_221010_R1</t>
  </si>
  <si>
    <t>CÁC SỬA CHỮA NHỎ THÁNG 10/2022</t>
  </si>
  <si>
    <t>Thay thế bộ nguồn 12VDC, 15A; thay thế bộ nguồn 12V, 5A; thay thế đèn downlight COB 15W =&gt; Thiết bị hoạt động bình thường</t>
  </si>
  <si>
    <r>
      <t xml:space="preserve">Thao.ct, </t>
    </r>
    <r>
      <rPr>
        <sz val="12"/>
        <color rgb="FFFF0000"/>
        <rFont val="Arial"/>
        <family val="2"/>
      </rPr>
      <t>Thuong.mv, Manh.nv</t>
    </r>
  </si>
  <si>
    <t>RMU_220928_R1</t>
  </si>
  <si>
    <t>TEST MẪU NƯỚC SẠCH ĂN UỐNG</t>
  </si>
  <si>
    <t xml:space="preserve">Cancel do thay đổi phía khách hàng </t>
  </si>
  <si>
    <t>RMU_221011_02</t>
  </si>
  <si>
    <t>CUNG CẤP ẮC QUY TỦ BÁO CHÁY</t>
  </si>
  <si>
    <t>Battery for FA control panel</t>
  </si>
  <si>
    <t>Ắc quy tủ báo cháy kém -&gt; Cung cấp ắc quy cho tủ báo cháy =&gt; Công việc đã hoàn thành</t>
  </si>
  <si>
    <t xml:space="preserve"> Remote for garage</t>
  </si>
  <si>
    <t>Cung cấp &amp; cài đặt điều khiển từ xa cổng gara -&gt; điều khiển hoạt động bình thường</t>
  </si>
  <si>
    <t>RMU_221010</t>
  </si>
  <si>
    <t>CUNG CẤP MICRO</t>
  </si>
  <si>
    <t>Cung cấp micro, vang cơ và dây rắc kết nối -&gt; công việc đã hoàn thành</t>
  </si>
  <si>
    <t>YMV_220909_R1</t>
  </si>
  <si>
    <t xml:space="preserve">CUNG CẤP CUỘN KHÁNG </t>
  </si>
  <si>
    <t>Cung cấp 2 cuộn kháng lọc sóng hài</t>
  </si>
  <si>
    <t>Khu Ngoại Giao Đoàn, Bắc Từ Liêm, Hà Nội</t>
  </si>
  <si>
    <t>3T1_220905_R2</t>
  </si>
  <si>
    <t>3T1_220905_R2_FA_Y01</t>
  </si>
  <si>
    <t>BẢO TRÌ HỆ THỐNG PHÒNG CHÁY CHỮA CHÁY</t>
  </si>
  <si>
    <t>KHỐI CƯ DÂN
- Thiết bị hỏng và lỗi, cần thay thế:
+ 1 Module 27L1 đầu báo căn hộ tầng 6.
+ 1 Module 42L2 đầu báo căn hộ tầng 14.
+ 1 nút nhấn báo cháy 93L3 tầng 25.
+ 1 chuông báo cháy phía cửa 2108 tầng 21.
+ 1 chuông báo cháy phía cửa 1903 tầng 19.
+ 1 chuông báo cháy phía cửa 604 tầng 6.
- 1 đầu báo nhiệt căn hộ 604 hỏng, đã thay thế.
- 8 căn hộ thiếu đầu báo, chưa lắp bổ sung (1502, 1702, 1708, 2203, 2501, 25A01, 25A03, 25A05).
- 6 đầu báo căn hộ thiếu đã lắp bổ sung (510, 608, 805, 1204, 1102, 1406).
- 3 căn hộ có đầu báo trên trần cứng, không bảo trì được: 905, 1009, 1010.
- 3 căn hộ không vào được: 12A02, 1704, 2402.
- 2 ắc quy 12V-20Ah tủ báo cháy hỏng, cần thay thế.
KHỐI ĐẾ
- Thiết bị hỏng và lỗi, cần thay thế:
+ 1 nút nhấn báo cháy 77L5 tầng 2.
+ 2 vị trí chuông báo cháy mất nguồn tại tầng 1: siêu thị, ngân hàng phía sảnh cư dân.
+ 2 ắc quy 12V-20Ah tủ báo cháy hỏng, cần thay thế.
+ 2 ắc quy 12V-20Ah nuôi nguồn thiết bị kém (sản xuất năm 2016), cần thay thế.
+ 1 Module đầu báo 06L5 tầng hầm 2 bị hỏng
CHUNG:
Tủ báo cháy khối đế báo lỗi card mạng. Tủ cư dân hoạt động không ổn định. Đề nghị thay thế card mạng.</t>
  </si>
  <si>
    <r>
      <t xml:space="preserve">Dien.hd, Dung.ct, Duc.nv, </t>
    </r>
    <r>
      <rPr>
        <sz val="12"/>
        <color rgb="FFFF0000"/>
        <rFont val="Arial"/>
        <family val="2"/>
      </rPr>
      <t xml:space="preserve">Cuong.dv, Hoang.mv, Manh.nv, Duc.nt, Truong.vx, Duc.lm, Manh.lh, Thuong.mv, Hung2.nm, Hieu.nq, Thao.ct, </t>
    </r>
  </si>
  <si>
    <t>3T1_220905_R2_FF_Y01</t>
  </si>
  <si>
    <t xml:space="preserve">KHỐI CƯ DÂN:
- Hỏng 3 công tắc áp suất, 1 nút nhấn khởi động bơm. Cần thay thế.
KHỐI ĐẾ:
- Hỏng 3 công tắc áp suất, cần thay thế.
- Bơm bù áp bị hỏng cánh bơm dẫn đến áp suất không đạt. Cần thay thế
</t>
  </si>
  <si>
    <r>
      <t xml:space="preserve">Dien.hd, Thao.ct,  Duc.nv, </t>
    </r>
    <r>
      <rPr>
        <sz val="12"/>
        <color rgb="FFFF0000"/>
        <rFont val="Arial"/>
        <family val="2"/>
      </rPr>
      <t>Cuong.dv, Hoang.mv, Manh.nv, Duc.nt, Dung.ct, Truong.vx, Duc.lm, Manh.lh, Thuong.mv, Hung2.nm, Hieu.nq</t>
    </r>
  </si>
  <si>
    <t>3T1_220905_R2_VF_Y01</t>
  </si>
  <si>
    <t>Quạt thông gió, tăng áp, hút khói</t>
  </si>
  <si>
    <t>- Hệ thống quạt thông gió, tăng áp và hút khói đã kiểm tra hoạt động bình thường.
- Tầng 4: cửa gió của quạt hút khói bị bịt lại. Đề nghị khách hàng khôi phục lại để hệ thống hoạt động an toàn và hiệu quả theo đúng thiết kế.</t>
  </si>
  <si>
    <r>
      <t xml:space="preserve">Dien.hd, Dung.ct, Duc.nv, </t>
    </r>
    <r>
      <rPr>
        <sz val="12"/>
        <color rgb="FFFF0000"/>
        <rFont val="Arial"/>
        <family val="2"/>
      </rPr>
      <t xml:space="preserve">Cuong.dv, Hoang.mv, Manh.nv, Duc.nt, Truong.vx, Duc.lm, Manh.lh, Thuong.mv, Hung2.nm, Hieu.nq, Thao.ct, Minh.tn </t>
    </r>
  </si>
  <si>
    <t>BẢO TRÌ HỆ THỐNG PHÒNG CHÁY CHỮA CHÁY (SỬA CHỮA CÁC ĐẦU BÁO BỊ MẤT NGUỒN, THAY THẾ CÁC ĐẦU BÁO</t>
  </si>
  <si>
    <t>Đầu báo</t>
  </si>
  <si>
    <t>Sửa chữa 7 đầu báo nhiệt cố định AFE-135 Hochiki &amp; sửa chữa 68 đầu báo bị mất nguồn</t>
  </si>
  <si>
    <t>Manh.lh, Thuong.mv, Dien.hd, Hung2.nm, Thao.ct, Hieu.nq, Duc.nv, Cuong.dv, Hoang.mv, Manh.nv, Duc.nt, Dung.ct, Truong.vx, Duc.lm</t>
  </si>
  <si>
    <t>3T1_220905_R2_FA_Y02</t>
  </si>
  <si>
    <t>3T1_220905_R2_FF_Y02</t>
  </si>
  <si>
    <t>3T1_220905_R2_VF_Y02</t>
  </si>
  <si>
    <t>Zone báo cháy tầng 25 đang disable
-&gt; Kiểm tra tắt module &amp; cách ly truyền thông của tủ 5
-&gt; Nhả cách ly zone 25 và ktra các tín hiệu lỗi, tín hiệu báo cháy giả
-&gt; 01 tín hiệu báo cháy địa chỉ L4-46 phòng kho sảnh thang máy chưa có chìa khóa để vào kiểm tra =&gt; tạm thời cách ly đầu báo
-&gt; 02 tín hiệu báo lỗi đã kiểm tra xử lý đàu báo L4-166 đã hoạt động bình thường, đầu báo L4-37 phòng KT nước không có đầu báo
=&gt; Đã ktra &amp; theo dõi các đầu báo hoạt động bình thường, khôi phục hoàn trả hệ thống hoạt động bình thường</t>
  </si>
  <si>
    <t>Hoang.v, Long.td</t>
  </si>
  <si>
    <t>- Đầu ghi DVR4 có hiện tượng chập chờn tự động reset -&gt; Ktra đầu ghi, cài đặt lại các thông số cho phù hợp
- Tên các camera sai vị trí -&gt; Chỉnh sửa lại các tên camera đúng với các vị trí
=&gt; Hiện hệ thống camera hoạt động bình thường
=&gt; Sau quá trình kiểm tra không thấy hiện tượng tự reset 
=&gt; Y/c theo dõi thêm</t>
  </si>
  <si>
    <t>Các đầu báo địa chỉ L13-112 đến L3-118 mất kết nối chập chờn lúc nhận, lúc không -&gt; đã kiểm tra các thiết bị. Ktra xử lý đế &amp; đầu báo từ phía trước đến phía sau các địa chỉ mất kết nối 
=&gt; Sau kiểm tra, xử lý các thiết bị đã kết nối bình thường =&gt; cần theo dõi thêm</t>
  </si>
  <si>
    <t>Bơm nước lạnh số 2 kêu to
-&gt; Kiểm tra bơm nước lạnh số 2 bị kêu bi motor,bi gối cánh bơm (riêng phớt bơm phải tháo giống bơm mới đánh giá được tình trạng phớt bơm)
=&gt; cần thay bi motor, bi gối cánh bơm mới. Bi motor đã có mã trên thân motor, bi gối cánh bơm và phớt bơm phải tháo ra mới biết được mã</t>
  </si>
  <si>
    <t>Quạt hút khói B1, cửa cuốn không hoạt động khi có tín hiệu báo cháy
 -&gt; Ktra module báo cháy
-&gt; Nguồn 24V cấp cho module, nguồn nuôi cho modulec cửa cuốn không có
-&gt; Đấu nối lại module cho quạt hút khói B1
=&gt; Hệ thống quạt hầm B1 liên động tín hiệu báo cháy hoạt động bình thường
=&gt; Module cửa cuốn hoạt động bình thường</t>
  </si>
  <si>
    <t>Dien.hd, Duc.nt</t>
  </si>
  <si>
    <t>LTK_221017</t>
  </si>
  <si>
    <t>SỬA CHỮA ĐÈN BỂ BƠI</t>
  </si>
  <si>
    <t>Pool light</t>
  </si>
  <si>
    <t>Đèn bể bơi cũ, xuống cấp, đã hoạt động lâu năm -&gt; Rút nước trong bể bơi; chống thấm vị trí đèn bể bơi; Thay thế đèn bể bơi; Điền lại nước vào bể =&gt; Công việc đã hoàn thành</t>
  </si>
  <si>
    <r>
      <t xml:space="preserve">Bang.ta, Dien.hd, Duc.nt, Hung.nm, </t>
    </r>
    <r>
      <rPr>
        <sz val="12"/>
        <color rgb="FFFF0000"/>
        <rFont val="Arial"/>
        <family val="2"/>
      </rPr>
      <t>Phuc.vx, Manh.nv, Dung.ct</t>
    </r>
  </si>
  <si>
    <t>EOA_221018</t>
  </si>
  <si>
    <t>SỬA CHỮA ĐIỀU HÒA CĂN HỘ SỐ 8</t>
  </si>
  <si>
    <t>Điều hòa căn hộ số 8 bị chảy nước ở dàn lạnh -&gt;  Thay thế 01 van tiết lưu cho dàn lạnh phòng ngủ nhỏ;  Nạp lại gas cho hệ thống;  Chạy thử, bàn giao =&gt; Công việc đã hoàn thành, điều hòa căn hộ số 8 hoạt động bình thường</t>
  </si>
  <si>
    <t>Cần thời gian theo dõi thêm</t>
  </si>
  <si>
    <t>Hiep.hs, Thao.hv, Long.td</t>
  </si>
  <si>
    <t xml:space="preserve">Chưa có bản gốc báo cáo gửi về vp, keyin từ ảnh chụp zalo </t>
  </si>
  <si>
    <t>Mặt điều khiển AHU số 2 không hiển thị khi khởi động
-&gt; Ktra mặt điều khiển trên tủ điều khiển
-&gt; Ktra bo mạch điều khiển, bo mạch báo lỗi đèn: SCAN
-&gt; Đổi bo mạch điều khiển AHU 1 sang bo mạch AHU 2 hoạt động trở lại bình thường
=&gt; Hiện bo mạch điều khiển AHU 2 đang báo lỗi -&gt; cần kiểm tra kỹ hơn bo mạch này</t>
  </si>
  <si>
    <t>KNM_221017</t>
  </si>
  <si>
    <t>SỬA CHỮA AHU CHO C40 LINE</t>
  </si>
  <si>
    <t>Bộ điều khiển AHU cho C40 line -&gt; Thay thế bộ điều khiển AHU cho C40 line; Cài đặt, chạy thử &amp; bàn giao =&gt; Công việc đã hoàn thành, AHU cho C40 line hoạt động bình thường</t>
  </si>
  <si>
    <t>YMV_221020</t>
  </si>
  <si>
    <t xml:space="preserve">CUNG CẤP BO MẠCH ĐIỀU HÒA </t>
  </si>
  <si>
    <t>Air-con board</t>
  </si>
  <si>
    <t>Cung cấp bo mạch dàn nóng điều hòa</t>
  </si>
  <si>
    <t>FSO_221022</t>
  </si>
  <si>
    <t>THAY THẾ RƠ LE BẢO VỆ ĐIỆN ÁP BƠM NƯỚC THẢI</t>
  </si>
  <si>
    <t>Voltage relay</t>
  </si>
  <si>
    <t>Rơ le bảo vệ điện áp tủ bơm nước thải bị hỏng -&gt; Thay rơ le bảo vệ điện áp mới; Cài đặt thông số bảo vệ; Chạy test chức năng rơ le =&gt; Rơ le hoạt động bình thường</t>
  </si>
  <si>
    <t>UEH_220818_03</t>
  </si>
  <si>
    <t>THAY THẾ BƠM BÙ ÁP HỆ THỐNG CHỮA CHÁY &amp; TỦ ĐIỀU KHIỂN</t>
  </si>
  <si>
    <t>Jockey pump, control panel</t>
  </si>
  <si>
    <t>Thay thế bơm bù áp hệ thống chữa cháy; Thay thế đường ống, van và phụ kiện; Thay thế tủ điều khiểm bơm bù áp hệ thống chữa cháy (hiện đại, hiển thị số);  Lắp đặt cáp nguồn cho bơm &amp; ống luồn dây; Lắp đặt ống cấp nước cho cảm biến áp suất;  Lắp đặt đồng hồ áp suất; Chạy thử, bàn giao -&gt; Công việc đã hoàn thành;  Bơm bù áp và tủ điều khiển hoạt động bình thường</t>
  </si>
  <si>
    <t>Hung.nm, Manh.lh, Bang.ta, Manh.nv, Chuong.nt, Phuc.vx</t>
  </si>
  <si>
    <t>RMU_221025</t>
  </si>
  <si>
    <t>CUNG CẤP CÂY LỌC NƯỚC</t>
  </si>
  <si>
    <t>Water purifier</t>
  </si>
  <si>
    <t>Giao 2 cây lọc nước, lắp đặt tại tầng 5 &amp; tầng 9
Hỗ trợ đo cường độ ánh sáng khu vực thư viện tầng 2
=&gt; CV đã hoàn thành</t>
  </si>
  <si>
    <r>
      <t xml:space="preserve">Hieu.nq, </t>
    </r>
    <r>
      <rPr>
        <sz val="12"/>
        <color rgb="FFFF0000"/>
        <rFont val="Arial"/>
        <family val="2"/>
      </rPr>
      <t>Thuong.mv</t>
    </r>
  </si>
  <si>
    <t>EOF_221004_R1</t>
  </si>
  <si>
    <t>THAY THẾ BỘ ĐIỀU KHIỂN MÁY PHÁT ĐIỆN</t>
  </si>
  <si>
    <t>Genset controller</t>
  </si>
  <si>
    <t>Thay thế bộ điều khiển máy phát điện; Cài đặt, cấu hình; Chạy thử không tải &amp; có tải; Phát hành hướng dẫn vận hành tiếng Anh &amp; tiếng Việt; Hướng dẫn vận hành.
Thông số chạy không tải: 230V/398V; 50Hz
Thông số chạy có tải: Genset A: 231V/399V; 50Hz; 72/73/62 A
Genset B: 231V/399V; 49.9Hz; 82/81/71 A</t>
  </si>
  <si>
    <r>
      <t xml:space="preserve">Manh.lh, Luong.px, </t>
    </r>
    <r>
      <rPr>
        <sz val="12"/>
        <color rgb="FFFF0000"/>
        <rFont val="Arial"/>
        <family val="2"/>
      </rPr>
      <t>Hien.tv</t>
    </r>
  </si>
  <si>
    <t>1 số van ba ngả của điều hòa chính xác bị chảy nước
-&gt; Tháo van thay gioăng mới CRAC 6, 7, 9,3
-&gt; Sau khi thay gioăng, không còn hiện tượng rò nước</t>
  </si>
  <si>
    <t>No.8, Dao Tan, Ba Dinh, Ha Noi</t>
  </si>
  <si>
    <t>DI CHUYỂN HỆ THỐNG ÂM THANH</t>
  </si>
  <si>
    <t>Di chuyển 2 hệ thống âm thanh quầy bar ra 2 ngăn tủ độc lập. Hướng dẫn KH sử dụng
-&gt; Sau di chuyển 2 hệ thốn hoạt động bình thường</t>
  </si>
  <si>
    <t>FPU_221024</t>
  </si>
  <si>
    <t>THAY THẾ CÁP TÍN HIỆU BÁO CHÁY NHÀ DV1</t>
  </si>
  <si>
    <t>- Lộ dây chuông đèn khu vực căng tin bị chập, 1 tổ hợp chuông đèn nút ấn bị cắt bỏ dây
 -&gt; Thay thế lộ dây chuông đèn mới; Chạy lại lộ dây mới cho tổ hợp chuông đèn bị cắt; Kiểm tra  đường dây cấp cho 2 cặp nút ấn chuông đèn. Nút ấn bị mất nguồn đã cấp nguồn cho các nút ấn đó; Kiểm tra tín hiệu phản hồi về tủ trung tâm
=&gt; 01 chuông đèn bị hỏng, cần thay mới
=&gt; Hệ thống nút ấn chuông đèn khhu vực căng tin hoạt động bình thường</t>
  </si>
  <si>
    <t>GPM_221004</t>
  </si>
  <si>
    <t>BẢO TRÌ HỆ THỐNG BƠM NƯỚC SẠCH</t>
  </si>
  <si>
    <t>ALOHA HOMESTAY</t>
  </si>
  <si>
    <t>Aloha homestay, Tiến Xuân, Thạch Thất, Hà Nội</t>
  </si>
  <si>
    <t>FPU_221028</t>
  </si>
  <si>
    <t>SỬA CHỮA HỆ THỐNG ĐIỆN</t>
  </si>
  <si>
    <t>- Đấu nối kín nước cho đèn quấn cây bể bơi
- Lắp tủ điện cấp nguồn cho bơm bể bơi, bơm chìm, đèn quấn cây bể bơi
- Lắp đặt nguồn điện cấp cho 5 vị trí đèn trên cây
- Chạy thử, bàn giao
-&gt; Sau sửa chữa, hệ thống hoạt động bình thường</t>
  </si>
  <si>
    <r>
      <t xml:space="preserve">Hung2.nm, Truong.vx, </t>
    </r>
    <r>
      <rPr>
        <sz val="12"/>
        <color rgb="FFFF0000"/>
        <rFont val="Arial"/>
        <family val="2"/>
      </rPr>
      <t>Thuong.mv, Hoang.v, Chuong.nt, Thang.lv</t>
    </r>
  </si>
  <si>
    <t>Dàn lạnh báo lỗi OL không chạy, không tắt bật được
-&gt; Reset lại lỗi; chạy máy kiểm tra thông số kỹ thuật; kiểm tra máy nén quạt dàn ngưng, dàn lạnh, gas; Cắm chặt lại các giắc cắm trong hộp điều khiển dàn lạnh
=&gt; Máy hoạt động bình thường, nhiệt độ cửa gió ra đạt, các thông số đều đạt yêu cầu kỹ thuật</t>
  </si>
  <si>
    <t>Lỗi OL là lỗi tổng hợp -&gt; cần tiếp tục theo dõi</t>
  </si>
  <si>
    <t>TAL_220919</t>
  </si>
  <si>
    <t>BẢO TRÌ BIẾN TẦN CÔNG NGHIỆP</t>
  </si>
  <si>
    <t>Sau bảo trì, các biến tần hoạt động bình thường</t>
  </si>
  <si>
    <r>
      <t>Hung.nm, Duc.nv, Thuc.dm, Duc.lm,</t>
    </r>
    <r>
      <rPr>
        <sz val="12"/>
        <color rgb="FFFF0000"/>
        <rFont val="Arial"/>
        <family val="2"/>
      </rPr>
      <t xml:space="preserve"> Long.dv</t>
    </r>
  </si>
  <si>
    <t>TAL_220928</t>
  </si>
  <si>
    <t>Gen1 &amp; 3</t>
  </si>
  <si>
    <t>Sau khi bảo trì &amp; thay thế vật tư: dầu nhớt, nước làm mát, hệ thống lọc -&gt; Hệ thống máy phát điện số 1 &amp; 3 hoạt động bình thường. Máy phát điện số 2 kiểm tra phát hiện dầu diesel thông sang mạch nhớt -&gt; cần sửa chữa</t>
  </si>
  <si>
    <r>
      <t xml:space="preserve">Hung2.nm, Chuong.nt, Manh.nv, Long.nv, </t>
    </r>
    <r>
      <rPr>
        <sz val="12"/>
        <color rgb="FFFF0000"/>
        <rFont val="Arial"/>
        <family val="2"/>
      </rPr>
      <t>Manh.lh, Thuc.dm</t>
    </r>
  </si>
  <si>
    <t>Gen2</t>
  </si>
  <si>
    <t>EOA_221025_R1</t>
  </si>
  <si>
    <t>DI CHUYỂN THIẾT BỊ ÂM THANH, HÌNH ẢNH MATILDA'S BAR</t>
  </si>
  <si>
    <t xml:space="preserve">Audio &amp; video </t>
  </si>
  <si>
    <t>Đã di chuyển thiết bị theo yêu cầu khách hàng -&gt; Sau di chuyển, các thiết bị hoạt động bình thường</t>
  </si>
  <si>
    <t>BEH_221028</t>
  </si>
  <si>
    <t>THAY THẾ BÌNH NÓNG LẠNH NHÀ VỆ SINH TẦNG 5</t>
  </si>
  <si>
    <t>Thay bình nước nóng WC tầng 5 -&gt; Chạy test, bàn giao =&gt; công việc đã hoàn thành</t>
  </si>
  <si>
    <t>Tủ báo cháy nhà dịch vụ 1 dãy chuông đèn bị chập -&gt; Ktra đường dây cấp ra chuông đèn; tách lộ dây bị chập ra &amp; khôi phục tủ hoạt động bình thường =&gt; cần thay thế lộ dây chuông đèn khu vực căng tin</t>
  </si>
  <si>
    <t>BẢO TRÌ MÁY PHÁT ĐIỆN/ SỰ CỐ</t>
  </si>
  <si>
    <t>Bơm trung chuyển cấp nhiên liệu cho máy phát điện báo lỗi không hoạt động được
-&gt; Ktra tủ điều khiển
-&gt; Ktra cách điện &amp; tụ điện cho 2 bơm
-&gt; Kiểm tra tổng thể bơm (2 bơm)
-&gt; 2 bơm bị kẹt không hoạt động được
-&gt; Cần tháo buồng bơm để vệ sinh bảo dưỡng
-&gt; Kiểm tra nước trong bồn nhiên liệu</t>
  </si>
  <si>
    <t>02 bơm trung chuyển cấp nhiên liệu cho 2 máy phát điện không hoạt động được
-&gt; Tháo 2 bơm ktra, cánh bơm bị kẹt. Nguyên nhân do cánh bơm dày hơn so với buồng bơm -&gt; SPS đã sửa chữa lại cánh &amp; vệ sinh buồng bơm
-&gt; cả 2 bơm hoạt động bình thường</t>
  </si>
  <si>
    <t>LTK_221024</t>
  </si>
  <si>
    <t>Thay thế dầu nhớt, phin lọc, nước làm mát cho máy phát điện -&gt; Chạy thử, bàn giao =&gt; CV đã hoàn thành</t>
  </si>
  <si>
    <t>LTK_221025</t>
  </si>
  <si>
    <t>Đèn UV hệ thống nước sạch hết thời gian sử dụng -&gt; thay thế đèn UV hệ thống nước sạch; Chạy thử, bàn giao =&gt; Công việc đã hoàn thành</t>
  </si>
  <si>
    <t>52 Tô Ngọc Vân, Tây Hồ, Hà Nội</t>
  </si>
  <si>
    <t>UEH_221028</t>
  </si>
  <si>
    <t>CẢI TẠO TỦ ĐIỆN</t>
  </si>
  <si>
    <t>Electric panel</t>
  </si>
  <si>
    <t>Cải tạo các tủ điện tầng; Lắp đặt ống nhựa mềm bọc cáp điện bình nước nóng; Chạy thử, bàn giao =&gt; Công việc đã hoàn thành</t>
  </si>
  <si>
    <t>Dien.hd, Dung.ct, Duc.nv, Hoang.v</t>
  </si>
  <si>
    <t>VCB_221105</t>
  </si>
  <si>
    <t>SỬA CHỮA ĐIỀU HÒA VRV KHỐI HỘI NGHỊ</t>
  </si>
  <si>
    <t>Dàn lạnh hỏng sensor ống lỏng, điều khiển báo lỗi C4 -&gt; thay sensor ống lỏng cho dàn lạnh hỏng; Chạy kiểm tra =&gt; Dàn lạnh đã hoạt động bình thường, điều khiển không còn báo lỗi</t>
  </si>
  <si>
    <t>EOA_221109</t>
  </si>
  <si>
    <t>Bearing for condensate fan of chiller</t>
  </si>
  <si>
    <t>Quạt số 2 chiller phía Tây hỏng vòng bi -&gt; đã thay thế vòng bi cho quạt số 2 chiller phía Tây =&gt; Quạt đã hoạt động bình thường</t>
  </si>
  <si>
    <t>Thang.lv, Chuong.nt, Hung2.nm</t>
  </si>
  <si>
    <t>BEH_221108</t>
  </si>
  <si>
    <t>Cung cấp ổ cắm chuyển chuẩn Anh sang chuẩn EU + ổ cắm nối dài</t>
  </si>
  <si>
    <t xml:space="preserve">Door </t>
  </si>
  <si>
    <t>Cửa đóng, còi kêu không dừng -&gt; chỉnh lẩy còi cửa (tiếp điểm thường đóng, thường mở) -&gt; thiết bị cửa hoạt động bình thường</t>
  </si>
  <si>
    <t>LTK_221118</t>
  </si>
  <si>
    <t>CÁC SỬA CHỮA NHỎ THÁNG 11/2022</t>
  </si>
  <si>
    <t>- Treo 20 bức tranh trong phòng theo yêu cầu; Thay 10 bóng đèn Led ánh sáng vàng; Thay 1 bộ đèn hắt phía vườn; thay 1 bộ chiết áp đèn -&gt; đã hoàn thành công việc</t>
  </si>
  <si>
    <t>Cuong.dv, Thang.lv, Hoang.v, Long.dv</t>
  </si>
  <si>
    <t>RMU_221109</t>
  </si>
  <si>
    <t>CUNG CẤP CÂY LỌC NƯỚC - LẦN 2</t>
  </si>
  <si>
    <t>Cung cấp 6 cây nước nóng lạnh úp bình</t>
  </si>
  <si>
    <t>Thuc.dm</t>
  </si>
  <si>
    <t>RMU_221110</t>
  </si>
  <si>
    <t>CUNG CẤP BĂNG DÍNH BẠC CÓ GÂN</t>
  </si>
  <si>
    <t>Tape</t>
  </si>
  <si>
    <t>Cung cấp 18 cuộn băng dính bạc có gân</t>
  </si>
  <si>
    <t>TAL_221108_R1</t>
  </si>
  <si>
    <t>THIẾT KẾ, THẨM DUYỆT HỆ THỐNG PCCC</t>
  </si>
  <si>
    <t>- Cửa server tầng 5 không nhận thẻ -&gt; reset lại cửa tầng 5
- Cửa tầng 1 (thoát hiểm, 1001, cửa trượt, 1002) không hoạt động -&gt; Thay đầu đọc thẻ cho cửa 1002; tháo đầu đọc thẻ cửa thoát hiểm (hiện không có đầu đọc thẻ mới để thay); reset lại cửa tầng 1
=&gt; Cửa tầng 5 đã đóng mở được bằng thẻ
=&gt; Cửa tầng 1: 1001, cửa trượt, 1002 hiện đã đóng mở đươc bằng thẻ
=&gt; Cửa thoát hiểm chờ đầu đọc thẻ mới để thay</t>
  </si>
  <si>
    <t>RMU_221116</t>
  </si>
  <si>
    <t>- Cửa tầng 1 hoạt động không ổn định (phòng 1001) 
- Cửa thoát hiểm đầu đọc thẻ hỏng
-&gt; thay đầu đọc thẻ cho phòng 1001, cửa trượt &amp; cửa thoát hiểm (tổng cộng 3 đầu đọc do kỹ thuật RMIT cấp)
-&gt; Sau thay thế, cửa hoạt động bình thường
=&gt; Cửa hiện hoạt động bình thường</t>
  </si>
  <si>
    <t>Support event</t>
  </si>
  <si>
    <t>Nhân công trực sự kiện "Ngày hội trải nghiệm" theo yêu cầu KH</t>
  </si>
  <si>
    <t>Thang.lv, Long.td</t>
  </si>
  <si>
    <t>CÀI ĐẶT CHƯƠNG TRÌNH CHO BIẾN TẦN AHU</t>
  </si>
  <si>
    <t>Biến tần AHU</t>
  </si>
  <si>
    <t>Biến tần AHU tầng 25 chưa được cài đặt chương trình -&gt; cài đặt chương trình cho biến tần; chạy thử bằng tay &amp; qua BMS =&gt; Sau cài đặt, biến tần hoạt động bình thường</t>
  </si>
  <si>
    <t>UND_221110</t>
  </si>
  <si>
    <t>CUNG CẤP BỘ NGUỒN CỬA TỰ ĐỘNG</t>
  </si>
  <si>
    <t>Power supply</t>
  </si>
  <si>
    <t>Cung cấp bộ điều khiển cửa tự động</t>
  </si>
  <si>
    <t>TOTECH VIỆT NAM</t>
  </si>
  <si>
    <t>Tầng 10, toà nhà ICON4, Số 243A Đê La Thành, Phường Láng Thượng,
Quận Đống Đa, Thành phố Hà Nội, Việt Nam</t>
  </si>
  <si>
    <t>TTV_220712_R5</t>
  </si>
  <si>
    <t>CUNG CẤP ỐNG GIÓ VẢI FABRICAIR - DỰ ÁN SUMIRUBBER HẢI PHÒNG</t>
  </si>
  <si>
    <t>Fabricair duct</t>
  </si>
  <si>
    <t>Cung cấp ống gió vải</t>
  </si>
  <si>
    <t>EOF_221115_01</t>
  </si>
  <si>
    <t>THAY THẾ KHỞI ĐỘNG TỪ 3P 50A CHO TỦ ĐIỆN</t>
  </si>
  <si>
    <t>Thay thế khởi động từ cho tủ điện khu chính trị. Chạy thử, bàn giao. Sau thay thế, khởi động từ hoạt động bình thường</t>
  </si>
  <si>
    <t xml:space="preserve"> Hung.nm, Long.nv, Thao.ct</t>
  </si>
  <si>
    <t>Camera tầng 5 phòng GYM mất tín hiệu -&gt; Kiểm tra dây mạng, Bấm lại 02 đầu dây mạng; Hỗ trợ khảo sát vị trí lắp camera T1 =&gt; Camera tầng 5 phòng GYM hoạt động bình thường</t>
  </si>
  <si>
    <t>RMU_221114</t>
  </si>
  <si>
    <t>DI CHUYỂN ĐIỀU KHIỂN ĐIỀU HÒA PHÒNG 9.011</t>
  </si>
  <si>
    <t>Air-con controller</t>
  </si>
  <si>
    <t>Di chuyển 1 điều khiển điều hòa ngoài hành lang vào trong phòng 1.9.011 -&gt; chạy thử, bàn giao =&gt; CV đã hoàn thành</t>
  </si>
  <si>
    <t>Hiep.hs, Duc.lm</t>
  </si>
  <si>
    <t>KCN Đại An, Hải Dương</t>
  </si>
  <si>
    <t>JTV_220915_R1</t>
  </si>
  <si>
    <t>JTV_220915_R1_FA</t>
  </si>
  <si>
    <t>Khu vực phòng gas có 1 đầu báo đấu sai dây, SPS đã khắc phục đấu nối lại -&gt; sau bảo trì tủ điều khiển &amp; các thiết bị báo cháy hoạt động bình thường</t>
  </si>
  <si>
    <t>Hung.nm, Manh.nv, Thuc.dm</t>
  </si>
  <si>
    <t>JTV_220915_R1_FF</t>
  </si>
  <si>
    <t>Hệ thống chữa cháy không có chức năng tự động, phải điều khiển bằng tay, cần nâng cấp hệ thống để đảm bảo an toàn cho nhà máy -&gt; sau bảo dưỡng, hệ thống hoạt động bình thường</t>
  </si>
  <si>
    <t>6 đèn không sáng -&gt; thay thế 6 bóng đèn mới =&gt; 4 bóng đã sáng trở lại bình thường, còn 2 bóng ngoài vườn chưa sáng, hôm sau xử lý tiếp</t>
  </si>
  <si>
    <t>TBH_221025_S1</t>
  </si>
  <si>
    <t>THAY THẾ ĐẦU BÁO CHÁY HẾT NIÊN HẠN - OPT1 (ĐẦU BÁO TỪ NĂM 2008)</t>
  </si>
  <si>
    <t>Vệ sinh các đầu báo zone 10
Khảo sát quạt thông gió gắn tường xưởng 4
-&gt; Hệ thống báo cháy hoạt động bình thường</t>
  </si>
  <si>
    <t>Hoang.v, Cuong.dv, Long.nv</t>
  </si>
  <si>
    <t>BEH_221115</t>
  </si>
  <si>
    <t>Double action spring hinge</t>
  </si>
  <si>
    <t>Cung cấp bản kề đóng mở cửa 2 chiều</t>
  </si>
  <si>
    <t>UEH_221121</t>
  </si>
  <si>
    <t>QPV_220531_R3</t>
  </si>
  <si>
    <t>SỬA CHỮA BƠM CHILLER</t>
  </si>
  <si>
    <t>Thay thế phớt bơm giải nhiệt số 1 (PCD-1); Thay thế phớt bơm giải nhiệt số 3 (PCD-3); Thay thế khớp nối bơm nước lạnh thứ cấp số 3 (PCD-3); Chạy thử, bàn giao =&gt; Công việc đã hoàn thành. Sau thay thế, bơm hoạt động bình thường</t>
  </si>
  <si>
    <r>
      <t xml:space="preserve">Thao.hv, Hiep.hs, Truong.vx, Thang.lv, Thuong.mv, </t>
    </r>
    <r>
      <rPr>
        <sz val="12"/>
        <color rgb="FFFF0000"/>
        <rFont val="Arial"/>
        <family val="2"/>
      </rPr>
      <t>Bang.ta</t>
    </r>
  </si>
  <si>
    <t>Kiểm tra máy phát điện số 2 phát hiện dầu diesel thông sang mạch nhớt, cần sửa chữa</t>
  </si>
  <si>
    <t>Hung2.nm, Long.nv, Manh.nv, Chuong.nt</t>
  </si>
  <si>
    <t>#48B Tran Phu, Ba Dinh, Hanoi</t>
  </si>
  <si>
    <t>Aptomat chống rò bị nhảy -&gt; đi dây nguồn riêng bình nóng lạnh, đấu nối lại hệ thống, ổ căm chếu sáng nhà tăm =&gt; hệ thống ATM chống dòng rò hoạt động bình thường</t>
  </si>
  <si>
    <t>Thao.ct, Cuong.dv</t>
  </si>
  <si>
    <t>Camera sảnh trước, A8, sảnh sau, sảnh chính 2, sảnh chính 1 không lưu dữ liệu vào đầu ghi -&gt; Ktra đầu ghi, cần kiểm tra chuyên sâu</t>
  </si>
  <si>
    <t>Thang.lv, Thuong.mv</t>
  </si>
  <si>
    <t>BEH_221116</t>
  </si>
  <si>
    <t>BẢO TRÌ DÀN NÓNG ĐIỀU HÒA</t>
  </si>
  <si>
    <t>- 1 số dàn nóng không chạy, không lấy được thông số lúc máy chạy
- Dàn nóng điều hòa đã lâu năm nên nhiều chỗ bị han rỉ -&gt; KH cân nhắc thay điều hòa mới</t>
  </si>
  <si>
    <t>Hiep.hs, Luong.px</t>
  </si>
  <si>
    <t>MGC_221125</t>
  </si>
  <si>
    <t>Thay 26 bóng đèn led bàn LT game B2 -&gt; Bật đèn kiểm tra, bàn giao =&gt; CV đã hoàn thành</t>
  </si>
  <si>
    <t>Thang.lv, Hiep.hs, Long.td, Luong.px</t>
  </si>
  <si>
    <t>TAL_221121_R1</t>
  </si>
  <si>
    <t>GPM_221118_R1</t>
  </si>
  <si>
    <t>THAY THẾ CÔNG TƠ ĐIỆN</t>
  </si>
  <si>
    <t>Điều hòa cục bộ phòng 141 tầng 7 bị chảy nước -&gt; Kiểm tra nguồn vào bơm nước ngưng, kiểm tra bơm nước ngưng
=&gt; Bơm nước ngưng hỏng -&gt; đề nghị thay thế để điều hòa hoạt động bình thường</t>
  </si>
  <si>
    <t>LDV_221018</t>
  </si>
  <si>
    <t>- SPS đã thực hiện xong công việc bảo trì hệ thống báo cháy gồm các khu vực nhà xưởng &amp; các khối nhà phụ trợ
- Đã xử lý các lỗi Fault của zone 30, 44 bị move, không tiếp xúc dẫn đến mất tín hiệu của thiết bị trong zone
+ Zone 6 bị tụt dây tín hiệu do quá trình thi công, cải tạo các khu vực của nhà máy
+ Thay 13 đầu báo cháy bị lỗi, hỏng
+ 02 đèn báo cháy hỏng: khu vực hành lang văn phòng, khu vực xưởng chính -&gt; cần thay thế
+ 1 số đế đầu báo, đầu báo đã cũ theo thời gian, kết cấu gẫy hỏng, khách hàng xem xét chuẩn bị vật tư, công cụ thay thế cho lần bảo trì tiếp theo
- Hiện tại đang cách ly 2 zone 07, 08 để bộ phận kỹ thuật nhà máy di chuyển sang vị trí khác
=&gt; Sau bảo trì hệ thống hoạt động bình thường</t>
  </si>
  <si>
    <t>Hieu.nq, Manh.nv, Long.dv</t>
  </si>
  <si>
    <t>UEH_221011</t>
  </si>
  <si>
    <t>UEH_221011_GE_M01</t>
  </si>
  <si>
    <t>BẢO TRÌ 02 MÁY PHÁT ĐIỆN</t>
  </si>
  <si>
    <t>#53 Tran Phu, Ba Dinh, Hanoi</t>
  </si>
  <si>
    <t>UEH_221011_GE_Y01</t>
  </si>
  <si>
    <t>- Động cơ &amp; lồng két nước bị han rỉ, bong sơn -&gt; cần sơn lại
-&gt; Sau khi bảo trì &amp; thay thế vật tư: dầu nhớt, hệ thống lọc, nước làm mát, hệ thống máy phát điện hoạt động bình thường</t>
  </si>
  <si>
    <r>
      <t xml:space="preserve">Hung2.nm, Dung.ct, Chuong.nt, </t>
    </r>
    <r>
      <rPr>
        <sz val="12"/>
        <color rgb="FFFF0000"/>
        <rFont val="Arial"/>
        <family val="2"/>
      </rPr>
      <t>Long.dv</t>
    </r>
  </si>
  <si>
    <t>UEH_221011_GE_M02</t>
  </si>
  <si>
    <t>chưa làm =&gt; dự kiến 4/2 làm cho lịch T1/2023</t>
  </si>
  <si>
    <t>UEH_221011_GE_M03</t>
  </si>
  <si>
    <t>UEH_221011_GE_M04</t>
  </si>
  <si>
    <t>UEH_221011_GE_M05</t>
  </si>
  <si>
    <t>UEH_221011_GE_M06</t>
  </si>
  <si>
    <t>UEH_221011_GE_M07</t>
  </si>
  <si>
    <t>UEH_221011_GE_M08</t>
  </si>
  <si>
    <t>UEH_221011_GE_M09</t>
  </si>
  <si>
    <t>UEH_221011_GE_M10</t>
  </si>
  <si>
    <t>FSOFT - FVILLE 1 &amp; 2</t>
  </si>
  <si>
    <t>Khu công nghệ cao Hòa Lạc, Thạch Thất, Hà Nội/ Fville1</t>
  </si>
  <si>
    <t>FSO_221117_R2</t>
  </si>
  <si>
    <t>- Dàn nóng điều hòa Fujisu MBA 1 bị hỏng rơ le -&gt; cần thay thế rơ le mới
- Điều hòa Fujisu MBA 2 bị thiếu gas -&gt; cần bổ sung gas
- Điều hòa Fujisu phòng Hạ thế bị hỏng máy nén, tắc dàn nóng, dàn lạnh. Do điều hòa đã cũ, hỏng nhiều nên thay điều hòa mới
- Điều hòa P. GST Aptomp bị hỏng bơm nước ngưng, quạt dàn lạnh bị kêu bi -&gt; cần thay bơm nước ngưng &amp; quạt dàn lạnh mới
- Điều hòa P. Thang máy 1 máy nén &amp; bầu tách lỏng bị han rỉ nhiều -&gt; cần thay điều hòa mới
- Dàn lạnh điều hòa treo tường P. Data bị mất 1 cánh vẫy -&gt; cần bổ sung cánh vẫy
- Điều hòa canteen số 18 &amp; 22 bị mất tín hiệu điều khiển từ time -&gt; cần sửa bộ time
- Điều hòa canteen số 01 &amp; 07 không có phin gió hồi dàn lạnh -&gt; cần bổ sung phin gió hồi
- ĐIều hòa canteen số 01 bị thiếu gas -&gt; cần bổ sung gas
- Điều hòa canteen số 07 bị đứt cầu chì (5A) dàn nóng -&gt; cần thay cầu chì mới
- Điều hòa canteen số 12 &amp; 17 tụ quạt dàn lạnh yếu -&gt; cần thay tụ quạt mới
- Dàn lạnh canteen số 02, 03, 04, 05, 06 bị vướng vách quảng cáo chưa bảo trì được</t>
  </si>
  <si>
    <r>
      <t xml:space="preserve">Hiep.hs, Truong.vx, Long.td, Luong.px, </t>
    </r>
    <r>
      <rPr>
        <sz val="12"/>
        <color rgb="FFFF0000"/>
        <rFont val="Arial"/>
        <family val="2"/>
      </rPr>
      <t>Long.nv</t>
    </r>
  </si>
  <si>
    <t>Khu công nghệ cao Hòa Lạc, Thạch Thất, Hà Nội/ Fville2</t>
  </si>
  <si>
    <t>- Điều hòa phòng MBA2 (máy số 4) bị thiếu gas (15psi) -&gt; cần kiểm tra điểm hở gas &amp; nạp lại
- Bầu tách lỏng dàn nóng điều hòa tất cả các phòng Network (10 điều hòa) bị han rỉ rất nhiều -&gt; cần thay thế bầu tách lỏng</t>
  </si>
  <si>
    <r>
      <t>Hiep.hs, Truong.vx,  Long.nv,</t>
    </r>
    <r>
      <rPr>
        <sz val="12"/>
        <color rgb="FFFF0000"/>
        <rFont val="Arial"/>
        <family val="2"/>
      </rPr>
      <t xml:space="preserve"> Long.td, Luong.px</t>
    </r>
  </si>
  <si>
    <t>YAMAHA MOTOR ELECTRONICS VIETNAM</t>
  </si>
  <si>
    <t>Trung Gia, Soc Son, Hanoi</t>
  </si>
  <si>
    <t>YEV_221102_R4</t>
  </si>
  <si>
    <t>LẮP ĐẶT BỔ SUNG THIẾT BỊ PCCC</t>
  </si>
  <si>
    <t>Cung cấp và lắp đặt 3 đầu báo khói, 1 tổ hợp chuông đèn nút nhấn cho kho đóng hàng xuất khẩu
 -&gt; Công việc đã hoàn thành</t>
  </si>
  <si>
    <r>
      <t xml:space="preserve">Hung.nm, Long.nv, Cuong.dv, </t>
    </r>
    <r>
      <rPr>
        <sz val="12"/>
        <color rgb="FFFF0000"/>
        <rFont val="Arial"/>
        <family val="2"/>
      </rPr>
      <t>Manh.lh</t>
    </r>
  </si>
  <si>
    <t>Quạt hút khói hành lang tầng 1 Dom D và tầng 3 Dom B không hoạt động -&gt; Kiểm tra tủ điều khển quạt hoạt động bình thường -&gt; tách lộ dây cấp cho quạt kiểm tra điều khiển bình thường -&gt; Kiểm tra motor quạt bị hỏng cuộn dây điện dẫn đến mất Alpha
=&gt; Cần sửa chữa thay thế 2 motor quạt bị hỏng</t>
  </si>
  <si>
    <t>Hoang.v, Long.td, Minh.tn</t>
  </si>
  <si>
    <t>PHC_221104</t>
  </si>
  <si>
    <t>- Cánh tủ điều khiển phòng bơm chính bị gãy bản lề -&gt; SPS đã thay bản lề mới &amp; dọn lại dây trong tủ
- Van 1 chiều đóng &amp; rung tiếng động lớn -&gt; SPS đã vệ sinh van giảm áp &amp; gia cố đường ống
- SPS đã vệ ính 3 van giảm áp cho hệ thống nước sạch
- Tủ điều khiển tăng áp do đấu nối lại không chạy được chế độ bằng tay -&gt; cần đấu nối lại tủ điều khiển bơm tăng áp
=&gt; Sau bảo trì, hệ thống bơm nước sạch hoạt động bình thường</t>
  </si>
  <si>
    <t>YMV_221203</t>
  </si>
  <si>
    <t>CUNG CẤP BO MẠCH ĐIỀU HÒA</t>
  </si>
  <si>
    <t>UEH_221118</t>
  </si>
  <si>
    <t>THAY THẾ ẮC QUY UPS HỆ THỐNG ÂM THANH</t>
  </si>
  <si>
    <t>Thay thế ắc quy UPS hệ thống âm thanh. Chạy thử, bàn giao
=&gt; Ắc quy UPS hoạt động bình thường</t>
  </si>
  <si>
    <t>Manh.lh, Thuong.mv</t>
  </si>
  <si>
    <t>FSO_221028_R2</t>
  </si>
  <si>
    <t>SỬA CHỮA CHILLER, AHU &amp; BƠM CHILLER</t>
  </si>
  <si>
    <t>Chiller, AHU &amp; chilled pump</t>
  </si>
  <si>
    <t>- Chiller: Thay thế công tắc dòng chảy cho chiller 1, 2 + thay thế nhiệt kế nước lạnh cho chiller 2
- AHU, PAU: Thay thế nhiệt kế nước lạnh cho PAU 2
- Bơm chiller: Thay thế Y lọc cho bơm chiller số 2 + Thay thế cao su khớp nối mềm cho 3 bơm
-&gt; Công việc đã hoàn thành. Sau thay thế &amp; sửa chữa, hệ thống hoạt động bình thường</t>
  </si>
  <si>
    <r>
      <t xml:space="preserve">Thao.hv, Long.dv, Thuong.mv, Thang.lv, Manh.nv, </t>
    </r>
    <r>
      <rPr>
        <sz val="12"/>
        <color rgb="FFFF0000"/>
        <rFont val="Arial"/>
        <family val="2"/>
      </rPr>
      <t>Bang.ta</t>
    </r>
  </si>
  <si>
    <t>YMV_221025_R2</t>
  </si>
  <si>
    <t>THAY THẾ TỦ ĐIỀU KHIỂN BÁO CHÁY CO2</t>
  </si>
  <si>
    <t>- Thay thế tủ điều khiển xả khí cho line A &amp; two tone
- Đấu nối dây com cho các zone
- Chạy thử, bàn giao
-&gt; CV đã hoàn thành</t>
  </si>
  <si>
    <t>Hung.nm, Cuong.dv, Long.nv, Manh.lh</t>
  </si>
  <si>
    <t>TMV_220210</t>
  </si>
  <si>
    <t>THAY THẾ VAN ĐIỀU CHỈNH ÁP SUẤT NHIÊN LIỆU MÁY PHÁT ĐIỆN 1800KVA</t>
  </si>
  <si>
    <t>Valve for Genset</t>
  </si>
  <si>
    <t>- Thay thế 2 van hồi dầu cho máy phát C -PRZ-0052 máy phát no.1-1
-&gt; Sau khi thay thế, máy phát no.1-1 h/đ bình thường</t>
  </si>
  <si>
    <t>MGC_221207</t>
  </si>
  <si>
    <t>Bảo trì 5 điều hòa cục bộ -&gt; công việc đã hoàn thành</t>
  </si>
  <si>
    <t>Thang.lv, Cuong.dv, Duc.nv</t>
  </si>
  <si>
    <t>RMU_221207</t>
  </si>
  <si>
    <t>DỊCH CHUYỂN ĐIỀU HÒA VÀ MỞ LỖ THĂM TRẦN</t>
  </si>
  <si>
    <t>Một số dàn lạnh bị vướng, không thuận tiện bảo trì và sửa chữa
-&gt; Mở lỗ thăm trần cho các dàn lạnh ACU-103, ACU-106; ACU-201; ACU-202, ACU-801
-&gt; Dịch chuyển các dàn lạnh ACU-106, ACU-701, ACU-902
=&gt; Công việc đã hoàn thành, hệ thống điều hòa hoạt động bình thường</t>
  </si>
  <si>
    <r>
      <t xml:space="preserve">Thao.hv, Hiep.hs, Thang.lv, Truong.vx, Long.td, Luong.px, </t>
    </r>
    <r>
      <rPr>
        <sz val="12"/>
        <color rgb="FFFF0000"/>
        <rFont val="Arial"/>
        <family val="2"/>
      </rPr>
      <t>Bang.ta</t>
    </r>
  </si>
  <si>
    <t>Plot N-8, Thang Long IP, Hanoi</t>
  </si>
  <si>
    <t>MVA_221129_R2</t>
  </si>
  <si>
    <t>SỬA CHỮA AHU</t>
  </si>
  <si>
    <t>RMU_221125_R1</t>
  </si>
  <si>
    <t>SỬA CHỮA HỆ THỐNG ÂM THANH BÁO ĐỘNG</t>
  </si>
  <si>
    <t>Emergency warning</t>
  </si>
  <si>
    <t>- Bộ khuếch địa âm thanh cho zone 6 bị lỗi
-&gt;  Thay thế bộ khuếch đại âm thanh cho zone 6
-&gt;  Chạy thử, bàn giao 
=&gt; Công việc đã hoàn thành, bộ khuếch địa âm thanh cho zone 6 hoạt động bình thường</t>
  </si>
  <si>
    <r>
      <t xml:space="preserve">Hoang.v, Manh.nv, </t>
    </r>
    <r>
      <rPr>
        <sz val="12"/>
        <color rgb="FFFF0000"/>
        <rFont val="Arial"/>
        <family val="2"/>
      </rPr>
      <t>Duc.nv, Hoang.mv</t>
    </r>
  </si>
  <si>
    <t>No.8 Lane 32 To Ngoc Van, Hanoi</t>
  </si>
  <si>
    <t>UEH_221205_R1</t>
  </si>
  <si>
    <t>CẢI TẠO HỆ THỐNG ĐIỆN</t>
  </si>
  <si>
    <t>- Lắp đặt hệ thống tiếp địa tổng. Lắp đặt tiếp địa cho điều hòa
- Dán nhãn các thiết bị bảo vệ: MCB, RCCB
- Thay thế tủ điện tổng, tủ điện bơm, cáp điện cho ổn áp
- Tách riêng ổ cắm và công tắc cho WC, lắp đặt mặt che chống nước
- Lắp đặt ống luồn dây, hộp nối chống nước cho bình nước nóng WC
- Chạy thử, bàn giao
=&gt; Công việc đã hoàn thành, hệ thống điện hoạt động bình thường sau sửa chữa</t>
  </si>
  <si>
    <t>Dien.hd, Thuong.mv, Duc.nv, Cuong.dv, Manh.nv, Long.dv</t>
  </si>
  <si>
    <t>RMU_221208_01</t>
  </si>
  <si>
    <t>Cung cấp găng tay cao su y tế + mũ bảo hộ + mặt nạ phòng độc</t>
  </si>
  <si>
    <t>RMU_221208_02</t>
  </si>
  <si>
    <t>Cung cấp găng tay sợi + băng dính điện + bút thử điện + Bộ khoan pin + Kìm mỏ nhọn + Đèn pin + Đá cắt sắt</t>
  </si>
  <si>
    <t>Sử dụng mẫu BB bàn giao =&gt; không có mục đánh giá hài lòng</t>
  </si>
  <si>
    <t>VNPT IDC - Nam Thang Long</t>
  </si>
  <si>
    <t>IDC_221111_R1</t>
  </si>
  <si>
    <t>SỬA CHỮA THÁP GIẢI NHIỆT SỐ 3</t>
  </si>
  <si>
    <t>Cooling tower</t>
  </si>
  <si>
    <t>USP_221203_R1</t>
  </si>
  <si>
    <t>THAY THẾ NẮP GIẾNG</t>
  </si>
  <si>
    <t>Well cover</t>
  </si>
  <si>
    <t>Thay tthế nắp giếng -&gt; công việc đã hoàn thành</t>
  </si>
  <si>
    <t>Hoang.v, Cuong.dv</t>
  </si>
  <si>
    <t>BẢO DƯỠNG, SỬA CHỮA HỆ THỐNG PCCC NĂM 2022 – ĐH FPT/ SỰ CỐ</t>
  </si>
  <si>
    <t>- Hệ thống báo cháy Dom F không liên động chuông đèn và quạt hút khói hành lang
-&gt; Kiểm tra tín hiệu báo cháy &amp; tín hiệu liên động bình thường.
-&gt; Kiểm tra nguồn cấp cho chuông &amp; rơ le quạt bị hỏng Adaptor
-&gt; Đã thay thế Adaptor mới cho chuông quạt &amp; lắp thêm 1 bộ Adaptor 24V tách nguồn chuông tầng 3, 4, 5 riêng
-&gt; Thử liên động chuông đèn &amp; quạt hoạt động bình thường
=&gt; Hệ thống báo cháy Dom F hoạt động bình thường</t>
  </si>
  <si>
    <t>Hoang.v, Hoang.mh</t>
  </si>
  <si>
    <t>CẢI TẠO TỦ ĐIỆN/ SỰ CỐ</t>
  </si>
  <si>
    <t>- Lộ đèn hành lang tầng 2 bị chập
-&gt; Kiểm tra đường dây tìm điểm bị chập
-&gt; Xử lý đấu nối đoạn dây bị chập &amp; vá tường, sơn hoàn trả lại mặt bằng
=&gt; Tủ điện tầng 2 đã hoạt động bình thường</t>
  </si>
  <si>
    <t>Hoang.v, Dien.hd, Hoang.mh</t>
  </si>
  <si>
    <t>- Tủ trung tâm báo cháy Tòa nhà N01 báo lỗi trouble
-&gt; Kiểm tra cặp dây cấp ra đèn, đo dòng điện áp 2,29A vượt ngưỡng dòng điện định mức cho phép của tủ là 1,7A gây sụt điện áp cấp từ tủ ra đèn
-&gt; Đã đấu chuyển cổng Ind 3 &amp; 4 để hệ thống hoạt động
=&gt; Đề nghị KH kiểm tra, sửa chữa lộ đèn báo cháy</t>
  </si>
  <si>
    <t>Hoang.v, Luong.px</t>
  </si>
  <si>
    <t>Amply</t>
  </si>
  <si>
    <t>- Tủ âm thanh hiển thị 2 đèn lỗi
-&gt; Xử lý tiếp xúc cầu đấu của EWS fault zone 6
-&gt; Kiểm tra các module amply phát hiện 1 module sáng đèn lỗi, đã đảo thử sang kênh khác, module vẫn tiếp tục báo lỗi
=&gt; zone 6 đã hoạt động bình thường, module amply bị lỗi cần thay thế</t>
  </si>
  <si>
    <t>RMU_221215</t>
  </si>
  <si>
    <t>CÁC SỬA CHỮA NHỎ THÁNG 12/2022</t>
  </si>
  <si>
    <t>ACU</t>
  </si>
  <si>
    <t>- ACU 01-5, ACU 01-6 báo lỗi A3
-&gt; Kiểm tra &amp; vệ sinh máng nước ngưng, phao, bơm
-&gt; Vệ sinh &amp; thông tắc đường thoát nước ngưng
-&gt; Tách dây điều khiển ACU 01-5 khỏi bảng điều khiển
=&gt; ACU hoạt động bình thường
=&gt; Cần bảo trì ACU theo định kỳ để hệ thống hoạt động bình thường</t>
  </si>
  <si>
    <t>AHU 2 tầng 0 khi chạy rung, phát tiếng kêu
-&gt; Dừng máy kiểm tra
-&gt; Kiểm tra kết cấu vỏ &amp; xiết lại các ốc, vít
-&gt; Kiểm tra motor quạt &amp; xiết lại bu lông chân đế
-&gt; Kiểm tra quạt &amp; bi gối đỡ
=&gt; Đã xác định nguyên nhân gây tiếng kêu
+ Bi gối quạt bị rơ
=&gt; Cần thay bi gối đỡ quạt sớm (thay 2 gối)</t>
  </si>
  <si>
    <t>UEH_220926</t>
  </si>
  <si>
    <t>CẤP NGUỒN CHO UPS</t>
  </si>
  <si>
    <t>EOA_221214_01</t>
  </si>
  <si>
    <t>THAY THẾ BƠM BÙ ÁP HỆ THỐNG CHỮA CHÁY HỌNG VÒI</t>
  </si>
  <si>
    <t>Jockey pump</t>
  </si>
  <si>
    <t>Bơm bù áp hệ thống chữa cháy họng vòi đã hoạt động nhiều năm, tình trạng han rỉ, xuống cấp
-&gt; Thay thế bơm bù áp hệ thống chữa cháy họng vòi
-&gt; Chạy thử, bàn giao
=&gt; Công việc đã hoàn thành, bơm bù áp sau khi thay thế hoạt động bình thường</t>
  </si>
  <si>
    <t>Hung2.nm, Chuong.nt, Hoang.mv, Duc.nv</t>
  </si>
  <si>
    <t>EOA_221214_02</t>
  </si>
  <si>
    <t>CUNG CẤP RƠLE BẢO VỆ ĐIỆN ÁP</t>
  </si>
  <si>
    <t>Cung cấp 2 rơ le bảo vệ điện áp</t>
  </si>
  <si>
    <t>EOA_221214_03</t>
  </si>
  <si>
    <t>CUNG CẤP ĐIỀU KHIỂN TỪ XA CHO CỔNG BOOM GATE</t>
  </si>
  <si>
    <t>Remote</t>
  </si>
  <si>
    <t>Cung cấp điều khiển từ xa cho cổng boom gate</t>
  </si>
  <si>
    <t>YMV_221216</t>
  </si>
  <si>
    <t>CUNG CẤP THIẾT BỊ -  NHÀ MÁY SÓC SƠN</t>
  </si>
  <si>
    <t>Aircon control board, Board For Indoor Unit, Capacitor,Reactor</t>
  </si>
  <si>
    <t>Cung cấp bo mạch dàn nóng điều hòa + Bo mạch điều khiển dàn lạnh + Cuộn kháng lọc sóng hài + Tụ bù trạm điện áp</t>
  </si>
  <si>
    <t>Sử dụng mẫu BB giao nhận (KH) =&gt; không có mục đánh giá hài lòng</t>
  </si>
  <si>
    <t>Hệ thống kiểm soát ra vào gặp nhiều lỗi:
1. Nhiều thẻ vẫn đang hoạt động bình thường thì đột nhiên không dùng được ở 1 số phòng
2. Một số cửa tự động nhả từ
3. Một số cửa đóng mở liên tục
4. ESCU báo mất tín hiệu
-&gt; Kiểm tra phần mềm trên máy tính, chạy lại chương trình
-&gt; Kiểm tra phần cứng, phát hiện:
-Tại tầng 1 có 1 bộ nguồn cấp chung cho 7 cửa. Do hoạt động lâu ngày, nguồn yếu dẫn đến không cấp đủ công suất, làm hệ thống hoạt động không ổn định
- Tại một số tầng, đang sử dụng nguồn tổ ong, không phải là nguồn chuyên dụng cho hệ thống kiểm soát ra vào
=&gt; SPS đã tách nguồn cho 7 cửa, và theo dõi, hiện tại hệ thống hoạt động bình thường
=&gt; Đề nghị khách hàng lắp đặt bổ sung nguồn cho các cửa đang đấu chung (2 cửa dùng chung 1 nguồn) và thay thế các nguồn tổ ong để đảm bảo hệ
thống vận hành ổn định</t>
  </si>
  <si>
    <t>Manh.lh, Manh.nv, Hoang.v</t>
  </si>
  <si>
    <t>BẢO TRÌ HỆ THỐNG CHILLER/ SỰ CỐ</t>
  </si>
  <si>
    <t>Chiller 2 báo lỗi low oil level mạch C
-&gt; Kiểm tra lỗi: nguyên nhân do công tắc mức dầu tác động
-&gt; Reset lỗi chạy lại 10 phút lại báo lỗi
-&gt; Cưỡng bức van điện từ hồi dầu &amp; chạy cưỡng bức mạch C trong 15 phút
-&gt; Chạy lại chiller ở chế độ bảo vệ bình thường
-&gt; Theo dõi mạch C chạy liên tục trong 1h không báo lỗi
-&gt; Cần theo dõi thêm để đưa ra kết luận cuối cùng</t>
  </si>
  <si>
    <t xml:space="preserve">Aptomat phòng nhân viên bị nhảy, bóng đèn vườn và đèn phòng khách cháy -&gt; cần kiểm tra, thay thế 
-&gt; Đã kiểm tra &amp; khắc phục apomat cấp nguồn phòng nhân viên. Thay thế các bóng đèn bị cháy ở sân vườn &amp; phòng khách -&gt; hiện đã hoạt động bình thường
-&gt; Kiểm tra phát hiện 1 lộ nguồn cấp cho đèn cột vòng quanh bể bơi bị rò điện -&gt; cần thay thế nguồn mới
=&gt; Cần thay thế nguồn cho lộ đèn cột quanh bể bơi
=&gt; Các thiết bị còn lại hoạt động bình thường </t>
  </si>
  <si>
    <t xml:space="preserve">BẢO TRÌ, BẢO DƯỠNG HỆ THỐNG KỸ THUẬT TÒA NHÀ/ THAY DẦU NHỚT, PHIN LỌC, NƯỚC LÀM MÁT </t>
  </si>
  <si>
    <t>Thay dầu nhớt, hệ thống lọc, nước làm mát cho máy phát điện no.1 &amp; 2
-&gt; Công việc đã hoàn thành
=&gt; Sau khi thay thế vật tư, hệ thống máy phát điện số 1, 2 hoạt động bình thường</t>
  </si>
  <si>
    <t>BEH_221220</t>
  </si>
  <si>
    <t>SỬA CHỮA HỆ THỐNG BÁO ĐỘNG</t>
  </si>
  <si>
    <t>Intruder alarm</t>
  </si>
  <si>
    <t>Chuông báo động không hoạt động -&gt; Kiểm tra nút nhấn, kiểm tra chuông báo, thay thế chuông báo mới =&gt; Hệ thống hoạt động bình thường</t>
  </si>
  <si>
    <t>UEH_221205_VO</t>
  </si>
  <si>
    <t>CẢI TẠO HỆ THỐNG ĐIỆN - PHÁT SINH</t>
  </si>
  <si>
    <t>- Đóng cọc tiếp địa bằng đồng vàng
- Lắp đặt nguồn cấp cho máy giặt sấy
- Chạy thử, bàn giao
=&gt; Công việc đã hoàn thành, thiết bị hoạt động bình thường sau lắp đặt</t>
  </si>
  <si>
    <t>WBK_221222_R1</t>
  </si>
  <si>
    <t>CÁC SỬA CHỮA NHỎ THÁNG 01/2023</t>
  </si>
  <si>
    <t>Một số thiết bị lỗi/ hư hỏng
 -&gt; Thay thế ắc quy tủ nguồn hệ thống Access tầng 2,7
-&gt;  Thay thế ổ cứng hệ thống camera
-&gt; Thay thế quạt thông gió
-&gt; Thay thế đèn
-&gt; Chạy thử, bàn giao
=&gt; Công việc đã hoàn thành, thiết bị sau sửa chữa/ thay thế hoạt động bình thường</t>
  </si>
  <si>
    <t>MR. NGỌC</t>
  </si>
  <si>
    <t>Sapa - Lào Cai</t>
  </si>
  <si>
    <t>SAP_221227</t>
  </si>
  <si>
    <t>CUNG CẤP NHÂN SỰ KỸ THUẬT - THEO GIỜ CÔNG</t>
  </si>
  <si>
    <t>Hung.nm, Long.nv, Manh.nv, Chuong.nt, Dung.ct, Long.td, Duc.nv</t>
  </si>
  <si>
    <t>FSO_221227</t>
  </si>
  <si>
    <t>HỖ TRỢ THAO TÁC CHUYỂN NGUỒN TỦ MSB</t>
  </si>
  <si>
    <t>Máy cắt tủ liên lạc bị kẹt và treo trạng thái
-&gt; Cắt điện tủ máy 2
-&gt; Reset &amp; mở khóa đóng máy cắt tủ liên lạc
=&gt; Tủ liên lạc máy cắt hoạt động bình thường
=&gt; Máy cắt tủ máy 2 không đổi trạng thái hiển thị khi đóng máy cắt -&gt; cần kiểm tra sâu hơn</t>
  </si>
  <si>
    <t>Hoang.v, Hoang.mv, Thang.lv</t>
  </si>
  <si>
    <t>MVA_221219_R1</t>
  </si>
  <si>
    <t>SỬA CHỮA TỦ ĐIỀU KHIỂN SẤY</t>
  </si>
  <si>
    <t>Oven control panel</t>
  </si>
  <si>
    <t>- PLC tủ điều khiển sấy báo lỗi "BAT", đèn tháp báo vàng
-&gt; Sửa chữa lỗi "BAT" trên PLC tủ điều khiển sấy
-&gt; Chạy thử, bàn giao
=&gt; Đã sửa chữa lỗi "BAT", đèn BAT trên PLC đã tắt
=&gt; Đèn tháp màu vàng đã tắt</t>
  </si>
  <si>
    <t>Manh.lh, Thang.lv</t>
  </si>
  <si>
    <t xml:space="preserve">CÔNG TY CỔ PHẦN KỸ THUẬT EDC VN </t>
  </si>
  <si>
    <t>RMU_221012_R2</t>
  </si>
  <si>
    <t>LẮP ĐẶT HỆ THỐNG KIỂM SOÁT RA VÀO CHO 22 CỬA THÁP A</t>
  </si>
  <si>
    <t>Bảo trì thiết bị dụng cụ thi công tại kho</t>
  </si>
  <si>
    <t>- Thay thế 12 hạt ổ cắm do các ổ tại 1 số lô nguồn
- Đã ép lại đường ống áp lực bơm chiller
- Thay thế phớt bơm AC 1 &amp; 3, kiểm tra vệ sinh tổng thể máy hút bụi, kéo tiếp địa máy giặt, sửa máy giặt bị lỗi tắc nước thoát
- Dọn dẹp tổng thể kho trong &amp; ngoài, sắp xếp lại thiết bị máy móc trong kho, giao bộ nguồn &amp; bo mạch cho khách hàng
- Kiểm tra bảo trì quạt thông gió trong kho</t>
  </si>
  <si>
    <t>Hung.nm, Thang.lv, Long.nv  Luong.px</t>
  </si>
  <si>
    <t>Điều hòa tầng 7 phòng LAD không chạy (model FCNQ26MV1)
-&gt; Kiểm tra nguồn cấp, đấu nối lại nguồn cấp
=&gt; Điều hòa tầng 7 phòng LAD đã hoạt động</t>
  </si>
  <si>
    <t xml:space="preserve"> - Kiểm tra test hệ thống loa thông báo
- Tầng 2 tủ báo lỗi, loa lên nhỏ -&gt; Kiểm tra bo mạch và các thiết bị ngoại vi
- 1 loa thông báo phòng 2.005 bị hỏng -&gt; đã thay thế
- Tầng 4 phòng kho trong phòng 4.404 không có loa và dây tín hiệu
-&gt; Cần chạy dây cấp nguồn mới và bổ sung loa thông báo cho vị trí phòng kho tầng 4
=&gt; Hệ thống loa thông báo hoạt động bình thường</t>
  </si>
  <si>
    <t>Hoang.v, Hoang.mv, Duc.nv</t>
  </si>
  <si>
    <t>- Kiểm tra đánh giá gối đỡ cao su giữa khớp nối động cơ và bơm
-&gt; Tháo kiểm tra phát hiện nhiều gối cao su khớp nối rạn nứt -&gt; cần thay thế mới để đảm bảo hệ thống hoạt động tốt hơn
=&gt; Cần thay thế gối đỡ cao su mới cho bơm điện chính</t>
  </si>
  <si>
    <t>KIỂM TRA HỆ THỐNG BƠM CHỮA BÁO CHÁY</t>
  </si>
  <si>
    <t>Bơm chữa cháy</t>
  </si>
  <si>
    <t>- Kiểm tra hệ thống chữa cháy tụt áp, bơm bù áp không đạt cột áp, công tắc áp suất hoạt động không ổn định, công tắc dòng chảy và giám sát trạng thái van tầng 2, 3, 4, 8 bị lỗi
- Đào đất kiểm tra xác định điểm rò rỉ nước tại đường ống từ phòng bơm qua khu hội trường bị thủng, bơm bù áp không đạt cột áp do van 1 chiều bơm chính bị hở áp, tụt nhanh bơm bù không kịp, công tắc áp suất hoạt động không ổn định -&gt; đã kiểm tra &amp; cài đặt lại để hệ thống hoạt động tạm thời, đã kiểm tra &amp; xử lý các lỗi công tắc dòng chảy &amp; giám sát van tầng 2, 3, 4, 8, module giám sát công tắc dòng chảy tầng 2 hỏng
- Đường ống thủng từ phòng bơm qua khu hội trường đang tạm khóa van chờ, sửa chữa thay thế mới, bơm bù áp đã xử lý điểm hở van 1 chiều. Hiện bơm hoạt động bình thường, các công tắc áp suất đã cài đặt lại cho hệ thống hoạt động tạm thời -&gt; cần thay thế công tắc công tắc áp suất mới để hệ thống hoạt động tốt hơn, module giám sát công tắc dòng chảy tầng 2 hỏng -&gt; cần thay thế module mới</t>
  </si>
  <si>
    <t>Duc.nv, Hoang.v, Hung.nm</t>
  </si>
  <si>
    <t>Máy phát điện không khởi động được -&gt; SPS đã đo &amp; kiểm tra bình ắc quy, bình ắc quy yếu, kém cần thay thế =&gt; máy phát điện chưa hoạt động được, cần thay thế bình ắc quy mới</t>
  </si>
  <si>
    <t>Khi dừng máy (chiller số 2) DC Voltage = 203 VDC cao -&gt; Kiểm tra đánh giá SCR của tổ chiller 2. SPS &amp; York sẽ đưa ra báo cáo sớm để đánh giá</t>
  </si>
  <si>
    <t>Đề nghị SPS &amp; York sớm có kết luận, phương án xử lý</t>
  </si>
  <si>
    <t>Thay mới 8 dây curoa cho 2 quạt tháp giải nhiệt số 3 -&gt; công việc đã hoàn thành. Chạy thử, bàn giao</t>
  </si>
  <si>
    <t>DTT_221228</t>
  </si>
  <si>
    <t>SỬA CHỮA QUẠT CẤP GIÓ HẦM B2</t>
  </si>
  <si>
    <t>Thay thế vòng bi động cơ quạt cấp gió hầm B2, 
Thay cánh tản nhiệt động cơ
Chạy thử, bàn giao, 
Trong quá trình thay thế phát hiện trục động cơ vị trí lắp pully bị xước, rỗ, pully đóng bạc lót; 
Đệm giảm chấn vị trí động cơ bị bung, SPS đã gia cố lại, cần theo dõi trong quá trình vận hành
=&gt; Công việc đã hoàn thành, quạt hoạt động bình thường</t>
  </si>
  <si>
    <t>Thang.lv, Duc.nv, Truong.vx, Bang.ta</t>
  </si>
  <si>
    <t>CT36A ĐỊNH CÔNG</t>
  </si>
  <si>
    <t>36A Định Công, Hoàng Mai, Hà Nội</t>
  </si>
  <si>
    <t>36D_221109</t>
  </si>
  <si>
    <t>VPB_221203</t>
  </si>
  <si>
    <t>VPB_221203_LV_Y01</t>
  </si>
  <si>
    <t>VPB_221203_DB_Y01</t>
  </si>
  <si>
    <t>VPB_221203_EL_Y01</t>
  </si>
  <si>
    <t>Tiếp địa, chống sét</t>
  </si>
  <si>
    <t>Thanh vành đai đẳng thế chạy vòng quanh nhà bị che lấp không kiểm tra được</t>
  </si>
  <si>
    <t>Hiep.hs, Truong.vx, Long.dv</t>
  </si>
  <si>
    <t>VPB_221203_BW_Y01</t>
  </si>
  <si>
    <t>VPB_221203_CC_Y01</t>
  </si>
  <si>
    <t>VPB_221203_PA_Y01</t>
  </si>
  <si>
    <t>VPB_221203_FA_S01</t>
  </si>
  <si>
    <t>VPB_221203_FA_S02</t>
  </si>
  <si>
    <t>VPB_221203_FF_S01</t>
  </si>
  <si>
    <t>VPB_221203_FF_S02</t>
  </si>
  <si>
    <t>VPB_221203_FS_S01</t>
  </si>
  <si>
    <t>VPB_221203_FS_S02</t>
  </si>
  <si>
    <t>VPB_221203_FO_S01</t>
  </si>
  <si>
    <t>VPB_221203_FO_S02</t>
  </si>
  <si>
    <t>VPB_221203_FW_Y01</t>
  </si>
  <si>
    <t>Nước sạch</t>
  </si>
  <si>
    <t>VPB_221203_WP_S01</t>
  </si>
  <si>
    <t>Bơm nước lạnh &amp; bơm giải nhiệt</t>
  </si>
  <si>
    <t>VPB_221203_WP_S02</t>
  </si>
  <si>
    <t>VPB_221203_AH_S01</t>
  </si>
  <si>
    <t>VPB_221203_AH_S02</t>
  </si>
  <si>
    <t>VPB_221203_FC_S01</t>
  </si>
  <si>
    <t>VPB_221203_FC_S02</t>
  </si>
  <si>
    <t>VPB_221203_HA_S01</t>
  </si>
  <si>
    <t>VPB_221203_HA_S02</t>
  </si>
  <si>
    <t>VPB_221203_VA_S01</t>
  </si>
  <si>
    <t>VPB_221203_VV_S02</t>
  </si>
  <si>
    <t>VPB_221203_VF_Y01</t>
  </si>
  <si>
    <t>VPB_221203_CT_Q01</t>
  </si>
  <si>
    <t>Tháp giải nhiệt</t>
  </si>
  <si>
    <t>VPB_221203_CT_Q02</t>
  </si>
  <si>
    <t>VPB_221203_CT_Q03</t>
  </si>
  <si>
    <t>VPB_221203_BP_Y01</t>
  </si>
  <si>
    <t>HRT_221220</t>
  </si>
  <si>
    <t>BEH_221223</t>
  </si>
  <si>
    <t>CUNG CẤP VÒI NƯỚC CHẬU RỬA</t>
  </si>
  <si>
    <t>Water tap</t>
  </si>
  <si>
    <t>Cung cấp 1 vòi nước rửa bát</t>
  </si>
  <si>
    <t>Luong.px</t>
  </si>
  <si>
    <t>TBH_221103</t>
  </si>
  <si>
    <t>SỬA CHỮA TỦ MDB VÀ ATS XƯỞNG 4</t>
  </si>
  <si>
    <t>EOF_220816</t>
  </si>
  <si>
    <t>EOF_220816_M01</t>
  </si>
  <si>
    <t>EOF_220816_M02</t>
  </si>
  <si>
    <t>EOF_220816_M03</t>
  </si>
  <si>
    <t>EOF_220816_M04</t>
  </si>
  <si>
    <t>EOF_220816_M05</t>
  </si>
  <si>
    <t>EOF_220816_M06</t>
  </si>
  <si>
    <t>EOF_220816_M07</t>
  </si>
  <si>
    <t>EOF_220816_M08</t>
  </si>
  <si>
    <t>EOF_220816_M09</t>
  </si>
  <si>
    <t>EOF_220816_M10</t>
  </si>
  <si>
    <t>EOF_220816_M11</t>
  </si>
  <si>
    <t>EOF_220816_M12</t>
  </si>
  <si>
    <t>EOF_220816_AC_S01</t>
  </si>
  <si>
    <t>EOF_220816_AC_S02</t>
  </si>
  <si>
    <t>EOF_220816_GE_M01</t>
  </si>
  <si>
    <t>EOF_220816_GE_M02</t>
  </si>
  <si>
    <t>EOF_220816_GE_M03</t>
  </si>
  <si>
    <t>EOF_220816_GE_M04</t>
  </si>
  <si>
    <t>EOF_220816_GE_M05</t>
  </si>
  <si>
    <t>EOF_220816_GE_M06</t>
  </si>
  <si>
    <t>EOF_220816_GE_M07</t>
  </si>
  <si>
    <t>EOF_220816_GE_M08</t>
  </si>
  <si>
    <t>EOF_220816_GE_M09</t>
  </si>
  <si>
    <t>EOF_220816_GE_M10</t>
  </si>
  <si>
    <t>EOF_220816_GE_M11</t>
  </si>
  <si>
    <t>EOF_220816_GE_M12</t>
  </si>
  <si>
    <t>EOF_220816_VF_Q01</t>
  </si>
  <si>
    <t>EOF_220816_VF_Q02</t>
  </si>
  <si>
    <t>EOF_220816_VF_Q03</t>
  </si>
  <si>
    <t>EOF_220816_VF_Q04</t>
  </si>
  <si>
    <t>EOF_220816_LV_Q01</t>
  </si>
  <si>
    <t>EOF_220816_LV_Y01</t>
  </si>
  <si>
    <t>EOF_220816_LV_Q02</t>
  </si>
  <si>
    <t>EOF_220816_LV_Q03</t>
  </si>
  <si>
    <t>EOF_220816_DB_Q01</t>
  </si>
  <si>
    <t>EOF_220816_DB_Q02</t>
  </si>
  <si>
    <t>EOF_220816_DB_Q03</t>
  </si>
  <si>
    <t>EOF_220816_DB_Q04</t>
  </si>
  <si>
    <t>EOF_220816_VR_Q01</t>
  </si>
  <si>
    <t>EOF_220816_VR_Q02</t>
  </si>
  <si>
    <t>EOF_220816_VR_Q03</t>
  </si>
  <si>
    <t>EOF_220816_VR_Q04</t>
  </si>
  <si>
    <t>EOF_220816_GE_Y01</t>
  </si>
  <si>
    <t>EOF_220816_DO_Q01</t>
  </si>
  <si>
    <t>EOF_220816_DO_Q02</t>
  </si>
  <si>
    <t>EOF_220816_DO_Q03</t>
  </si>
  <si>
    <t>EOF_220816_DO_Q04</t>
  </si>
  <si>
    <t>EOF_220816_FW_Q01</t>
  </si>
  <si>
    <t>EOF_220816_FW_Q02</t>
  </si>
  <si>
    <t>EOF_220816_FW_Q03</t>
  </si>
  <si>
    <t>EOF_220816_FW_Q04</t>
  </si>
  <si>
    <t>EOF_220816_WW_Q01</t>
  </si>
  <si>
    <t>EOF_220816_WW_Q02</t>
  </si>
  <si>
    <t>EOF_220816_WW_Q03</t>
  </si>
  <si>
    <t>EOF_220816_WW_Q04</t>
  </si>
  <si>
    <t>EOF_220816_TW_S01</t>
  </si>
  <si>
    <t>EOF_220816_TW_S02</t>
  </si>
  <si>
    <t>EOF_220816_WT_Y01</t>
  </si>
  <si>
    <t>EOF_220816_BL_Y01</t>
  </si>
  <si>
    <t>EOF_220816_GL_Q01</t>
  </si>
  <si>
    <t>EOF_220816_GL_Q02</t>
  </si>
  <si>
    <t>EOF_220816_GL_Q03</t>
  </si>
  <si>
    <t>EOF_220816_GL_Q04</t>
  </si>
  <si>
    <t>UEH_221229</t>
  </si>
  <si>
    <t>LẮP ĐẶT CỬA SỔ THOÁT HIỂM CHO NHÀ RIÊNG - CHI PHÍ THANG GIÁO</t>
  </si>
  <si>
    <t>Security bar for window - Scaffolds</t>
  </si>
  <si>
    <t>VPB_221231</t>
  </si>
  <si>
    <t xml:space="preserve">Bearing </t>
  </si>
  <si>
    <t>Thay 2 vòng bi động cơ quạt tháp giải nhiệt số 1, 2, 4
Căn chỉnh dây đai
Chạy thử, bàn giao
-&gt; Công việc đã hoàn thành, sau sửa chữa quạt hoạt động bình thường
-&gt; Ống lót trục puly quạt tháp 1 bị vỡ trước khi tháo, cần thay thế sớm</t>
  </si>
  <si>
    <r>
      <t>Thao.hv, Thang.lv, Truong.vx, Bang.ta,</t>
    </r>
    <r>
      <rPr>
        <sz val="12"/>
        <color rgb="FFFF0000"/>
        <rFont val="Arial"/>
        <family val="2"/>
      </rPr>
      <t xml:space="preserve"> Long.dv</t>
    </r>
  </si>
  <si>
    <t>VPB_230103</t>
  </si>
  <si>
    <t>THAY THẾ VÒNG BI QUẠT CẤP GIÓ TƯƠI PAU TẦNG 28</t>
  </si>
  <si>
    <t>Thay vòng bi quạt cấp gió tươi PAU tầng 28
Chạy thử, bàn giao
-&gt; Công việc đã hoàn thành, sau sửa chữa quạt hoạt động bình thường</t>
  </si>
  <si>
    <r>
      <t xml:space="preserve">Thao.hv, Thang.lv, Dung.ct, Truong.vx, Bang.ta, </t>
    </r>
    <r>
      <rPr>
        <sz val="12"/>
        <color rgb="FFFF0000"/>
        <rFont val="Arial"/>
        <family val="2"/>
      </rPr>
      <t>Phuc.vx</t>
    </r>
  </si>
  <si>
    <t>HO.Sales22</t>
  </si>
  <si>
    <t xml:space="preserve">SỰ CỐ QUẠT CẤP GIÓ TƯƠI </t>
  </si>
  <si>
    <t>Quạt cấp gió tươi</t>
  </si>
  <si>
    <t>Quạt cấp gió tươi phòng AHU tầng 28 có tiếng kêu bất thường
-&gt; Kiểm tra quạt cấp gió tươi bị kêu bi =&gt; cần thay thế, sửa chữa để quạt hoạt đông bình thường</t>
  </si>
  <si>
    <t>SỰ CỐ QUẠT THÁP GIẢI NHIỆT</t>
  </si>
  <si>
    <t>Quạt tháp giải nhiệt</t>
  </si>
  <si>
    <t>Quạt tháp giải nhiệt số 2 có tiếng kêu bất thường
-&gt; Tháo dây curoa kiểm tra motor, quạt bị kêu bi =&gt; cần thay bi motor quạt tháp giải nhiệt số 2 để motor hoạt đông bình thường</t>
  </si>
  <si>
    <t>Máy điều hòa số 1 phòng thang máy bị đóng đá 
-&gt; Kiểm tra áp suất hút 
-&gt; Kiểm tra dòng làm việc
-&gt; Nạp gas bổ sung
-&gt; Chạy máy kiểm tra thông số áp suất hút + dòng làm việc sau khi nạp gas
=&gt; Sau khi nạp gas máy hoạt động bình thường, đã hết hiện tượng đóng đá -&gt; cần theo dõi thêm
=&gt; Máy đã cũ, xuống cấp -&gt; cần thay thế</t>
  </si>
  <si>
    <t>Hỗ trợ vận hành 03 máy phát điện &amp; hệ thống hòa đồng bộ -&gt; 3 máy phát điện &amp; hệ thống tủ hòa đồng bộ hoạt động bình thường</t>
  </si>
  <si>
    <t>Cuong.dv, Hung2.nm</t>
  </si>
  <si>
    <t>BEH_230106</t>
  </si>
  <si>
    <t>- Điều hòa số 6 bị hết gas
- Điều hòa số 5 báo lỗi U0
-&gt; Hút chân không, nạp gas cho điều hòa số 06, kiểm tra thêm điều hòa số 6 bị hỏng cuộn coil 
-&gt; Kiểm tra điều hòa số 5 bị hỏng bo mạch biến tần dàn nóng, hỏng motor quạt dàn nóng, hỏng cánh quạt dàn nóng
=&gt; Điều hòa số 6 đã nạp gas hoạt động nhưng cần thay thêm cuộn coil để điều hòa hoạt động tốt hơn
=&gt; Điều hòa số 5 bị hỏng nhiều -&gt; cần thay thế điều hòa mới</t>
  </si>
  <si>
    <t>LTK_221219_R1</t>
  </si>
  <si>
    <t>SỬA CHỮA CỔNG GARAGE</t>
  </si>
  <si>
    <t>Garage gate</t>
  </si>
  <si>
    <t>Cửa Garage xuống cấp, hư hỏng phần cơ khí tay đóng mở cổng
-&gt; Thay thế 2 tay đóng mở cửa Garage
-&gt; Chạy thử, bàn giao
=&gt; Công việc đã hoàn thành, cửa Garage hoạt động bình thường</t>
  </si>
  <si>
    <t>BEH_230105_S1</t>
  </si>
  <si>
    <t>DÁN PHIM PHẢN QUANG CHO CỬA SỔ KÍNH</t>
  </si>
  <si>
    <t>Dán phim phản quang, cách nhiệt cho 4 ô cửa kính phía đông -&gt; công việc đã hoàn thành</t>
  </si>
  <si>
    <t>HSBC</t>
  </si>
  <si>
    <t>Tháp 1, Capital Place, 29 Liễu Giai, Ba Đình, Hà Nội</t>
  </si>
  <si>
    <t>HSB_221229_R1</t>
  </si>
  <si>
    <t>THAY THẾ TẤM GỖ CHO QUẦY TELLER</t>
  </si>
  <si>
    <t>Thay thế tấm gỗ cho quầy teller -&gt; Bàn giao cho khách hàng =&gt; công việc đã hoàn thành</t>
  </si>
  <si>
    <t>GVN_221223_R2</t>
  </si>
  <si>
    <t>Voltage indicator</t>
  </si>
  <si>
    <t>KH không trả lại báo cáo</t>
  </si>
  <si>
    <t>Hung2.nm23</t>
  </si>
  <si>
    <t xml:space="preserve"> - Bơm chữa cháy đóng ngắt liên tục
- Tủ chữa cháy OFF
-&gt; Kiểm tra bình tích áp mất khí -&gt; đã nén áp khí cho bình
- Van 1 chiều bơm số 2 bị hở
- Van khí của bình tích áp bị rò rỉ
- Kiểm tra công tắc áp suất cho bơm bù áp không ngắt được khi đủ áp
- Đồng hồ đo áp suất của bơm điện bị hỏng
-&gt; Bơm chữa cháy chính đã hoạt động bình thường
-&gt; Cần thay thế công tắc áp suất cho bơm bù &amp; đồng hồ áo suất của bơm số 1
-&gt; Cần thường xuyên kiểm tra áp khi của bình tích áp để bổ sung khi cần thiết</t>
  </si>
  <si>
    <t>KING PALACE</t>
  </si>
  <si>
    <t>108 Nguyễn Trãi</t>
  </si>
  <si>
    <t>SA23_01</t>
  </si>
  <si>
    <t xml:space="preserve">MÁY PHÁT ĐIỆN KHÔNG KHỞI ĐỘNG </t>
  </si>
  <si>
    <t xml:space="preserve"> - Bơm chữa cháy đóng ngắt liên tục
Máy phát điện số 2 tại King Palace (108 Nguyễn Trãi) không khởi động được
-&gt; Đo điện áp ắc quy:
- N0. 1: 3.3 mΩ 13 VDC
- No.2: 3.9 mΩ 13.6 VDC
- No.3: 36.6 mΩ 13.7 VDC
- No.4: 26.6 mΩ 13.4 VDC
- Điện áp quang 26.6 VDC tụt áp khi khởi động 5VDC
- Đo áp động cơ khởi động điện, để kiểm tra thông số
-&gt; Để hệ thống máy phát điện hoạt động được cần thay thế 4 bình ắc quy 200AH</t>
  </si>
  <si>
    <t xml:space="preserve"> - Bơm nước lạnh no.3 có tiếng động lạ
- Bật bơm kiểm tra, bơm đang hoạt động
+ Có tiếng động lạ phía đuôi motor vị trí cánh quạt tản nhiệt
+ Có tiếng động lạ vị trí trục buồng bơm
=&gt; Cần tháo ra kiểm tra trục motor &amp; trục bơm để sửa chữa, thay thế vòng bi</t>
  </si>
  <si>
    <t>VPB_230114</t>
  </si>
  <si>
    <t>THAY THẾ ỐNG LÓT PULLY ĐỘNG CƠ QUẠT THÁP GIẢI NHIỆT SỐ 1</t>
  </si>
  <si>
    <t>Ống lót pully</t>
  </si>
  <si>
    <t>TBH_221212_R1</t>
  </si>
  <si>
    <t>BẢO TRÌ HỆ THỐNG QUẠT THÔNG GIÓ GẮN TƯỜNG XUNG QUANH XƯỞNG 4</t>
  </si>
  <si>
    <t>IDC_230105</t>
  </si>
  <si>
    <t>SỬA CHỮA MÁY PHÁT ĐIỆN MTU SỐ 3 &amp; 4</t>
  </si>
  <si>
    <t>Máy phát điện MTU số 3 &amp; 4 báo lỗi "cam shaft speed" -&gt; Thay thế cảm biến tốc độ cho 2 máy phát điện MTU số 3 &amp; 4 =&gt; máy phát điện MTU sooss 3 &amp; 4 hoạt động bình thường, không còn lỗi "cam shaft speed"</t>
  </si>
  <si>
    <t>Bóng đèn, thoát sàn, đai siết ống</t>
  </si>
  <si>
    <t>- Thay mới 10 bóng đèn chiếu sáng sân vườn
- Thay thoát sàn phòng WC tầng 1
- Thay đai xiết ống tưới cây</t>
  </si>
  <si>
    <t>SA23_03</t>
  </si>
  <si>
    <t>HỖ TRỢ LẮP ĐẶT BÌNH ẮC QUY CHO MFĐ</t>
  </si>
  <si>
    <t>Hỗ trợ lắp đặt 4 bình ắc quy cho máy phát điện số 2 =&gt; Hệ thống máy phát điện hoạt động bình thường</t>
  </si>
  <si>
    <t>BEH_230116</t>
  </si>
  <si>
    <t>THAY THẾ BỘ NGUỒN CHUÔNG BÁO CỬA EXIT</t>
  </si>
  <si>
    <t>Adaptor</t>
  </si>
  <si>
    <t>Thay bộ nguồn adaptor -&gt; công việc đã hoàn thành</t>
  </si>
  <si>
    <t>BEH_230117</t>
  </si>
  <si>
    <t>Điều hòa số 6 bị hỏng cuộn coil
-&gt; Thay cuộn coil cho điều hòa số 6
-&gt; Đổi bo mạch biến tần, motor quạt, cánh quạt dàn nóng điều hòa số 6 sang điều hòa số 5 để điều hòa số 5 hoạt động. Điều hòa số 6 OFF
-&gt; Bật điều hòa số 5 chạy theo dõi, áp suất gas 410 - 110 PSI, dòng chạy 5 (A)
=&gt; Điều hòa số 5 hoạt động bình thường, điều hòa số 6 OFF do đã thay linh kiện sang điều hòa số 5</t>
  </si>
  <si>
    <t>BEH_230127</t>
  </si>
  <si>
    <t>Reflective film</t>
  </si>
  <si>
    <t>Officer's properties, Hanoi</t>
  </si>
  <si>
    <t>BEH_221213_R2</t>
  </si>
  <si>
    <t>LẮP ĐẶT KHÓA AN TOÀN CHO NHÀ RIÊNG NHÂN VIÊN</t>
  </si>
  <si>
    <t>Security lock</t>
  </si>
  <si>
    <t>BEH_230131</t>
  </si>
  <si>
    <t>THAY THẾ BÌNH TÍCH ÁP HỆ THỐNG NƯỚC SẠCH</t>
  </si>
  <si>
    <t xml:space="preserve">Pressure tank </t>
  </si>
  <si>
    <t>SA23_05</t>
  </si>
  <si>
    <t>SỰ CỐ TỦ TỤ BÙ</t>
  </si>
  <si>
    <t>Tủ tụ bù tại Kenametal có mùi khét
-&gt; Kiểm tra cách điện của kháng và tụ
-&gt; Đo dung lượng hiện tại của tụ
-&gt; Chạy thử các bước tụ, đo dòng điện làm việc
-&gt; Kiểm tra ngoại quan các thiết bị tủ tụ bù
=&gt; Kháng số 2,4,6 có hiện tượng quá nhiệt, đổi màu vật liệu cách điện. Tất cả các kháng không có bảo vệ quá nhiệt
=&gt; Một số tụ bị phồng, hỏng hoặc suy giảm dung lượng
=&gt; Khách hàng đang tạm thời tắt các bước tụ có sự cố</t>
  </si>
  <si>
    <t>SA23_06</t>
  </si>
  <si>
    <t>SỰ CỐ TỦ HIỂN THỊ PHỤ HỆ THỐNG BÁO CHÁY</t>
  </si>
  <si>
    <t>FA</t>
  </si>
  <si>
    <t xml:space="preserve">Tủ hiển thị phụ của hệ thống báo cháy bị mất kết nối
-&gt; Đảo thử cáp truyền thông, đo tín hiệu truyền thông
-&gt; Kiểm tra tiếp xúc cáp truyền thông
-&gt; Chạy thử truyền thông giữa tủ chính &amp; tủ phụ
=&gt; Tủ hiển thị phụ đã khôi phục kết nối với tủ chính
=&gt; Đề nghị khách hàng định kỳ bảo trì hệ thống để hệ thống vận hành ổn định, tin cậy </t>
  </si>
  <si>
    <t>Duc.nv</t>
  </si>
  <si>
    <t>Dat.nt</t>
  </si>
  <si>
    <t>Hoang.mv</t>
  </si>
  <si>
    <t>Tuan.mv</t>
  </si>
  <si>
    <t>Duc.lm</t>
  </si>
  <si>
    <t>Thao.hv23</t>
  </si>
  <si>
    <t>Hang.ntt</t>
  </si>
  <si>
    <t>Long.bv</t>
  </si>
  <si>
    <t>Vinh.nv</t>
  </si>
  <si>
    <t>Khuong.nn</t>
  </si>
  <si>
    <t>Long.dv</t>
  </si>
  <si>
    <t>MS. LAN ANH</t>
  </si>
  <si>
    <t>KH không đánh giá hài lòng</t>
  </si>
  <si>
    <t>Hoang.nc</t>
  </si>
  <si>
    <t>CHỈ SỐ HÀI LÒNG CỦA KHÁCH HÀNG</t>
  </si>
  <si>
    <t xml:space="preserve">Prepared by: </t>
  </si>
  <si>
    <t>Customer Satisfaction Report</t>
  </si>
  <si>
    <t xml:space="preserve">Checked by: </t>
  </si>
  <si>
    <t xml:space="preserve">    SPS SERVICES.,JSC</t>
  </si>
  <si>
    <t xml:space="preserve">YEAR: </t>
  </si>
  <si>
    <t xml:space="preserve">Updated to: </t>
  </si>
  <si>
    <t>Công thức trung gian lọc ra ngày cuối tháng</t>
  </si>
  <si>
    <r>
      <rPr>
        <sz val="11"/>
        <color theme="1"/>
        <rFont val="Arial"/>
        <family val="2"/>
      </rPr>
      <t xml:space="preserve">THÁNG / </t>
    </r>
    <r>
      <rPr>
        <i/>
        <sz val="11"/>
        <color theme="1"/>
        <rFont val="Arial"/>
        <family val="2"/>
      </rPr>
      <t>MONTH</t>
    </r>
  </si>
  <si>
    <t>TOTAL</t>
  </si>
  <si>
    <t>%</t>
  </si>
  <si>
    <t>REPORT</t>
  </si>
  <si>
    <r>
      <rPr>
        <sz val="9"/>
        <rFont val="Arial"/>
        <family val="2"/>
      </rPr>
      <t>SỐ BÁO CÁO THEO KẾ HOẠCH</t>
    </r>
    <r>
      <rPr>
        <i/>
        <sz val="9"/>
        <rFont val="Arial"/>
        <family val="2"/>
      </rPr>
      <t xml:space="preserve">
NUMBER OF REPORTS AS SCHEDULED</t>
    </r>
  </si>
  <si>
    <r>
      <rPr>
        <sz val="9"/>
        <rFont val="Arial"/>
        <family val="2"/>
      </rPr>
      <t>SỐ BÁO CÁO ĐÃ NHẬN VỀ</t>
    </r>
    <r>
      <rPr>
        <i/>
        <sz val="9"/>
        <rFont val="Arial"/>
        <family val="2"/>
      </rPr>
      <t xml:space="preserve">
RECEIVED REPORTS</t>
    </r>
  </si>
  <si>
    <r>
      <rPr>
        <sz val="9"/>
        <rFont val="Arial"/>
        <family val="2"/>
      </rPr>
      <t>SỐ HẠNG MỤC CHƯA HOÀN THÀNH</t>
    </r>
    <r>
      <rPr>
        <i/>
        <sz val="9"/>
        <rFont val="Arial"/>
        <family val="2"/>
      </rPr>
      <t xml:space="preserve">
PENDING ITEMS</t>
    </r>
  </si>
  <si>
    <t>CLIENT FEED BACK</t>
  </si>
  <si>
    <r>
      <t>SỐ BÁO CÁO CÓ PHẢN HỒI KHÁCH HÀNG</t>
    </r>
    <r>
      <rPr>
        <i/>
        <sz val="9"/>
        <rFont val="Arial"/>
        <family val="2"/>
      </rPr>
      <t xml:space="preserve">
NUMBER OF REPORTS WITH CUSTOMER'S FEED BACK</t>
    </r>
  </si>
  <si>
    <r>
      <t>RẤT HÀI LÒNG</t>
    </r>
    <r>
      <rPr>
        <i/>
        <sz val="9"/>
        <rFont val="Arial"/>
        <family val="2"/>
      </rPr>
      <t xml:space="preserve">
EXCEEDED SATISFY</t>
    </r>
  </si>
  <si>
    <r>
      <t>HÀI LÒNG</t>
    </r>
    <r>
      <rPr>
        <i/>
        <sz val="9"/>
        <rFont val="Arial"/>
        <family val="2"/>
      </rPr>
      <t xml:space="preserve">
SATISFIED</t>
    </r>
  </si>
  <si>
    <r>
      <t xml:space="preserve">CHẤP NHẬN
</t>
    </r>
    <r>
      <rPr>
        <i/>
        <sz val="9"/>
        <rFont val="Arial"/>
        <family val="2"/>
      </rPr>
      <t>ACCEPTABLE</t>
    </r>
  </si>
  <si>
    <r>
      <t>KHÔNG HÀI LÒNG</t>
    </r>
    <r>
      <rPr>
        <i/>
        <sz val="9"/>
        <rFont val="Arial"/>
        <family val="2"/>
      </rPr>
      <t xml:space="preserve">
DISSATISFIED</t>
    </r>
  </si>
  <si>
    <t>PERCENTAGE</t>
  </si>
  <si>
    <r>
      <t>MỤC TIÊU MỨC ĐỘ HÀI LÒNG</t>
    </r>
    <r>
      <rPr>
        <i/>
        <sz val="9"/>
        <rFont val="Arial"/>
        <family val="2"/>
      </rPr>
      <t xml:space="preserve">
TARGET OF SATISFIED LEVEL</t>
    </r>
  </si>
  <si>
    <r>
      <t xml:space="preserve">% MỨC ĐỘ HÀI LÒNG
</t>
    </r>
    <r>
      <rPr>
        <i/>
        <sz val="9"/>
        <rFont val="Arial"/>
        <family val="2"/>
      </rPr>
      <t>PERCENTAGE OF SATISFIED LEVEL</t>
    </r>
  </si>
  <si>
    <t>CHỈ SỐ HÀI LÒNG CỦA KHÁCH HÀNG ĐỐI VỚI NHÂN VIÊN</t>
  </si>
  <si>
    <t>ASSESSMENT OF CUSTOMER SATISFACTION FOR EACH EMPLOYEES</t>
  </si>
  <si>
    <t xml:space="preserve">  SPS SERVICES.,JSC</t>
  </si>
  <si>
    <t>STT
No.</t>
  </si>
  <si>
    <t>Tên nhân viên
Full name</t>
  </si>
  <si>
    <t>Ký kiệu trung gian cho công thức tự động</t>
  </si>
  <si>
    <t>JAN</t>
  </si>
  <si>
    <t>FEB</t>
  </si>
  <si>
    <t>MAR</t>
  </si>
  <si>
    <t>APR</t>
  </si>
  <si>
    <t>MAY</t>
  </si>
  <si>
    <t>JUN</t>
  </si>
  <si>
    <t>JUL</t>
  </si>
  <si>
    <t>AUG</t>
  </si>
  <si>
    <t>SEP</t>
  </si>
  <si>
    <t>OCT</t>
  </si>
  <si>
    <t>NOV</t>
  </si>
  <si>
    <t>DEC</t>
  </si>
  <si>
    <t>CHỈ SỐ HÀI LÒNG CỦA KHÁCH HÀNG
ĐỐI VỚI NHÂN VIÊN</t>
  </si>
  <si>
    <r>
      <t xml:space="preserve">Từ ngày  / </t>
    </r>
    <r>
      <rPr>
        <i/>
        <sz val="11"/>
        <rFont val="Times New Roman"/>
        <family val="1"/>
      </rPr>
      <t>From date:</t>
    </r>
  </si>
  <si>
    <r>
      <t xml:space="preserve">Tới  / </t>
    </r>
    <r>
      <rPr>
        <i/>
        <sz val="11"/>
        <rFont val="Times New Roman"/>
        <family val="1"/>
      </rPr>
      <t>To:</t>
    </r>
  </si>
  <si>
    <t>Reported by: Hang.ntt</t>
  </si>
  <si>
    <t>Ghi chú: Số báo cáo một dịch vụ bằng tổng số người thực tế đi làm dịch vụ đó. Báo cáo không bao gồm thực tập sinh hoặc thầu phụ</t>
  </si>
  <si>
    <t>TT</t>
  </si>
  <si>
    <t xml:space="preserve"> Tên nhân viên</t>
  </si>
  <si>
    <t>Tổng số báo cáo có phản hồi</t>
  </si>
  <si>
    <t>Rất hài lòng</t>
  </si>
  <si>
    <t>Hài lòng</t>
  </si>
  <si>
    <t>Chấp nhận</t>
  </si>
  <si>
    <t>Không hài lòng</t>
  </si>
  <si>
    <t>Tỉ lệ hài lòng</t>
  </si>
  <si>
    <t>Điểm
để so sánh</t>
  </si>
  <si>
    <t>No</t>
  </si>
  <si>
    <t>Full Name</t>
  </si>
  <si>
    <t>Total report wt feedback</t>
  </si>
  <si>
    <t>Exceeded satisfy
(E)</t>
  </si>
  <si>
    <t>Satisfied
(S)</t>
  </si>
  <si>
    <t>Acceptable
(A)</t>
  </si>
  <si>
    <t>Dissatisfied
(D)</t>
  </si>
  <si>
    <t>Satisfaction rate
(%)</t>
  </si>
  <si>
    <t>Rating
(Ex10+Sx1)</t>
  </si>
  <si>
    <t>Name for calculator</t>
  </si>
  <si>
    <r>
      <t xml:space="preserve">                     CHỈ SỐ HÀI LÒNG CỦA KHÁCH HÀNG ĐỐI VỚI NHÂN VIÊN TỪNG DỰ ÁN/ 
                        </t>
    </r>
    <r>
      <rPr>
        <b/>
        <i/>
        <sz val="14"/>
        <rFont val="Arial"/>
        <family val="2"/>
      </rPr>
      <t>ASSESSMENT OF CUSTOMER SATISFACTION FOR EACH EMPLOYEES</t>
    </r>
  </si>
  <si>
    <t>SPS SERVICES JSC</t>
  </si>
  <si>
    <t>Khách hàng/ Customer name:</t>
  </si>
  <si>
    <t>Reported by: Ninh.tv</t>
  </si>
  <si>
    <t>Exceeded satisfy
(A)</t>
  </si>
  <si>
    <t>Satisfied
(B)</t>
  </si>
  <si>
    <t>Acceptable
(C)</t>
  </si>
  <si>
    <t>Rating
(Ax10+Bx1)</t>
  </si>
  <si>
    <t>Chu Tiến Dũng</t>
  </si>
  <si>
    <t>Lê Đức Anh</t>
  </si>
  <si>
    <t>Nguyễn Ngọc Lộc</t>
  </si>
  <si>
    <t>Vũ Đình Khang</t>
  </si>
  <si>
    <t>CHỈ SỐ HÀI LÒNG CỦA TỪNG KHÁCH HÀNG</t>
  </si>
  <si>
    <t>Phong.hv</t>
  </si>
  <si>
    <t xml:space="preserve">  SPS SERVICES., JSC</t>
  </si>
  <si>
    <r>
      <rPr>
        <sz val="10"/>
        <color theme="1"/>
        <rFont val="Arial"/>
        <family val="2"/>
      </rPr>
      <t xml:space="preserve">THÁNG / </t>
    </r>
    <r>
      <rPr>
        <i/>
        <sz val="10"/>
        <color theme="1"/>
        <rFont val="Arial"/>
        <family val="2"/>
      </rPr>
      <t>MONTH</t>
    </r>
  </si>
  <si>
    <r>
      <rPr>
        <sz val="8"/>
        <rFont val="Arial"/>
        <family val="2"/>
      </rPr>
      <t>SỐ BÁO CÁO THEO KẾ HOẠCH</t>
    </r>
    <r>
      <rPr>
        <i/>
        <sz val="8"/>
        <rFont val="Arial"/>
        <family val="2"/>
      </rPr>
      <t xml:space="preserve">
NUMBER OF REPORTS AS SCHEDULED</t>
    </r>
  </si>
  <si>
    <r>
      <rPr>
        <sz val="8"/>
        <rFont val="Arial"/>
        <family val="2"/>
      </rPr>
      <t>SỐ BÁO CÁO ĐÃ NHẬN VỀ</t>
    </r>
    <r>
      <rPr>
        <i/>
        <sz val="8"/>
        <rFont val="Arial"/>
        <family val="2"/>
      </rPr>
      <t xml:space="preserve">
RECEIVED REPORTS</t>
    </r>
  </si>
  <si>
    <r>
      <rPr>
        <sz val="8"/>
        <rFont val="Arial"/>
        <family val="2"/>
      </rPr>
      <t>SỐ HẠNG MỤC CHƯA HOÀN THÀNH</t>
    </r>
    <r>
      <rPr>
        <i/>
        <sz val="8"/>
        <rFont val="Arial"/>
        <family val="2"/>
      </rPr>
      <t xml:space="preserve">
PENDING ITEMS</t>
    </r>
  </si>
  <si>
    <r>
      <t>SỐ BÁO CÁO CÓ PHẢN HỒI KHÁCH HÀNG</t>
    </r>
    <r>
      <rPr>
        <i/>
        <sz val="8"/>
        <rFont val="Arial"/>
        <family val="2"/>
      </rPr>
      <t xml:space="preserve">
NUMBER OF REPORTS WITH CUSTOMER'S FEED BACK</t>
    </r>
  </si>
  <si>
    <r>
      <t>RẤT HÀI LÒNG</t>
    </r>
    <r>
      <rPr>
        <i/>
        <sz val="8"/>
        <rFont val="Arial"/>
        <family val="2"/>
      </rPr>
      <t xml:space="preserve">
EXCEEDED SATISFY</t>
    </r>
  </si>
  <si>
    <r>
      <t>HÀI LÒNG</t>
    </r>
    <r>
      <rPr>
        <i/>
        <sz val="8"/>
        <rFont val="Arial"/>
        <family val="2"/>
      </rPr>
      <t xml:space="preserve">
SATISFIED</t>
    </r>
  </si>
  <si>
    <r>
      <t xml:space="preserve">CHẤP NHẬN
</t>
    </r>
    <r>
      <rPr>
        <i/>
        <sz val="8"/>
        <rFont val="Arial"/>
        <family val="2"/>
      </rPr>
      <t>ACCEPTABLE</t>
    </r>
  </si>
  <si>
    <r>
      <t>KHÔNG HÀI LÒNG</t>
    </r>
    <r>
      <rPr>
        <i/>
        <sz val="8"/>
        <rFont val="Arial"/>
        <family val="2"/>
      </rPr>
      <t xml:space="preserve">
DISSATISFIED</t>
    </r>
  </si>
  <si>
    <r>
      <t>MỤC TIÊU MỨC ĐỘ HÀI LÒNG</t>
    </r>
    <r>
      <rPr>
        <i/>
        <sz val="8"/>
        <rFont val="Arial"/>
        <family val="2"/>
      </rPr>
      <t xml:space="preserve">
TARGET OF SATISFIED LEVEL</t>
    </r>
  </si>
  <si>
    <r>
      <t xml:space="preserve">% MỨC ĐỘ HÀI LÒNG
</t>
    </r>
    <r>
      <rPr>
        <i/>
        <sz val="8"/>
        <rFont val="Arial"/>
        <family val="2"/>
      </rPr>
      <t>PERCENTAGE OF SATISFIED LEVEL</t>
    </r>
  </si>
  <si>
    <t>CHỈ SỐ HÀI LÒNG CỦA KHÁCH HÀNG
ĐỐI VỚI NHÂN VIÊN XỬ LÝ SỰ CỐ</t>
  </si>
  <si>
    <t>Tổng số báo cáo xử lý sự cố 
có phản hồi của từng NV</t>
  </si>
  <si>
    <t>DANH SÁCH NHÂN SỰ DỰ ÁN</t>
  </si>
  <si>
    <t>Lưu ý: Cập nhật khi có nhân viên mới hoặc xóa đi khi có nhân viên nghỉ việc</t>
  </si>
  <si>
    <t>Thứ tự</t>
  </si>
  <si>
    <t>Viết tắt</t>
  </si>
  <si>
    <t>Họ và tên nhân viên</t>
  </si>
  <si>
    <t>Vị trí</t>
  </si>
  <si>
    <t>No.</t>
  </si>
  <si>
    <t>Short Name</t>
  </si>
  <si>
    <t>Position</t>
  </si>
  <si>
    <t>Lê Hùng Mạnh</t>
  </si>
  <si>
    <t>Hà Đình Diên</t>
  </si>
  <si>
    <t xml:space="preserve">Nguyễn Mạnh Hùng </t>
  </si>
  <si>
    <t>Vũ Hoàng</t>
  </si>
  <si>
    <t>Hồ Sỹ Hiệp</t>
  </si>
  <si>
    <t>Chu Trọng Thao</t>
  </si>
  <si>
    <t>Mông Văn Thương</t>
  </si>
  <si>
    <t>Vũ Xuân Phúc</t>
  </si>
  <si>
    <t>Hoàng Việt Thao</t>
  </si>
  <si>
    <t>Đỗ Văn Cường</t>
  </si>
  <si>
    <t>Mai Văn Hoàng</t>
  </si>
  <si>
    <t>Nguyễn Văn Đức</t>
  </si>
  <si>
    <t>Vũ Xuân Trường</t>
  </si>
  <si>
    <t>Bùi Ngọc Linh</t>
  </si>
  <si>
    <t>Lê Minh Đức</t>
  </si>
  <si>
    <t>Phan Xuân Lương</t>
  </si>
  <si>
    <t>Nguyễn Thế Chân</t>
  </si>
  <si>
    <t>Đỗ Văn Long</t>
  </si>
  <si>
    <t>Nguyễn Như Khương</t>
  </si>
  <si>
    <t>Bùi Văn Long</t>
  </si>
  <si>
    <t>Đoàn Mạnh Thức</t>
  </si>
  <si>
    <t>Dao.dm</t>
  </si>
  <si>
    <t>Đoàn Minh Đạo</t>
  </si>
  <si>
    <t>Dat.kt</t>
  </si>
  <si>
    <t>Khúc Thành Đạt</t>
  </si>
  <si>
    <t>Sy.bv</t>
  </si>
  <si>
    <t>Bùi Văn Sỹ</t>
  </si>
  <si>
    <t>Nguyễn Tiến Đạt</t>
  </si>
  <si>
    <t>Mai Văn Tuấn</t>
  </si>
  <si>
    <t>Tuan.lh</t>
  </si>
  <si>
    <t>Lê Hồng Tuấn</t>
  </si>
  <si>
    <t>Nguyễn Công Hoàng</t>
  </si>
  <si>
    <t>Huy.tv</t>
  </si>
  <si>
    <t>Trần Văn Huy</t>
  </si>
  <si>
    <t>Huy.hq</t>
  </si>
  <si>
    <t>Hà Quang Huy</t>
  </si>
  <si>
    <t>Hien.nv</t>
  </si>
  <si>
    <t>Nguyễn Văn Hiền</t>
  </si>
  <si>
    <t>Kien.nt</t>
  </si>
  <si>
    <t>Nguyễn Trung Kiên</t>
  </si>
  <si>
    <t>Nguyễn Văn Vịnh</t>
  </si>
  <si>
    <t>Mã phụ dự án</t>
  </si>
  <si>
    <t>Mã hiệu</t>
  </si>
  <si>
    <t>KG ĐÁNH GIÁ MỨC HÀI LÒNG KH</t>
  </si>
  <si>
    <t>Báo cáo chưa về văn phòng</t>
  </si>
  <si>
    <t>Project subcode</t>
  </si>
  <si>
    <t>Model</t>
  </si>
  <si>
    <t>Charger / Free service</t>
  </si>
  <si>
    <r>
      <t xml:space="preserve">Ngày bắt đầu
</t>
    </r>
    <r>
      <rPr>
        <i/>
        <sz val="12"/>
        <rFont val="Times New Roman"/>
        <family val="1"/>
      </rPr>
      <t>Start date</t>
    </r>
  </si>
  <si>
    <t>THAY THẾ ẮC QUI CHO MÁY PHÁT ĐIỆN</t>
  </si>
  <si>
    <t>AEON MALL LONG BIÊN</t>
  </si>
  <si>
    <t>Cổ Linh, Long Biên, HN</t>
  </si>
  <si>
    <t>Vingroup, HN</t>
  </si>
  <si>
    <t>JW Marriott Hotel HN</t>
  </si>
  <si>
    <t>31 Hai Bà Trưng, Hoàn Kiếm, HN</t>
  </si>
  <si>
    <t>107 Nguyễn Phong Sắc, Cầu Giấy, HN</t>
  </si>
  <si>
    <t>63 Lý Thái Tổ, HN</t>
  </si>
  <si>
    <t>ECO LAKEVIEW</t>
  </si>
  <si>
    <t>2 sets</t>
  </si>
  <si>
    <t>Operation</t>
  </si>
  <si>
    <t>KH chưa trả lại báo cáo</t>
  </si>
  <si>
    <t>thao.ct</t>
  </si>
  <si>
    <t>31 Hùng Vương, HN</t>
  </si>
  <si>
    <t>EMBASSY OF FRANCE</t>
  </si>
  <si>
    <t>57 Trần Hưng Đạo, HN</t>
  </si>
  <si>
    <t xml:space="preserve">GENTHERM VIET NAM </t>
  </si>
  <si>
    <t>HANES</t>
  </si>
  <si>
    <t xml:space="preserve">BAN QUẢN TRỊ KHU CĂN HỘ INDOCHINA PLAZA HÀ NỘI I </t>
  </si>
  <si>
    <t>N02 T2 NGOẠI GIAO ĐOÀN</t>
  </si>
  <si>
    <t>N03 T1 Ngoại Giao Đoàn</t>
  </si>
  <si>
    <t>SVN1 &amp; SVN2, Thang Long IP, Ha Noi</t>
  </si>
  <si>
    <t xml:space="preserve">SKYLINE – 36 HOÀNG CẦU </t>
  </si>
  <si>
    <t>Daily</t>
  </si>
  <si>
    <t>98A Ngụy Như Kon Tum</t>
  </si>
  <si>
    <t>Thăng Long No.1</t>
  </si>
  <si>
    <t xml:space="preserve">TOYOTA BOSHOKU HANOI </t>
  </si>
  <si>
    <t>170 Ngọc Khánh, Ba Đình, HN</t>
  </si>
  <si>
    <t>326A Nguyễn Trãi, Thanh Xuân, HN</t>
  </si>
  <si>
    <t>Số 7 Láng Hạ, Hà Nội</t>
  </si>
  <si>
    <t>18 Tôn Đản, HN</t>
  </si>
  <si>
    <t>21 Hai Ba Trung, Hoan Kiem, Ha Noi</t>
  </si>
  <si>
    <t>VIETTEL PHAO DAI LANG - HA NOI</t>
  </si>
  <si>
    <t xml:space="preserve">VNPT IDC - Nam Thang Long </t>
  </si>
  <si>
    <t>VPB-200909-Rev1-EL-Y01</t>
  </si>
  <si>
    <t>VPB-200909-Rev1-BW-Y01</t>
  </si>
  <si>
    <t>VPB-200909-Rev1-EM-S01</t>
  </si>
  <si>
    <t>VPB-200909-Rev1-EM-S02</t>
  </si>
  <si>
    <t>KCN Cao Láng - Hòa Lạc, Hà Nội</t>
  </si>
  <si>
    <t>304 Kim Mã, Ba Đình, Hà Nội</t>
  </si>
  <si>
    <t>Nhà số 8A, ngõ 86 Tô Ngọc Vân</t>
  </si>
  <si>
    <t>Factory N0.1, Soc Son, Ha Noi</t>
  </si>
  <si>
    <t>No.18 Au Co, Quang An, Tay Ho, Hanoi</t>
  </si>
  <si>
    <t>N</t>
  </si>
  <si>
    <t>Factory No.1, Soc Son, Ha Noi</t>
  </si>
  <si>
    <t>7 Lang Ha, Dong Da, Ha Noi</t>
  </si>
  <si>
    <t xml:space="preserve">SUZURAN VIETNAM </t>
  </si>
  <si>
    <t>#48B &amp; #53 Tran Phu, Ba Dinh, Ha Noi</t>
  </si>
  <si>
    <t>Factory No.2, Noi Bai IZ, Ha Noi</t>
  </si>
  <si>
    <t>Soc Son Factory, Hanoi</t>
  </si>
  <si>
    <t>170 Ngoc Khanh, Ba Dinh, Ha Noi</t>
  </si>
  <si>
    <t>Sun Plaza Ancora, No.3 Luong Yen, Hai Ba Trung, Ha Noi</t>
  </si>
  <si>
    <t>MINH TÙNG</t>
  </si>
  <si>
    <t>SỞ CÔNG AN BẮC GIANG</t>
  </si>
  <si>
    <t>Factory No.1, Soc Son, Ha No</t>
  </si>
  <si>
    <t>521 Kim Ma, Ba Dinh, Hanoi</t>
  </si>
  <si>
    <t>2 Nguyễn Khắc Nhu, Phường Trần Nguyên Hãn, Bắc Giang</t>
  </si>
  <si>
    <t>No 18 Au Co, Quang An, Tay Ho, Hano</t>
  </si>
  <si>
    <t>Bơm nước của chiller</t>
  </si>
  <si>
    <t xml:space="preserve">     </t>
  </si>
  <si>
    <t>7 Lang Ha, Dong Da, Hanoi</t>
  </si>
  <si>
    <t>No 18 Au Co, Quang An, Tay Ho, Hanoi</t>
  </si>
  <si>
    <t>Tòa nhà Internet Tower</t>
  </si>
  <si>
    <t>THAO.HV22</t>
  </si>
  <si>
    <t>Khu Đô Thị Ecopark, Cửu Cáo, Văn Giang, Hưng Yên</t>
  </si>
  <si>
    <t>EOA_220630_OT_M6</t>
  </si>
  <si>
    <t>31 Hùng Vương, Hà Nội</t>
  </si>
  <si>
    <t>Chưa có báo cáo về vp =&gt; keyin trước từ bản Phúc đưa (có chữ ký nháy của BQL)</t>
  </si>
  <si>
    <t>Gen1</t>
  </si>
  <si>
    <t>UEH_221011_GE_M11</t>
  </si>
  <si>
    <t>SA23_02</t>
  </si>
  <si>
    <t>THAY BÓNG ĐÈN, THAY THOÁT SÀN, THAY ĐAI SIẾT ỐNG TƯỚI CÂY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</si>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</sst>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409]dd\-mmm\-yy;@"/>
    <numFmt numFmtId="165" formatCode="[$-409]d\-mmm\-yyyy;@"/>
    <numFmt numFmtId="166" formatCode="[$-409]d\-mmm\-yy;@"/>
    <numFmt numFmtId="167" formatCode="[$-409]mmm\-yy;@"/>
    <numFmt numFmtId="168" formatCode="0.0%"/>
    <numFmt numFmtId="169" formatCode="_(* #,##0_);_(* \(#,##0\);_(* &quot;-&quot;??_);_(@_)"/>
  </numFmts>
  <fonts count="83" x14ac:knownFonts="1">
    <font>
      <sz val="11"/>
      <color theme="1"/>
      <name val="Calibri"/>
      <family val="2"/>
      <scheme val="minor"/>
    </font>
    <font>
      <sz val="10"/>
      <name val="Arial"/>
      <family val="2"/>
    </font>
    <font>
      <b/>
      <sz val="14"/>
      <name val="Arial"/>
      <family val="2"/>
    </font>
    <font>
      <b/>
      <sz val="10"/>
      <color indexed="12"/>
      <name val="Arial"/>
      <family val="2"/>
    </font>
    <font>
      <b/>
      <sz val="10"/>
      <name val="Arial"/>
      <family val="2"/>
    </font>
    <font>
      <b/>
      <sz val="12"/>
      <name val="Arial"/>
      <family val="2"/>
    </font>
    <font>
      <b/>
      <sz val="8"/>
      <name val="Arial"/>
      <family val="2"/>
    </font>
    <font>
      <sz val="8"/>
      <name val="Arial"/>
      <family val="2"/>
    </font>
    <font>
      <sz val="9"/>
      <color indexed="81"/>
      <name val="Tahoma"/>
      <family val="2"/>
    </font>
    <font>
      <i/>
      <sz val="8"/>
      <name val="Arial"/>
      <family val="2"/>
    </font>
    <font>
      <sz val="9"/>
      <name val="Arial"/>
      <family val="2"/>
    </font>
    <font>
      <b/>
      <sz val="9"/>
      <color indexed="81"/>
      <name val="Tahoma"/>
      <family val="2"/>
    </font>
    <font>
      <sz val="11"/>
      <color theme="1"/>
      <name val="Calibri"/>
      <family val="2"/>
      <scheme val="minor"/>
    </font>
    <font>
      <sz val="11"/>
      <color theme="1"/>
      <name val="Arial"/>
      <family val="2"/>
    </font>
    <font>
      <sz val="10"/>
      <color rgb="FF0070C0"/>
      <name val="Arial"/>
      <family val="2"/>
    </font>
    <font>
      <sz val="10"/>
      <color theme="1"/>
      <name val="Arial"/>
      <family val="2"/>
    </font>
    <font>
      <sz val="8"/>
      <color theme="1"/>
      <name val="Calibri"/>
      <family val="2"/>
      <scheme val="minor"/>
    </font>
    <font>
      <b/>
      <sz val="16"/>
      <name val="Arial"/>
      <family val="2"/>
    </font>
    <font>
      <sz val="8"/>
      <color rgb="FF0070C0"/>
      <name val="Calibri"/>
      <family val="2"/>
      <scheme val="minor"/>
    </font>
    <font>
      <i/>
      <sz val="10"/>
      <color theme="1"/>
      <name val="Arial"/>
      <family val="2"/>
    </font>
    <font>
      <sz val="10"/>
      <color indexed="81"/>
      <name val="Tahoma"/>
      <family val="2"/>
    </font>
    <font>
      <i/>
      <sz val="10"/>
      <name val="Arial"/>
      <family val="2"/>
    </font>
    <font>
      <sz val="12"/>
      <color theme="1"/>
      <name val="Calibri"/>
      <family val="2"/>
      <scheme val="minor"/>
    </font>
    <font>
      <b/>
      <sz val="24"/>
      <name val="Arial"/>
      <family val="2"/>
    </font>
    <font>
      <i/>
      <sz val="11"/>
      <color theme="1"/>
      <name val="Calibri"/>
      <family val="2"/>
      <scheme val="minor"/>
    </font>
    <font>
      <b/>
      <sz val="18"/>
      <name val="Arial"/>
      <family val="2"/>
    </font>
    <font>
      <sz val="11"/>
      <name val="Times New Roman"/>
      <family val="1"/>
    </font>
    <font>
      <i/>
      <sz val="11"/>
      <name val="Times New Roman"/>
      <family val="1"/>
    </font>
    <font>
      <b/>
      <sz val="11"/>
      <color rgb="FF0070C0"/>
      <name val="Times New Roman"/>
      <family val="1"/>
    </font>
    <font>
      <b/>
      <sz val="11"/>
      <color rgb="FFFF0000"/>
      <name val="Times New Roman"/>
      <family val="1"/>
    </font>
    <font>
      <sz val="14"/>
      <name val="Arial"/>
      <family val="2"/>
    </font>
    <font>
      <b/>
      <sz val="12"/>
      <name val="Times New Roman"/>
      <family val="1"/>
    </font>
    <font>
      <i/>
      <sz val="10"/>
      <name val="Times New Roman"/>
      <family val="1"/>
    </font>
    <font>
      <b/>
      <sz val="14"/>
      <name val="Times New Roman"/>
      <family val="1"/>
    </font>
    <font>
      <sz val="14"/>
      <color theme="1"/>
      <name val="Times New Roman"/>
      <family val="1"/>
    </font>
    <font>
      <sz val="14"/>
      <name val="Times New Roman"/>
      <family val="1"/>
    </font>
    <font>
      <b/>
      <u/>
      <sz val="10"/>
      <name val="Tahoma"/>
      <family val="2"/>
    </font>
    <font>
      <b/>
      <u/>
      <sz val="10"/>
      <color rgb="FF0070C0"/>
      <name val="Tahoma"/>
      <family val="2"/>
    </font>
    <font>
      <i/>
      <sz val="16"/>
      <name val="Arial"/>
      <family val="2"/>
    </font>
    <font>
      <sz val="10"/>
      <color theme="1"/>
      <name val="Calibri"/>
      <family val="2"/>
      <scheme val="minor"/>
    </font>
    <font>
      <sz val="14"/>
      <color theme="1"/>
      <name val="Calibri"/>
      <family val="2"/>
      <scheme val="minor"/>
    </font>
    <font>
      <sz val="12"/>
      <name val="Arial"/>
      <family val="2"/>
    </font>
    <font>
      <i/>
      <sz val="12"/>
      <name val="Arial"/>
      <family val="2"/>
    </font>
    <font>
      <sz val="12"/>
      <color theme="1"/>
      <name val="Arial"/>
      <family val="2"/>
    </font>
    <font>
      <sz val="12"/>
      <color indexed="8"/>
      <name val="Arial"/>
      <family val="2"/>
    </font>
    <font>
      <u/>
      <sz val="12"/>
      <name val="Arial"/>
      <family val="2"/>
    </font>
    <font>
      <b/>
      <u/>
      <sz val="12"/>
      <name val="Arial"/>
      <family val="2"/>
    </font>
    <font>
      <sz val="12"/>
      <color rgb="FFFF0000"/>
      <name val="Arial"/>
      <family val="2"/>
    </font>
    <font>
      <b/>
      <sz val="30"/>
      <name val="Arial"/>
      <family val="2"/>
    </font>
    <font>
      <sz val="14"/>
      <color rgb="FFFF0000"/>
      <name val="Arial"/>
      <family val="2"/>
    </font>
    <font>
      <b/>
      <i/>
      <sz val="14"/>
      <name val="Arial"/>
      <family val="2"/>
    </font>
    <font>
      <b/>
      <sz val="10"/>
      <color rgb="FFFF0000"/>
      <name val="Arial"/>
      <family val="2"/>
    </font>
    <font>
      <b/>
      <sz val="16"/>
      <color rgb="FFFF0000"/>
      <name val="Arial"/>
      <family val="2"/>
    </font>
    <font>
      <b/>
      <sz val="11"/>
      <color theme="1"/>
      <name val="Calibri"/>
      <family val="2"/>
      <scheme val="minor"/>
    </font>
    <font>
      <sz val="11"/>
      <name val="Calibri"/>
      <family val="2"/>
      <scheme val="minor"/>
    </font>
    <font>
      <i/>
      <sz val="11"/>
      <name val="Calibri"/>
      <family val="2"/>
      <scheme val="minor"/>
    </font>
    <font>
      <b/>
      <sz val="9"/>
      <name val="Arial"/>
      <family val="2"/>
    </font>
    <font>
      <b/>
      <sz val="12"/>
      <color theme="1"/>
      <name val="Calibri"/>
      <family val="2"/>
      <scheme val="minor"/>
    </font>
    <font>
      <b/>
      <sz val="14"/>
      <color rgb="FFFF0000"/>
      <name val="Arial"/>
      <family val="2"/>
    </font>
    <font>
      <sz val="14"/>
      <name val="Symbol"/>
      <family val="1"/>
      <charset val="2"/>
    </font>
    <font>
      <sz val="8.4"/>
      <name val="Arial"/>
      <family val="2"/>
    </font>
    <font>
      <sz val="12"/>
      <name val="Calibri"/>
      <family val="2"/>
    </font>
    <font>
      <b/>
      <sz val="10"/>
      <color indexed="81"/>
      <name val="Tahoma"/>
      <family val="2"/>
    </font>
    <font>
      <b/>
      <sz val="12"/>
      <color rgb="FF0070C0"/>
      <name val="Arial"/>
      <family val="2"/>
    </font>
    <font>
      <b/>
      <u/>
      <sz val="12"/>
      <color rgb="FF0070C0"/>
      <name val="Arial"/>
      <family val="2"/>
    </font>
    <font>
      <b/>
      <sz val="17"/>
      <name val="Arial"/>
      <family val="2"/>
    </font>
    <font>
      <b/>
      <sz val="14"/>
      <color theme="1"/>
      <name val="Times New Roman"/>
      <family val="1"/>
    </font>
    <font>
      <b/>
      <sz val="12"/>
      <color rgb="FF0070C0"/>
      <name val="Times New Roman"/>
      <family val="1"/>
    </font>
    <font>
      <b/>
      <i/>
      <sz val="12"/>
      <name val="Times New Roman"/>
      <family val="1"/>
    </font>
    <font>
      <i/>
      <sz val="12"/>
      <name val="Times New Roman"/>
      <family val="1"/>
    </font>
    <font>
      <i/>
      <sz val="12"/>
      <color rgb="FF0070C0"/>
      <name val="Times New Roman"/>
      <family val="1"/>
    </font>
    <font>
      <sz val="12"/>
      <name val="Times New Roman"/>
      <family val="1"/>
    </font>
    <font>
      <sz val="12"/>
      <color rgb="FF0070C0"/>
      <name val="Times New Roman"/>
      <family val="1"/>
    </font>
    <font>
      <sz val="7"/>
      <name val="Arial"/>
      <family val="2"/>
    </font>
    <font>
      <sz val="11"/>
      <color theme="0"/>
      <name val="Calibri"/>
      <family val="2"/>
      <scheme val="minor"/>
    </font>
    <font>
      <sz val="11"/>
      <color indexed="81"/>
      <name val="Tahoma"/>
      <family val="2"/>
    </font>
    <font>
      <i/>
      <sz val="9"/>
      <name val="Arial"/>
      <family val="2"/>
    </font>
    <font>
      <i/>
      <sz val="11"/>
      <color theme="1"/>
      <name val="Arial"/>
      <family val="2"/>
    </font>
    <font>
      <sz val="11"/>
      <color rgb="FF0070C0"/>
      <name val="Arial"/>
      <family val="2"/>
    </font>
    <font>
      <b/>
      <sz val="11"/>
      <name val="Arial"/>
      <family val="2"/>
    </font>
    <font>
      <sz val="11"/>
      <name val="Arial"/>
      <family val="2"/>
    </font>
    <font>
      <sz val="12"/>
      <color rgb="FF000000"/>
      <name val="Times New Roman"/>
      <family val="1"/>
    </font>
    <font>
      <i/>
      <sz val="12"/>
      <color rgb="FF000000"/>
      <name val="Times New Roman"/>
      <family val="1"/>
    </font>
  </fonts>
  <fills count="10">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0"/>
        <bgColor indexed="64"/>
      </patternFill>
    </fill>
    <fill>
      <patternFill patternType="solid">
        <fgColor theme="3" tint="0.59999389629810485"/>
        <bgColor indexed="64"/>
      </patternFill>
    </fill>
    <fill>
      <patternFill patternType="solid">
        <fgColor theme="0" tint="-0.14996795556505021"/>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3" tint="0.79998168889431442"/>
        <bgColor indexed="64"/>
      </patternFill>
    </fill>
  </fills>
  <borders count="4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thin">
        <color indexed="64"/>
      </right>
      <top/>
      <bottom/>
      <diagonal/>
    </border>
    <border>
      <left/>
      <right/>
      <top/>
      <bottom style="thin">
        <color theme="0" tint="-4.9989318521683403E-2"/>
      </bottom>
      <diagonal/>
    </border>
    <border>
      <left style="thin">
        <color theme="0" tint="-4.9989318521683403E-2"/>
      </left>
      <right/>
      <top/>
      <bottom/>
      <diagonal/>
    </border>
    <border>
      <left/>
      <right/>
      <top style="thin">
        <color theme="0" tint="-4.9989318521683403E-2"/>
      </top>
      <bottom/>
      <diagonal/>
    </border>
  </borders>
  <cellStyleXfs count="13">
    <xf numFmtId="0" fontId="0" fillId="0" borderId="0"/>
    <xf numFmtId="0" fontId="1" fillId="0" borderId="0"/>
    <xf numFmtId="0" fontId="12" fillId="0" borderId="0"/>
    <xf numFmtId="0" fontId="1" fillId="0" borderId="0"/>
    <xf numFmtId="0" fontId="12" fillId="0" borderId="0"/>
    <xf numFmtId="0" fontId="12" fillId="0" borderId="0"/>
    <xf numFmtId="0" fontId="1" fillId="0" borderId="0"/>
    <xf numFmtId="0" fontId="12" fillId="0" borderId="0"/>
    <xf numFmtId="0" fontId="1" fillId="0" borderId="0"/>
    <xf numFmtId="0" fontId="13" fillId="0" borderId="0"/>
    <xf numFmtId="9" fontId="12" fillId="0" borderId="0" applyFont="0" applyFill="0" applyBorder="0" applyAlignment="0" applyProtection="0"/>
    <xf numFmtId="43" fontId="12" fillId="0" borderId="0" applyFont="0" applyFill="0" applyBorder="0" applyAlignment="0" applyProtection="0"/>
    <xf numFmtId="0" fontId="12" fillId="0" borderId="0"/>
  </cellStyleXfs>
  <cellXfs count="360">
    <xf numFmtId="0" fontId="0" fillId="0" borderId="0" xfId="0"/>
    <xf numFmtId="0" fontId="0" fillId="2" borderId="0" xfId="0" applyFill="1" applyAlignment="1">
      <alignment vertical="center"/>
    </xf>
    <xf numFmtId="0" fontId="0" fillId="0" borderId="0" xfId="0" applyAlignment="1">
      <alignment vertical="center"/>
    </xf>
    <xf numFmtId="0" fontId="4" fillId="4" borderId="0" xfId="0" applyFont="1" applyFill="1" applyAlignment="1">
      <alignment horizontal="center" vertical="center" textRotation="90"/>
    </xf>
    <xf numFmtId="0" fontId="6" fillId="4" borderId="0" xfId="0" applyFont="1" applyFill="1" applyAlignment="1">
      <alignment vertical="center" wrapText="1"/>
    </xf>
    <xf numFmtId="168" fontId="4" fillId="4" borderId="0" xfId="0" applyNumberFormat="1" applyFont="1" applyFill="1" applyAlignment="1">
      <alignment horizontal="center" vertical="center"/>
    </xf>
    <xf numFmtId="0" fontId="4" fillId="4" borderId="0" xfId="0" applyFont="1" applyFill="1" applyAlignment="1">
      <alignment horizontal="center" vertical="center"/>
    </xf>
    <xf numFmtId="0" fontId="7" fillId="4" borderId="0" xfId="0" applyFont="1" applyFill="1" applyAlignment="1">
      <alignment vertical="center" wrapText="1"/>
    </xf>
    <xf numFmtId="10" fontId="0" fillId="4" borderId="0" xfId="0" applyNumberFormat="1" applyFill="1" applyAlignment="1">
      <alignment vertical="center"/>
    </xf>
    <xf numFmtId="0" fontId="0" fillId="4" borderId="0" xfId="0" applyFill="1" applyAlignment="1">
      <alignment vertical="center"/>
    </xf>
    <xf numFmtId="0" fontId="1" fillId="4" borderId="4" xfId="0" applyFont="1" applyFill="1" applyBorder="1" applyAlignment="1">
      <alignment horizontal="center" vertical="center" shrinkToFit="1"/>
    </xf>
    <xf numFmtId="0" fontId="10" fillId="0" borderId="0" xfId="4" applyFont="1" applyAlignment="1">
      <alignment horizontal="center" vertical="center"/>
    </xf>
    <xf numFmtId="0" fontId="1" fillId="0" borderId="0" xfId="4" applyFont="1" applyAlignment="1">
      <alignment horizontal="center" vertical="center"/>
    </xf>
    <xf numFmtId="0" fontId="0" fillId="4" borderId="0" xfId="0" applyFill="1" applyAlignment="1">
      <alignment horizontal="center" vertical="center"/>
    </xf>
    <xf numFmtId="0" fontId="7" fillId="4" borderId="12" xfId="0" applyFont="1" applyFill="1" applyBorder="1" applyAlignment="1">
      <alignment vertical="center" wrapText="1"/>
    </xf>
    <xf numFmtId="0" fontId="7" fillId="4" borderId="17" xfId="0" applyFont="1" applyFill="1" applyBorder="1" applyAlignment="1">
      <alignment vertical="center" wrapText="1"/>
    </xf>
    <xf numFmtId="0" fontId="1" fillId="4" borderId="11" xfId="0" applyFont="1" applyFill="1" applyBorder="1" applyAlignment="1">
      <alignment horizontal="center" vertical="center" shrinkToFit="1"/>
    </xf>
    <xf numFmtId="0" fontId="5" fillId="4" borderId="10" xfId="0" applyFont="1" applyFill="1" applyBorder="1" applyAlignment="1">
      <alignment horizontal="center" vertical="center" shrinkToFit="1"/>
    </xf>
    <xf numFmtId="0" fontId="0" fillId="6" borderId="24" xfId="0" applyFill="1" applyBorder="1" applyAlignment="1">
      <alignment vertical="center"/>
    </xf>
    <xf numFmtId="0" fontId="16" fillId="6" borderId="24" xfId="0" applyFont="1" applyFill="1" applyBorder="1" applyAlignment="1">
      <alignment horizontal="center" vertical="center" wrapText="1"/>
    </xf>
    <xf numFmtId="0" fontId="18" fillId="6" borderId="24" xfId="0" applyFont="1" applyFill="1" applyBorder="1" applyAlignment="1">
      <alignment horizontal="center" vertical="center" shrinkToFit="1"/>
    </xf>
    <xf numFmtId="0" fontId="9" fillId="4" borderId="12" xfId="0" applyFont="1" applyFill="1" applyBorder="1" applyAlignment="1">
      <alignment vertical="center" wrapText="1"/>
    </xf>
    <xf numFmtId="0" fontId="1" fillId="7" borderId="13" xfId="0" applyFont="1" applyFill="1" applyBorder="1" applyAlignment="1">
      <alignment vertical="center"/>
    </xf>
    <xf numFmtId="0" fontId="19" fillId="7" borderId="23" xfId="0" applyFont="1" applyFill="1" applyBorder="1" applyAlignment="1">
      <alignment horizontal="center" vertical="center" wrapText="1"/>
    </xf>
    <xf numFmtId="0" fontId="4" fillId="4" borderId="3" xfId="0" applyFont="1" applyFill="1" applyBorder="1" applyAlignment="1">
      <alignment horizontal="center" vertical="center" wrapText="1" shrinkToFit="1"/>
    </xf>
    <xf numFmtId="9" fontId="0" fillId="4" borderId="3" xfId="0" applyNumberFormat="1" applyFill="1" applyBorder="1" applyAlignment="1">
      <alignment horizontal="center" vertical="center"/>
    </xf>
    <xf numFmtId="9" fontId="0" fillId="4" borderId="3" xfId="10" applyFont="1" applyFill="1" applyBorder="1" applyAlignment="1">
      <alignment horizontal="center" vertical="center"/>
    </xf>
    <xf numFmtId="0" fontId="5" fillId="4" borderId="26" xfId="0" applyFont="1" applyFill="1" applyBorder="1" applyAlignment="1">
      <alignment horizontal="center" vertical="center" shrinkToFit="1"/>
    </xf>
    <xf numFmtId="0" fontId="0" fillId="0" borderId="4" xfId="0" applyBorder="1" applyAlignment="1">
      <alignment horizontal="center" vertical="center"/>
    </xf>
    <xf numFmtId="0" fontId="0" fillId="0" borderId="4" xfId="0" applyBorder="1"/>
    <xf numFmtId="0" fontId="0" fillId="0" borderId="4" xfId="0" applyBorder="1" applyAlignment="1">
      <alignment horizontal="center"/>
    </xf>
    <xf numFmtId="0" fontId="0" fillId="0" borderId="0" xfId="0" applyAlignment="1">
      <alignment horizontal="center"/>
    </xf>
    <xf numFmtId="0" fontId="0" fillId="4" borderId="4" xfId="0" applyFill="1" applyBorder="1" applyAlignment="1">
      <alignment vertical="center"/>
    </xf>
    <xf numFmtId="0" fontId="17" fillId="4" borderId="0" xfId="0" applyFont="1" applyFill="1" applyAlignment="1">
      <alignment vertical="center" wrapText="1"/>
    </xf>
    <xf numFmtId="0" fontId="26" fillId="4" borderId="0" xfId="0" applyFont="1" applyFill="1" applyAlignment="1">
      <alignment horizontal="center" vertical="center"/>
    </xf>
    <xf numFmtId="0" fontId="26" fillId="4" borderId="0" xfId="0" applyFont="1" applyFill="1" applyAlignment="1">
      <alignment horizontal="right" vertical="center"/>
    </xf>
    <xf numFmtId="165" fontId="28" fillId="4" borderId="0" xfId="0" applyNumberFormat="1" applyFont="1" applyFill="1" applyAlignment="1">
      <alignment horizontal="center" vertical="center"/>
    </xf>
    <xf numFmtId="0" fontId="29" fillId="4" borderId="0" xfId="0" applyFont="1" applyFill="1" applyAlignment="1">
      <alignment horizontal="center" vertical="center"/>
    </xf>
    <xf numFmtId="0" fontId="27" fillId="4" borderId="0" xfId="0" applyFont="1" applyFill="1" applyAlignment="1">
      <alignment horizontal="right" vertical="center"/>
    </xf>
    <xf numFmtId="0" fontId="30" fillId="0" borderId="0" xfId="0" applyFont="1" applyAlignment="1">
      <alignment vertical="center"/>
    </xf>
    <xf numFmtId="0" fontId="31" fillId="5" borderId="6" xfId="1" applyFont="1" applyFill="1" applyBorder="1" applyAlignment="1">
      <alignment horizontal="center" vertical="center" wrapText="1"/>
    </xf>
    <xf numFmtId="0" fontId="1" fillId="0" borderId="0" xfId="1" applyAlignment="1">
      <alignment horizontal="center" vertical="center"/>
    </xf>
    <xf numFmtId="0" fontId="32" fillId="5" borderId="8" xfId="1" applyFont="1" applyFill="1" applyBorder="1" applyAlignment="1">
      <alignment horizontal="center" vertical="center" wrapText="1"/>
    </xf>
    <xf numFmtId="0" fontId="1" fillId="0" borderId="0" xfId="1" applyAlignment="1">
      <alignment horizontal="center" vertical="center" wrapText="1"/>
    </xf>
    <xf numFmtId="169" fontId="33" fillId="0" borderId="4" xfId="11" applyNumberFormat="1" applyFont="1" applyBorder="1" applyAlignment="1">
      <alignment horizontal="center" vertical="center"/>
    </xf>
    <xf numFmtId="0" fontId="34" fillId="4" borderId="4" xfId="0" applyFont="1" applyFill="1" applyBorder="1" applyAlignment="1">
      <alignment vertical="center"/>
    </xf>
    <xf numFmtId="0" fontId="35" fillId="0" borderId="4" xfId="11" applyNumberFormat="1" applyFont="1" applyBorder="1" applyAlignment="1">
      <alignment horizontal="center" vertical="center"/>
    </xf>
    <xf numFmtId="0" fontId="33" fillId="0" borderId="4" xfId="11" applyNumberFormat="1" applyFont="1" applyFill="1" applyBorder="1" applyAlignment="1">
      <alignment horizontal="center" vertical="center"/>
    </xf>
    <xf numFmtId="0" fontId="32" fillId="4" borderId="0" xfId="0" applyFont="1" applyFill="1" applyAlignment="1">
      <alignment horizontal="left" vertical="center"/>
    </xf>
    <xf numFmtId="0" fontId="17" fillId="4" borderId="0" xfId="0" applyFont="1" applyFill="1" applyAlignment="1">
      <alignment horizontal="center" vertical="center"/>
    </xf>
    <xf numFmtId="0" fontId="2" fillId="4" borderId="0" xfId="0" applyFont="1" applyFill="1" applyAlignment="1">
      <alignment vertical="center" wrapText="1"/>
    </xf>
    <xf numFmtId="0" fontId="0" fillId="4" borderId="0" xfId="0" applyFill="1" applyAlignment="1">
      <alignment horizontal="right" vertical="center"/>
    </xf>
    <xf numFmtId="0" fontId="22" fillId="4" borderId="0" xfId="0" applyFont="1" applyFill="1" applyAlignment="1">
      <alignment vertical="top"/>
    </xf>
    <xf numFmtId="0" fontId="14" fillId="4" borderId="0" xfId="0" applyFont="1" applyFill="1" applyAlignment="1">
      <alignment horizontal="left"/>
    </xf>
    <xf numFmtId="167" fontId="3" fillId="4" borderId="0" xfId="0" applyNumberFormat="1" applyFont="1" applyFill="1" applyAlignment="1">
      <alignment horizontal="center" vertical="center"/>
    </xf>
    <xf numFmtId="0" fontId="4" fillId="4" borderId="0" xfId="0" quotePrefix="1" applyFont="1" applyFill="1" applyAlignment="1">
      <alignment horizontal="center" vertical="center"/>
    </xf>
    <xf numFmtId="0" fontId="38" fillId="4" borderId="0" xfId="0" applyFont="1" applyFill="1" applyAlignment="1">
      <alignment horizontal="center" vertical="center"/>
    </xf>
    <xf numFmtId="9" fontId="23" fillId="4" borderId="22" xfId="0" applyNumberFormat="1" applyFont="1" applyFill="1" applyBorder="1" applyAlignment="1">
      <alignment horizontal="center" vertical="center" shrinkToFit="1"/>
    </xf>
    <xf numFmtId="0" fontId="39" fillId="4" borderId="0" xfId="0" applyFont="1" applyFill="1" applyAlignment="1">
      <alignment vertical="center"/>
    </xf>
    <xf numFmtId="0" fontId="39" fillId="4" borderId="0" xfId="0" applyFont="1" applyFill="1" applyAlignment="1">
      <alignment horizontal="right" vertical="center"/>
    </xf>
    <xf numFmtId="0" fontId="39" fillId="4" borderId="0" xfId="0" applyFont="1" applyFill="1" applyAlignment="1">
      <alignment horizontal="left" vertical="center"/>
    </xf>
    <xf numFmtId="0" fontId="36" fillId="4" borderId="0" xfId="0" applyFont="1" applyFill="1" applyAlignment="1">
      <alignment horizontal="right" vertical="center" wrapText="1"/>
    </xf>
    <xf numFmtId="0" fontId="37" fillId="4" borderId="0" xfId="0" applyFont="1" applyFill="1" applyAlignment="1">
      <alignment horizontal="left" vertical="center"/>
    </xf>
    <xf numFmtId="0" fontId="4" fillId="7" borderId="21" xfId="0" applyFont="1" applyFill="1" applyBorder="1" applyAlignment="1">
      <alignment horizontal="center" vertical="center" wrapText="1" shrinkToFit="1"/>
    </xf>
    <xf numFmtId="0" fontId="14" fillId="7" borderId="13" xfId="0" applyFont="1" applyFill="1" applyBorder="1" applyAlignment="1">
      <alignment horizontal="center" vertical="center" shrinkToFit="1"/>
    </xf>
    <xf numFmtId="0" fontId="14" fillId="7" borderId="18" xfId="0" applyFont="1" applyFill="1" applyBorder="1" applyAlignment="1">
      <alignment horizontal="center" vertical="center" shrinkToFit="1"/>
    </xf>
    <xf numFmtId="0" fontId="14" fillId="7" borderId="25" xfId="0" applyFont="1" applyFill="1" applyBorder="1" applyAlignment="1">
      <alignment horizontal="center" vertical="center" shrinkToFit="1"/>
    </xf>
    <xf numFmtId="0" fontId="15" fillId="4" borderId="11" xfId="0" applyFont="1" applyFill="1" applyBorder="1" applyAlignment="1">
      <alignment horizontal="center" vertical="center" shrinkToFit="1"/>
    </xf>
    <xf numFmtId="0" fontId="15" fillId="4" borderId="4" xfId="0" applyFont="1" applyFill="1" applyBorder="1" applyAlignment="1">
      <alignment horizontal="center" vertical="center" shrinkToFit="1"/>
    </xf>
    <xf numFmtId="0" fontId="1" fillId="4" borderId="12" xfId="0" applyFont="1" applyFill="1" applyBorder="1" applyAlignment="1">
      <alignment horizontal="center" vertical="center" shrinkToFit="1"/>
    </xf>
    <xf numFmtId="9" fontId="1" fillId="4" borderId="11" xfId="0" applyNumberFormat="1" applyFont="1" applyFill="1" applyBorder="1" applyAlignment="1">
      <alignment horizontal="center" vertical="center" shrinkToFit="1"/>
    </xf>
    <xf numFmtId="9" fontId="1" fillId="4" borderId="4" xfId="0" applyNumberFormat="1" applyFont="1" applyFill="1" applyBorder="1" applyAlignment="1">
      <alignment horizontal="center" vertical="center" shrinkToFit="1"/>
    </xf>
    <xf numFmtId="9" fontId="4" fillId="4" borderId="20" xfId="0" applyNumberFormat="1" applyFont="1" applyFill="1" applyBorder="1" applyAlignment="1">
      <alignment horizontal="center" vertical="center" shrinkToFit="1"/>
    </xf>
    <xf numFmtId="0" fontId="10" fillId="4" borderId="0" xfId="0" applyFont="1" applyFill="1" applyAlignment="1">
      <alignment horizontal="left" vertical="top"/>
    </xf>
    <xf numFmtId="0" fontId="40" fillId="0" borderId="4" xfId="0" applyFont="1" applyBorder="1" applyAlignment="1">
      <alignment horizontal="center"/>
    </xf>
    <xf numFmtId="169" fontId="33" fillId="0" borderId="4" xfId="11" applyNumberFormat="1" applyFont="1" applyFill="1" applyBorder="1" applyAlignment="1">
      <alignment horizontal="center" vertical="center"/>
    </xf>
    <xf numFmtId="0" fontId="24" fillId="0" borderId="0" xfId="0" applyFont="1" applyAlignment="1">
      <alignment horizontal="left" vertical="center"/>
    </xf>
    <xf numFmtId="0" fontId="0" fillId="0" borderId="0" xfId="0" applyAlignment="1">
      <alignment horizontal="left" vertical="center"/>
    </xf>
    <xf numFmtId="0" fontId="41" fillId="4" borderId="0" xfId="4" applyFont="1" applyFill="1" applyAlignment="1">
      <alignment horizontal="center" vertical="center" wrapText="1"/>
    </xf>
    <xf numFmtId="0" fontId="5" fillId="4" borderId="0" xfId="4" applyFont="1" applyFill="1" applyAlignment="1">
      <alignment horizontal="center" vertical="center" wrapText="1"/>
    </xf>
    <xf numFmtId="0" fontId="5" fillId="4" borderId="0" xfId="4" applyFont="1" applyFill="1" applyAlignment="1">
      <alignment vertical="center"/>
    </xf>
    <xf numFmtId="0" fontId="5" fillId="4" borderId="0" xfId="4" applyFont="1" applyFill="1" applyAlignment="1">
      <alignment vertical="center" wrapText="1"/>
    </xf>
    <xf numFmtId="14" fontId="5" fillId="4" borderId="0" xfId="4" applyNumberFormat="1" applyFont="1" applyFill="1" applyAlignment="1">
      <alignment vertical="center" wrapText="1"/>
    </xf>
    <xf numFmtId="166" fontId="5" fillId="4" borderId="0" xfId="4" applyNumberFormat="1" applyFont="1" applyFill="1" applyAlignment="1">
      <alignment vertical="center" wrapText="1"/>
    </xf>
    <xf numFmtId="14" fontId="5" fillId="4" borderId="0" xfId="4" applyNumberFormat="1" applyFont="1" applyFill="1" applyAlignment="1">
      <alignment horizontal="left" vertical="center" wrapText="1"/>
    </xf>
    <xf numFmtId="0" fontId="5" fillId="4" borderId="0" xfId="4" applyFont="1" applyFill="1" applyAlignment="1">
      <alignment horizontal="left" vertical="center" wrapText="1"/>
    </xf>
    <xf numFmtId="1" fontId="5" fillId="4" borderId="0" xfId="4" applyNumberFormat="1" applyFont="1" applyFill="1" applyAlignment="1">
      <alignment vertical="center" wrapText="1"/>
    </xf>
    <xf numFmtId="0" fontId="41" fillId="0" borderId="0" xfId="4" applyFont="1" applyAlignment="1">
      <alignment horizontal="center" vertical="center"/>
    </xf>
    <xf numFmtId="0" fontId="41" fillId="4" borderId="0" xfId="4" applyFont="1" applyFill="1" applyAlignment="1">
      <alignment horizontal="left" vertical="center" wrapText="1"/>
    </xf>
    <xf numFmtId="0" fontId="41" fillId="0" borderId="4" xfId="4" applyFont="1" applyBorder="1" applyAlignment="1">
      <alignment vertical="center" wrapText="1"/>
    </xf>
    <xf numFmtId="0" fontId="41" fillId="0" borderId="4" xfId="4" applyFont="1" applyBorder="1" applyAlignment="1">
      <alignment horizontal="center" vertical="center" wrapText="1"/>
    </xf>
    <xf numFmtId="0" fontId="41" fillId="0" borderId="4" xfId="4" quotePrefix="1" applyFont="1" applyBorder="1" applyAlignment="1">
      <alignment horizontal="center" vertical="center" wrapText="1"/>
    </xf>
    <xf numFmtId="0" fontId="41" fillId="0" borderId="4" xfId="4" applyFont="1" applyBorder="1" applyAlignment="1">
      <alignment horizontal="left" vertical="center" wrapText="1"/>
    </xf>
    <xf numFmtId="0" fontId="41" fillId="0" borderId="4" xfId="4" applyFont="1" applyBorder="1" applyAlignment="1">
      <alignment horizontal="center" vertical="center"/>
    </xf>
    <xf numFmtId="166" fontId="41" fillId="0" borderId="4" xfId="4" applyNumberFormat="1" applyFont="1" applyBorder="1" applyAlignment="1">
      <alignment horizontal="center" vertical="center"/>
    </xf>
    <xf numFmtId="1" fontId="41" fillId="0" borderId="4" xfId="4" applyNumberFormat="1" applyFont="1" applyBorder="1" applyAlignment="1">
      <alignment horizontal="center" vertical="center"/>
    </xf>
    <xf numFmtId="0" fontId="41" fillId="0" borderId="4" xfId="4" quotePrefix="1" applyFont="1" applyBorder="1" applyAlignment="1">
      <alignment horizontal="left" vertical="center" wrapText="1"/>
    </xf>
    <xf numFmtId="0" fontId="41" fillId="0" borderId="0" xfId="4" applyFont="1" applyAlignment="1">
      <alignment vertical="center" wrapText="1"/>
    </xf>
    <xf numFmtId="0" fontId="41" fillId="0" borderId="0" xfId="4" applyFont="1" applyAlignment="1">
      <alignment horizontal="center" vertical="center" wrapText="1"/>
    </xf>
    <xf numFmtId="0" fontId="41" fillId="0" borderId="0" xfId="4" applyFont="1" applyAlignment="1">
      <alignment horizontal="left" vertical="center" wrapText="1"/>
    </xf>
    <xf numFmtId="166" fontId="41" fillId="0" borderId="0" xfId="4" applyNumberFormat="1" applyFont="1" applyAlignment="1">
      <alignment horizontal="center" vertical="center"/>
    </xf>
    <xf numFmtId="1" fontId="41" fillId="0" borderId="0" xfId="4" applyNumberFormat="1" applyFont="1" applyAlignment="1">
      <alignment horizontal="center" vertical="center"/>
    </xf>
    <xf numFmtId="0" fontId="41" fillId="4" borderId="4" xfId="0" applyFont="1" applyFill="1" applyBorder="1" applyAlignment="1">
      <alignment vertical="center" shrinkToFit="1"/>
    </xf>
    <xf numFmtId="0" fontId="43" fillId="4" borderId="4" xfId="12" applyFont="1" applyFill="1" applyBorder="1" applyAlignment="1">
      <alignment horizontal="left" vertical="center" wrapText="1"/>
    </xf>
    <xf numFmtId="0" fontId="43" fillId="4" borderId="0" xfId="4" applyFont="1" applyFill="1" applyAlignment="1">
      <alignment vertical="center"/>
    </xf>
    <xf numFmtId="0" fontId="43" fillId="4" borderId="0" xfId="4" applyFont="1" applyFill="1" applyAlignment="1">
      <alignment horizontal="center" vertical="center"/>
    </xf>
    <xf numFmtId="0" fontId="41" fillId="4" borderId="0" xfId="4" applyFont="1" applyFill="1" applyAlignment="1">
      <alignment vertical="center"/>
    </xf>
    <xf numFmtId="16" fontId="41" fillId="4" borderId="0" xfId="4" applyNumberFormat="1" applyFont="1" applyFill="1" applyAlignment="1">
      <alignment vertical="center" wrapText="1"/>
    </xf>
    <xf numFmtId="0" fontId="45" fillId="4" borderId="0" xfId="4" applyFont="1" applyFill="1" applyAlignment="1">
      <alignment horizontal="right" vertical="center" wrapText="1"/>
    </xf>
    <xf numFmtId="0" fontId="41" fillId="4" borderId="9" xfId="4" applyFont="1" applyFill="1" applyBorder="1" applyAlignment="1">
      <alignment horizontal="center" vertical="center" wrapText="1"/>
    </xf>
    <xf numFmtId="0" fontId="5" fillId="4" borderId="9" xfId="4" applyFont="1" applyFill="1" applyBorder="1" applyAlignment="1">
      <alignment vertical="center" wrapText="1"/>
    </xf>
    <xf numFmtId="0" fontId="5" fillId="4" borderId="9" xfId="4" applyFont="1" applyFill="1" applyBorder="1" applyAlignment="1">
      <alignment horizontal="left" vertical="center" wrapText="1"/>
    </xf>
    <xf numFmtId="1" fontId="41" fillId="4" borderId="0" xfId="4" applyNumberFormat="1" applyFont="1" applyFill="1" applyAlignment="1">
      <alignment horizontal="center" vertical="center"/>
    </xf>
    <xf numFmtId="0" fontId="41" fillId="4" borderId="4" xfId="4" applyFont="1" applyFill="1" applyBorder="1" applyAlignment="1">
      <alignment vertical="center" wrapText="1"/>
    </xf>
    <xf numFmtId="165" fontId="41" fillId="0" borderId="4" xfId="4" applyNumberFormat="1" applyFont="1" applyBorder="1" applyAlignment="1">
      <alignment horizontal="center" vertical="center"/>
    </xf>
    <xf numFmtId="0" fontId="41" fillId="3" borderId="4" xfId="4" quotePrefix="1" applyFont="1" applyFill="1" applyBorder="1" applyAlignment="1">
      <alignment horizontal="left" vertical="center" wrapText="1"/>
    </xf>
    <xf numFmtId="0" fontId="41" fillId="0" borderId="4" xfId="4" quotePrefix="1" applyFont="1" applyBorder="1" applyAlignment="1">
      <alignment horizontal="left" vertical="top" wrapText="1"/>
    </xf>
    <xf numFmtId="0" fontId="41" fillId="4" borderId="4" xfId="4" quotePrefix="1" applyFont="1" applyFill="1" applyBorder="1" applyAlignment="1">
      <alignment horizontal="left" vertical="top" wrapText="1"/>
    </xf>
    <xf numFmtId="0" fontId="41" fillId="0" borderId="4" xfId="4" applyFont="1" applyBorder="1" applyAlignment="1">
      <alignment horizontal="left" vertical="center"/>
    </xf>
    <xf numFmtId="0" fontId="47" fillId="0" borderId="4" xfId="4" applyFont="1" applyBorder="1" applyAlignment="1">
      <alignment horizontal="center" vertical="center"/>
    </xf>
    <xf numFmtId="165" fontId="41" fillId="0" borderId="4" xfId="4" applyNumberFormat="1" applyFont="1" applyBorder="1" applyAlignment="1">
      <alignment horizontal="left" vertical="center" wrapText="1"/>
    </xf>
    <xf numFmtId="0" fontId="47" fillId="0" borderId="4" xfId="4" applyFont="1" applyBorder="1" applyAlignment="1">
      <alignment vertical="center" wrapText="1"/>
    </xf>
    <xf numFmtId="0" fontId="47" fillId="0" borderId="4" xfId="4" quotePrefix="1" applyFont="1" applyBorder="1" applyAlignment="1">
      <alignment horizontal="center" vertical="center" wrapText="1"/>
    </xf>
    <xf numFmtId="165" fontId="41" fillId="0" borderId="4" xfId="4" applyNumberFormat="1" applyFont="1" applyBorder="1" applyAlignment="1">
      <alignment horizontal="center" vertical="center" wrapText="1"/>
    </xf>
    <xf numFmtId="0" fontId="41" fillId="4" borderId="4" xfId="4" quotePrefix="1" applyFont="1" applyFill="1" applyBorder="1" applyAlignment="1">
      <alignment horizontal="left" vertical="center" wrapText="1"/>
    </xf>
    <xf numFmtId="0" fontId="41" fillId="4" borderId="8" xfId="0" applyFont="1" applyFill="1" applyBorder="1" applyAlignment="1">
      <alignment horizontal="left" vertical="center" wrapText="1"/>
    </xf>
    <xf numFmtId="0" fontId="41" fillId="4" borderId="4" xfId="0" applyFont="1" applyFill="1" applyBorder="1" applyAlignment="1">
      <alignment horizontal="left" vertical="center" wrapText="1"/>
    </xf>
    <xf numFmtId="166" fontId="41" fillId="4" borderId="4" xfId="4" applyNumberFormat="1" applyFont="1" applyFill="1" applyBorder="1" applyAlignment="1">
      <alignment horizontal="center" vertical="center"/>
    </xf>
    <xf numFmtId="166" fontId="41" fillId="3" borderId="4" xfId="4" applyNumberFormat="1" applyFont="1" applyFill="1" applyBorder="1" applyAlignment="1">
      <alignment horizontal="center" vertical="center"/>
    </xf>
    <xf numFmtId="166" fontId="41" fillId="0" borderId="4" xfId="4" applyNumberFormat="1" applyFont="1" applyBorder="1" applyAlignment="1">
      <alignment horizontal="left" vertical="center" wrapText="1"/>
    </xf>
    <xf numFmtId="0" fontId="48" fillId="4" borderId="0" xfId="4" applyFont="1" applyFill="1" applyAlignment="1">
      <alignment vertical="center"/>
    </xf>
    <xf numFmtId="0" fontId="49" fillId="0" borderId="0" xfId="4" applyFont="1" applyAlignment="1">
      <alignment horizontal="center" vertical="center"/>
    </xf>
    <xf numFmtId="0" fontId="30" fillId="0" borderId="0" xfId="4" applyFont="1" applyAlignment="1">
      <alignment horizontal="center" vertical="center"/>
    </xf>
    <xf numFmtId="0" fontId="21" fillId="0" borderId="0" xfId="0" applyFont="1" applyAlignment="1">
      <alignment vertical="top"/>
    </xf>
    <xf numFmtId="0" fontId="4" fillId="0" borderId="0" xfId="0" applyFont="1" applyAlignment="1">
      <alignment vertical="top"/>
    </xf>
    <xf numFmtId="9" fontId="32" fillId="5" borderId="8" xfId="10" applyFont="1" applyFill="1" applyBorder="1" applyAlignment="1">
      <alignment horizontal="center" vertical="center" wrapText="1"/>
    </xf>
    <xf numFmtId="0" fontId="52" fillId="4" borderId="0" xfId="0" applyFont="1" applyFill="1" applyAlignment="1">
      <alignment vertical="center" wrapText="1"/>
    </xf>
    <xf numFmtId="0" fontId="4" fillId="7" borderId="23" xfId="0" applyFont="1" applyFill="1" applyBorder="1" applyAlignment="1">
      <alignment horizontal="center" vertical="center" wrapText="1" shrinkToFit="1"/>
    </xf>
    <xf numFmtId="0" fontId="14" fillId="7" borderId="27" xfId="0" applyFont="1" applyFill="1" applyBorder="1" applyAlignment="1">
      <alignment horizontal="center" vertical="center" shrinkToFit="1"/>
    </xf>
    <xf numFmtId="9" fontId="1" fillId="4" borderId="12" xfId="0" applyNumberFormat="1" applyFont="1" applyFill="1" applyBorder="1" applyAlignment="1">
      <alignment horizontal="center" vertical="center" shrinkToFit="1"/>
    </xf>
    <xf numFmtId="0" fontId="22" fillId="4" borderId="0" xfId="0" applyFont="1" applyFill="1" applyAlignment="1">
      <alignment vertical="center"/>
    </xf>
    <xf numFmtId="0" fontId="51" fillId="4" borderId="0" xfId="0" applyFont="1" applyFill="1" applyAlignment="1">
      <alignment vertical="center"/>
    </xf>
    <xf numFmtId="0" fontId="4" fillId="4" borderId="0" xfId="0" applyFont="1" applyFill="1" applyAlignment="1">
      <alignment horizontal="right" vertical="center"/>
    </xf>
    <xf numFmtId="0" fontId="41" fillId="0" borderId="4" xfId="4" quotePrefix="1" applyFont="1" applyBorder="1" applyAlignment="1">
      <alignment vertical="center" wrapText="1"/>
    </xf>
    <xf numFmtId="0" fontId="0" fillId="0" borderId="0" xfId="0" applyAlignment="1">
      <alignment horizontal="center" vertical="center"/>
    </xf>
    <xf numFmtId="0" fontId="40" fillId="0" borderId="4" xfId="0" applyFont="1" applyBorder="1" applyAlignment="1">
      <alignment horizontal="center" vertical="center"/>
    </xf>
    <xf numFmtId="0" fontId="0" fillId="0" borderId="4" xfId="0" applyBorder="1" applyAlignment="1">
      <alignment vertical="center"/>
    </xf>
    <xf numFmtId="0" fontId="0" fillId="0" borderId="4" xfId="0" applyBorder="1" applyAlignment="1">
      <alignment horizontal="left" vertical="center"/>
    </xf>
    <xf numFmtId="1" fontId="54" fillId="8" borderId="6" xfId="4" applyNumberFormat="1" applyFont="1" applyFill="1" applyBorder="1" applyAlignment="1">
      <alignment horizontal="center" vertical="center"/>
    </xf>
    <xf numFmtId="1" fontId="54" fillId="8" borderId="6" xfId="4" applyNumberFormat="1" applyFont="1" applyFill="1" applyBorder="1" applyAlignment="1">
      <alignment horizontal="centerContinuous" vertical="center"/>
    </xf>
    <xf numFmtId="1" fontId="55" fillId="8" borderId="8" xfId="4" applyNumberFormat="1" applyFont="1" applyFill="1" applyBorder="1" applyAlignment="1">
      <alignment horizontal="center" vertical="center" wrapText="1"/>
    </xf>
    <xf numFmtId="0" fontId="56" fillId="4" borderId="0" xfId="0" applyFont="1" applyFill="1" applyAlignment="1">
      <alignment horizontal="left" vertical="center"/>
    </xf>
    <xf numFmtId="0" fontId="57" fillId="4" borderId="0" xfId="0" applyFont="1" applyFill="1" applyAlignment="1">
      <alignment vertical="center"/>
    </xf>
    <xf numFmtId="0" fontId="53" fillId="4" borderId="0" xfId="0" applyFont="1" applyFill="1" applyAlignment="1">
      <alignment vertical="center"/>
    </xf>
    <xf numFmtId="0" fontId="41" fillId="4" borderId="4" xfId="0" quotePrefix="1" applyFont="1" applyFill="1" applyBorder="1" applyAlignment="1">
      <alignment vertical="center" shrinkToFit="1"/>
    </xf>
    <xf numFmtId="0" fontId="41" fillId="4" borderId="4" xfId="4" applyFont="1" applyFill="1" applyBorder="1" applyAlignment="1">
      <alignment horizontal="center" vertical="center" wrapText="1"/>
    </xf>
    <xf numFmtId="0" fontId="41" fillId="4" borderId="4" xfId="4" quotePrefix="1" applyFont="1" applyFill="1" applyBorder="1" applyAlignment="1">
      <alignment horizontal="center" vertical="center" wrapText="1"/>
    </xf>
    <xf numFmtId="0" fontId="41" fillId="4" borderId="4" xfId="4" applyFont="1" applyFill="1" applyBorder="1" applyAlignment="1">
      <alignment horizontal="left" vertical="center" wrapText="1"/>
    </xf>
    <xf numFmtId="0" fontId="41" fillId="4" borderId="4" xfId="4" applyFont="1" applyFill="1" applyBorder="1" applyAlignment="1">
      <alignment horizontal="center" vertical="center"/>
    </xf>
    <xf numFmtId="1" fontId="41" fillId="4" borderId="4" xfId="4" applyNumberFormat="1" applyFont="1" applyFill="1" applyBorder="1" applyAlignment="1">
      <alignment horizontal="center" vertical="center"/>
    </xf>
    <xf numFmtId="0" fontId="49" fillId="4" borderId="0" xfId="4" applyFont="1" applyFill="1" applyAlignment="1">
      <alignment horizontal="center" vertical="center"/>
    </xf>
    <xf numFmtId="0" fontId="10" fillId="4" borderId="0" xfId="4" applyFont="1" applyFill="1" applyAlignment="1">
      <alignment horizontal="center" vertical="center"/>
    </xf>
    <xf numFmtId="0" fontId="30" fillId="4" borderId="0" xfId="4" applyFont="1" applyFill="1" applyAlignment="1">
      <alignment horizontal="center" vertical="center"/>
    </xf>
    <xf numFmtId="0" fontId="49" fillId="0" borderId="0" xfId="4" applyFont="1" applyAlignment="1">
      <alignment horizontal="center" vertical="center" wrapText="1"/>
    </xf>
    <xf numFmtId="0" fontId="30" fillId="0" borderId="0" xfId="4" applyFont="1" applyAlignment="1">
      <alignment horizontal="center" vertical="center" wrapText="1"/>
    </xf>
    <xf numFmtId="0" fontId="41" fillId="0" borderId="6" xfId="4" applyFont="1" applyBorder="1" applyAlignment="1">
      <alignment horizontal="center" vertical="center" wrapText="1"/>
    </xf>
    <xf numFmtId="0" fontId="49" fillId="0" borderId="4" xfId="4" applyFont="1" applyBorder="1" applyAlignment="1">
      <alignment horizontal="center" vertical="center"/>
    </xf>
    <xf numFmtId="0" fontId="41" fillId="4" borderId="4" xfId="0" quotePrefix="1" applyFont="1" applyFill="1" applyBorder="1" applyAlignment="1">
      <alignment horizontal="center" vertical="center" shrinkToFit="1"/>
    </xf>
    <xf numFmtId="169" fontId="33" fillId="4" borderId="4" xfId="11" applyNumberFormat="1" applyFont="1" applyFill="1" applyBorder="1" applyAlignment="1">
      <alignment horizontal="center" vertical="center"/>
    </xf>
    <xf numFmtId="16" fontId="41" fillId="0" borderId="4" xfId="4" applyNumberFormat="1" applyFont="1" applyBorder="1" applyAlignment="1">
      <alignment horizontal="center" vertical="center" wrapText="1"/>
    </xf>
    <xf numFmtId="0" fontId="43" fillId="0" borderId="4" xfId="4" applyFont="1" applyBorder="1" applyAlignment="1">
      <alignment vertical="center" wrapText="1"/>
    </xf>
    <xf numFmtId="0" fontId="43" fillId="0" borderId="4" xfId="4" applyFont="1" applyBorder="1" applyAlignment="1">
      <alignment horizontal="center" vertical="center" wrapText="1"/>
    </xf>
    <xf numFmtId="0" fontId="43" fillId="0" borderId="4" xfId="4" quotePrefix="1" applyFont="1" applyBorder="1" applyAlignment="1">
      <alignment horizontal="center" vertical="center" wrapText="1"/>
    </xf>
    <xf numFmtId="0" fontId="43" fillId="0" borderId="4" xfId="4" applyFont="1" applyBorder="1" applyAlignment="1">
      <alignment horizontal="center" vertical="center"/>
    </xf>
    <xf numFmtId="166" fontId="41" fillId="0" borderId="4" xfId="4" quotePrefix="1" applyNumberFormat="1" applyFont="1" applyBorder="1" applyAlignment="1">
      <alignment horizontal="left" vertical="center" wrapText="1"/>
    </xf>
    <xf numFmtId="0" fontId="41" fillId="4" borderId="0" xfId="4" applyFont="1" applyFill="1" applyAlignment="1">
      <alignment horizontal="center" vertical="center"/>
    </xf>
    <xf numFmtId="0" fontId="4" fillId="0" borderId="0" xfId="4" applyFont="1" applyAlignment="1">
      <alignment vertical="center"/>
    </xf>
    <xf numFmtId="0" fontId="41" fillId="0" borderId="8" xfId="4" applyFont="1" applyBorder="1" applyAlignment="1">
      <alignment horizontal="left" vertical="center" wrapText="1"/>
    </xf>
    <xf numFmtId="0" fontId="41" fillId="4" borderId="8" xfId="4" applyFont="1" applyFill="1" applyBorder="1" applyAlignment="1">
      <alignment horizontal="left" vertical="center" wrapText="1"/>
    </xf>
    <xf numFmtId="165" fontId="41" fillId="0" borderId="0" xfId="4" applyNumberFormat="1" applyFont="1" applyAlignment="1">
      <alignment horizontal="center" vertical="center"/>
    </xf>
    <xf numFmtId="0" fontId="30" fillId="0" borderId="4" xfId="4" applyFont="1" applyBorder="1" applyAlignment="1">
      <alignment horizontal="center" vertical="center"/>
    </xf>
    <xf numFmtId="1" fontId="41" fillId="3" borderId="4" xfId="4" applyNumberFormat="1" applyFont="1" applyFill="1" applyBorder="1" applyAlignment="1">
      <alignment horizontal="center" vertical="center"/>
    </xf>
    <xf numFmtId="0" fontId="2" fillId="4" borderId="0" xfId="0" applyFont="1" applyFill="1" applyAlignment="1">
      <alignment horizontal="center" vertical="center" wrapText="1"/>
    </xf>
    <xf numFmtId="0" fontId="19" fillId="7" borderId="28"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4" borderId="29" xfId="0" applyFont="1" applyFill="1" applyBorder="1" applyAlignment="1">
      <alignment horizontal="center" vertical="center" wrapText="1"/>
    </xf>
    <xf numFmtId="0" fontId="19" fillId="7" borderId="27" xfId="0" applyFont="1" applyFill="1" applyBorder="1" applyAlignment="1">
      <alignment horizontal="center" vertical="center" wrapText="1"/>
    </xf>
    <xf numFmtId="165" fontId="41" fillId="4" borderId="4" xfId="4" applyNumberFormat="1" applyFont="1" applyFill="1" applyBorder="1" applyAlignment="1">
      <alignment horizontal="center" vertical="center"/>
    </xf>
    <xf numFmtId="0" fontId="4" fillId="7" borderId="13" xfId="0" applyFont="1" applyFill="1" applyBorder="1" applyAlignment="1">
      <alignment horizontal="center" vertical="center" wrapText="1"/>
    </xf>
    <xf numFmtId="0" fontId="4" fillId="4" borderId="16" xfId="0" applyFont="1" applyFill="1" applyBorder="1" applyAlignment="1">
      <alignment horizontal="center" vertical="center" wrapText="1" shrinkToFit="1"/>
    </xf>
    <xf numFmtId="0" fontId="42" fillId="4" borderId="0" xfId="0" applyFont="1" applyFill="1" applyAlignment="1">
      <alignment horizontal="center" vertical="center"/>
    </xf>
    <xf numFmtId="0" fontId="53" fillId="0" borderId="0" xfId="0" applyFont="1" applyAlignment="1">
      <alignment vertical="center"/>
    </xf>
    <xf numFmtId="0" fontId="63" fillId="7" borderId="18" xfId="0" applyFont="1" applyFill="1" applyBorder="1" applyAlignment="1">
      <alignment horizontal="center" vertical="center" shrinkToFit="1"/>
    </xf>
    <xf numFmtId="0" fontId="4" fillId="5" borderId="6" xfId="1" applyFont="1" applyFill="1" applyBorder="1" applyAlignment="1">
      <alignment horizontal="center" vertical="center" wrapText="1"/>
    </xf>
    <xf numFmtId="0" fontId="39" fillId="0" borderId="0" xfId="0" applyFont="1" applyAlignment="1">
      <alignment vertical="center"/>
    </xf>
    <xf numFmtId="0" fontId="5" fillId="4" borderId="0" xfId="0" applyFont="1" applyFill="1" applyAlignment="1">
      <alignment vertical="center" wrapText="1"/>
    </xf>
    <xf numFmtId="0" fontId="46" fillId="4" borderId="0" xfId="0" applyFont="1" applyFill="1" applyAlignment="1">
      <alignment horizontal="right" vertical="center" wrapText="1"/>
    </xf>
    <xf numFmtId="0" fontId="64" fillId="4" borderId="0" xfId="0" applyFont="1" applyFill="1" applyAlignment="1">
      <alignment horizontal="left" vertical="center"/>
    </xf>
    <xf numFmtId="0" fontId="1" fillId="4" borderId="11" xfId="0" applyFont="1" applyFill="1" applyBorder="1" applyAlignment="1">
      <alignment horizontal="center" vertical="center"/>
    </xf>
    <xf numFmtId="0" fontId="4" fillId="4" borderId="19" xfId="0" applyFont="1" applyFill="1" applyBorder="1" applyAlignment="1">
      <alignment horizontal="center" vertical="center"/>
    </xf>
    <xf numFmtId="0" fontId="65" fillId="4" borderId="0" xfId="0" applyFont="1" applyFill="1" applyAlignment="1">
      <alignment horizontal="center" vertical="center"/>
    </xf>
    <xf numFmtId="2" fontId="4" fillId="4" borderId="0" xfId="0" applyNumberFormat="1" applyFont="1" applyFill="1" applyAlignment="1">
      <alignment horizontal="center" vertical="center"/>
    </xf>
    <xf numFmtId="0" fontId="4" fillId="7" borderId="30" xfId="0" applyFont="1" applyFill="1" applyBorder="1" applyAlignment="1">
      <alignment horizontal="center" vertical="center" wrapText="1"/>
    </xf>
    <xf numFmtId="0" fontId="4" fillId="7" borderId="31" xfId="0" applyFont="1" applyFill="1" applyBorder="1" applyAlignment="1">
      <alignment horizontal="center" vertical="center" wrapText="1"/>
    </xf>
    <xf numFmtId="0" fontId="63" fillId="7" borderId="31" xfId="0" applyFont="1" applyFill="1" applyBorder="1" applyAlignment="1">
      <alignment horizontal="center" vertical="center" shrinkToFit="1"/>
    </xf>
    <xf numFmtId="0" fontId="63" fillId="7" borderId="32" xfId="0" applyFont="1" applyFill="1" applyBorder="1" applyAlignment="1">
      <alignment horizontal="center" vertical="center" shrinkToFit="1"/>
    </xf>
    <xf numFmtId="0" fontId="4" fillId="7" borderId="33" xfId="0" applyFont="1" applyFill="1" applyBorder="1" applyAlignment="1">
      <alignment horizontal="center" vertical="center" wrapText="1" shrinkToFit="1"/>
    </xf>
    <xf numFmtId="0" fontId="63" fillId="7" borderId="34" xfId="0" applyFont="1" applyFill="1" applyBorder="1" applyAlignment="1">
      <alignment horizontal="center" vertical="center" shrinkToFit="1"/>
    </xf>
    <xf numFmtId="166" fontId="41" fillId="4" borderId="4" xfId="4" quotePrefix="1" applyNumberFormat="1" applyFont="1" applyFill="1" applyBorder="1" applyAlignment="1">
      <alignment horizontal="left" vertical="center" wrapText="1"/>
    </xf>
    <xf numFmtId="165" fontId="41" fillId="3" borderId="4" xfId="4" applyNumberFormat="1" applyFont="1" applyFill="1" applyBorder="1" applyAlignment="1">
      <alignment horizontal="center" vertical="center"/>
    </xf>
    <xf numFmtId="0" fontId="4" fillId="4" borderId="0" xfId="0" applyFont="1" applyFill="1" applyAlignment="1">
      <alignment horizontal="left" vertical="center"/>
    </xf>
    <xf numFmtId="0" fontId="66" fillId="4" borderId="4" xfId="0" applyFont="1" applyFill="1" applyBorder="1" applyAlignment="1">
      <alignment vertical="center"/>
    </xf>
    <xf numFmtId="0" fontId="10" fillId="0" borderId="4" xfId="4" applyFont="1" applyBorder="1" applyAlignment="1">
      <alignment horizontal="center" vertical="center"/>
    </xf>
    <xf numFmtId="0" fontId="41" fillId="3" borderId="4" xfId="4" applyFont="1" applyFill="1" applyBorder="1" applyAlignment="1">
      <alignment vertical="center" wrapText="1"/>
    </xf>
    <xf numFmtId="0" fontId="41" fillId="3" borderId="4" xfId="4" applyFont="1" applyFill="1" applyBorder="1" applyAlignment="1">
      <alignment horizontal="center" vertical="center" wrapText="1"/>
    </xf>
    <xf numFmtId="0" fontId="41" fillId="3" borderId="4" xfId="4" applyFont="1" applyFill="1" applyBorder="1" applyAlignment="1">
      <alignment horizontal="left" vertical="center" wrapText="1"/>
    </xf>
    <xf numFmtId="0" fontId="41" fillId="3" borderId="4" xfId="4" applyFont="1" applyFill="1" applyBorder="1" applyAlignment="1">
      <alignment horizontal="center" vertical="center"/>
    </xf>
    <xf numFmtId="166" fontId="41" fillId="3" borderId="4" xfId="4" quotePrefix="1" applyNumberFormat="1" applyFont="1" applyFill="1" applyBorder="1" applyAlignment="1">
      <alignment horizontal="left" vertical="center" wrapText="1"/>
    </xf>
    <xf numFmtId="0" fontId="49" fillId="3" borderId="0" xfId="4" applyFont="1" applyFill="1" applyAlignment="1">
      <alignment horizontal="center" vertical="center"/>
    </xf>
    <xf numFmtId="0" fontId="41" fillId="3" borderId="0" xfId="4" applyFont="1" applyFill="1" applyAlignment="1">
      <alignment horizontal="center" vertical="center"/>
    </xf>
    <xf numFmtId="165" fontId="41" fillId="4" borderId="4" xfId="4" quotePrefix="1" applyNumberFormat="1" applyFont="1" applyFill="1" applyBorder="1" applyAlignment="1">
      <alignment horizontal="left" vertical="center" wrapText="1"/>
    </xf>
    <xf numFmtId="0" fontId="43" fillId="4" borderId="9" xfId="4" applyFont="1" applyFill="1" applyBorder="1" applyAlignment="1">
      <alignment vertical="center"/>
    </xf>
    <xf numFmtId="0" fontId="43" fillId="4" borderId="0" xfId="4" applyFont="1" applyFill="1" applyAlignment="1">
      <alignment vertical="center" wrapText="1"/>
    </xf>
    <xf numFmtId="166" fontId="41" fillId="4" borderId="0" xfId="4" applyNumberFormat="1" applyFont="1" applyFill="1" applyAlignment="1">
      <alignment vertical="center" wrapText="1"/>
    </xf>
    <xf numFmtId="14" fontId="41" fillId="4" borderId="9" xfId="4" applyNumberFormat="1" applyFont="1" applyFill="1" applyBorder="1" applyAlignment="1">
      <alignment vertical="center" wrapText="1"/>
    </xf>
    <xf numFmtId="166" fontId="5" fillId="4" borderId="9" xfId="4" applyNumberFormat="1" applyFont="1" applyFill="1" applyBorder="1" applyAlignment="1">
      <alignment vertical="center" wrapText="1"/>
    </xf>
    <xf numFmtId="0" fontId="31" fillId="9" borderId="6" xfId="0" applyFont="1" applyFill="1" applyBorder="1" applyAlignment="1">
      <alignment horizontal="center" wrapText="1"/>
    </xf>
    <xf numFmtId="49" fontId="31" fillId="9" borderId="6" xfId="0" applyNumberFormat="1" applyFont="1" applyFill="1" applyBorder="1" applyAlignment="1">
      <alignment horizontal="center" wrapText="1"/>
    </xf>
    <xf numFmtId="49" fontId="67" fillId="9" borderId="6" xfId="0" applyNumberFormat="1" applyFont="1" applyFill="1" applyBorder="1" applyAlignment="1">
      <alignment horizontal="center" wrapText="1"/>
    </xf>
    <xf numFmtId="0" fontId="68" fillId="9" borderId="6" xfId="4" applyFont="1" applyFill="1" applyBorder="1" applyAlignment="1">
      <alignment horizontal="center" wrapText="1"/>
    </xf>
    <xf numFmtId="166" fontId="31" fillId="9" borderId="1" xfId="0" applyNumberFormat="1" applyFont="1" applyFill="1" applyBorder="1" applyAlignment="1">
      <alignment horizontal="centerContinuous" vertical="center" wrapText="1"/>
    </xf>
    <xf numFmtId="166" fontId="31" fillId="9" borderId="3" xfId="0" applyNumberFormat="1" applyFont="1" applyFill="1" applyBorder="1" applyAlignment="1">
      <alignment horizontal="centerContinuous" vertical="center"/>
    </xf>
    <xf numFmtId="164" fontId="31" fillId="9" borderId="6" xfId="0" applyNumberFormat="1" applyFont="1" applyFill="1" applyBorder="1" applyAlignment="1">
      <alignment horizontal="center" wrapText="1"/>
    </xf>
    <xf numFmtId="0" fontId="31" fillId="9" borderId="6" xfId="4" applyFont="1" applyFill="1" applyBorder="1" applyAlignment="1">
      <alignment horizontal="center" wrapText="1"/>
    </xf>
    <xf numFmtId="49" fontId="31" fillId="9" borderId="5" xfId="0" applyNumberFormat="1" applyFont="1" applyFill="1" applyBorder="1" applyAlignment="1">
      <alignment horizontal="center" wrapText="1"/>
    </xf>
    <xf numFmtId="1" fontId="67" fillId="9" borderId="6" xfId="4" applyNumberFormat="1" applyFont="1" applyFill="1" applyBorder="1" applyAlignment="1">
      <alignment horizontal="center" wrapText="1"/>
    </xf>
    <xf numFmtId="0" fontId="69" fillId="9" borderId="8" xfId="0" applyFont="1" applyFill="1" applyBorder="1" applyAlignment="1">
      <alignment horizontal="center" vertical="top" wrapText="1"/>
    </xf>
    <xf numFmtId="49" fontId="69" fillId="9" borderId="8" xfId="0" applyNumberFormat="1" applyFont="1" applyFill="1" applyBorder="1" applyAlignment="1">
      <alignment horizontal="center" vertical="top" wrapText="1"/>
    </xf>
    <xf numFmtId="49" fontId="70" fillId="9" borderId="8" xfId="0" applyNumberFormat="1" applyFont="1" applyFill="1" applyBorder="1" applyAlignment="1">
      <alignment horizontal="center" vertical="top" wrapText="1"/>
    </xf>
    <xf numFmtId="0" fontId="69" fillId="9" borderId="8" xfId="4" applyFont="1" applyFill="1" applyBorder="1" applyAlignment="1">
      <alignment horizontal="center" vertical="top" wrapText="1"/>
    </xf>
    <xf numFmtId="166" fontId="71" fillId="9" borderId="8" xfId="0" applyNumberFormat="1" applyFont="1" applyFill="1" applyBorder="1" applyAlignment="1">
      <alignment horizontal="center" vertical="center" wrapText="1"/>
    </xf>
    <xf numFmtId="166" fontId="72" fillId="9" borderId="8" xfId="0" applyNumberFormat="1" applyFont="1" applyFill="1" applyBorder="1" applyAlignment="1">
      <alignment horizontal="center" vertical="center" wrapText="1"/>
    </xf>
    <xf numFmtId="164" fontId="69" fillId="9" borderId="8" xfId="0" applyNumberFormat="1" applyFont="1" applyFill="1" applyBorder="1" applyAlignment="1">
      <alignment horizontal="center" vertical="top" wrapText="1"/>
    </xf>
    <xf numFmtId="49" fontId="69" fillId="9" borderId="7" xfId="0" applyNumberFormat="1" applyFont="1" applyFill="1" applyBorder="1" applyAlignment="1">
      <alignment horizontal="center" vertical="top" wrapText="1"/>
    </xf>
    <xf numFmtId="1" fontId="70" fillId="9" borderId="8" xfId="4" applyNumberFormat="1" applyFont="1" applyFill="1" applyBorder="1" applyAlignment="1">
      <alignment horizontal="center" vertical="top" wrapText="1"/>
    </xf>
    <xf numFmtId="0" fontId="5" fillId="0" borderId="0" xfId="4" applyFont="1" applyAlignment="1">
      <alignment vertical="center" wrapText="1"/>
    </xf>
    <xf numFmtId="0" fontId="43" fillId="0" borderId="0" xfId="4" applyFont="1" applyAlignment="1">
      <alignment vertical="center"/>
    </xf>
    <xf numFmtId="0" fontId="43" fillId="0" borderId="9" xfId="4" applyFont="1" applyBorder="1" applyAlignment="1">
      <alignment vertical="center"/>
    </xf>
    <xf numFmtId="169" fontId="4" fillId="4" borderId="20" xfId="11" applyNumberFormat="1" applyFont="1" applyFill="1" applyBorder="1" applyAlignment="1">
      <alignment vertical="center" shrinkToFit="1"/>
    </xf>
    <xf numFmtId="166" fontId="43" fillId="4" borderId="4" xfId="12" applyNumberFormat="1" applyFont="1" applyFill="1" applyBorder="1" applyAlignment="1">
      <alignment horizontal="center" vertical="center"/>
    </xf>
    <xf numFmtId="9" fontId="1" fillId="4" borderId="10" xfId="0" applyNumberFormat="1" applyFont="1" applyFill="1" applyBorder="1" applyAlignment="1">
      <alignment horizontal="center" vertical="center" shrinkToFit="1"/>
    </xf>
    <xf numFmtId="9" fontId="4" fillId="4" borderId="17" xfId="0" applyNumberFormat="1" applyFont="1" applyFill="1" applyBorder="1" applyAlignment="1">
      <alignment horizontal="center" vertical="center" shrinkToFit="1"/>
    </xf>
    <xf numFmtId="0" fontId="47" fillId="0" borderId="4" xfId="4" applyFont="1" applyBorder="1" applyAlignment="1">
      <alignment horizontal="center" vertical="center" wrapText="1"/>
    </xf>
    <xf numFmtId="165" fontId="43" fillId="4" borderId="4" xfId="12" applyNumberFormat="1" applyFont="1" applyFill="1" applyBorder="1" applyAlignment="1">
      <alignment horizontal="center" vertical="center"/>
    </xf>
    <xf numFmtId="0" fontId="4" fillId="4" borderId="36" xfId="0" applyFont="1" applyFill="1" applyBorder="1" applyAlignment="1">
      <alignment horizontal="center" vertical="center" wrapText="1" shrinkToFit="1"/>
    </xf>
    <xf numFmtId="9" fontId="0" fillId="4" borderId="36" xfId="10" applyFont="1" applyFill="1" applyBorder="1" applyAlignment="1">
      <alignment horizontal="center" vertical="center"/>
    </xf>
    <xf numFmtId="9" fontId="0" fillId="4" borderId="0" xfId="10" applyFont="1" applyFill="1" applyBorder="1" applyAlignment="1">
      <alignment horizontal="center" vertical="center"/>
    </xf>
    <xf numFmtId="9" fontId="53" fillId="4" borderId="0" xfId="10" applyFont="1" applyFill="1" applyBorder="1" applyAlignment="1">
      <alignment horizontal="center" vertical="center"/>
    </xf>
    <xf numFmtId="0" fontId="4" fillId="7" borderId="18" xfId="0" applyFont="1" applyFill="1" applyBorder="1" applyAlignment="1">
      <alignment horizontal="center" vertical="center" wrapText="1"/>
    </xf>
    <xf numFmtId="0" fontId="15" fillId="4" borderId="4" xfId="0" applyFont="1" applyFill="1" applyBorder="1" applyAlignment="1">
      <alignment horizontal="left" vertical="center"/>
    </xf>
    <xf numFmtId="0" fontId="4" fillId="4" borderId="20" xfId="0" applyFont="1" applyFill="1" applyBorder="1" applyAlignment="1">
      <alignment vertical="center" wrapText="1"/>
    </xf>
    <xf numFmtId="0" fontId="47" fillId="3" borderId="4" xfId="4" applyFont="1" applyFill="1" applyBorder="1" applyAlignment="1">
      <alignment vertical="center" wrapText="1"/>
    </xf>
    <xf numFmtId="0" fontId="47" fillId="3" borderId="4" xfId="4" applyFont="1" applyFill="1" applyBorder="1" applyAlignment="1">
      <alignment horizontal="center" vertical="center" wrapText="1"/>
    </xf>
    <xf numFmtId="0" fontId="47" fillId="3" borderId="4" xfId="4" applyFont="1" applyFill="1" applyBorder="1" applyAlignment="1">
      <alignment horizontal="left" vertical="center" wrapText="1"/>
    </xf>
    <xf numFmtId="0" fontId="47" fillId="3" borderId="4" xfId="4" applyFont="1" applyFill="1" applyBorder="1" applyAlignment="1">
      <alignment horizontal="center" vertical="center"/>
    </xf>
    <xf numFmtId="165" fontId="47" fillId="3" borderId="4" xfId="4" applyNumberFormat="1" applyFont="1" applyFill="1" applyBorder="1" applyAlignment="1">
      <alignment horizontal="center" vertical="center"/>
    </xf>
    <xf numFmtId="166" fontId="47" fillId="3" borderId="4" xfId="4" quotePrefix="1" applyNumberFormat="1" applyFont="1" applyFill="1" applyBorder="1" applyAlignment="1">
      <alignment horizontal="left" vertical="center" wrapText="1"/>
    </xf>
    <xf numFmtId="1" fontId="47" fillId="3" borderId="4" xfId="4" applyNumberFormat="1" applyFont="1" applyFill="1" applyBorder="1" applyAlignment="1">
      <alignment horizontal="center" vertical="center"/>
    </xf>
    <xf numFmtId="0" fontId="47" fillId="3" borderId="0" xfId="4" applyFont="1" applyFill="1" applyAlignment="1">
      <alignment horizontal="center" vertical="center"/>
    </xf>
    <xf numFmtId="0" fontId="43" fillId="4" borderId="9" xfId="4" applyFont="1" applyFill="1" applyBorder="1" applyAlignment="1">
      <alignment vertical="center" wrapText="1"/>
    </xf>
    <xf numFmtId="165" fontId="41" fillId="0" borderId="4" xfId="4" quotePrefix="1" applyNumberFormat="1" applyFont="1" applyBorder="1" applyAlignment="1">
      <alignment horizontal="left" vertical="center" wrapText="1"/>
    </xf>
    <xf numFmtId="169" fontId="35" fillId="0" borderId="4" xfId="11" applyNumberFormat="1" applyFont="1" applyBorder="1" applyAlignment="1">
      <alignment horizontal="center" vertical="center"/>
    </xf>
    <xf numFmtId="169" fontId="35" fillId="0" borderId="4" xfId="11" applyNumberFormat="1" applyFont="1" applyFill="1" applyBorder="1" applyAlignment="1">
      <alignment horizontal="center" vertical="center"/>
    </xf>
    <xf numFmtId="169" fontId="1" fillId="4" borderId="3" xfId="11" applyNumberFormat="1" applyFont="1" applyFill="1" applyBorder="1" applyAlignment="1">
      <alignment horizontal="center" vertical="center" shrinkToFit="1"/>
    </xf>
    <xf numFmtId="169" fontId="1" fillId="4" borderId="4" xfId="11" applyNumberFormat="1" applyFont="1" applyFill="1" applyBorder="1" applyAlignment="1">
      <alignment horizontal="center" vertical="center" shrinkToFit="1"/>
    </xf>
    <xf numFmtId="169" fontId="5" fillId="4" borderId="26" xfId="11" applyNumberFormat="1" applyFont="1" applyFill="1" applyBorder="1" applyAlignment="1">
      <alignment horizontal="center" vertical="center" shrinkToFit="1"/>
    </xf>
    <xf numFmtId="169" fontId="4" fillId="4" borderId="35" xfId="11" applyNumberFormat="1" applyFont="1" applyFill="1" applyBorder="1" applyAlignment="1">
      <alignment vertical="center" shrinkToFit="1"/>
    </xf>
    <xf numFmtId="9" fontId="74" fillId="4" borderId="0" xfId="0" applyNumberFormat="1" applyFont="1" applyFill="1" applyAlignment="1">
      <alignment horizontal="center" vertical="center"/>
    </xf>
    <xf numFmtId="9" fontId="1" fillId="3" borderId="11" xfId="0" applyNumberFormat="1" applyFont="1" applyFill="1" applyBorder="1" applyAlignment="1">
      <alignment horizontal="center" vertical="center" shrinkToFit="1"/>
    </xf>
    <xf numFmtId="9" fontId="1" fillId="3" borderId="4" xfId="0" applyNumberFormat="1" applyFont="1" applyFill="1" applyBorder="1" applyAlignment="1">
      <alignment horizontal="center" vertical="center" shrinkToFit="1"/>
    </xf>
    <xf numFmtId="9" fontId="4" fillId="3" borderId="10" xfId="0" applyNumberFormat="1" applyFont="1" applyFill="1" applyBorder="1" applyAlignment="1">
      <alignment horizontal="center" vertical="center" shrinkToFit="1"/>
    </xf>
    <xf numFmtId="0" fontId="15" fillId="4" borderId="12" xfId="0" applyFont="1" applyFill="1" applyBorder="1" applyAlignment="1">
      <alignment horizontal="center" vertical="center" shrinkToFit="1"/>
    </xf>
    <xf numFmtId="0" fontId="41" fillId="4" borderId="9" xfId="4" applyFont="1" applyFill="1" applyBorder="1" applyAlignment="1">
      <alignment horizontal="center" vertical="center"/>
    </xf>
    <xf numFmtId="0" fontId="17" fillId="4" borderId="0" xfId="0" applyFont="1" applyFill="1" applyAlignment="1">
      <alignment horizontal="center" vertical="center" wrapText="1"/>
    </xf>
    <xf numFmtId="0" fontId="43" fillId="4" borderId="0" xfId="4" applyFont="1" applyFill="1" applyAlignment="1">
      <alignment horizontal="center" vertical="center" wrapText="1"/>
    </xf>
    <xf numFmtId="0" fontId="43" fillId="4" borderId="9" xfId="4" applyFont="1" applyFill="1" applyBorder="1" applyAlignment="1">
      <alignment horizontal="center" vertical="center"/>
    </xf>
    <xf numFmtId="0" fontId="74" fillId="0" borderId="0" xfId="0" applyFont="1" applyAlignment="1">
      <alignment vertical="center"/>
    </xf>
    <xf numFmtId="9" fontId="35" fillId="0" borderId="4" xfId="10" applyFont="1" applyFill="1" applyBorder="1" applyAlignment="1">
      <alignment horizontal="center" vertical="center"/>
    </xf>
    <xf numFmtId="9" fontId="4" fillId="4" borderId="19" xfId="0" applyNumberFormat="1" applyFont="1" applyFill="1" applyBorder="1" applyAlignment="1">
      <alignment horizontal="center" vertical="center" shrinkToFit="1"/>
    </xf>
    <xf numFmtId="9" fontId="5" fillId="4" borderId="20" xfId="0" applyNumberFormat="1" applyFont="1" applyFill="1" applyBorder="1" applyAlignment="1">
      <alignment horizontal="center" vertical="center"/>
    </xf>
    <xf numFmtId="9" fontId="33" fillId="0" borderId="4" xfId="10" applyFont="1" applyFill="1" applyBorder="1" applyAlignment="1">
      <alignment horizontal="center" vertical="center"/>
    </xf>
    <xf numFmtId="0" fontId="76" fillId="4" borderId="12" xfId="0" applyFont="1" applyFill="1" applyBorder="1" applyAlignment="1">
      <alignment vertical="center" wrapText="1"/>
    </xf>
    <xf numFmtId="0" fontId="10" fillId="4" borderId="12" xfId="0" applyFont="1" applyFill="1" applyBorder="1" applyAlignment="1">
      <alignment vertical="center" wrapText="1"/>
    </xf>
    <xf numFmtId="0" fontId="10" fillId="4" borderId="17" xfId="0" applyFont="1" applyFill="1" applyBorder="1" applyAlignment="1">
      <alignment vertical="center" wrapText="1"/>
    </xf>
    <xf numFmtId="0" fontId="77" fillId="7" borderId="27" xfId="0" applyFont="1" applyFill="1" applyBorder="1" applyAlignment="1">
      <alignment horizontal="center" vertical="center" wrapText="1"/>
    </xf>
    <xf numFmtId="0" fontId="77" fillId="7" borderId="28" xfId="0" applyFont="1" applyFill="1" applyBorder="1" applyAlignment="1">
      <alignment horizontal="center" vertical="center" wrapText="1"/>
    </xf>
    <xf numFmtId="0" fontId="78" fillId="7" borderId="13" xfId="0" applyFont="1" applyFill="1" applyBorder="1" applyAlignment="1">
      <alignment horizontal="center" vertical="center" shrinkToFit="1"/>
    </xf>
    <xf numFmtId="0" fontId="78" fillId="7" borderId="18" xfId="0" applyFont="1" applyFill="1" applyBorder="1" applyAlignment="1">
      <alignment horizontal="center" vertical="center" shrinkToFit="1"/>
    </xf>
    <xf numFmtId="0" fontId="78" fillId="7" borderId="25" xfId="0" applyFont="1" applyFill="1" applyBorder="1" applyAlignment="1">
      <alignment horizontal="center" vertical="center" shrinkToFit="1"/>
    </xf>
    <xf numFmtId="0" fontId="79" fillId="7" borderId="21" xfId="0" applyFont="1" applyFill="1" applyBorder="1" applyAlignment="1">
      <alignment horizontal="center" vertical="center" wrapText="1" shrinkToFit="1"/>
    </xf>
    <xf numFmtId="0" fontId="80" fillId="4" borderId="11" xfId="0" applyFont="1" applyFill="1" applyBorder="1" applyAlignment="1">
      <alignment horizontal="center" vertical="center" shrinkToFit="1"/>
    </xf>
    <xf numFmtId="0" fontId="80" fillId="4" borderId="4" xfId="0" applyFont="1" applyFill="1" applyBorder="1" applyAlignment="1">
      <alignment horizontal="center" vertical="center" shrinkToFit="1"/>
    </xf>
    <xf numFmtId="0" fontId="80" fillId="4" borderId="1" xfId="0" applyFont="1" applyFill="1" applyBorder="1" applyAlignment="1">
      <alignment horizontal="center" vertical="center" shrinkToFit="1"/>
    </xf>
    <xf numFmtId="0" fontId="79" fillId="4" borderId="10" xfId="0" applyFont="1" applyFill="1" applyBorder="1" applyAlignment="1">
      <alignment horizontal="center" vertical="center" shrinkToFit="1"/>
    </xf>
    <xf numFmtId="0" fontId="13" fillId="4" borderId="11" xfId="0" applyFont="1" applyFill="1" applyBorder="1" applyAlignment="1">
      <alignment horizontal="center" vertical="center" shrinkToFit="1"/>
    </xf>
    <xf numFmtId="0" fontId="13" fillId="4" borderId="4" xfId="0" applyFont="1" applyFill="1" applyBorder="1" applyAlignment="1">
      <alignment horizontal="center" vertical="center" shrinkToFit="1"/>
    </xf>
    <xf numFmtId="0" fontId="13" fillId="4" borderId="1" xfId="0" applyFont="1" applyFill="1" applyBorder="1" applyAlignment="1">
      <alignment horizontal="center" vertical="center" shrinkToFit="1"/>
    </xf>
    <xf numFmtId="0" fontId="80" fillId="4" borderId="12" xfId="0" applyFont="1" applyFill="1" applyBorder="1" applyAlignment="1">
      <alignment horizontal="center" vertical="center" shrinkToFit="1"/>
    </xf>
    <xf numFmtId="0" fontId="79" fillId="4" borderId="26" xfId="0" applyFont="1" applyFill="1" applyBorder="1" applyAlignment="1">
      <alignment horizontal="center" vertical="center" shrinkToFit="1"/>
    </xf>
    <xf numFmtId="9" fontId="80" fillId="0" borderId="11" xfId="0" applyNumberFormat="1" applyFont="1" applyBorder="1" applyAlignment="1">
      <alignment horizontal="center" vertical="center" shrinkToFit="1"/>
    </xf>
    <xf numFmtId="9" fontId="80" fillId="0" borderId="4" xfId="0" applyNumberFormat="1" applyFont="1" applyBorder="1" applyAlignment="1">
      <alignment horizontal="center" vertical="center" shrinkToFit="1"/>
    </xf>
    <xf numFmtId="9" fontId="79" fillId="0" borderId="10" xfId="0" applyNumberFormat="1" applyFont="1" applyBorder="1" applyAlignment="1">
      <alignment horizontal="center" vertical="center" shrinkToFit="1"/>
    </xf>
    <xf numFmtId="0" fontId="34" fillId="0" borderId="4" xfId="0" applyFont="1" applyBorder="1" applyAlignment="1">
      <alignment horizontal="center" vertical="center"/>
    </xf>
    <xf numFmtId="0" fontId="31" fillId="9" borderId="6" xfId="4" applyFont="1" applyFill="1" applyBorder="1" applyAlignment="1">
      <alignment horizontal="left" wrapText="1"/>
    </xf>
    <xf numFmtId="0" fontId="69" fillId="9" borderId="8" xfId="4" applyFont="1" applyFill="1" applyBorder="1" applyAlignment="1">
      <alignment horizontal="left" vertical="top" wrapText="1"/>
    </xf>
    <xf numFmtId="166" fontId="81" fillId="9" borderId="8" xfId="0" applyNumberFormat="1" applyFont="1" applyFill="1" applyBorder="1" applyAlignment="1">
      <alignment horizontal="center" vertical="center" wrapText="1"/>
    </xf>
    <xf numFmtId="0" fontId="30" fillId="0" borderId="4" xfId="4" applyFont="1" applyBorder="1" applyAlignment="1">
      <alignment horizontal="center" vertical="center" wrapText="1"/>
    </xf>
    <xf numFmtId="0" fontId="41" fillId="0" borderId="4" xfId="0" quotePrefix="1" applyFont="1" applyBorder="1" applyAlignment="1">
      <alignment vertical="center" shrinkToFit="1"/>
    </xf>
    <xf numFmtId="0" fontId="41" fillId="0" borderId="4" xfId="0" applyFont="1" applyBorder="1" applyAlignment="1">
      <alignment vertical="center" shrinkToFit="1"/>
    </xf>
    <xf numFmtId="0" fontId="1" fillId="0" borderId="4" xfId="4" applyFont="1" applyBorder="1" applyAlignment="1">
      <alignment horizontal="center" vertical="center"/>
    </xf>
    <xf numFmtId="0" fontId="41" fillId="0" borderId="8" xfId="0" applyFont="1" applyBorder="1" applyAlignment="1">
      <alignment horizontal="left" vertical="center" wrapText="1"/>
    </xf>
    <xf numFmtId="17" fontId="41" fillId="0" borderId="4" xfId="4" applyNumberFormat="1" applyFont="1" applyBorder="1" applyAlignment="1">
      <alignment horizontal="center" vertical="center"/>
    </xf>
    <xf numFmtId="165" fontId="41" fillId="0" borderId="4" xfId="4" applyNumberFormat="1" applyFont="1" applyBorder="1" applyAlignment="1">
      <alignment horizontal="left" vertical="center"/>
    </xf>
    <xf numFmtId="1" fontId="41" fillId="0" borderId="4" xfId="4" applyNumberFormat="1" applyFont="1" applyBorder="1" applyAlignment="1">
      <alignment horizontal="center" vertical="center" wrapText="1"/>
    </xf>
    <xf numFmtId="0" fontId="4" fillId="0" borderId="0" xfId="0" applyFont="1" applyAlignment="1">
      <alignment horizontal="center" vertical="center" textRotation="90"/>
    </xf>
    <xf numFmtId="0" fontId="6" fillId="0" borderId="0" xfId="0" applyFont="1" applyAlignment="1">
      <alignment vertical="center" wrapText="1"/>
    </xf>
    <xf numFmtId="168" fontId="4" fillId="0" borderId="0" xfId="0" applyNumberFormat="1" applyFont="1" applyAlignment="1">
      <alignment horizontal="center" vertical="center"/>
    </xf>
    <xf numFmtId="0" fontId="4" fillId="0" borderId="0" xfId="0" applyFont="1" applyAlignment="1">
      <alignment horizontal="center" vertical="center"/>
    </xf>
    <xf numFmtId="10" fontId="0" fillId="0" borderId="0" xfId="0" applyNumberFormat="1" applyAlignment="1">
      <alignment vertical="center"/>
    </xf>
    <xf numFmtId="2" fontId="4" fillId="0" borderId="0" xfId="0" applyNumberFormat="1" applyFont="1" applyAlignment="1">
      <alignment horizontal="center" vertical="center"/>
    </xf>
    <xf numFmtId="168" fontId="4" fillId="0" borderId="39" xfId="0" applyNumberFormat="1" applyFont="1" applyBorder="1" applyAlignment="1">
      <alignment horizontal="center" vertical="center"/>
    </xf>
    <xf numFmtId="0" fontId="7" fillId="0" borderId="0" xfId="0" applyFont="1" applyAlignment="1">
      <alignment vertical="center" wrapText="1"/>
    </xf>
    <xf numFmtId="0" fontId="0" fillId="0" borderId="38" xfId="0" applyBorder="1" applyAlignment="1">
      <alignment horizontal="center" vertical="center"/>
    </xf>
    <xf numFmtId="0" fontId="0" fillId="0" borderId="37" xfId="0" applyBorder="1" applyAlignment="1">
      <alignment vertical="center"/>
    </xf>
    <xf numFmtId="0" fontId="0" fillId="0" borderId="37" xfId="0" applyBorder="1" applyAlignment="1">
      <alignment horizontal="center" vertical="center"/>
    </xf>
    <xf numFmtId="0" fontId="43" fillId="4" borderId="2" xfId="4" applyFont="1" applyFill="1" applyBorder="1" applyAlignment="1">
      <alignment horizontal="left" vertical="center" wrapText="1"/>
    </xf>
    <xf numFmtId="0" fontId="5" fillId="9" borderId="6" xfId="4" applyFont="1" applyFill="1" applyBorder="1" applyAlignment="1">
      <alignment horizontal="center" vertical="center" wrapText="1"/>
    </xf>
    <xf numFmtId="0" fontId="5" fillId="9" borderId="8" xfId="4" applyFont="1" applyFill="1" applyBorder="1" applyAlignment="1">
      <alignment horizontal="center" vertical="center" wrapText="1"/>
    </xf>
    <xf numFmtId="0" fontId="5" fillId="9" borderId="6" xfId="4" applyFont="1" applyFill="1" applyBorder="1" applyAlignment="1">
      <alignment horizontal="center" vertical="center"/>
    </xf>
    <xf numFmtId="0" fontId="5" fillId="9" borderId="8" xfId="4" applyFont="1" applyFill="1" applyBorder="1" applyAlignment="1">
      <alignment horizontal="center" vertical="center"/>
    </xf>
    <xf numFmtId="166" fontId="31" fillId="9" borderId="1" xfId="0" applyNumberFormat="1" applyFont="1" applyFill="1" applyBorder="1" applyAlignment="1">
      <alignment horizontal="center" vertical="center" wrapText="1"/>
    </xf>
    <xf numFmtId="166" fontId="31" fillId="9" borderId="3" xfId="0" applyNumberFormat="1" applyFont="1" applyFill="1" applyBorder="1" applyAlignment="1">
      <alignment horizontal="center" vertical="center" wrapText="1"/>
    </xf>
    <xf numFmtId="0" fontId="73" fillId="4" borderId="11" xfId="0" applyFont="1" applyFill="1" applyBorder="1" applyAlignment="1">
      <alignment horizontal="center" vertical="center" textRotation="90"/>
    </xf>
    <xf numFmtId="0" fontId="73" fillId="4" borderId="19" xfId="0" applyFont="1" applyFill="1" applyBorder="1" applyAlignment="1">
      <alignment horizontal="center" vertical="center" textRotation="90"/>
    </xf>
    <xf numFmtId="0" fontId="7" fillId="4" borderId="14" xfId="0" applyFont="1" applyFill="1" applyBorder="1" applyAlignment="1">
      <alignment horizontal="center" vertical="center" textRotation="90"/>
    </xf>
    <xf numFmtId="0" fontId="7" fillId="4" borderId="16" xfId="0" applyFont="1" applyFill="1" applyBorder="1" applyAlignment="1">
      <alignment horizontal="center" vertical="center" textRotation="90"/>
    </xf>
    <xf numFmtId="0" fontId="7" fillId="4" borderId="15" xfId="0" applyFont="1" applyFill="1" applyBorder="1" applyAlignment="1">
      <alignment horizontal="center" vertical="center" textRotation="90"/>
    </xf>
    <xf numFmtId="165" fontId="39" fillId="4" borderId="0" xfId="0" applyNumberFormat="1" applyFont="1" applyFill="1" applyAlignment="1">
      <alignment horizontal="left" vertical="center"/>
    </xf>
    <xf numFmtId="0" fontId="25" fillId="4" borderId="0" xfId="0" applyFont="1" applyFill="1" applyAlignment="1">
      <alignment horizontal="center" vertical="center" wrapText="1"/>
    </xf>
    <xf numFmtId="0" fontId="21" fillId="0" borderId="0" xfId="0" applyFont="1" applyAlignment="1">
      <alignment horizontal="center" vertical="center" wrapText="1"/>
    </xf>
    <xf numFmtId="0" fontId="21" fillId="0" borderId="0" xfId="0" applyFont="1" applyAlignment="1">
      <alignment horizontal="center" vertical="center"/>
    </xf>
    <xf numFmtId="165" fontId="28" fillId="4" borderId="0" xfId="0" applyNumberFormat="1" applyFont="1" applyFill="1" applyAlignment="1">
      <alignment horizontal="left" vertical="center"/>
    </xf>
    <xf numFmtId="0" fontId="2" fillId="4" borderId="0" xfId="0" applyFont="1" applyFill="1" applyAlignment="1">
      <alignment horizontal="center" vertical="center" wrapText="1"/>
    </xf>
    <xf numFmtId="0" fontId="7" fillId="4" borderId="11" xfId="0" applyFont="1" applyFill="1" applyBorder="1" applyAlignment="1">
      <alignment horizontal="center" vertical="center" textRotation="90"/>
    </xf>
    <xf numFmtId="0" fontId="7" fillId="4" borderId="19" xfId="0" applyFont="1" applyFill="1" applyBorder="1" applyAlignment="1">
      <alignment horizontal="center" vertical="center" textRotation="90"/>
    </xf>
    <xf numFmtId="0" fontId="58" fillId="9" borderId="6" xfId="4" applyFont="1" applyFill="1" applyBorder="1" applyAlignment="1">
      <alignment horizontal="center" vertical="center" wrapText="1"/>
    </xf>
    <xf numFmtId="0" fontId="58" fillId="9" borderId="8" xfId="4" applyFont="1" applyFill="1" applyBorder="1" applyAlignment="1">
      <alignment horizontal="center" vertical="center" wrapText="1"/>
    </xf>
  </cellXfs>
  <cellStyles count="13">
    <cellStyle name="Comma" xfId="11" builtinId="3"/>
    <cellStyle name="Normal" xfId="0" builtinId="0"/>
    <cellStyle name="Normal 10" xfId="1" xr:uid="{00000000-0005-0000-0000-000002000000}"/>
    <cellStyle name="Normal 11" xfId="2" xr:uid="{00000000-0005-0000-0000-000003000000}"/>
    <cellStyle name="Normal 12" xfId="3" xr:uid="{00000000-0005-0000-0000-000004000000}"/>
    <cellStyle name="Normal 2" xfId="4" xr:uid="{00000000-0005-0000-0000-000005000000}"/>
    <cellStyle name="Normal 2 2" xfId="5" xr:uid="{00000000-0005-0000-0000-000006000000}"/>
    <cellStyle name="Normal 2 3" xfId="6" xr:uid="{00000000-0005-0000-0000-000007000000}"/>
    <cellStyle name="Normal 2 6" xfId="7" xr:uid="{00000000-0005-0000-0000-000008000000}"/>
    <cellStyle name="Normal 3" xfId="8" xr:uid="{00000000-0005-0000-0000-000009000000}"/>
    <cellStyle name="Normal 4" xfId="9" xr:uid="{00000000-0005-0000-0000-00000A000000}"/>
    <cellStyle name="Normal 8" xfId="12" xr:uid="{00000000-0005-0000-0000-00000B000000}"/>
    <cellStyle name="Percent" xfId="10" builtinId="5"/>
  </cellStyles>
  <dxfs count="5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rgb="FFFFC000"/>
        </patternFill>
      </fill>
    </dxf>
    <dxf>
      <font>
        <color rgb="FFFF0000"/>
      </font>
      <fill>
        <patternFill>
          <bgColor rgb="FFFFC000"/>
        </patternFill>
      </fill>
    </dxf>
    <dxf>
      <font>
        <b/>
        <i val="0"/>
        <color rgb="FFFF0000"/>
      </font>
      <fill>
        <patternFill>
          <bgColor rgb="FFFFC000"/>
        </patternFill>
      </fill>
    </dxf>
    <dxf>
      <font>
        <color rgb="FFFF0000"/>
      </font>
      <fill>
        <patternFill>
          <bgColor rgb="FFFFC000"/>
        </patternFill>
      </fill>
    </dxf>
    <dxf>
      <font>
        <b/>
        <i val="0"/>
        <color rgb="FFFF0000"/>
      </font>
      <fill>
        <patternFill>
          <bgColor rgb="FFFFC000"/>
        </patternFill>
      </fill>
    </dxf>
    <dxf>
      <font>
        <color rgb="FFFF0000"/>
      </font>
      <fill>
        <patternFill>
          <bgColor rgb="FFFFC000"/>
        </patternFill>
      </fill>
    </dxf>
    <dxf>
      <font>
        <b/>
        <i val="0"/>
        <color rgb="FFFF0000"/>
      </font>
      <fill>
        <patternFill>
          <bgColor rgb="FFFFC000"/>
        </patternFill>
      </fill>
    </dxf>
    <dxf>
      <font>
        <color rgb="FFFF0000"/>
      </font>
      <fill>
        <patternFill>
          <bgColor rgb="FFFFC000"/>
        </patternFill>
      </fill>
    </dxf>
    <dxf>
      <font>
        <b/>
        <i val="0"/>
        <color rgb="FFFF0000"/>
      </font>
      <fill>
        <patternFill>
          <bgColor rgb="FFFFC000"/>
        </patternFill>
      </fill>
    </dxf>
    <dxf>
      <font>
        <color rgb="FFFF0000"/>
      </font>
      <fill>
        <patternFill>
          <bgColor rgb="FFFFC000"/>
        </patternFill>
      </fill>
    </dxf>
    <dxf>
      <font>
        <b/>
        <i val="0"/>
        <color rgb="FFFF0000"/>
      </font>
      <fill>
        <patternFill>
          <bgColor rgb="FFFFC000"/>
        </patternFill>
      </fill>
    </dxf>
    <dxf>
      <font>
        <color rgb="FFFF0000"/>
      </font>
      <fill>
        <patternFill>
          <bgColor rgb="FFFFC000"/>
        </patternFill>
      </fill>
    </dxf>
    <dxf>
      <font>
        <b/>
        <i val="0"/>
        <color rgb="FFFF0000"/>
      </font>
      <fill>
        <patternFill>
          <bgColor rgb="FFFFC000"/>
        </patternFill>
      </fill>
    </dxf>
    <dxf>
      <font>
        <color rgb="FFFF0000"/>
      </font>
      <fill>
        <patternFill>
          <bgColor rgb="FFFFC000"/>
        </patternFill>
      </fill>
    </dxf>
    <dxf>
      <font>
        <b/>
        <i val="0"/>
        <color rgb="FFFF0000"/>
      </font>
      <fill>
        <patternFill>
          <bgColor rgb="FFFFC000"/>
        </patternFill>
      </fill>
    </dxf>
    <dxf>
      <font>
        <color rgb="FFFF0000"/>
      </font>
      <fill>
        <patternFill>
          <bgColor rgb="FFFFC000"/>
        </patternFill>
      </fill>
    </dxf>
    <dxf>
      <font>
        <b/>
        <i val="0"/>
        <color rgb="FFFF0000"/>
      </font>
      <fill>
        <patternFill>
          <bgColor rgb="FFFFC000"/>
        </patternFill>
      </fill>
    </dxf>
    <dxf>
      <font>
        <color rgb="FFFF0000"/>
      </font>
      <fill>
        <patternFill>
          <bgColor rgb="FFFFC000"/>
        </patternFill>
      </fill>
    </dxf>
    <dxf>
      <font>
        <b/>
        <i val="0"/>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FF00"/>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Calibri"/>
                <a:ea typeface="Calibri"/>
                <a:cs typeface="Calibri"/>
              </a:defRPr>
            </a:pPr>
            <a:r>
              <a:rPr lang="en-US"/>
              <a:t>PERCENTAGE OF SATISFIED LEVEL</a:t>
            </a:r>
          </a:p>
        </c:rich>
      </c:tx>
      <c:overlay val="0"/>
    </c:title>
    <c:autoTitleDeleted val="0"/>
    <c:plotArea>
      <c:layout>
        <c:manualLayout>
          <c:layoutTarget val="inner"/>
          <c:xMode val="edge"/>
          <c:yMode val="edge"/>
          <c:x val="0.32284102304659962"/>
          <c:y val="6.7030116080850716E-2"/>
          <c:w val="0.67715897695340033"/>
          <c:h val="0.84420770084151842"/>
        </c:manualLayout>
      </c:layout>
      <c:barChart>
        <c:barDir val="col"/>
        <c:grouping val="clustered"/>
        <c:varyColors val="0"/>
        <c:ser>
          <c:idx val="6"/>
          <c:order val="0"/>
          <c:tx>
            <c:strRef>
              <c:f>General!$B$15</c:f>
              <c:strCache>
                <c:ptCount val="1"/>
                <c:pt idx="0">
                  <c:v>% MỨC ĐỘ HÀI LÒNG
PERCENTAGE OF SATISFIED LEVEL</c:v>
                </c:pt>
              </c:strCache>
            </c:strRef>
          </c:tx>
          <c:spPr>
            <a:pattFill prst="ltUpDiag">
              <a:fgClr>
                <a:srgbClr val="FF0000"/>
              </a:fgClr>
              <a:bgClr>
                <a:schemeClr val="bg1"/>
              </a:bgClr>
            </a:pattFill>
            <a:ln>
              <a:solidFill>
                <a:srgbClr val="FF0000"/>
              </a:solidFill>
            </a:ln>
          </c:spPr>
          <c:invertIfNegative val="0"/>
          <c:dLbls>
            <c:spPr>
              <a:noFill/>
              <a:ln w="25400">
                <a:noFill/>
              </a:ln>
            </c:spPr>
            <c:txPr>
              <a:bodyPr anchor="ctr" anchorCtr="0"/>
              <a:lstStyle/>
              <a:p>
                <a:pPr>
                  <a:defRPr sz="800" b="0" i="0" u="none" strike="noStrike" baseline="0">
                    <a:solidFill>
                      <a:srgbClr val="000000"/>
                    </a:solidFill>
                    <a:latin typeface="Calibri"/>
                    <a:ea typeface="Calibri"/>
                    <a:cs typeface="Calibri"/>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General!#REF!</c:f>
              <c:strCache>
                <c:ptCount val="1"/>
                <c:pt idx="0">
                  <c:v>#REF!</c:v>
                </c:pt>
              </c:strCache>
            </c:strRef>
          </c:cat>
          <c:val>
            <c:numRef>
              <c:f>General!$D$15:$O$15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FC1D-4516-B813-744565074539}"/>
            </c:ext>
          </c:extLst>
        </c:ser>
        <c:ser>
          <c:idx val="1"/>
          <c:order val="2"/>
          <c:tx>
            <c:v>EVERAGE</c:v>
          </c:tx>
          <c:spPr>
            <a:solidFill>
              <a:schemeClr val="tx2">
                <a:lumMod val="60000"/>
                <a:lumOff val="40000"/>
              </a:schemeClr>
            </a:solidFill>
          </c:spPr>
          <c:invertIfNegative val="0"/>
          <c:dLbls>
            <c:dLbl>
              <c:idx val="1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18-4135-93CF-CF668015B005}"/>
                </c:ext>
              </c:extLst>
            </c:dLbl>
            <c:numFmt formatCode="0%" sourceLinked="0"/>
            <c:spPr>
              <a:noFill/>
              <a:ln w="25400">
                <a:noFill/>
              </a:ln>
            </c:spPr>
            <c:txPr>
              <a:bodyPr/>
              <a:lstStyle/>
              <a:p>
                <a:pPr>
                  <a:defRPr sz="800" b="0" i="0" u="none" strike="noStrike" baseline="0">
                    <a:solidFill>
                      <a:srgbClr val="000000"/>
                    </a:solidFill>
                    <a:latin typeface="Calibri"/>
                    <a:ea typeface="Calibri"/>
                    <a:cs typeface="Calibri"/>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General!$D$5:$P$5</c:f>
              <c:strCache>
                <c:ptCount val="13"/>
                <c:pt idx="0">
                  <c:v>1</c:v>
                </c:pt>
                <c:pt idx="1">
                  <c:v>2</c:v>
                </c:pt>
                <c:pt idx="2">
                  <c:v>3</c:v>
                </c:pt>
                <c:pt idx="3">
                  <c:v>4</c:v>
                </c:pt>
                <c:pt idx="4">
                  <c:v>5</c:v>
                </c:pt>
                <c:pt idx="5">
                  <c:v>6</c:v>
                </c:pt>
                <c:pt idx="6">
                  <c:v>7</c:v>
                </c:pt>
                <c:pt idx="7">
                  <c:v>8</c:v>
                </c:pt>
                <c:pt idx="8">
                  <c:v>9</c:v>
                </c:pt>
                <c:pt idx="9">
                  <c:v>10</c:v>
                </c:pt>
                <c:pt idx="10">
                  <c:v>11</c:v>
                </c:pt>
                <c:pt idx="11">
                  <c:v>12</c:v>
                </c:pt>
                <c:pt idx="12">
                  <c:v>TOTAL</c:v>
                </c:pt>
              </c:strCache>
            </c:strRef>
          </c:cat>
          <c:val>
            <c:numRef>
              <c:f>General!$D$16:$P$16</c:f>
              <c:numCache>
                <c:formatCode>0.0%</c:formatCode>
                <c:ptCount val="13"/>
                <c:pt idx="12" formatCode="0%">
                  <c:v>0</c:v>
                </c:pt>
              </c:numCache>
            </c:numRef>
          </c:val>
          <c:extLst>
            <c:ext xmlns:c16="http://schemas.microsoft.com/office/drawing/2014/chart" uri="{C3380CC4-5D6E-409C-BE32-E72D297353CC}">
              <c16:uniqueId val="{00000000-FC1D-4516-B813-744565074539}"/>
            </c:ext>
          </c:extLst>
        </c:ser>
        <c:dLbls>
          <c:showLegendKey val="0"/>
          <c:showVal val="0"/>
          <c:showCatName val="0"/>
          <c:showSerName val="0"/>
          <c:showPercent val="0"/>
          <c:showBubbleSize val="0"/>
        </c:dLbls>
        <c:gapWidth val="100"/>
        <c:overlap val="50"/>
        <c:axId val="186405440"/>
        <c:axId val="186391296"/>
      </c:barChart>
      <c:lineChart>
        <c:grouping val="standard"/>
        <c:varyColors val="0"/>
        <c:ser>
          <c:idx val="0"/>
          <c:order val="1"/>
          <c:tx>
            <c:strRef>
              <c:f>General!$B$14</c:f>
              <c:strCache>
                <c:ptCount val="1"/>
                <c:pt idx="0">
                  <c:v>MỤC TIÊU MỨC ĐỘ HÀI LÒNG
TARGET OF SATISFIED LEVEL</c:v>
                </c:pt>
              </c:strCache>
            </c:strRef>
          </c:tx>
          <c:spPr>
            <a:ln>
              <a:solidFill>
                <a:srgbClr val="0070C0"/>
              </a:solidFill>
              <a:prstDash val="dash"/>
            </a:ln>
          </c:spPr>
          <c:marker>
            <c:symbol val="diamond"/>
            <c:size val="10"/>
            <c:spPr>
              <a:solidFill>
                <a:srgbClr val="0070C0"/>
              </a:solidFill>
              <a:ln w="6350" cap="rnd">
                <a:round/>
              </a:ln>
            </c:spPr>
          </c:marker>
          <c:cat>
            <c:strRef>
              <c:f>General!#REF!</c:f>
              <c:strCache>
                <c:ptCount val="1"/>
                <c:pt idx="0">
                  <c:v>#REF!</c:v>
                </c:pt>
              </c:strCache>
            </c:strRef>
          </c:cat>
          <c:val>
            <c:numRef>
              <c:f>General!$D$14:$P$14</c:f>
              <c:numCache>
                <c:formatCode>0%</c:formatCode>
                <c:ptCount val="13"/>
                <c:pt idx="0">
                  <c:v>0.95</c:v>
                </c:pt>
                <c:pt idx="1">
                  <c:v>0.95</c:v>
                </c:pt>
                <c:pt idx="2">
                  <c:v>0.95</c:v>
                </c:pt>
                <c:pt idx="3">
                  <c:v>0.95</c:v>
                </c:pt>
                <c:pt idx="4">
                  <c:v>0.95</c:v>
                </c:pt>
                <c:pt idx="5">
                  <c:v>0.95</c:v>
                </c:pt>
                <c:pt idx="6">
                  <c:v>0.95</c:v>
                </c:pt>
                <c:pt idx="7">
                  <c:v>0.95</c:v>
                </c:pt>
                <c:pt idx="8">
                  <c:v>0.95</c:v>
                </c:pt>
                <c:pt idx="9">
                  <c:v>0.95</c:v>
                </c:pt>
                <c:pt idx="10">
                  <c:v>0.95</c:v>
                </c:pt>
                <c:pt idx="11">
                  <c:v>0.95</c:v>
                </c:pt>
                <c:pt idx="12">
                  <c:v>0.95</c:v>
                </c:pt>
              </c:numCache>
            </c:numRef>
          </c:val>
          <c:smooth val="0"/>
          <c:extLst>
            <c:ext xmlns:c16="http://schemas.microsoft.com/office/drawing/2014/chart" uri="{C3380CC4-5D6E-409C-BE32-E72D297353CC}">
              <c16:uniqueId val="{00000002-FC1D-4516-B813-744565074539}"/>
            </c:ext>
          </c:extLst>
        </c:ser>
        <c:dLbls>
          <c:showLegendKey val="0"/>
          <c:showVal val="0"/>
          <c:showCatName val="0"/>
          <c:showSerName val="0"/>
          <c:showPercent val="0"/>
          <c:showBubbleSize val="0"/>
        </c:dLbls>
        <c:marker val="1"/>
        <c:smooth val="0"/>
        <c:axId val="186405440"/>
        <c:axId val="186391296"/>
      </c:lineChart>
      <c:catAx>
        <c:axId val="186405440"/>
        <c:scaling>
          <c:orientation val="minMax"/>
        </c:scaling>
        <c:delete val="0"/>
        <c:axPos val="b"/>
        <c:numFmt formatCode="General" sourceLinked="1"/>
        <c:majorTickMark val="out"/>
        <c:minorTickMark val="none"/>
        <c:tickLblPos val="nextTo"/>
        <c:txPr>
          <a:bodyPr rot="0" vert="horz"/>
          <a:lstStyle/>
          <a:p>
            <a:pPr>
              <a:defRPr sz="1000" b="1" i="0" u="none" strike="noStrike" baseline="0">
                <a:solidFill>
                  <a:srgbClr val="000000"/>
                </a:solidFill>
                <a:latin typeface="Calibri"/>
                <a:ea typeface="Calibri"/>
                <a:cs typeface="Calibri"/>
              </a:defRPr>
            </a:pPr>
            <a:endParaRPr lang="en-US"/>
          </a:p>
        </c:txPr>
        <c:crossAx val="186391296"/>
        <c:crosses val="autoZero"/>
        <c:auto val="1"/>
        <c:lblAlgn val="ctr"/>
        <c:lblOffset val="100"/>
        <c:noMultiLvlLbl val="0"/>
      </c:catAx>
      <c:valAx>
        <c:axId val="186391296"/>
        <c:scaling>
          <c:orientation val="minMax"/>
          <c:max val="1"/>
          <c:min val="0"/>
        </c:scaling>
        <c:delete val="0"/>
        <c:axPos val="r"/>
        <c:majorGridlines>
          <c:spPr>
            <a:ln>
              <a:prstDash val="sysDash"/>
            </a:ln>
            <a:effectLst>
              <a:outerShdw blurRad="50800" dist="25400" dir="5400000" algn="ctr" rotWithShape="0">
                <a:srgbClr val="000000">
                  <a:alpha val="43137"/>
                </a:srgbClr>
              </a:outerShdw>
            </a:effectLst>
          </c:spPr>
        </c:majorGridlines>
        <c:numFmt formatCode="0%" sourceLinked="1"/>
        <c:majorTickMark val="out"/>
        <c:minorTickMark val="none"/>
        <c:tickLblPos val="low"/>
        <c:txPr>
          <a:bodyPr rot="0" vert="horz"/>
          <a:lstStyle/>
          <a:p>
            <a:pPr>
              <a:defRPr sz="1000" b="0" i="0" u="none" strike="noStrike" baseline="0">
                <a:solidFill>
                  <a:srgbClr val="000000"/>
                </a:solidFill>
                <a:latin typeface="Calibri"/>
                <a:ea typeface="Calibri"/>
                <a:cs typeface="Calibri"/>
              </a:defRPr>
            </a:pPr>
            <a:endParaRPr lang="en-US"/>
          </a:p>
        </c:txPr>
        <c:crossAx val="186405440"/>
        <c:crosses val="max"/>
        <c:crossBetween val="between"/>
      </c:valAx>
      <c:spPr>
        <a:solidFill>
          <a:schemeClr val="accent1">
            <a:lumMod val="20000"/>
            <a:lumOff val="80000"/>
          </a:schemeClr>
        </a:solidFill>
        <a:ln>
          <a:solidFill>
            <a:schemeClr val="accent1">
              <a:lumMod val="20000"/>
              <a:lumOff val="80000"/>
              <a:alpha val="95000"/>
            </a:schemeClr>
          </a:solidFill>
        </a:ln>
        <a:effectLst>
          <a:outerShdw blurRad="50800" dist="152400" dir="5400000" algn="ctr" rotWithShape="0">
            <a:srgbClr val="000000">
              <a:alpha val="43137"/>
            </a:srgbClr>
          </a:outerShdw>
        </a:effectLst>
      </c:spPr>
    </c:plotArea>
    <c:legend>
      <c:legendPos val="r"/>
      <c:layout>
        <c:manualLayout>
          <c:xMode val="edge"/>
          <c:yMode val="edge"/>
          <c:x val="1.6511845532069514E-2"/>
          <c:y val="1.0182644695186298E-3"/>
          <c:w val="0.23082575433884717"/>
          <c:h val="0.93020905376518659"/>
        </c:manualLayout>
      </c:layout>
      <c:overlay val="0"/>
      <c:txPr>
        <a:bodyPr/>
        <a:lstStyle/>
        <a:p>
          <a:pPr>
            <a:defRPr sz="1000" b="0" i="0" u="none" strike="noStrike" baseline="0">
              <a:solidFill>
                <a:srgbClr val="000000"/>
              </a:solidFill>
              <a:latin typeface="Calibri"/>
              <a:ea typeface="Calibri"/>
              <a:cs typeface="Calibri"/>
            </a:defRPr>
          </a:pPr>
          <a:endParaRPr lang="en-US"/>
        </a:p>
      </c:txPr>
    </c:legend>
    <c:plotVisOnly val="1"/>
    <c:dispBlanksAs val="gap"/>
    <c:showDLblsOverMax val="0"/>
  </c:chart>
  <c:spPr>
    <a:ln w="12700">
      <a:solidFill>
        <a:srgbClr val="00B050">
          <a:alpha val="93000"/>
        </a:srgbClr>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 l="0.70000000000000062" r="0.70000000000000062" t="0.750000000000001"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Calibri"/>
                <a:ea typeface="Calibri"/>
                <a:cs typeface="Calibri"/>
              </a:defRPr>
            </a:pPr>
            <a:r>
              <a:rPr lang="en-US"/>
              <a:t>PERCENTAGE OF SATISFIED LEVEL</a:t>
            </a:r>
          </a:p>
        </c:rich>
      </c:tx>
      <c:overlay val="0"/>
    </c:title>
    <c:autoTitleDeleted val="0"/>
    <c:plotArea>
      <c:layout>
        <c:manualLayout>
          <c:layoutTarget val="inner"/>
          <c:xMode val="edge"/>
          <c:yMode val="edge"/>
          <c:x val="0.2742279039083354"/>
          <c:y val="6.7030116080850716E-2"/>
          <c:w val="0.7257720960916646"/>
          <c:h val="0.84420770084151842"/>
        </c:manualLayout>
      </c:layout>
      <c:barChart>
        <c:barDir val="col"/>
        <c:grouping val="clustered"/>
        <c:varyColors val="0"/>
        <c:ser>
          <c:idx val="6"/>
          <c:order val="0"/>
          <c:tx>
            <c:strRef>
              <c:f>'General (Project Satisfaction)'!$B$16</c:f>
              <c:strCache>
                <c:ptCount val="1"/>
                <c:pt idx="0">
                  <c:v>% MỨC ĐỘ HÀI LÒNG
PERCENTAGE OF SATISFIED LEVEL</c:v>
                </c:pt>
              </c:strCache>
            </c:strRef>
          </c:tx>
          <c:spPr>
            <a:pattFill prst="ltUpDiag">
              <a:fgClr>
                <a:srgbClr val="FF0000"/>
              </a:fgClr>
              <a:bgClr>
                <a:schemeClr val="bg1"/>
              </a:bgClr>
            </a:pattFill>
            <a:ln>
              <a:solidFill>
                <a:srgbClr val="FF0000"/>
              </a:solidFill>
            </a:ln>
          </c:spPr>
          <c:invertIfNegative val="0"/>
          <c:dLbls>
            <c:spPr>
              <a:noFill/>
              <a:ln w="25400">
                <a:noFill/>
              </a:ln>
            </c:spPr>
            <c:txPr>
              <a:bodyPr anchor="ctr" anchorCtr="0"/>
              <a:lstStyle/>
              <a:p>
                <a:pPr>
                  <a:defRPr sz="800" b="0" i="0" u="none" strike="noStrike" baseline="0">
                    <a:solidFill>
                      <a:srgbClr val="000000"/>
                    </a:solidFill>
                    <a:latin typeface="Calibri"/>
                    <a:ea typeface="Calibri"/>
                    <a:cs typeface="Calibri"/>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'General (Project Satisfaction)'!#REF!</c:f>
              <c:strCache>
                <c:ptCount val="1"/>
                <c:pt idx="0">
                  <c:v>#REF!</c:v>
                </c:pt>
              </c:strCache>
            </c:strRef>
          </c:cat>
          <c:val>
            <c:numRef>
              <c:f>'General (Project Satisfaction)'!$D$16:$O$16</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44CE-4585-95D3-9DF7ECC7BF1F}"/>
            </c:ext>
          </c:extLst>
        </c:ser>
        <c:ser>
          <c:idx val="1"/>
          <c:order val="2"/>
          <c:tx>
            <c:v>EVERAGE</c:v>
          </c:tx>
          <c:spPr>
            <a:solidFill>
              <a:schemeClr val="accent6">
                <a:lumMod val="75000"/>
              </a:schemeClr>
            </a:solidFill>
          </c:spPr>
          <c:invertIfNegative val="0"/>
          <c:dPt>
            <c:idx val="12"/>
            <c:invertIfNegative val="0"/>
            <c:bubble3D val="0"/>
            <c:spPr>
              <a:solidFill>
                <a:srgbClr val="0070C0"/>
              </a:solidFill>
            </c:spPr>
            <c:extLst>
              <c:ext xmlns:c16="http://schemas.microsoft.com/office/drawing/2014/chart" uri="{C3380CC4-5D6E-409C-BE32-E72D297353CC}">
                <c16:uniqueId val="{00000001-44CE-4585-95D3-9DF7ECC7BF1F}"/>
              </c:ext>
            </c:extLst>
          </c:dPt>
          <c:dLbls>
            <c:dLbl>
              <c:idx val="1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CE-4585-95D3-9DF7ECC7BF1F}"/>
                </c:ext>
              </c:extLst>
            </c:dLbl>
            <c:numFmt formatCode="0%" sourceLinked="0"/>
            <c:spPr>
              <a:noFill/>
              <a:ln w="25400">
                <a:noFill/>
              </a:ln>
            </c:spPr>
            <c:txPr>
              <a:bodyPr/>
              <a:lstStyle/>
              <a:p>
                <a:pPr>
                  <a:defRPr sz="800" b="0" i="0" u="none" strike="noStrike" baseline="0">
                    <a:solidFill>
                      <a:srgbClr val="000000"/>
                    </a:solidFill>
                    <a:latin typeface="Calibri"/>
                    <a:ea typeface="Calibri"/>
                    <a:cs typeface="Calibri"/>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'General (Project Satisfaction)'!$D$6:$P$6</c:f>
              <c:strCache>
                <c:ptCount val="13"/>
                <c:pt idx="0">
                  <c:v>1</c:v>
                </c:pt>
                <c:pt idx="1">
                  <c:v>2</c:v>
                </c:pt>
                <c:pt idx="2">
                  <c:v>3</c:v>
                </c:pt>
                <c:pt idx="3">
                  <c:v>4</c:v>
                </c:pt>
                <c:pt idx="4">
                  <c:v>5</c:v>
                </c:pt>
                <c:pt idx="5">
                  <c:v>6</c:v>
                </c:pt>
                <c:pt idx="6">
                  <c:v>7</c:v>
                </c:pt>
                <c:pt idx="7">
                  <c:v>8</c:v>
                </c:pt>
                <c:pt idx="8">
                  <c:v>9</c:v>
                </c:pt>
                <c:pt idx="9">
                  <c:v>10</c:v>
                </c:pt>
                <c:pt idx="10">
                  <c:v>11</c:v>
                </c:pt>
                <c:pt idx="11">
                  <c:v>12</c:v>
                </c:pt>
                <c:pt idx="12">
                  <c:v>TOTAL</c:v>
                </c:pt>
              </c:strCache>
            </c:strRef>
          </c:cat>
          <c:val>
            <c:numRef>
              <c:f>'General (Project Satisfaction)'!$D$17:$P$17</c:f>
              <c:numCache>
                <c:formatCode>0.0%</c:formatCode>
                <c:ptCount val="13"/>
                <c:pt idx="12" formatCode="0.00%">
                  <c:v>0</c:v>
                </c:pt>
              </c:numCache>
            </c:numRef>
          </c:val>
          <c:extLst>
            <c:ext xmlns:c16="http://schemas.microsoft.com/office/drawing/2014/chart" uri="{C3380CC4-5D6E-409C-BE32-E72D297353CC}">
              <c16:uniqueId val="{00000002-44CE-4585-95D3-9DF7ECC7BF1F}"/>
            </c:ext>
          </c:extLst>
        </c:ser>
        <c:dLbls>
          <c:showLegendKey val="0"/>
          <c:showVal val="0"/>
          <c:showCatName val="0"/>
          <c:showSerName val="0"/>
          <c:showPercent val="0"/>
          <c:showBubbleSize val="0"/>
        </c:dLbls>
        <c:gapWidth val="100"/>
        <c:overlap val="50"/>
        <c:axId val="186392384"/>
        <c:axId val="186392928"/>
      </c:barChart>
      <c:lineChart>
        <c:grouping val="standard"/>
        <c:varyColors val="0"/>
        <c:ser>
          <c:idx val="0"/>
          <c:order val="1"/>
          <c:tx>
            <c:strRef>
              <c:f>'General (Project Satisfaction)'!$B$15</c:f>
              <c:strCache>
                <c:ptCount val="1"/>
                <c:pt idx="0">
                  <c:v>MỤC TIÊU MỨC ĐỘ HÀI LÒNG
TARGET OF SATISFIED LEVEL</c:v>
                </c:pt>
              </c:strCache>
            </c:strRef>
          </c:tx>
          <c:spPr>
            <a:ln>
              <a:solidFill>
                <a:srgbClr val="0070C0"/>
              </a:solidFill>
              <a:prstDash val="dash"/>
            </a:ln>
          </c:spPr>
          <c:marker>
            <c:symbol val="diamond"/>
            <c:size val="10"/>
            <c:spPr>
              <a:solidFill>
                <a:srgbClr val="0070C0"/>
              </a:solidFill>
              <a:ln w="6350" cap="rnd">
                <a:round/>
              </a:ln>
            </c:spPr>
          </c:marker>
          <c:cat>
            <c:strRef>
              <c:f>'General (Project Satisfaction)'!#REF!</c:f>
              <c:strCache>
                <c:ptCount val="1"/>
                <c:pt idx="0">
                  <c:v>#REF!</c:v>
                </c:pt>
              </c:strCache>
            </c:strRef>
          </c:cat>
          <c:val>
            <c:numRef>
              <c:f>'General (Project Satisfaction)'!$D$15:$P$15</c:f>
              <c:numCache>
                <c:formatCode>0%</c:formatCode>
                <c:ptCount val="13"/>
                <c:pt idx="0">
                  <c:v>0.95</c:v>
                </c:pt>
                <c:pt idx="1">
                  <c:v>0.95</c:v>
                </c:pt>
                <c:pt idx="2">
                  <c:v>0.95</c:v>
                </c:pt>
                <c:pt idx="3">
                  <c:v>0.95</c:v>
                </c:pt>
                <c:pt idx="4">
                  <c:v>0.95</c:v>
                </c:pt>
                <c:pt idx="5">
                  <c:v>0.95</c:v>
                </c:pt>
                <c:pt idx="6">
                  <c:v>0.95</c:v>
                </c:pt>
                <c:pt idx="7">
                  <c:v>0.95</c:v>
                </c:pt>
                <c:pt idx="8">
                  <c:v>0.95</c:v>
                </c:pt>
                <c:pt idx="9">
                  <c:v>0.95</c:v>
                </c:pt>
                <c:pt idx="10">
                  <c:v>0.95</c:v>
                </c:pt>
                <c:pt idx="11">
                  <c:v>0.95</c:v>
                </c:pt>
                <c:pt idx="12">
                  <c:v>0.95</c:v>
                </c:pt>
              </c:numCache>
            </c:numRef>
          </c:val>
          <c:smooth val="0"/>
          <c:extLst>
            <c:ext xmlns:c16="http://schemas.microsoft.com/office/drawing/2014/chart" uri="{C3380CC4-5D6E-409C-BE32-E72D297353CC}">
              <c16:uniqueId val="{00000003-44CE-4585-95D3-9DF7ECC7BF1F}"/>
            </c:ext>
          </c:extLst>
        </c:ser>
        <c:dLbls>
          <c:showLegendKey val="0"/>
          <c:showVal val="0"/>
          <c:showCatName val="0"/>
          <c:showSerName val="0"/>
          <c:showPercent val="0"/>
          <c:showBubbleSize val="0"/>
        </c:dLbls>
        <c:marker val="1"/>
        <c:smooth val="0"/>
        <c:axId val="186392384"/>
        <c:axId val="186392928"/>
      </c:lineChart>
      <c:catAx>
        <c:axId val="186392384"/>
        <c:scaling>
          <c:orientation val="minMax"/>
        </c:scaling>
        <c:delete val="0"/>
        <c:axPos val="b"/>
        <c:numFmt formatCode="General" sourceLinked="1"/>
        <c:majorTickMark val="out"/>
        <c:minorTickMark val="none"/>
        <c:tickLblPos val="nextTo"/>
        <c:txPr>
          <a:bodyPr rot="0" vert="horz"/>
          <a:lstStyle/>
          <a:p>
            <a:pPr>
              <a:defRPr sz="1000" b="1" i="0" u="none" strike="noStrike" baseline="0">
                <a:solidFill>
                  <a:srgbClr val="000000"/>
                </a:solidFill>
                <a:latin typeface="Calibri"/>
                <a:ea typeface="Calibri"/>
                <a:cs typeface="Calibri"/>
              </a:defRPr>
            </a:pPr>
            <a:endParaRPr lang="en-US"/>
          </a:p>
        </c:txPr>
        <c:crossAx val="186392928"/>
        <c:crosses val="autoZero"/>
        <c:auto val="1"/>
        <c:lblAlgn val="ctr"/>
        <c:lblOffset val="100"/>
        <c:noMultiLvlLbl val="0"/>
      </c:catAx>
      <c:valAx>
        <c:axId val="186392928"/>
        <c:scaling>
          <c:orientation val="minMax"/>
          <c:max val="1"/>
          <c:min val="0"/>
        </c:scaling>
        <c:delete val="0"/>
        <c:axPos val="r"/>
        <c:majorGridlines>
          <c:spPr>
            <a:ln>
              <a:prstDash val="sysDash"/>
            </a:ln>
            <a:effectLst>
              <a:outerShdw blurRad="50800" dist="25400" dir="5400000" algn="ctr" rotWithShape="0">
                <a:srgbClr val="000000">
                  <a:alpha val="43137"/>
                </a:srgbClr>
              </a:outerShdw>
            </a:effectLst>
          </c:spPr>
        </c:majorGridlines>
        <c:numFmt formatCode="0%" sourceLinked="1"/>
        <c:majorTickMark val="out"/>
        <c:minorTickMark val="none"/>
        <c:tickLblPos val="low"/>
        <c:txPr>
          <a:bodyPr rot="0" vert="horz"/>
          <a:lstStyle/>
          <a:p>
            <a:pPr>
              <a:defRPr sz="1000" b="0" i="0" u="none" strike="noStrike" baseline="0">
                <a:solidFill>
                  <a:srgbClr val="000000"/>
                </a:solidFill>
                <a:latin typeface="Calibri"/>
                <a:ea typeface="Calibri"/>
                <a:cs typeface="Calibri"/>
              </a:defRPr>
            </a:pPr>
            <a:endParaRPr lang="en-US"/>
          </a:p>
        </c:txPr>
        <c:crossAx val="186392384"/>
        <c:crosses val="max"/>
        <c:crossBetween val="between"/>
      </c:valAx>
      <c:spPr>
        <a:solidFill>
          <a:schemeClr val="accent1">
            <a:lumMod val="20000"/>
            <a:lumOff val="80000"/>
          </a:schemeClr>
        </a:solidFill>
        <a:ln>
          <a:solidFill>
            <a:schemeClr val="accent1">
              <a:lumMod val="20000"/>
              <a:lumOff val="80000"/>
              <a:alpha val="95000"/>
            </a:schemeClr>
          </a:solidFill>
        </a:ln>
        <a:effectLst>
          <a:outerShdw blurRad="50800" dist="152400" dir="5400000" algn="ctr" rotWithShape="0">
            <a:srgbClr val="000000">
              <a:alpha val="43137"/>
            </a:srgbClr>
          </a:outerShdw>
        </a:effectLst>
      </c:spPr>
    </c:plotArea>
    <c:legend>
      <c:legendPos val="r"/>
      <c:layout>
        <c:manualLayout>
          <c:xMode val="edge"/>
          <c:yMode val="edge"/>
          <c:x val="1.6511845532069514E-2"/>
          <c:y val="1.0182644695186298E-3"/>
          <c:w val="0.17656218726719486"/>
          <c:h val="0.93020905376518659"/>
        </c:manualLayout>
      </c:layout>
      <c:overlay val="0"/>
      <c:txPr>
        <a:bodyPr/>
        <a:lstStyle/>
        <a:p>
          <a:pPr>
            <a:defRPr sz="1000" b="0" i="0" u="none" strike="noStrike" baseline="0">
              <a:solidFill>
                <a:srgbClr val="000000"/>
              </a:solidFill>
              <a:latin typeface="Calibri"/>
              <a:ea typeface="Calibri"/>
              <a:cs typeface="Calibri"/>
            </a:defRPr>
          </a:pPr>
          <a:endParaRPr lang="en-US"/>
        </a:p>
      </c:txPr>
    </c:legend>
    <c:plotVisOnly val="1"/>
    <c:dispBlanksAs val="gap"/>
    <c:showDLblsOverMax val="0"/>
  </c:chart>
  <c:spPr>
    <a:ln>
      <a:solidFill>
        <a:srgbClr val="00B050">
          <a:alpha val="93000"/>
        </a:srgbClr>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 l="0.70000000000000062" r="0.70000000000000062" t="0.750000000000001" header="0.30000000000000032" footer="0.30000000000000032"/>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Calibri"/>
                <a:ea typeface="Calibri"/>
                <a:cs typeface="Calibri"/>
              </a:defRPr>
            </a:pPr>
            <a:r>
              <a:rPr lang="en-US"/>
              <a:t>PERCENTAGE OF SATISFIED LEVEL</a:t>
            </a:r>
          </a:p>
        </c:rich>
      </c:tx>
      <c:overlay val="0"/>
    </c:title>
    <c:autoTitleDeleted val="0"/>
    <c:plotArea>
      <c:layout>
        <c:manualLayout>
          <c:layoutTarget val="inner"/>
          <c:xMode val="edge"/>
          <c:yMode val="edge"/>
          <c:x val="0.32284102304659962"/>
          <c:y val="6.7030116080850716E-2"/>
          <c:w val="0.67715897695340033"/>
          <c:h val="0.84420770084151842"/>
        </c:manualLayout>
      </c:layout>
      <c:barChart>
        <c:barDir val="col"/>
        <c:grouping val="clustered"/>
        <c:varyColors val="0"/>
        <c:ser>
          <c:idx val="6"/>
          <c:order val="0"/>
          <c:tx>
            <c:strRef>
              <c:f>'General (For monthly bonus)'!$B$15</c:f>
              <c:strCache>
                <c:ptCount val="1"/>
                <c:pt idx="0">
                  <c:v>% MỨC ĐỘ HÀI LÒNG
PERCENTAGE OF SATISFIED LEVEL</c:v>
                </c:pt>
              </c:strCache>
            </c:strRef>
          </c:tx>
          <c:spPr>
            <a:pattFill prst="ltUpDiag">
              <a:fgClr>
                <a:srgbClr val="FF0000"/>
              </a:fgClr>
              <a:bgClr>
                <a:schemeClr val="bg1"/>
              </a:bgClr>
            </a:pattFill>
            <a:ln>
              <a:solidFill>
                <a:srgbClr val="FF0000"/>
              </a:solidFill>
            </a:ln>
          </c:spPr>
          <c:invertIfNegative val="0"/>
          <c:dLbls>
            <c:spPr>
              <a:noFill/>
              <a:ln w="25400">
                <a:noFill/>
              </a:ln>
            </c:spPr>
            <c:txPr>
              <a:bodyPr anchor="ctr" anchorCtr="0"/>
              <a:lstStyle/>
              <a:p>
                <a:pPr>
                  <a:defRPr sz="800" b="0" i="0" u="none" strike="noStrike" baseline="0">
                    <a:solidFill>
                      <a:srgbClr val="000000"/>
                    </a:solidFill>
                    <a:latin typeface="Calibri"/>
                    <a:ea typeface="Calibri"/>
                    <a:cs typeface="Calibri"/>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'General (For monthly bonus)'!#REF!</c:f>
              <c:strCache>
                <c:ptCount val="1"/>
                <c:pt idx="0">
                  <c:v>#REF!</c:v>
                </c:pt>
              </c:strCache>
            </c:strRef>
          </c:cat>
          <c:val>
            <c:numRef>
              <c:f>'General (For monthly bonus)'!$D$15:$O$15</c:f>
              <c:numCache>
                <c:formatCode>0%</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9BEE-4A42-930B-1200954F546E}"/>
            </c:ext>
          </c:extLst>
        </c:ser>
        <c:ser>
          <c:idx val="1"/>
          <c:order val="2"/>
          <c:tx>
            <c:v>EVERAGE</c:v>
          </c:tx>
          <c:spPr>
            <a:solidFill>
              <a:schemeClr val="tx2">
                <a:lumMod val="60000"/>
                <a:lumOff val="40000"/>
              </a:schemeClr>
            </a:solidFill>
          </c:spPr>
          <c:invertIfNegative val="0"/>
          <c:dLbls>
            <c:dLbl>
              <c:idx val="1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EE-4A42-930B-1200954F546E}"/>
                </c:ext>
              </c:extLst>
            </c:dLbl>
            <c:numFmt formatCode="0%" sourceLinked="0"/>
            <c:spPr>
              <a:noFill/>
              <a:ln w="25400">
                <a:noFill/>
              </a:ln>
            </c:spPr>
            <c:txPr>
              <a:bodyPr/>
              <a:lstStyle/>
              <a:p>
                <a:pPr>
                  <a:defRPr sz="800" b="0" i="0" u="none" strike="noStrike" baseline="0">
                    <a:solidFill>
                      <a:srgbClr val="000000"/>
                    </a:solidFill>
                    <a:latin typeface="Calibri"/>
                    <a:ea typeface="Calibri"/>
                    <a:cs typeface="Calibri"/>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'General (For monthly bonus)'!$D$5:$P$5</c:f>
              <c:strCache>
                <c:ptCount val="13"/>
                <c:pt idx="0">
                  <c:v>1</c:v>
                </c:pt>
                <c:pt idx="1">
                  <c:v>2</c:v>
                </c:pt>
                <c:pt idx="2">
                  <c:v>3</c:v>
                </c:pt>
                <c:pt idx="3">
                  <c:v>4</c:v>
                </c:pt>
                <c:pt idx="4">
                  <c:v>5</c:v>
                </c:pt>
                <c:pt idx="5">
                  <c:v>6</c:v>
                </c:pt>
                <c:pt idx="6">
                  <c:v>7</c:v>
                </c:pt>
                <c:pt idx="7">
                  <c:v>8</c:v>
                </c:pt>
                <c:pt idx="8">
                  <c:v>9</c:v>
                </c:pt>
                <c:pt idx="9">
                  <c:v>10</c:v>
                </c:pt>
                <c:pt idx="10">
                  <c:v>11</c:v>
                </c:pt>
                <c:pt idx="11">
                  <c:v>12</c:v>
                </c:pt>
                <c:pt idx="12">
                  <c:v>TOTAL</c:v>
                </c:pt>
              </c:strCache>
            </c:strRef>
          </c:cat>
          <c:val>
            <c:numRef>
              <c:f>'General (For monthly bonus)'!$D$16:$P$16</c:f>
              <c:numCache>
                <c:formatCode>0.0%</c:formatCode>
                <c:ptCount val="13"/>
                <c:pt idx="12" formatCode="0%">
                  <c:v>1</c:v>
                </c:pt>
              </c:numCache>
            </c:numRef>
          </c:val>
          <c:extLst>
            <c:ext xmlns:c16="http://schemas.microsoft.com/office/drawing/2014/chart" uri="{C3380CC4-5D6E-409C-BE32-E72D297353CC}">
              <c16:uniqueId val="{00000002-9BEE-4A42-930B-1200954F546E}"/>
            </c:ext>
          </c:extLst>
        </c:ser>
        <c:dLbls>
          <c:showLegendKey val="0"/>
          <c:showVal val="0"/>
          <c:showCatName val="0"/>
          <c:showSerName val="0"/>
          <c:showPercent val="0"/>
          <c:showBubbleSize val="0"/>
        </c:dLbls>
        <c:gapWidth val="100"/>
        <c:overlap val="50"/>
        <c:axId val="186405440"/>
        <c:axId val="186391296"/>
      </c:barChart>
      <c:lineChart>
        <c:grouping val="standard"/>
        <c:varyColors val="0"/>
        <c:ser>
          <c:idx val="0"/>
          <c:order val="1"/>
          <c:tx>
            <c:strRef>
              <c:f>'General (For monthly bonus)'!$B$14</c:f>
              <c:strCache>
                <c:ptCount val="1"/>
                <c:pt idx="0">
                  <c:v>MỤC TIÊU MỨC ĐỘ HÀI LÒNG
TARGET OF SATISFIED LEVEL</c:v>
                </c:pt>
              </c:strCache>
            </c:strRef>
          </c:tx>
          <c:spPr>
            <a:ln>
              <a:solidFill>
                <a:srgbClr val="0070C0"/>
              </a:solidFill>
              <a:prstDash val="dash"/>
            </a:ln>
          </c:spPr>
          <c:marker>
            <c:symbol val="diamond"/>
            <c:size val="10"/>
            <c:spPr>
              <a:solidFill>
                <a:srgbClr val="0070C0"/>
              </a:solidFill>
              <a:ln w="6350" cap="rnd">
                <a:round/>
              </a:ln>
            </c:spPr>
          </c:marker>
          <c:cat>
            <c:strRef>
              <c:f>'General (For monthly bonus)'!#REF!</c:f>
              <c:strCache>
                <c:ptCount val="1"/>
                <c:pt idx="0">
                  <c:v>#REF!</c:v>
                </c:pt>
              </c:strCache>
            </c:strRef>
          </c:cat>
          <c:val>
            <c:numRef>
              <c:f>'General (For monthly bonus)'!$D$14:$P$14</c:f>
              <c:numCache>
                <c:formatCode>0%</c:formatCode>
                <c:ptCount val="13"/>
                <c:pt idx="0">
                  <c:v>0.95</c:v>
                </c:pt>
                <c:pt idx="1">
                  <c:v>0.95</c:v>
                </c:pt>
                <c:pt idx="2">
                  <c:v>0.95</c:v>
                </c:pt>
                <c:pt idx="3">
                  <c:v>0.95</c:v>
                </c:pt>
                <c:pt idx="4">
                  <c:v>0.95</c:v>
                </c:pt>
                <c:pt idx="5">
                  <c:v>0.95</c:v>
                </c:pt>
                <c:pt idx="6">
                  <c:v>0.95</c:v>
                </c:pt>
                <c:pt idx="7">
                  <c:v>0.95</c:v>
                </c:pt>
                <c:pt idx="8">
                  <c:v>0.95</c:v>
                </c:pt>
                <c:pt idx="9">
                  <c:v>0.95</c:v>
                </c:pt>
                <c:pt idx="10">
                  <c:v>0.95</c:v>
                </c:pt>
                <c:pt idx="11">
                  <c:v>0.95</c:v>
                </c:pt>
                <c:pt idx="12">
                  <c:v>0.95</c:v>
                </c:pt>
              </c:numCache>
            </c:numRef>
          </c:val>
          <c:smooth val="0"/>
          <c:extLst>
            <c:ext xmlns:c16="http://schemas.microsoft.com/office/drawing/2014/chart" uri="{C3380CC4-5D6E-409C-BE32-E72D297353CC}">
              <c16:uniqueId val="{00000003-9BEE-4A42-930B-1200954F546E}"/>
            </c:ext>
          </c:extLst>
        </c:ser>
        <c:dLbls>
          <c:showLegendKey val="0"/>
          <c:showVal val="0"/>
          <c:showCatName val="0"/>
          <c:showSerName val="0"/>
          <c:showPercent val="0"/>
          <c:showBubbleSize val="0"/>
        </c:dLbls>
        <c:marker val="1"/>
        <c:smooth val="0"/>
        <c:axId val="186405440"/>
        <c:axId val="186391296"/>
      </c:lineChart>
      <c:catAx>
        <c:axId val="186405440"/>
        <c:scaling>
          <c:orientation val="minMax"/>
        </c:scaling>
        <c:delete val="0"/>
        <c:axPos val="b"/>
        <c:numFmt formatCode="General" sourceLinked="1"/>
        <c:majorTickMark val="out"/>
        <c:minorTickMark val="none"/>
        <c:tickLblPos val="nextTo"/>
        <c:txPr>
          <a:bodyPr rot="0" vert="horz"/>
          <a:lstStyle/>
          <a:p>
            <a:pPr>
              <a:defRPr sz="1000" b="1" i="0" u="none" strike="noStrike" baseline="0">
                <a:solidFill>
                  <a:srgbClr val="000000"/>
                </a:solidFill>
                <a:latin typeface="Calibri"/>
                <a:ea typeface="Calibri"/>
                <a:cs typeface="Calibri"/>
              </a:defRPr>
            </a:pPr>
            <a:endParaRPr lang="en-US"/>
          </a:p>
        </c:txPr>
        <c:crossAx val="186391296"/>
        <c:crosses val="autoZero"/>
        <c:auto val="1"/>
        <c:lblAlgn val="ctr"/>
        <c:lblOffset val="100"/>
        <c:noMultiLvlLbl val="0"/>
      </c:catAx>
      <c:valAx>
        <c:axId val="186391296"/>
        <c:scaling>
          <c:orientation val="minMax"/>
          <c:max val="1"/>
          <c:min val="0"/>
        </c:scaling>
        <c:delete val="0"/>
        <c:axPos val="r"/>
        <c:majorGridlines>
          <c:spPr>
            <a:ln>
              <a:prstDash val="sysDash"/>
            </a:ln>
            <a:effectLst>
              <a:outerShdw blurRad="50800" dist="25400" dir="5400000" algn="ctr" rotWithShape="0">
                <a:srgbClr val="000000">
                  <a:alpha val="43137"/>
                </a:srgbClr>
              </a:outerShdw>
            </a:effectLst>
          </c:spPr>
        </c:majorGridlines>
        <c:numFmt formatCode="0%" sourceLinked="1"/>
        <c:majorTickMark val="out"/>
        <c:minorTickMark val="none"/>
        <c:tickLblPos val="low"/>
        <c:txPr>
          <a:bodyPr rot="0" vert="horz"/>
          <a:lstStyle/>
          <a:p>
            <a:pPr>
              <a:defRPr sz="1000" b="0" i="0" u="none" strike="noStrike" baseline="0">
                <a:solidFill>
                  <a:srgbClr val="000000"/>
                </a:solidFill>
                <a:latin typeface="Calibri"/>
                <a:ea typeface="Calibri"/>
                <a:cs typeface="Calibri"/>
              </a:defRPr>
            </a:pPr>
            <a:endParaRPr lang="en-US"/>
          </a:p>
        </c:txPr>
        <c:crossAx val="186405440"/>
        <c:crosses val="max"/>
        <c:crossBetween val="between"/>
      </c:valAx>
      <c:spPr>
        <a:solidFill>
          <a:schemeClr val="accent1">
            <a:lumMod val="20000"/>
            <a:lumOff val="80000"/>
          </a:schemeClr>
        </a:solidFill>
        <a:ln>
          <a:solidFill>
            <a:schemeClr val="accent1">
              <a:lumMod val="20000"/>
              <a:lumOff val="80000"/>
              <a:alpha val="95000"/>
            </a:schemeClr>
          </a:solidFill>
        </a:ln>
        <a:effectLst>
          <a:outerShdw blurRad="50800" dist="152400" dir="5400000" algn="ctr" rotWithShape="0">
            <a:srgbClr val="000000">
              <a:alpha val="43137"/>
            </a:srgbClr>
          </a:outerShdw>
        </a:effectLst>
      </c:spPr>
    </c:plotArea>
    <c:legend>
      <c:legendPos val="r"/>
      <c:layout>
        <c:manualLayout>
          <c:xMode val="edge"/>
          <c:yMode val="edge"/>
          <c:x val="1.6511845532069514E-2"/>
          <c:y val="1.0182644695186298E-3"/>
          <c:w val="0.23082575433884717"/>
          <c:h val="0.93020905376518659"/>
        </c:manualLayout>
      </c:layout>
      <c:overlay val="0"/>
      <c:txPr>
        <a:bodyPr/>
        <a:lstStyle/>
        <a:p>
          <a:pPr>
            <a:defRPr sz="1000" b="0" i="0" u="none" strike="noStrike" baseline="0">
              <a:solidFill>
                <a:srgbClr val="000000"/>
              </a:solidFill>
              <a:latin typeface="Calibri"/>
              <a:ea typeface="Calibri"/>
              <a:cs typeface="Calibri"/>
            </a:defRPr>
          </a:pPr>
          <a:endParaRPr lang="en-US"/>
        </a:p>
      </c:txPr>
    </c:legend>
    <c:plotVisOnly val="1"/>
    <c:dispBlanksAs val="gap"/>
    <c:showDLblsOverMax val="0"/>
  </c:chart>
  <c:spPr>
    <a:ln w="12700">
      <a:solidFill>
        <a:srgbClr val="00B050">
          <a:alpha val="93000"/>
        </a:srgbClr>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 l="0.70000000000000062" r="0.70000000000000062" t="0.750000000000001" header="0.30000000000000032" footer="0.30000000000000032"/>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chart" Target="../charts/chart3.xml"/></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oneCellAnchor>
    <xdr:from>
      <xdr:col>0</xdr:col>
      <xdr:colOff>68036</xdr:colOff>
      <xdr:row>0</xdr:row>
      <xdr:rowOff>68035</xdr:rowOff>
    </xdr:from>
    <xdr:ext cx="1709963" cy="693965"/>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036" y="68035"/>
          <a:ext cx="1782535" cy="72233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28575</xdr:colOff>
      <xdr:row>17</xdr:row>
      <xdr:rowOff>47626</xdr:rowOff>
    </xdr:from>
    <xdr:to>
      <xdr:col>15</xdr:col>
      <xdr:colOff>476250</xdr:colOff>
      <xdr:row>35</xdr:row>
      <xdr:rowOff>38100</xdr:rowOff>
    </xdr:to>
    <xdr:graphicFrame macro="">
      <xdr:nvGraphicFramePr>
        <xdr:cNvPr id="37990417" name="Chart 9">
          <a:extLst>
            <a:ext uri="{FF2B5EF4-FFF2-40B4-BE49-F238E27FC236}">
              <a16:creationId xmlns:a16="http://schemas.microsoft.com/office/drawing/2014/main" id="{00000000-0008-0000-0100-000011B04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142876</xdr:colOff>
      <xdr:row>0</xdr:row>
      <xdr:rowOff>0</xdr:rowOff>
    </xdr:from>
    <xdr:to>
      <xdr:col>1</xdr:col>
      <xdr:colOff>1066801</xdr:colOff>
      <xdr:row>1</xdr:row>
      <xdr:rowOff>238125</xdr:rowOff>
    </xdr:to>
    <xdr:pic>
      <xdr:nvPicPr>
        <xdr:cNvPr id="2" name="Picture 3">
          <a:extLst>
            <a:ext uri="{FF2B5EF4-FFF2-40B4-BE49-F238E27FC236}">
              <a16:creationId xmlns:a16="http://schemas.microsoft.com/office/drawing/2014/main" id="{00000000-0008-0000-0100-000004000000}"/>
            </a:ext>
            <a:ext uri="{147F2762-F138-4A5C-976F-8EAC2B608ADB}">
              <a16:predDERef xmlns:a16="http://schemas.microsoft.com/office/drawing/2014/main" pred="{00000000-0008-0000-0100-000011B0430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2876" y="0"/>
          <a:ext cx="1143000" cy="495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66676</xdr:colOff>
      <xdr:row>0</xdr:row>
      <xdr:rowOff>38100</xdr:rowOff>
    </xdr:from>
    <xdr:to>
      <xdr:col>1</xdr:col>
      <xdr:colOff>684742</xdr:colOff>
      <xdr:row>1</xdr:row>
      <xdr:rowOff>251883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38100"/>
          <a:ext cx="1143000" cy="495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75639</xdr:colOff>
      <xdr:row>0</xdr:row>
      <xdr:rowOff>52106</xdr:rowOff>
    </xdr:from>
    <xdr:to>
      <xdr:col>1</xdr:col>
      <xdr:colOff>1002080</xdr:colOff>
      <xdr:row>1</xdr:row>
      <xdr:rowOff>22411</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639" y="52106"/>
          <a:ext cx="1363470" cy="586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180975</xdr:colOff>
      <xdr:row>0</xdr:row>
      <xdr:rowOff>66675</xdr:rowOff>
    </xdr:from>
    <xdr:to>
      <xdr:col>1</xdr:col>
      <xdr:colOff>997884</xdr:colOff>
      <xdr:row>0</xdr:row>
      <xdr:rowOff>575261</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66675"/>
          <a:ext cx="1255059" cy="50858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16</xdr:row>
      <xdr:rowOff>19050</xdr:rowOff>
    </xdr:from>
    <xdr:to>
      <xdr:col>15</xdr:col>
      <xdr:colOff>742949</xdr:colOff>
      <xdr:row>40</xdr:row>
      <xdr:rowOff>176893</xdr:rowOff>
    </xdr:to>
    <xdr:graphicFrame macro="">
      <xdr:nvGraphicFramePr>
        <xdr:cNvPr id="2" name="Chart 9">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38101</xdr:colOff>
      <xdr:row>0</xdr:row>
      <xdr:rowOff>38100</xdr:rowOff>
    </xdr:from>
    <xdr:to>
      <xdr:col>1</xdr:col>
      <xdr:colOff>962026</xdr:colOff>
      <xdr:row>2</xdr:row>
      <xdr:rowOff>19050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8101" y="38100"/>
          <a:ext cx="1143000" cy="4953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75639</xdr:colOff>
      <xdr:row>0</xdr:row>
      <xdr:rowOff>52106</xdr:rowOff>
    </xdr:from>
    <xdr:to>
      <xdr:col>1</xdr:col>
      <xdr:colOff>1002080</xdr:colOff>
      <xdr:row>1</xdr:row>
      <xdr:rowOff>22411</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639" y="52106"/>
          <a:ext cx="1364591" cy="58943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68035</xdr:rowOff>
    </xdr:from>
    <xdr:to>
      <xdr:col>1</xdr:col>
      <xdr:colOff>417285</xdr:colOff>
      <xdr:row>2</xdr:row>
      <xdr:rowOff>7959</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036" y="68035"/>
          <a:ext cx="1711324" cy="7019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28575</xdr:colOff>
      <xdr:row>15</xdr:row>
      <xdr:rowOff>142876</xdr:rowOff>
    </xdr:from>
    <xdr:to>
      <xdr:col>15</xdr:col>
      <xdr:colOff>476250</xdr:colOff>
      <xdr:row>33</xdr:row>
      <xdr:rowOff>133350</xdr:rowOff>
    </xdr:to>
    <xdr:graphicFrame macro="">
      <xdr:nvGraphicFramePr>
        <xdr:cNvPr id="2" name="Chart 9">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38101</xdr:colOff>
      <xdr:row>0</xdr:row>
      <xdr:rowOff>38100</xdr:rowOff>
    </xdr:from>
    <xdr:to>
      <xdr:col>1</xdr:col>
      <xdr:colOff>962026</xdr:colOff>
      <xdr:row>2</xdr:row>
      <xdr:rowOff>19050</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8101" y="38100"/>
          <a:ext cx="1143000" cy="4953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75639</xdr:colOff>
      <xdr:row>0</xdr:row>
      <xdr:rowOff>52106</xdr:rowOff>
    </xdr:from>
    <xdr:to>
      <xdr:col>1</xdr:col>
      <xdr:colOff>1002080</xdr:colOff>
      <xdr:row>1</xdr:row>
      <xdr:rowOff>22411</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639" y="52106"/>
          <a:ext cx="1364591" cy="58943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66676</xdr:colOff>
      <xdr:row>0</xdr:row>
      <xdr:rowOff>38100</xdr:rowOff>
    </xdr:from>
    <xdr:to>
      <xdr:col>1</xdr:col>
      <xdr:colOff>684742</xdr:colOff>
      <xdr:row>1</xdr:row>
      <xdr:rowOff>251883</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38100"/>
          <a:ext cx="1141941" cy="49000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comments" Target="../comments8.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comments" Target="../comments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rgb="FFFF0000"/>
    <pageSetUpPr fitToPage="1"/>
  </sheetPr>
  <dimension ref="A1:T1065"/>
  <sheetViews>
    <sheetView showGridLines="0" tabSelected="1" zoomScale="82" zoomScaleNormal="82" zoomScaleSheetLayoutView="25" workbookViewId="0">
      <selection activeCell="I4" sqref="I4"/>
    </sheetView>
  </sheetViews>
  <sheetFormatPr defaultColWidth="9" defaultRowHeight="30.6" customHeight="1" x14ac:dyDescent="0.25"/>
  <cols>
    <col min="1" max="1" width="20.42578125" style="97" customWidth="1"/>
    <col min="2" max="2" width="22.7109375" style="98" customWidth="1"/>
    <col min="3" max="3" width="23.42578125" style="98" customWidth="1"/>
    <col min="4" max="4" width="22.85546875" style="98" customWidth="1"/>
    <col min="5" max="5" width="34.42578125" style="99" customWidth="1"/>
    <col min="6" max="6" width="15.85546875" style="98" customWidth="1"/>
    <col min="7" max="7" width="10.7109375" style="87" customWidth="1"/>
    <col min="8" max="9" width="18.7109375" style="100" customWidth="1"/>
    <col min="10" max="11" width="20.7109375" style="100" customWidth="1"/>
    <col min="12" max="12" width="92.28515625" style="99" customWidth="1"/>
    <col min="13" max="13" width="29.140625" style="99" customWidth="1"/>
    <col min="14" max="14" width="17.7109375" style="98" customWidth="1"/>
    <col min="15" max="15" width="25.28515625" style="98" customWidth="1"/>
    <col min="16" max="16" width="17" style="101" customWidth="1"/>
    <col min="17" max="17" width="24.7109375" style="99" customWidth="1"/>
    <col min="18" max="18" width="16.42578125" style="132" customWidth="1"/>
    <col min="19" max="19" width="13.140625" style="87" customWidth="1"/>
    <col min="20" max="20" width="19.85546875" style="87" customWidth="1"/>
    <col min="21" max="22" width="9" style="87"/>
    <col min="23" max="23" width="7.28515625" style="87" customWidth="1"/>
    <col min="24" max="16384" width="9" style="87"/>
  </cols>
  <sheetData>
    <row r="1" spans="1:20" ht="53.85" customHeight="1" x14ac:dyDescent="0.25">
      <c r="A1" s="78"/>
      <c r="B1" s="78"/>
      <c r="C1" s="79"/>
      <c r="D1" s="79"/>
      <c r="E1" s="130" t="s">
        <v>0</v>
      </c>
      <c r="F1" s="81"/>
      <c r="G1" s="80"/>
      <c r="H1" s="248" t="s">
        <v>1</v>
      </c>
      <c r="I1" s="82"/>
      <c r="J1" s="83"/>
      <c r="K1" s="81"/>
      <c r="L1" s="84"/>
      <c r="M1" s="85"/>
      <c r="N1" s="81"/>
      <c r="O1" s="81"/>
      <c r="P1" s="86"/>
      <c r="Q1" s="88"/>
    </row>
    <row r="2" spans="1:20" s="11" customFormat="1" ht="24.4" customHeight="1" x14ac:dyDescent="0.25">
      <c r="A2" s="78"/>
      <c r="B2" s="104" t="s">
        <v>2</v>
      </c>
      <c r="C2" s="105"/>
      <c r="D2" s="175"/>
      <c r="E2" s="104"/>
      <c r="F2" s="78"/>
      <c r="G2" s="106"/>
      <c r="H2" s="97"/>
      <c r="I2" s="107"/>
      <c r="J2" s="83" t="s">
        <v>1</v>
      </c>
      <c r="K2" s="81"/>
      <c r="L2" s="84"/>
      <c r="M2" s="85"/>
      <c r="N2" s="81"/>
      <c r="O2" s="80"/>
      <c r="P2" s="86"/>
      <c r="Q2" s="88"/>
      <c r="R2" s="132"/>
    </row>
    <row r="3" spans="1:20" s="11" customFormat="1" ht="15.75" customHeight="1" x14ac:dyDescent="0.25">
      <c r="A3" s="108" t="s">
        <v>3</v>
      </c>
      <c r="B3" s="104" t="s">
        <v>4</v>
      </c>
      <c r="C3" s="287"/>
      <c r="D3" s="78"/>
      <c r="E3" s="225"/>
      <c r="F3" s="225"/>
      <c r="G3" s="104"/>
      <c r="H3" s="249"/>
      <c r="I3" s="225"/>
      <c r="J3" s="226"/>
      <c r="K3" s="81"/>
      <c r="L3" s="85"/>
      <c r="M3" s="85"/>
      <c r="N3" s="81"/>
      <c r="O3" s="81"/>
      <c r="P3" s="86"/>
      <c r="Q3" s="88"/>
      <c r="R3" s="132"/>
    </row>
    <row r="4" spans="1:20" s="11" customFormat="1" ht="15.75" customHeight="1" x14ac:dyDescent="0.25">
      <c r="A4" s="109"/>
      <c r="B4" s="224" t="s">
        <v>5</v>
      </c>
      <c r="C4" s="288"/>
      <c r="D4" s="285"/>
      <c r="E4" s="224"/>
      <c r="F4" s="272"/>
      <c r="G4" s="224"/>
      <c r="H4" s="250"/>
      <c r="I4" s="227"/>
      <c r="J4" s="228"/>
      <c r="K4" s="110"/>
      <c r="L4" s="111"/>
      <c r="M4" s="111"/>
      <c r="N4" s="110"/>
      <c r="O4" s="110"/>
      <c r="P4" s="112"/>
      <c r="Q4" s="88"/>
      <c r="R4" s="132"/>
    </row>
    <row r="5" spans="1:20" s="11" customFormat="1" ht="63.75" customHeight="1" x14ac:dyDescent="0.25">
      <c r="A5" s="109"/>
      <c r="B5" s="338" t="s">
        <v>6</v>
      </c>
      <c r="C5" s="338"/>
      <c r="D5" s="338"/>
      <c r="E5" s="338"/>
      <c r="F5" s="272"/>
      <c r="G5" s="224"/>
      <c r="H5" s="250"/>
      <c r="I5" s="227"/>
      <c r="J5" s="228"/>
      <c r="K5" s="110"/>
      <c r="L5" s="111"/>
      <c r="M5" s="111"/>
      <c r="N5" s="110"/>
      <c r="O5" s="110"/>
      <c r="P5" s="112"/>
      <c r="Q5" s="88"/>
      <c r="R5" s="132"/>
    </row>
    <row r="6" spans="1:20" ht="30" customHeight="1" x14ac:dyDescent="0.25">
      <c r="A6" s="229" t="s">
        <v>7</v>
      </c>
      <c r="B6" s="230" t="s">
        <v>8</v>
      </c>
      <c r="C6" s="230" t="s">
        <v>9</v>
      </c>
      <c r="D6" s="230" t="s">
        <v>10</v>
      </c>
      <c r="E6" s="229" t="s">
        <v>11</v>
      </c>
      <c r="F6" s="229" t="s">
        <v>15</v>
      </c>
      <c r="G6" s="232" t="s">
        <v>16</v>
      </c>
      <c r="H6" s="343" t="s">
        <v>17</v>
      </c>
      <c r="I6" s="344"/>
      <c r="J6" s="343" t="s">
        <v>18</v>
      </c>
      <c r="K6" s="344"/>
      <c r="L6" s="235" t="s">
        <v>19</v>
      </c>
      <c r="M6" s="230" t="s">
        <v>20</v>
      </c>
      <c r="N6" s="236" t="s">
        <v>21</v>
      </c>
      <c r="O6" s="237" t="s">
        <v>22</v>
      </c>
      <c r="P6" s="238" t="s">
        <v>23</v>
      </c>
      <c r="Q6" s="316" t="s">
        <v>24</v>
      </c>
      <c r="R6" s="341" t="s">
        <v>25</v>
      </c>
      <c r="S6" s="339" t="s">
        <v>26</v>
      </c>
      <c r="T6" s="339" t="s">
        <v>27</v>
      </c>
    </row>
    <row r="7" spans="1:20" ht="63.75" customHeight="1" x14ac:dyDescent="0.25">
      <c r="A7" s="239" t="s">
        <v>28</v>
      </c>
      <c r="B7" s="240" t="s">
        <v>29</v>
      </c>
      <c r="C7" s="240" t="s">
        <v>30</v>
      </c>
      <c r="D7" s="240" t="s">
        <v>30</v>
      </c>
      <c r="E7" s="239" t="s">
        <v>31</v>
      </c>
      <c r="F7" s="239" t="s">
        <v>35</v>
      </c>
      <c r="G7" s="242" t="s">
        <v>36</v>
      </c>
      <c r="H7" s="318" t="s">
        <v>37</v>
      </c>
      <c r="I7" s="243" t="s">
        <v>38</v>
      </c>
      <c r="J7" s="243" t="s">
        <v>39</v>
      </c>
      <c r="K7" s="244" t="s">
        <v>40</v>
      </c>
      <c r="L7" s="245" t="s">
        <v>41</v>
      </c>
      <c r="M7" s="240" t="s">
        <v>42</v>
      </c>
      <c r="N7" s="242" t="s">
        <v>43</v>
      </c>
      <c r="O7" s="246" t="s">
        <v>44</v>
      </c>
      <c r="P7" s="247" t="s">
        <v>45</v>
      </c>
      <c r="Q7" s="317" t="s">
        <v>46</v>
      </c>
      <c r="R7" s="342"/>
      <c r="S7" s="340"/>
      <c r="T7" s="340"/>
    </row>
    <row r="8" spans="1:20" s="11" customFormat="1" ht="90" customHeight="1" x14ac:dyDescent="0.25">
      <c r="A8" s="89"/>
      <c r="B8" s="90"/>
      <c r="C8" s="91"/>
      <c r="D8" s="91"/>
      <c r="E8" s="92"/>
      <c r="F8" s="90"/>
      <c r="G8" s="93"/>
      <c r="H8" s="114"/>
      <c r="I8" s="114"/>
      <c r="J8" s="114"/>
      <c r="K8" s="114"/>
      <c r="L8" s="96"/>
      <c r="M8" s="96"/>
      <c r="N8" s="90"/>
      <c r="O8" s="90"/>
      <c r="P8" s="95"/>
      <c r="Q8" s="90"/>
      <c r="R8" s="180"/>
      <c r="S8" s="215"/>
      <c r="T8" s="215"/>
    </row>
    <row r="9" spans="1:20" s="11" customFormat="1" ht="90" customHeight="1" x14ac:dyDescent="0.25">
      <c r="A9" s="89"/>
      <c r="B9" s="90"/>
      <c r="C9" s="91"/>
      <c r="D9" s="91"/>
      <c r="E9" s="92"/>
      <c r="F9" s="90"/>
      <c r="G9" s="93"/>
      <c r="H9" s="114"/>
      <c r="I9" s="114"/>
      <c r="J9" s="94"/>
      <c r="K9" s="94"/>
      <c r="L9" s="92"/>
      <c r="M9" s="92"/>
      <c r="N9" s="90"/>
      <c r="O9" s="90"/>
      <c r="P9" s="95"/>
      <c r="Q9" s="90"/>
      <c r="R9" s="180"/>
      <c r="S9" s="215"/>
      <c r="T9" s="215"/>
    </row>
    <row r="10" spans="1:20" s="11" customFormat="1" ht="66" customHeight="1" x14ac:dyDescent="0.25">
      <c r="A10" s="89"/>
      <c r="B10" s="90"/>
      <c r="C10" s="90"/>
      <c r="D10" s="90"/>
      <c r="E10" s="92"/>
      <c r="F10" s="90"/>
      <c r="G10" s="93"/>
      <c r="H10" s="114"/>
      <c r="I10" s="114"/>
      <c r="J10" s="94"/>
      <c r="K10" s="94"/>
      <c r="L10" s="96"/>
      <c r="M10" s="92"/>
      <c r="N10" s="90"/>
      <c r="O10" s="90"/>
      <c r="P10" s="95"/>
      <c r="Q10" s="90"/>
      <c r="R10" s="319"/>
      <c r="S10" s="215"/>
      <c r="T10" s="215"/>
    </row>
    <row r="11" spans="1:20" s="11" customFormat="1" ht="66" customHeight="1" x14ac:dyDescent="0.25">
      <c r="A11" s="89"/>
      <c r="B11" s="90"/>
      <c r="C11" s="90"/>
      <c r="D11" s="90"/>
      <c r="E11" s="92"/>
      <c r="F11" s="90"/>
      <c r="G11" s="93"/>
      <c r="H11" s="114"/>
      <c r="I11" s="114"/>
      <c r="J11" s="94"/>
      <c r="K11" s="94"/>
      <c r="L11" s="96"/>
      <c r="M11" s="92"/>
      <c r="N11" s="90"/>
      <c r="O11" s="90"/>
      <c r="P11" s="95"/>
      <c r="Q11" s="90"/>
      <c r="R11" s="180"/>
      <c r="S11" s="215"/>
      <c r="T11" s="215"/>
    </row>
    <row r="12" spans="1:20" s="11" customFormat="1" ht="66" customHeight="1" x14ac:dyDescent="0.25">
      <c r="A12" s="89"/>
      <c r="B12" s="90"/>
      <c r="C12" s="90"/>
      <c r="D12" s="90"/>
      <c r="E12" s="92"/>
      <c r="F12" s="90"/>
      <c r="G12" s="93"/>
      <c r="H12" s="114"/>
      <c r="I12" s="114"/>
      <c r="J12" s="94"/>
      <c r="K12" s="94"/>
      <c r="L12" s="96"/>
      <c r="M12" s="92"/>
      <c r="N12" s="90"/>
      <c r="O12" s="90"/>
      <c r="P12" s="95"/>
      <c r="Q12" s="90"/>
      <c r="R12" s="319"/>
      <c r="S12" s="215"/>
      <c r="T12" s="215"/>
    </row>
    <row r="13" spans="1:20" s="11" customFormat="1" ht="195" customHeight="1" x14ac:dyDescent="0.25">
      <c r="A13" s="89"/>
      <c r="B13" s="90"/>
      <c r="C13" s="90"/>
      <c r="D13" s="90"/>
      <c r="E13" s="92"/>
      <c r="F13" s="90"/>
      <c r="G13" s="93"/>
      <c r="H13" s="114"/>
      <c r="I13" s="114"/>
      <c r="J13" s="94"/>
      <c r="K13" s="94"/>
      <c r="L13" s="96"/>
      <c r="M13" s="92"/>
      <c r="N13" s="90"/>
      <c r="O13" s="90"/>
      <c r="P13" s="95"/>
      <c r="Q13" s="90"/>
      <c r="R13" s="180"/>
      <c r="S13" s="215"/>
      <c r="T13" s="215"/>
    </row>
    <row r="14" spans="1:20" s="11" customFormat="1" ht="120" customHeight="1" x14ac:dyDescent="0.25">
      <c r="A14" s="89"/>
      <c r="B14" s="90"/>
      <c r="C14" s="90"/>
      <c r="D14" s="90"/>
      <c r="E14" s="92"/>
      <c r="F14" s="90"/>
      <c r="G14" s="93"/>
      <c r="H14" s="114"/>
      <c r="I14" s="114"/>
      <c r="J14" s="94"/>
      <c r="K14" s="94"/>
      <c r="L14" s="96"/>
      <c r="M14" s="92"/>
      <c r="N14" s="90"/>
      <c r="O14" s="90"/>
      <c r="P14" s="95"/>
      <c r="Q14" s="90"/>
      <c r="R14" s="180"/>
      <c r="S14" s="215"/>
      <c r="T14" s="215"/>
    </row>
    <row r="15" spans="1:20" s="11" customFormat="1" ht="120" customHeight="1" x14ac:dyDescent="0.25">
      <c r="A15" s="89"/>
      <c r="B15" s="90"/>
      <c r="C15" s="90"/>
      <c r="D15" s="90"/>
      <c r="E15" s="92"/>
      <c r="F15" s="90"/>
      <c r="G15" s="93"/>
      <c r="H15" s="114"/>
      <c r="I15" s="114"/>
      <c r="J15" s="94"/>
      <c r="K15" s="94"/>
      <c r="L15" s="96"/>
      <c r="M15" s="92"/>
      <c r="N15" s="90"/>
      <c r="O15" s="90"/>
      <c r="P15" s="95"/>
      <c r="Q15" s="90"/>
      <c r="R15" s="180"/>
      <c r="S15" s="215"/>
      <c r="T15" s="215"/>
    </row>
    <row r="16" spans="1:20" s="11" customFormat="1" ht="84.75" customHeight="1" x14ac:dyDescent="0.25">
      <c r="A16" s="89"/>
      <c r="B16" s="90"/>
      <c r="C16" s="90"/>
      <c r="D16" s="90"/>
      <c r="E16" s="92"/>
      <c r="F16" s="90"/>
      <c r="G16" s="93"/>
      <c r="H16" s="114"/>
      <c r="I16" s="114"/>
      <c r="J16" s="94"/>
      <c r="K16" s="94"/>
      <c r="L16" s="96"/>
      <c r="M16" s="92"/>
      <c r="N16" s="90"/>
      <c r="O16" s="90"/>
      <c r="P16" s="95"/>
      <c r="Q16" s="90"/>
      <c r="R16" s="180"/>
      <c r="S16" s="215"/>
      <c r="T16" s="215"/>
    </row>
    <row r="17" spans="1:20" s="11" customFormat="1" ht="75" customHeight="1" x14ac:dyDescent="0.25">
      <c r="A17" s="89"/>
      <c r="B17" s="90"/>
      <c r="C17" s="91"/>
      <c r="D17" s="91"/>
      <c r="E17" s="92"/>
      <c r="F17" s="90"/>
      <c r="G17" s="93"/>
      <c r="H17" s="114"/>
      <c r="I17" s="114"/>
      <c r="J17" s="114"/>
      <c r="K17" s="114"/>
      <c r="L17" s="96"/>
      <c r="M17" s="96"/>
      <c r="N17" s="90"/>
      <c r="O17" s="90"/>
      <c r="P17" s="95"/>
      <c r="Q17" s="90"/>
      <c r="R17" s="180"/>
      <c r="S17" s="215"/>
      <c r="T17" s="215"/>
    </row>
    <row r="18" spans="1:20" s="11" customFormat="1" ht="66" customHeight="1" x14ac:dyDescent="0.25">
      <c r="A18" s="89"/>
      <c r="B18" s="90"/>
      <c r="C18" s="91"/>
      <c r="D18" s="91"/>
      <c r="E18" s="92"/>
      <c r="F18" s="90"/>
      <c r="G18" s="93"/>
      <c r="H18" s="114"/>
      <c r="I18" s="114"/>
      <c r="J18" s="114"/>
      <c r="K18" s="114"/>
      <c r="L18" s="96"/>
      <c r="M18" s="96"/>
      <c r="N18" s="90"/>
      <c r="O18" s="90"/>
      <c r="P18" s="95"/>
      <c r="Q18" s="90"/>
      <c r="R18" s="180"/>
      <c r="S18" s="215"/>
      <c r="T18" s="215"/>
    </row>
    <row r="19" spans="1:20" s="11" customFormat="1" ht="66" customHeight="1" x14ac:dyDescent="0.25">
      <c r="A19" s="89"/>
      <c r="B19" s="90"/>
      <c r="C19" s="91"/>
      <c r="D19" s="91"/>
      <c r="E19" s="92"/>
      <c r="F19" s="90"/>
      <c r="G19" s="93"/>
      <c r="H19" s="114"/>
      <c r="I19" s="114"/>
      <c r="J19" s="114"/>
      <c r="K19" s="114"/>
      <c r="L19" s="96"/>
      <c r="M19" s="96"/>
      <c r="N19" s="90"/>
      <c r="O19" s="90"/>
      <c r="P19" s="95"/>
      <c r="Q19" s="90"/>
      <c r="R19" s="180"/>
      <c r="S19" s="215"/>
      <c r="T19" s="215"/>
    </row>
    <row r="20" spans="1:20" s="11" customFormat="1" ht="66" customHeight="1" x14ac:dyDescent="0.25">
      <c r="A20" s="89"/>
      <c r="B20" s="90"/>
      <c r="C20" s="91"/>
      <c r="D20" s="91"/>
      <c r="E20" s="92"/>
      <c r="F20" s="90"/>
      <c r="G20" s="93"/>
      <c r="H20" s="114"/>
      <c r="I20" s="114"/>
      <c r="J20" s="114"/>
      <c r="K20" s="114"/>
      <c r="L20" s="96"/>
      <c r="M20" s="96"/>
      <c r="N20" s="90"/>
      <c r="O20" s="90"/>
      <c r="P20" s="95"/>
      <c r="Q20" s="90"/>
      <c r="R20" s="180"/>
      <c r="S20" s="215"/>
      <c r="T20" s="215"/>
    </row>
    <row r="21" spans="1:20" s="11" customFormat="1" ht="66" customHeight="1" x14ac:dyDescent="0.25">
      <c r="A21" s="89"/>
      <c r="B21" s="90"/>
      <c r="C21" s="90"/>
      <c r="D21" s="90"/>
      <c r="E21" s="92"/>
      <c r="F21" s="90"/>
      <c r="G21" s="93"/>
      <c r="H21" s="114"/>
      <c r="I21" s="114"/>
      <c r="J21" s="94"/>
      <c r="K21" s="94"/>
      <c r="L21" s="96"/>
      <c r="M21" s="92"/>
      <c r="N21" s="90"/>
      <c r="O21" s="90"/>
      <c r="P21" s="95"/>
      <c r="Q21" s="90"/>
      <c r="R21" s="180"/>
      <c r="S21" s="215"/>
      <c r="T21" s="215"/>
    </row>
    <row r="22" spans="1:20" s="11" customFormat="1" ht="66" customHeight="1" x14ac:dyDescent="0.25">
      <c r="A22" s="89"/>
      <c r="B22" s="90"/>
      <c r="C22" s="90"/>
      <c r="D22" s="90"/>
      <c r="E22" s="92"/>
      <c r="F22" s="90"/>
      <c r="G22" s="93"/>
      <c r="H22" s="114"/>
      <c r="I22" s="114"/>
      <c r="J22" s="94"/>
      <c r="K22" s="94"/>
      <c r="L22" s="96"/>
      <c r="M22" s="92"/>
      <c r="N22" s="90"/>
      <c r="O22" s="90"/>
      <c r="P22" s="95"/>
      <c r="Q22" s="90"/>
      <c r="R22" s="180"/>
      <c r="S22" s="215"/>
      <c r="T22" s="215"/>
    </row>
    <row r="23" spans="1:20" s="11" customFormat="1" ht="66" customHeight="1" x14ac:dyDescent="0.25">
      <c r="A23" s="89"/>
      <c r="B23" s="90"/>
      <c r="C23" s="90"/>
      <c r="D23" s="90"/>
      <c r="E23" s="92"/>
      <c r="F23" s="90"/>
      <c r="G23" s="93"/>
      <c r="H23" s="114"/>
      <c r="I23" s="114"/>
      <c r="J23" s="94"/>
      <c r="K23" s="94"/>
      <c r="L23" s="96"/>
      <c r="M23" s="92"/>
      <c r="N23" s="90"/>
      <c r="O23" s="90"/>
      <c r="P23" s="95"/>
      <c r="Q23" s="90"/>
      <c r="R23" s="180"/>
      <c r="S23" s="215"/>
      <c r="T23" s="215"/>
    </row>
    <row r="24" spans="1:20" s="11" customFormat="1" ht="66" customHeight="1" x14ac:dyDescent="0.25">
      <c r="A24" s="89"/>
      <c r="B24" s="90"/>
      <c r="C24" s="90"/>
      <c r="D24" s="90"/>
      <c r="E24" s="92"/>
      <c r="F24" s="90"/>
      <c r="G24" s="93"/>
      <c r="H24" s="114"/>
      <c r="I24" s="114"/>
      <c r="J24" s="94"/>
      <c r="K24" s="94"/>
      <c r="L24" s="92"/>
      <c r="M24" s="92"/>
      <c r="N24" s="90"/>
      <c r="O24" s="90"/>
      <c r="P24" s="95"/>
      <c r="Q24" s="90"/>
      <c r="R24" s="180"/>
      <c r="S24" s="215"/>
      <c r="T24" s="215"/>
    </row>
    <row r="25" spans="1:20" s="11" customFormat="1" ht="66" customHeight="1" x14ac:dyDescent="0.25">
      <c r="A25" s="89"/>
      <c r="B25" s="90"/>
      <c r="C25" s="90"/>
      <c r="D25" s="90"/>
      <c r="E25" s="92"/>
      <c r="F25" s="90"/>
      <c r="G25" s="93"/>
      <c r="H25" s="114"/>
      <c r="I25" s="114"/>
      <c r="J25" s="94"/>
      <c r="K25" s="94"/>
      <c r="L25" s="92"/>
      <c r="M25" s="92"/>
      <c r="N25" s="90"/>
      <c r="O25" s="90"/>
      <c r="P25" s="95"/>
      <c r="Q25" s="90"/>
      <c r="R25" s="180"/>
      <c r="S25" s="215"/>
      <c r="T25" s="215"/>
    </row>
    <row r="26" spans="1:20" s="11" customFormat="1" ht="66" customHeight="1" x14ac:dyDescent="0.25">
      <c r="A26" s="320"/>
      <c r="B26" s="90"/>
      <c r="C26" s="91"/>
      <c r="D26" s="91"/>
      <c r="E26" s="96"/>
      <c r="F26" s="90"/>
      <c r="G26" s="93"/>
      <c r="H26" s="114"/>
      <c r="I26" s="114"/>
      <c r="J26" s="94"/>
      <c r="K26" s="94"/>
      <c r="L26" s="92"/>
      <c r="M26" s="92"/>
      <c r="N26" s="90"/>
      <c r="O26" s="90"/>
      <c r="P26" s="95"/>
      <c r="Q26" s="90"/>
      <c r="R26" s="180"/>
      <c r="S26" s="215"/>
      <c r="T26" s="215"/>
    </row>
    <row r="27" spans="1:20" s="11" customFormat="1" ht="66" customHeight="1" x14ac:dyDescent="0.25">
      <c r="A27" s="320"/>
      <c r="B27" s="90"/>
      <c r="C27" s="90"/>
      <c r="D27" s="90"/>
      <c r="E27" s="92"/>
      <c r="F27" s="90"/>
      <c r="G27" s="93"/>
      <c r="H27" s="114"/>
      <c r="I27" s="114"/>
      <c r="J27" s="94"/>
      <c r="K27" s="94"/>
      <c r="L27" s="96"/>
      <c r="M27" s="92"/>
      <c r="N27" s="90"/>
      <c r="O27" s="90"/>
      <c r="P27" s="95"/>
      <c r="Q27" s="90"/>
      <c r="R27" s="180"/>
      <c r="S27" s="215"/>
      <c r="T27" s="215"/>
    </row>
    <row r="28" spans="1:20" s="11" customFormat="1" ht="66" customHeight="1" x14ac:dyDescent="0.25">
      <c r="A28" s="320"/>
      <c r="B28" s="90"/>
      <c r="C28" s="90"/>
      <c r="D28" s="90"/>
      <c r="E28" s="92"/>
      <c r="F28" s="90"/>
      <c r="G28" s="93"/>
      <c r="H28" s="114"/>
      <c r="I28" s="114"/>
      <c r="J28" s="94"/>
      <c r="K28" s="94"/>
      <c r="L28" s="96"/>
      <c r="M28" s="92"/>
      <c r="N28" s="90"/>
      <c r="O28" s="90"/>
      <c r="P28" s="95"/>
      <c r="Q28" s="90"/>
      <c r="R28" s="319"/>
      <c r="S28" s="215"/>
      <c r="T28" s="215"/>
    </row>
    <row r="29" spans="1:20" s="11" customFormat="1" ht="66" customHeight="1" x14ac:dyDescent="0.25">
      <c r="A29" s="89"/>
      <c r="B29" s="90"/>
      <c r="C29" s="91"/>
      <c r="D29" s="91"/>
      <c r="E29" s="92"/>
      <c r="F29" s="90"/>
      <c r="G29" s="93"/>
      <c r="H29" s="114"/>
      <c r="I29" s="114"/>
      <c r="J29" s="94"/>
      <c r="K29" s="94"/>
      <c r="L29" s="92"/>
      <c r="M29" s="92"/>
      <c r="N29" s="90"/>
      <c r="O29" s="90"/>
      <c r="P29" s="95"/>
      <c r="Q29" s="90"/>
      <c r="R29" s="180"/>
      <c r="S29" s="215"/>
      <c r="T29" s="215"/>
    </row>
    <row r="30" spans="1:20" s="11" customFormat="1" ht="66" customHeight="1" x14ac:dyDescent="0.25">
      <c r="A30" s="89"/>
      <c r="B30" s="90"/>
      <c r="C30" s="90"/>
      <c r="D30" s="90"/>
      <c r="E30" s="92"/>
      <c r="F30" s="90"/>
      <c r="G30" s="93"/>
      <c r="H30" s="114"/>
      <c r="I30" s="114"/>
      <c r="J30" s="94"/>
      <c r="K30" s="94"/>
      <c r="L30" s="92"/>
      <c r="M30" s="92"/>
      <c r="N30" s="90"/>
      <c r="O30" s="90"/>
      <c r="P30" s="95"/>
      <c r="Q30" s="90"/>
      <c r="R30" s="180"/>
      <c r="S30" s="215"/>
      <c r="T30" s="215"/>
    </row>
    <row r="31" spans="1:20" s="11" customFormat="1" ht="66" customHeight="1" x14ac:dyDescent="0.25">
      <c r="A31" s="89"/>
      <c r="B31" s="90"/>
      <c r="C31" s="90"/>
      <c r="D31" s="90"/>
      <c r="E31" s="92"/>
      <c r="F31" s="90"/>
      <c r="G31" s="93"/>
      <c r="H31" s="114"/>
      <c r="I31" s="114"/>
      <c r="J31" s="94"/>
      <c r="K31" s="94"/>
      <c r="L31" s="92"/>
      <c r="M31" s="92"/>
      <c r="N31" s="90"/>
      <c r="O31" s="90"/>
      <c r="P31" s="95"/>
      <c r="Q31" s="90"/>
      <c r="R31" s="180"/>
      <c r="S31" s="215"/>
      <c r="T31" s="215"/>
    </row>
    <row r="32" spans="1:20" s="11" customFormat="1" ht="66" customHeight="1" x14ac:dyDescent="0.25">
      <c r="A32" s="89"/>
      <c r="B32" s="90"/>
      <c r="C32" s="90"/>
      <c r="D32" s="90"/>
      <c r="E32" s="92"/>
      <c r="F32" s="90"/>
      <c r="G32" s="93"/>
      <c r="H32" s="114"/>
      <c r="I32" s="114"/>
      <c r="J32" s="94"/>
      <c r="K32" s="94"/>
      <c r="L32" s="92"/>
      <c r="M32" s="92"/>
      <c r="N32" s="90"/>
      <c r="O32" s="90"/>
      <c r="P32" s="95"/>
      <c r="Q32" s="90"/>
      <c r="R32" s="180"/>
      <c r="S32" s="215"/>
      <c r="T32" s="215"/>
    </row>
    <row r="33" spans="1:20" s="11" customFormat="1" ht="66" customHeight="1" x14ac:dyDescent="0.25">
      <c r="A33" s="89"/>
      <c r="B33" s="90"/>
      <c r="C33" s="90"/>
      <c r="D33" s="90"/>
      <c r="E33" s="92"/>
      <c r="F33" s="90"/>
      <c r="G33" s="93"/>
      <c r="H33" s="114"/>
      <c r="I33" s="114"/>
      <c r="J33" s="94"/>
      <c r="K33" s="94"/>
      <c r="L33" s="92"/>
      <c r="M33" s="92"/>
      <c r="N33" s="90"/>
      <c r="O33" s="90"/>
      <c r="P33" s="95"/>
      <c r="Q33" s="90"/>
      <c r="R33" s="180"/>
      <c r="S33" s="215"/>
      <c r="T33" s="215"/>
    </row>
    <row r="34" spans="1:20" s="11" customFormat="1" ht="66" customHeight="1" x14ac:dyDescent="0.25">
      <c r="A34" s="89"/>
      <c r="B34" s="90"/>
      <c r="C34" s="90"/>
      <c r="D34" s="90"/>
      <c r="E34" s="92"/>
      <c r="F34" s="90"/>
      <c r="G34" s="93"/>
      <c r="H34" s="114"/>
      <c r="I34" s="114"/>
      <c r="J34" s="94"/>
      <c r="K34" s="94"/>
      <c r="L34" s="96"/>
      <c r="M34" s="92"/>
      <c r="N34" s="90"/>
      <c r="O34" s="90"/>
      <c r="P34" s="95"/>
      <c r="Q34" s="90"/>
      <c r="R34" s="180"/>
      <c r="S34" s="215"/>
      <c r="T34" s="215"/>
    </row>
    <row r="35" spans="1:20" s="11" customFormat="1" ht="66" customHeight="1" x14ac:dyDescent="0.25">
      <c r="A35" s="89"/>
      <c r="B35" s="90"/>
      <c r="C35" s="90"/>
      <c r="D35" s="90"/>
      <c r="E35" s="92"/>
      <c r="F35" s="90"/>
      <c r="G35" s="93"/>
      <c r="H35" s="114"/>
      <c r="I35" s="114"/>
      <c r="J35" s="94"/>
      <c r="K35" s="94"/>
      <c r="L35" s="96"/>
      <c r="M35" s="92"/>
      <c r="N35" s="90"/>
      <c r="O35" s="90"/>
      <c r="P35" s="95"/>
      <c r="Q35" s="90"/>
      <c r="R35" s="180"/>
      <c r="S35" s="215"/>
      <c r="T35" s="215"/>
    </row>
    <row r="36" spans="1:20" s="11" customFormat="1" ht="66" customHeight="1" x14ac:dyDescent="0.25">
      <c r="A36" s="89"/>
      <c r="B36" s="90"/>
      <c r="C36" s="90"/>
      <c r="D36" s="90"/>
      <c r="E36" s="92"/>
      <c r="F36" s="90"/>
      <c r="G36" s="93"/>
      <c r="H36" s="114"/>
      <c r="I36" s="114"/>
      <c r="J36" s="94"/>
      <c r="K36" s="94"/>
      <c r="L36" s="92"/>
      <c r="M36" s="92"/>
      <c r="N36" s="90"/>
      <c r="O36" s="90"/>
      <c r="P36" s="95"/>
      <c r="Q36" s="90"/>
      <c r="R36" s="180"/>
      <c r="S36" s="215"/>
      <c r="T36" s="215"/>
    </row>
    <row r="37" spans="1:20" s="11" customFormat="1" ht="66" customHeight="1" x14ac:dyDescent="0.25">
      <c r="A37" s="89"/>
      <c r="B37" s="90"/>
      <c r="C37" s="90"/>
      <c r="D37" s="90"/>
      <c r="E37" s="92"/>
      <c r="F37" s="90"/>
      <c r="G37" s="93"/>
      <c r="H37" s="114"/>
      <c r="I37" s="114"/>
      <c r="J37" s="94"/>
      <c r="K37" s="94"/>
      <c r="L37" s="92"/>
      <c r="M37" s="92"/>
      <c r="N37" s="90"/>
      <c r="O37" s="90"/>
      <c r="P37" s="95"/>
      <c r="Q37" s="90"/>
      <c r="R37" s="180"/>
      <c r="S37" s="215"/>
      <c r="T37" s="215"/>
    </row>
    <row r="38" spans="1:20" s="11" customFormat="1" ht="66" customHeight="1" x14ac:dyDescent="0.25">
      <c r="A38" s="89"/>
      <c r="B38" s="90"/>
      <c r="C38" s="90"/>
      <c r="D38" s="90"/>
      <c r="E38" s="92"/>
      <c r="F38" s="90"/>
      <c r="G38" s="93"/>
      <c r="H38" s="114"/>
      <c r="I38" s="114"/>
      <c r="J38" s="94"/>
      <c r="K38" s="94"/>
      <c r="L38" s="96"/>
      <c r="M38" s="92"/>
      <c r="N38" s="90"/>
      <c r="O38" s="90"/>
      <c r="P38" s="95"/>
      <c r="Q38" s="90"/>
      <c r="R38" s="180"/>
      <c r="S38" s="215"/>
      <c r="T38" s="215"/>
    </row>
    <row r="39" spans="1:20" s="11" customFormat="1" ht="66" customHeight="1" x14ac:dyDescent="0.25">
      <c r="A39" s="89"/>
      <c r="B39" s="90"/>
      <c r="C39" s="90"/>
      <c r="D39" s="90"/>
      <c r="E39" s="92"/>
      <c r="F39" s="90"/>
      <c r="G39" s="93"/>
      <c r="H39" s="114"/>
      <c r="I39" s="114"/>
      <c r="J39" s="94"/>
      <c r="K39" s="94"/>
      <c r="L39" s="96"/>
      <c r="M39" s="92"/>
      <c r="N39" s="90"/>
      <c r="O39" s="90"/>
      <c r="P39" s="95"/>
      <c r="Q39" s="90"/>
      <c r="R39" s="180"/>
      <c r="S39" s="215"/>
      <c r="T39" s="215"/>
    </row>
    <row r="40" spans="1:20" s="11" customFormat="1" ht="66" customHeight="1" x14ac:dyDescent="0.25">
      <c r="A40" s="89"/>
      <c r="B40" s="90"/>
      <c r="C40" s="90"/>
      <c r="D40" s="90"/>
      <c r="E40" s="92"/>
      <c r="F40" s="90"/>
      <c r="G40" s="93"/>
      <c r="H40" s="114"/>
      <c r="I40" s="114"/>
      <c r="J40" s="94"/>
      <c r="K40" s="94"/>
      <c r="L40" s="92"/>
      <c r="M40" s="92"/>
      <c r="N40" s="90"/>
      <c r="O40" s="90"/>
      <c r="P40" s="95"/>
      <c r="Q40" s="90"/>
      <c r="R40" s="180"/>
      <c r="S40" s="215"/>
      <c r="T40" s="215"/>
    </row>
    <row r="41" spans="1:20" s="11" customFormat="1" ht="66" customHeight="1" x14ac:dyDescent="0.25">
      <c r="A41" s="89"/>
      <c r="B41" s="90"/>
      <c r="C41" s="90"/>
      <c r="D41" s="90"/>
      <c r="E41" s="92"/>
      <c r="F41" s="90"/>
      <c r="G41" s="93"/>
      <c r="H41" s="114"/>
      <c r="I41" s="114"/>
      <c r="J41" s="94"/>
      <c r="K41" s="94"/>
      <c r="L41" s="96"/>
      <c r="M41" s="92"/>
      <c r="N41" s="90"/>
      <c r="O41" s="90"/>
      <c r="P41" s="95"/>
      <c r="Q41" s="90"/>
      <c r="R41" s="180"/>
      <c r="S41" s="215"/>
      <c r="T41" s="215"/>
    </row>
    <row r="42" spans="1:20" s="11" customFormat="1" ht="66" customHeight="1" x14ac:dyDescent="0.25">
      <c r="A42" s="89"/>
      <c r="B42" s="90"/>
      <c r="C42" s="90"/>
      <c r="D42" s="90"/>
      <c r="E42" s="92"/>
      <c r="F42" s="90"/>
      <c r="G42" s="93"/>
      <c r="H42" s="114"/>
      <c r="I42" s="114"/>
      <c r="J42" s="94"/>
      <c r="K42" s="94"/>
      <c r="L42" s="96"/>
      <c r="M42" s="92"/>
      <c r="N42" s="90"/>
      <c r="O42" s="90"/>
      <c r="P42" s="95"/>
      <c r="Q42" s="90"/>
      <c r="R42" s="180"/>
      <c r="S42" s="215"/>
      <c r="T42" s="215"/>
    </row>
    <row r="43" spans="1:20" s="11" customFormat="1" ht="66" customHeight="1" x14ac:dyDescent="0.25">
      <c r="A43" s="89"/>
      <c r="B43" s="90"/>
      <c r="C43" s="90"/>
      <c r="D43" s="90"/>
      <c r="E43" s="92"/>
      <c r="F43" s="90"/>
      <c r="G43" s="93"/>
      <c r="H43" s="114"/>
      <c r="I43" s="114"/>
      <c r="J43" s="94"/>
      <c r="K43" s="94"/>
      <c r="L43" s="96"/>
      <c r="M43" s="92"/>
      <c r="N43" s="90"/>
      <c r="O43" s="90"/>
      <c r="P43" s="95"/>
      <c r="Q43" s="90"/>
      <c r="R43" s="180"/>
      <c r="S43" s="215"/>
      <c r="T43" s="215"/>
    </row>
    <row r="44" spans="1:20" s="11" customFormat="1" ht="66" customHeight="1" x14ac:dyDescent="0.25">
      <c r="A44" s="89"/>
      <c r="B44" s="90"/>
      <c r="C44" s="91"/>
      <c r="D44" s="91"/>
      <c r="E44" s="92"/>
      <c r="F44" s="90"/>
      <c r="G44" s="93"/>
      <c r="H44" s="114"/>
      <c r="I44" s="114"/>
      <c r="J44" s="94"/>
      <c r="K44" s="94"/>
      <c r="L44" s="92"/>
      <c r="M44" s="92"/>
      <c r="N44" s="90"/>
      <c r="O44" s="90"/>
      <c r="P44" s="95"/>
      <c r="Q44" s="90"/>
      <c r="R44" s="180"/>
      <c r="S44" s="215"/>
      <c r="T44" s="215"/>
    </row>
    <row r="45" spans="1:20" s="11" customFormat="1" ht="66" customHeight="1" x14ac:dyDescent="0.25">
      <c r="A45" s="89"/>
      <c r="B45" s="90"/>
      <c r="C45" s="90"/>
      <c r="D45" s="90"/>
      <c r="E45" s="92"/>
      <c r="F45" s="90"/>
      <c r="G45" s="93"/>
      <c r="H45" s="114"/>
      <c r="I45" s="114"/>
      <c r="J45" s="94"/>
      <c r="K45" s="94"/>
      <c r="L45" s="92"/>
      <c r="M45" s="92"/>
      <c r="N45" s="90"/>
      <c r="O45" s="90"/>
      <c r="P45" s="95"/>
      <c r="Q45" s="90"/>
      <c r="R45" s="180"/>
      <c r="S45" s="215"/>
      <c r="T45" s="215"/>
    </row>
    <row r="46" spans="1:20" s="11" customFormat="1" ht="66" customHeight="1" x14ac:dyDescent="0.25">
      <c r="A46" s="89"/>
      <c r="B46" s="90"/>
      <c r="C46" s="90"/>
      <c r="D46" s="90"/>
      <c r="E46" s="92"/>
      <c r="F46" s="90"/>
      <c r="G46" s="93"/>
      <c r="H46" s="114"/>
      <c r="I46" s="114"/>
      <c r="J46" s="94"/>
      <c r="K46" s="94"/>
      <c r="L46" s="96"/>
      <c r="M46" s="92"/>
      <c r="N46" s="90"/>
      <c r="O46" s="90"/>
      <c r="P46" s="95"/>
      <c r="Q46" s="90"/>
      <c r="R46" s="180"/>
      <c r="S46" s="215"/>
      <c r="T46" s="215"/>
    </row>
    <row r="47" spans="1:20" s="11" customFormat="1" ht="66" customHeight="1" x14ac:dyDescent="0.25">
      <c r="A47" s="89"/>
      <c r="B47" s="90"/>
      <c r="C47" s="90"/>
      <c r="D47" s="90"/>
      <c r="E47" s="92"/>
      <c r="F47" s="90"/>
      <c r="G47" s="93"/>
      <c r="H47" s="114"/>
      <c r="I47" s="114"/>
      <c r="J47" s="94"/>
      <c r="K47" s="94"/>
      <c r="L47" s="96"/>
      <c r="M47" s="92"/>
      <c r="N47" s="90"/>
      <c r="O47" s="90"/>
      <c r="P47" s="95"/>
      <c r="Q47" s="90"/>
      <c r="R47" s="180"/>
      <c r="S47" s="215"/>
      <c r="T47" s="215"/>
    </row>
    <row r="48" spans="1:20" s="11" customFormat="1" ht="66" customHeight="1" x14ac:dyDescent="0.25">
      <c r="A48" s="89"/>
      <c r="B48" s="90"/>
      <c r="C48" s="90"/>
      <c r="D48" s="90"/>
      <c r="E48" s="92"/>
      <c r="F48" s="90"/>
      <c r="G48" s="93"/>
      <c r="H48" s="114"/>
      <c r="I48" s="114"/>
      <c r="J48" s="94"/>
      <c r="K48" s="94"/>
      <c r="L48" s="96"/>
      <c r="M48" s="92"/>
      <c r="N48" s="90"/>
      <c r="O48" s="90"/>
      <c r="P48" s="95"/>
      <c r="Q48" s="90"/>
      <c r="R48" s="180"/>
      <c r="S48" s="215"/>
      <c r="T48" s="215"/>
    </row>
    <row r="49" spans="1:20" s="11" customFormat="1" ht="66" customHeight="1" x14ac:dyDescent="0.25">
      <c r="A49" s="89"/>
      <c r="B49" s="90"/>
      <c r="C49" s="90"/>
      <c r="D49" s="90"/>
      <c r="E49" s="92"/>
      <c r="F49" s="90"/>
      <c r="G49" s="93"/>
      <c r="H49" s="114"/>
      <c r="I49" s="114"/>
      <c r="J49" s="94"/>
      <c r="K49" s="94"/>
      <c r="L49" s="92"/>
      <c r="M49" s="92"/>
      <c r="N49" s="90"/>
      <c r="O49" s="90"/>
      <c r="P49" s="95"/>
      <c r="Q49" s="90"/>
      <c r="R49" s="180"/>
      <c r="S49" s="215"/>
      <c r="T49" s="215"/>
    </row>
    <row r="50" spans="1:20" s="11" customFormat="1" ht="66" customHeight="1" x14ac:dyDescent="0.25">
      <c r="A50" s="89"/>
      <c r="B50" s="90"/>
      <c r="C50" s="90"/>
      <c r="D50" s="90"/>
      <c r="E50" s="92"/>
      <c r="F50" s="90"/>
      <c r="G50" s="93"/>
      <c r="H50" s="114"/>
      <c r="I50" s="114"/>
      <c r="J50" s="94"/>
      <c r="K50" s="94"/>
      <c r="L50" s="96"/>
      <c r="M50" s="92"/>
      <c r="N50" s="90"/>
      <c r="O50" s="90"/>
      <c r="P50" s="95"/>
      <c r="Q50" s="90"/>
      <c r="R50" s="180"/>
      <c r="S50" s="215"/>
      <c r="T50" s="215"/>
    </row>
    <row r="51" spans="1:20" s="11" customFormat="1" ht="66" customHeight="1" x14ac:dyDescent="0.25">
      <c r="A51" s="89"/>
      <c r="B51" s="90"/>
      <c r="C51" s="90"/>
      <c r="D51" s="90"/>
      <c r="E51" s="92"/>
      <c r="F51" s="90"/>
      <c r="G51" s="93"/>
      <c r="H51" s="114"/>
      <c r="I51" s="114"/>
      <c r="J51" s="94"/>
      <c r="K51" s="94"/>
      <c r="L51" s="96"/>
      <c r="M51" s="92"/>
      <c r="N51" s="90"/>
      <c r="O51" s="90"/>
      <c r="P51" s="95"/>
      <c r="Q51" s="90"/>
      <c r="R51" s="180"/>
      <c r="S51" s="215"/>
      <c r="T51" s="215"/>
    </row>
    <row r="52" spans="1:20" s="11" customFormat="1" ht="66" customHeight="1" x14ac:dyDescent="0.25">
      <c r="A52" s="89"/>
      <c r="B52" s="90"/>
      <c r="C52" s="90"/>
      <c r="D52" s="90"/>
      <c r="E52" s="92"/>
      <c r="F52" s="90"/>
      <c r="G52" s="93"/>
      <c r="H52" s="114"/>
      <c r="I52" s="114"/>
      <c r="J52" s="94"/>
      <c r="K52" s="94"/>
      <c r="L52" s="92"/>
      <c r="M52" s="92"/>
      <c r="N52" s="90"/>
      <c r="O52" s="90"/>
      <c r="P52" s="95"/>
      <c r="Q52" s="90"/>
      <c r="R52" s="180"/>
      <c r="S52" s="215"/>
      <c r="T52" s="215"/>
    </row>
    <row r="53" spans="1:20" s="11" customFormat="1" ht="66" customHeight="1" x14ac:dyDescent="0.25">
      <c r="A53" s="89"/>
      <c r="B53" s="90"/>
      <c r="C53" s="90"/>
      <c r="D53" s="90"/>
      <c r="E53" s="92"/>
      <c r="F53" s="90"/>
      <c r="G53" s="93"/>
      <c r="H53" s="114"/>
      <c r="I53" s="114"/>
      <c r="J53" s="94"/>
      <c r="K53" s="94"/>
      <c r="L53" s="92"/>
      <c r="M53" s="92"/>
      <c r="N53" s="90"/>
      <c r="O53" s="90"/>
      <c r="P53" s="95"/>
      <c r="Q53" s="90"/>
      <c r="R53" s="180"/>
      <c r="S53" s="215"/>
      <c r="T53" s="215"/>
    </row>
    <row r="54" spans="1:20" s="11" customFormat="1" ht="66" customHeight="1" x14ac:dyDescent="0.25">
      <c r="A54" s="89"/>
      <c r="B54" s="90"/>
      <c r="C54" s="90"/>
      <c r="D54" s="90"/>
      <c r="E54" s="92"/>
      <c r="F54" s="90"/>
      <c r="G54" s="93"/>
      <c r="H54" s="114"/>
      <c r="I54" s="114"/>
      <c r="J54" s="94"/>
      <c r="K54" s="94"/>
      <c r="L54" s="96"/>
      <c r="M54" s="92"/>
      <c r="N54" s="90"/>
      <c r="O54" s="90"/>
      <c r="P54" s="95"/>
      <c r="Q54" s="90"/>
      <c r="R54" s="180"/>
      <c r="S54" s="215"/>
      <c r="T54" s="215"/>
    </row>
    <row r="55" spans="1:20" s="11" customFormat="1" ht="66" customHeight="1" x14ac:dyDescent="0.25">
      <c r="A55" s="89"/>
      <c r="B55" s="90"/>
      <c r="C55" s="90"/>
      <c r="D55" s="90"/>
      <c r="E55" s="92"/>
      <c r="F55" s="90"/>
      <c r="G55" s="93"/>
      <c r="H55" s="114"/>
      <c r="I55" s="114"/>
      <c r="J55" s="94"/>
      <c r="K55" s="94"/>
      <c r="L55" s="96"/>
      <c r="M55" s="92"/>
      <c r="N55" s="90"/>
      <c r="O55" s="90"/>
      <c r="P55" s="95"/>
      <c r="Q55" s="90"/>
      <c r="R55" s="180"/>
      <c r="S55" s="215"/>
      <c r="T55" s="215"/>
    </row>
    <row r="56" spans="1:20" s="11" customFormat="1" ht="66" customHeight="1" x14ac:dyDescent="0.25">
      <c r="A56" s="89"/>
      <c r="B56" s="90"/>
      <c r="C56" s="90"/>
      <c r="D56" s="90"/>
      <c r="E56" s="92"/>
      <c r="F56" s="90"/>
      <c r="G56" s="93"/>
      <c r="H56" s="114"/>
      <c r="I56" s="114"/>
      <c r="J56" s="94"/>
      <c r="K56" s="94"/>
      <c r="L56" s="96"/>
      <c r="M56" s="92"/>
      <c r="N56" s="90"/>
      <c r="O56" s="90"/>
      <c r="P56" s="95"/>
      <c r="Q56" s="90"/>
      <c r="R56" s="180"/>
      <c r="S56" s="215"/>
      <c r="T56" s="215"/>
    </row>
    <row r="57" spans="1:20" s="11" customFormat="1" ht="66" customHeight="1" x14ac:dyDescent="0.25">
      <c r="A57" s="89"/>
      <c r="B57" s="90"/>
      <c r="C57" s="90"/>
      <c r="D57" s="90"/>
      <c r="E57" s="92"/>
      <c r="F57" s="90"/>
      <c r="G57" s="93"/>
      <c r="H57" s="114"/>
      <c r="I57" s="114"/>
      <c r="J57" s="94"/>
      <c r="K57" s="94"/>
      <c r="L57" s="96"/>
      <c r="M57" s="92"/>
      <c r="N57" s="90"/>
      <c r="O57" s="90"/>
      <c r="P57" s="95"/>
      <c r="Q57" s="90"/>
      <c r="R57" s="180"/>
      <c r="S57" s="215"/>
      <c r="T57" s="215"/>
    </row>
    <row r="58" spans="1:20" s="11" customFormat="1" ht="66" customHeight="1" x14ac:dyDescent="0.25">
      <c r="A58" s="89"/>
      <c r="B58" s="90"/>
      <c r="C58" s="90"/>
      <c r="D58" s="90"/>
      <c r="E58" s="92"/>
      <c r="F58" s="90"/>
      <c r="G58" s="93"/>
      <c r="H58" s="114"/>
      <c r="I58" s="114"/>
      <c r="J58" s="94"/>
      <c r="K58" s="94"/>
      <c r="L58" s="96"/>
      <c r="M58" s="92"/>
      <c r="N58" s="90"/>
      <c r="O58" s="90"/>
      <c r="P58" s="95"/>
      <c r="Q58" s="90"/>
      <c r="R58" s="180"/>
      <c r="S58" s="215"/>
      <c r="T58" s="215"/>
    </row>
    <row r="59" spans="1:20" s="11" customFormat="1" ht="66" customHeight="1" x14ac:dyDescent="0.25">
      <c r="A59" s="89"/>
      <c r="B59" s="90"/>
      <c r="C59" s="90"/>
      <c r="D59" s="90"/>
      <c r="E59" s="92"/>
      <c r="F59" s="90"/>
      <c r="G59" s="93"/>
      <c r="H59" s="114"/>
      <c r="I59" s="114"/>
      <c r="J59" s="94"/>
      <c r="K59" s="94"/>
      <c r="L59" s="96"/>
      <c r="M59" s="92"/>
      <c r="N59" s="90"/>
      <c r="O59" s="90"/>
      <c r="P59" s="95"/>
      <c r="Q59" s="90"/>
      <c r="R59" s="180"/>
      <c r="S59" s="215"/>
      <c r="T59" s="215"/>
    </row>
    <row r="60" spans="1:20" s="11" customFormat="1" ht="66" customHeight="1" x14ac:dyDescent="0.25">
      <c r="A60" s="89"/>
      <c r="B60" s="90"/>
      <c r="C60" s="90"/>
      <c r="D60" s="90"/>
      <c r="E60" s="92"/>
      <c r="F60" s="90"/>
      <c r="G60" s="93"/>
      <c r="H60" s="114"/>
      <c r="I60" s="114"/>
      <c r="J60" s="94"/>
      <c r="K60" s="94"/>
      <c r="L60" s="96"/>
      <c r="M60" s="92"/>
      <c r="N60" s="90"/>
      <c r="O60" s="90"/>
      <c r="P60" s="95"/>
      <c r="Q60" s="90"/>
      <c r="R60" s="180"/>
      <c r="S60" s="215"/>
      <c r="T60" s="215"/>
    </row>
    <row r="61" spans="1:20" s="11" customFormat="1" ht="66" customHeight="1" x14ac:dyDescent="0.25">
      <c r="A61" s="89"/>
      <c r="B61" s="90"/>
      <c r="C61" s="90"/>
      <c r="D61" s="90"/>
      <c r="E61" s="92"/>
      <c r="F61" s="90"/>
      <c r="G61" s="93"/>
      <c r="H61" s="114"/>
      <c r="I61" s="114"/>
      <c r="J61" s="94"/>
      <c r="K61" s="94"/>
      <c r="L61" s="96"/>
      <c r="M61" s="92"/>
      <c r="N61" s="90"/>
      <c r="O61" s="90"/>
      <c r="P61" s="95"/>
      <c r="Q61" s="90"/>
      <c r="R61" s="180"/>
      <c r="S61" s="215"/>
      <c r="T61" s="215"/>
    </row>
    <row r="62" spans="1:20" s="11" customFormat="1" ht="66" customHeight="1" x14ac:dyDescent="0.25">
      <c r="A62" s="89"/>
      <c r="B62" s="90"/>
      <c r="C62" s="90"/>
      <c r="D62" s="90"/>
      <c r="E62" s="92"/>
      <c r="F62" s="90"/>
      <c r="G62" s="93"/>
      <c r="H62" s="114"/>
      <c r="I62" s="114"/>
      <c r="J62" s="94"/>
      <c r="K62" s="94"/>
      <c r="L62" s="96"/>
      <c r="M62" s="92"/>
      <c r="N62" s="90"/>
      <c r="O62" s="90"/>
      <c r="P62" s="95"/>
      <c r="Q62" s="90"/>
      <c r="R62" s="180"/>
      <c r="S62" s="215"/>
      <c r="T62" s="215"/>
    </row>
    <row r="63" spans="1:20" s="11" customFormat="1" ht="66" customHeight="1" x14ac:dyDescent="0.25">
      <c r="A63" s="89"/>
      <c r="B63" s="90"/>
      <c r="C63" s="90"/>
      <c r="D63" s="90"/>
      <c r="E63" s="92"/>
      <c r="F63" s="90"/>
      <c r="G63" s="93"/>
      <c r="H63" s="114"/>
      <c r="I63" s="114"/>
      <c r="J63" s="94"/>
      <c r="K63" s="94"/>
      <c r="L63" s="96"/>
      <c r="M63" s="92"/>
      <c r="N63" s="90"/>
      <c r="O63" s="90"/>
      <c r="P63" s="95"/>
      <c r="Q63" s="90"/>
      <c r="R63" s="180"/>
      <c r="S63" s="215"/>
      <c r="T63" s="215"/>
    </row>
    <row r="64" spans="1:20" s="11" customFormat="1" ht="66" customHeight="1" x14ac:dyDescent="0.25">
      <c r="A64" s="89"/>
      <c r="B64" s="90"/>
      <c r="C64" s="90"/>
      <c r="D64" s="90"/>
      <c r="E64" s="92"/>
      <c r="F64" s="90"/>
      <c r="G64" s="93"/>
      <c r="H64" s="114"/>
      <c r="I64" s="114"/>
      <c r="J64" s="94"/>
      <c r="K64" s="94"/>
      <c r="L64" s="96"/>
      <c r="M64" s="92"/>
      <c r="N64" s="90"/>
      <c r="O64" s="90"/>
      <c r="P64" s="95"/>
      <c r="Q64" s="90"/>
      <c r="R64" s="180"/>
      <c r="S64" s="215"/>
      <c r="T64" s="215"/>
    </row>
    <row r="65" spans="1:20" s="11" customFormat="1" ht="66" customHeight="1" x14ac:dyDescent="0.25">
      <c r="A65" s="89"/>
      <c r="B65" s="90"/>
      <c r="C65" s="90"/>
      <c r="D65" s="90"/>
      <c r="E65" s="92"/>
      <c r="F65" s="90"/>
      <c r="G65" s="93"/>
      <c r="H65" s="114"/>
      <c r="I65" s="114"/>
      <c r="J65" s="94"/>
      <c r="K65" s="94"/>
      <c r="L65" s="92"/>
      <c r="M65" s="92"/>
      <c r="N65" s="90"/>
      <c r="O65" s="90"/>
      <c r="P65" s="95"/>
      <c r="Q65" s="90"/>
      <c r="R65" s="180"/>
      <c r="S65" s="215"/>
      <c r="T65" s="215"/>
    </row>
    <row r="66" spans="1:20" s="11" customFormat="1" ht="66" customHeight="1" x14ac:dyDescent="0.25">
      <c r="A66" s="89"/>
      <c r="B66" s="90"/>
      <c r="C66" s="91"/>
      <c r="D66" s="90"/>
      <c r="E66" s="92"/>
      <c r="F66" s="90"/>
      <c r="G66" s="93"/>
      <c r="H66" s="114"/>
      <c r="I66" s="114"/>
      <c r="J66" s="94"/>
      <c r="K66" s="94"/>
      <c r="L66" s="92"/>
      <c r="M66" s="92"/>
      <c r="N66" s="90"/>
      <c r="O66" s="90"/>
      <c r="P66" s="95"/>
      <c r="Q66" s="90"/>
      <c r="R66" s="180"/>
      <c r="S66" s="215"/>
      <c r="T66" s="215"/>
    </row>
    <row r="67" spans="1:20" s="11" customFormat="1" ht="66" customHeight="1" x14ac:dyDescent="0.25">
      <c r="A67" s="89"/>
      <c r="B67" s="90"/>
      <c r="C67" s="90"/>
      <c r="D67" s="90"/>
      <c r="E67" s="92"/>
      <c r="F67" s="90"/>
      <c r="G67" s="93"/>
      <c r="H67" s="114"/>
      <c r="I67" s="114"/>
      <c r="J67" s="94"/>
      <c r="K67" s="94"/>
      <c r="L67" s="92"/>
      <c r="M67" s="92"/>
      <c r="N67" s="90"/>
      <c r="O67" s="90"/>
      <c r="P67" s="95"/>
      <c r="Q67" s="90"/>
      <c r="R67" s="180"/>
      <c r="S67" s="215"/>
      <c r="T67" s="215"/>
    </row>
    <row r="68" spans="1:20" s="11" customFormat="1" ht="66" customHeight="1" x14ac:dyDescent="0.25">
      <c r="A68" s="89"/>
      <c r="B68" s="90"/>
      <c r="C68" s="91"/>
      <c r="D68" s="91"/>
      <c r="E68" s="92"/>
      <c r="F68" s="90"/>
      <c r="G68" s="93"/>
      <c r="H68" s="114"/>
      <c r="I68" s="114"/>
      <c r="J68" s="94"/>
      <c r="K68" s="94"/>
      <c r="L68" s="92"/>
      <c r="M68" s="92"/>
      <c r="N68" s="90"/>
      <c r="O68" s="90"/>
      <c r="P68" s="95"/>
      <c r="Q68" s="90"/>
      <c r="R68" s="180"/>
      <c r="S68" s="215"/>
      <c r="T68" s="215"/>
    </row>
    <row r="69" spans="1:20" s="11" customFormat="1" ht="66" customHeight="1" x14ac:dyDescent="0.25">
      <c r="A69" s="89"/>
      <c r="B69" s="90"/>
      <c r="C69" s="91"/>
      <c r="D69" s="91"/>
      <c r="E69" s="92"/>
      <c r="F69" s="90"/>
      <c r="G69" s="93"/>
      <c r="H69" s="114"/>
      <c r="I69" s="114"/>
      <c r="J69" s="94"/>
      <c r="K69" s="94"/>
      <c r="L69" s="92"/>
      <c r="M69" s="92"/>
      <c r="N69" s="90"/>
      <c r="O69" s="90"/>
      <c r="P69" s="95"/>
      <c r="Q69" s="90"/>
      <c r="R69" s="180"/>
      <c r="S69" s="215"/>
      <c r="T69" s="215"/>
    </row>
    <row r="70" spans="1:20" s="11" customFormat="1" ht="66" customHeight="1" x14ac:dyDescent="0.25">
      <c r="A70" s="89"/>
      <c r="B70" s="90"/>
      <c r="C70" s="90"/>
      <c r="D70" s="90"/>
      <c r="E70" s="92"/>
      <c r="F70" s="90"/>
      <c r="G70" s="93"/>
      <c r="H70" s="114"/>
      <c r="I70" s="114"/>
      <c r="J70" s="94"/>
      <c r="K70" s="94"/>
      <c r="L70" s="96"/>
      <c r="M70" s="92"/>
      <c r="N70" s="90"/>
      <c r="O70" s="90"/>
      <c r="P70" s="95"/>
      <c r="Q70" s="90"/>
      <c r="R70" s="180"/>
      <c r="S70" s="215"/>
      <c r="T70" s="215"/>
    </row>
    <row r="71" spans="1:20" s="11" customFormat="1" ht="66" customHeight="1" x14ac:dyDescent="0.25">
      <c r="A71" s="89"/>
      <c r="B71" s="90"/>
      <c r="C71" s="90"/>
      <c r="D71" s="90"/>
      <c r="E71" s="92"/>
      <c r="F71" s="90"/>
      <c r="G71" s="93"/>
      <c r="H71" s="114"/>
      <c r="I71" s="114"/>
      <c r="J71" s="94"/>
      <c r="K71" s="94"/>
      <c r="L71" s="92"/>
      <c r="M71" s="92"/>
      <c r="N71" s="90"/>
      <c r="O71" s="90"/>
      <c r="P71" s="95"/>
      <c r="Q71" s="90"/>
      <c r="R71" s="180"/>
      <c r="S71" s="215"/>
      <c r="T71" s="215"/>
    </row>
    <row r="72" spans="1:20" s="11" customFormat="1" ht="66" customHeight="1" x14ac:dyDescent="0.25">
      <c r="A72" s="89"/>
      <c r="B72" s="90"/>
      <c r="C72" s="91"/>
      <c r="D72" s="91"/>
      <c r="E72" s="92"/>
      <c r="F72" s="90"/>
      <c r="G72" s="93"/>
      <c r="H72" s="114"/>
      <c r="I72" s="114"/>
      <c r="J72" s="94"/>
      <c r="K72" s="94"/>
      <c r="L72" s="92"/>
      <c r="M72" s="92"/>
      <c r="N72" s="90"/>
      <c r="O72" s="90"/>
      <c r="P72" s="95"/>
      <c r="Q72" s="90"/>
      <c r="R72" s="180"/>
      <c r="S72" s="215"/>
      <c r="T72" s="215"/>
    </row>
    <row r="73" spans="1:20" s="11" customFormat="1" ht="66" customHeight="1" x14ac:dyDescent="0.25">
      <c r="A73" s="89"/>
      <c r="B73" s="90"/>
      <c r="C73" s="91"/>
      <c r="D73" s="91"/>
      <c r="E73" s="92"/>
      <c r="F73" s="90"/>
      <c r="G73" s="93"/>
      <c r="H73" s="114"/>
      <c r="I73" s="114"/>
      <c r="J73" s="94"/>
      <c r="K73" s="94"/>
      <c r="L73" s="92"/>
      <c r="M73" s="92"/>
      <c r="N73" s="90"/>
      <c r="O73" s="90"/>
      <c r="P73" s="95"/>
      <c r="Q73" s="90"/>
      <c r="R73" s="180"/>
      <c r="S73" s="215"/>
      <c r="T73" s="215"/>
    </row>
    <row r="74" spans="1:20" s="11" customFormat="1" ht="66" customHeight="1" x14ac:dyDescent="0.25">
      <c r="A74" s="89"/>
      <c r="B74" s="90"/>
      <c r="C74" s="90"/>
      <c r="D74" s="90"/>
      <c r="E74" s="92"/>
      <c r="F74" s="90"/>
      <c r="G74" s="93"/>
      <c r="H74" s="114"/>
      <c r="I74" s="114"/>
      <c r="J74" s="94"/>
      <c r="K74" s="94"/>
      <c r="L74" s="92"/>
      <c r="M74" s="92"/>
      <c r="N74" s="90"/>
      <c r="O74" s="90"/>
      <c r="P74" s="95"/>
      <c r="Q74" s="90"/>
      <c r="R74" s="180"/>
      <c r="S74" s="215"/>
      <c r="T74" s="215"/>
    </row>
    <row r="75" spans="1:20" s="11" customFormat="1" ht="66" customHeight="1" x14ac:dyDescent="0.25">
      <c r="A75" s="89"/>
      <c r="B75" s="90"/>
      <c r="C75" s="91"/>
      <c r="D75" s="91"/>
      <c r="E75" s="92"/>
      <c r="F75" s="90"/>
      <c r="G75" s="93"/>
      <c r="H75" s="114"/>
      <c r="I75" s="114"/>
      <c r="J75" s="114"/>
      <c r="K75" s="114"/>
      <c r="L75" s="96"/>
      <c r="M75" s="96"/>
      <c r="N75" s="90"/>
      <c r="O75" s="90"/>
      <c r="P75" s="95"/>
      <c r="Q75" s="90"/>
      <c r="R75" s="180"/>
      <c r="S75" s="215"/>
      <c r="T75" s="215"/>
    </row>
    <row r="76" spans="1:20" s="11" customFormat="1" ht="66" customHeight="1" x14ac:dyDescent="0.25">
      <c r="A76" s="89"/>
      <c r="B76" s="90"/>
      <c r="C76" s="91"/>
      <c r="D76" s="91"/>
      <c r="E76" s="92"/>
      <c r="F76" s="90"/>
      <c r="G76" s="93"/>
      <c r="H76" s="114"/>
      <c r="I76" s="114"/>
      <c r="J76" s="114"/>
      <c r="K76" s="114"/>
      <c r="L76" s="96"/>
      <c r="M76" s="96"/>
      <c r="N76" s="90"/>
      <c r="O76" s="90"/>
      <c r="P76" s="95"/>
      <c r="Q76" s="90"/>
      <c r="R76" s="180"/>
      <c r="S76" s="215"/>
      <c r="T76" s="215"/>
    </row>
    <row r="77" spans="1:20" s="11" customFormat="1" ht="66" customHeight="1" x14ac:dyDescent="0.25">
      <c r="A77" s="89"/>
      <c r="B77" s="90"/>
      <c r="C77" s="91"/>
      <c r="D77" s="91"/>
      <c r="E77" s="92"/>
      <c r="F77" s="90"/>
      <c r="G77" s="93"/>
      <c r="H77" s="114"/>
      <c r="I77" s="114"/>
      <c r="J77" s="114"/>
      <c r="K77" s="114"/>
      <c r="L77" s="96"/>
      <c r="M77" s="96"/>
      <c r="N77" s="90"/>
      <c r="O77" s="90"/>
      <c r="P77" s="95"/>
      <c r="Q77" s="90"/>
      <c r="R77" s="180"/>
      <c r="S77" s="215"/>
      <c r="T77" s="215"/>
    </row>
    <row r="78" spans="1:20" s="11" customFormat="1" ht="66" customHeight="1" x14ac:dyDescent="0.25">
      <c r="A78" s="89"/>
      <c r="B78" s="90"/>
      <c r="C78" s="91"/>
      <c r="D78" s="91"/>
      <c r="E78" s="92"/>
      <c r="F78" s="90"/>
      <c r="G78" s="93"/>
      <c r="H78" s="114"/>
      <c r="I78" s="114"/>
      <c r="J78" s="114"/>
      <c r="K78" s="114"/>
      <c r="L78" s="96"/>
      <c r="M78" s="96"/>
      <c r="N78" s="90"/>
      <c r="O78" s="90"/>
      <c r="P78" s="95"/>
      <c r="Q78" s="90"/>
      <c r="R78" s="180"/>
      <c r="S78" s="215"/>
      <c r="T78" s="215"/>
    </row>
    <row r="79" spans="1:20" s="11" customFormat="1" ht="66" customHeight="1" x14ac:dyDescent="0.25">
      <c r="A79" s="89"/>
      <c r="B79" s="90"/>
      <c r="C79" s="91"/>
      <c r="D79" s="91"/>
      <c r="E79" s="92"/>
      <c r="F79" s="90"/>
      <c r="G79" s="93"/>
      <c r="H79" s="114"/>
      <c r="I79" s="114"/>
      <c r="J79" s="114"/>
      <c r="K79" s="114"/>
      <c r="L79" s="96"/>
      <c r="M79" s="96"/>
      <c r="N79" s="90"/>
      <c r="O79" s="90"/>
      <c r="P79" s="95"/>
      <c r="Q79" s="90"/>
      <c r="R79" s="180"/>
      <c r="S79" s="215"/>
      <c r="T79" s="215"/>
    </row>
    <row r="80" spans="1:20" s="11" customFormat="1" ht="66" customHeight="1" x14ac:dyDescent="0.25">
      <c r="A80" s="89"/>
      <c r="B80" s="90"/>
      <c r="C80" s="91"/>
      <c r="D80" s="91"/>
      <c r="E80" s="92"/>
      <c r="F80" s="90"/>
      <c r="G80" s="93"/>
      <c r="H80" s="114"/>
      <c r="I80" s="114"/>
      <c r="J80" s="114"/>
      <c r="K80" s="114"/>
      <c r="L80" s="96"/>
      <c r="M80" s="96"/>
      <c r="N80" s="90"/>
      <c r="O80" s="90"/>
      <c r="P80" s="95"/>
      <c r="Q80" s="90"/>
      <c r="R80" s="180"/>
      <c r="S80" s="215"/>
      <c r="T80" s="215"/>
    </row>
    <row r="81" spans="1:20" s="11" customFormat="1" ht="66" customHeight="1" x14ac:dyDescent="0.25">
      <c r="A81" s="89"/>
      <c r="B81" s="90"/>
      <c r="C81" s="90"/>
      <c r="D81" s="90"/>
      <c r="E81" s="92"/>
      <c r="F81" s="90"/>
      <c r="G81" s="93"/>
      <c r="H81" s="114"/>
      <c r="I81" s="114"/>
      <c r="J81" s="94"/>
      <c r="K81" s="94"/>
      <c r="L81" s="92"/>
      <c r="M81" s="92"/>
      <c r="N81" s="90"/>
      <c r="O81" s="90"/>
      <c r="P81" s="95"/>
      <c r="Q81" s="90"/>
      <c r="R81" s="180"/>
      <c r="S81" s="215"/>
      <c r="T81" s="215"/>
    </row>
    <row r="82" spans="1:20" s="11" customFormat="1" ht="66" customHeight="1" x14ac:dyDescent="0.25">
      <c r="A82" s="89"/>
      <c r="B82" s="90"/>
      <c r="C82" s="91"/>
      <c r="D82" s="91"/>
      <c r="E82" s="92"/>
      <c r="F82" s="90"/>
      <c r="G82" s="93"/>
      <c r="H82" s="114"/>
      <c r="I82" s="114"/>
      <c r="J82" s="94"/>
      <c r="K82" s="94"/>
      <c r="L82" s="92"/>
      <c r="M82" s="92"/>
      <c r="N82" s="90"/>
      <c r="O82" s="90"/>
      <c r="P82" s="95"/>
      <c r="Q82" s="90"/>
      <c r="R82" s="180"/>
      <c r="S82" s="215"/>
      <c r="T82" s="215"/>
    </row>
    <row r="83" spans="1:20" s="11" customFormat="1" ht="66" customHeight="1" x14ac:dyDescent="0.25">
      <c r="A83" s="89"/>
      <c r="B83" s="90"/>
      <c r="C83" s="90"/>
      <c r="D83" s="91"/>
      <c r="E83" s="92"/>
      <c r="F83" s="90"/>
      <c r="G83" s="93"/>
      <c r="H83" s="114"/>
      <c r="I83" s="114"/>
      <c r="J83" s="94"/>
      <c r="K83" s="94"/>
      <c r="L83" s="96"/>
      <c r="M83" s="92"/>
      <c r="N83" s="90"/>
      <c r="O83" s="90"/>
      <c r="P83" s="95"/>
      <c r="Q83" s="90"/>
      <c r="R83" s="180"/>
      <c r="S83" s="215"/>
      <c r="T83" s="215"/>
    </row>
    <row r="84" spans="1:20" s="11" customFormat="1" ht="66" customHeight="1" x14ac:dyDescent="0.25">
      <c r="A84" s="89"/>
      <c r="B84" s="90"/>
      <c r="C84" s="90"/>
      <c r="D84" s="90"/>
      <c r="E84" s="92"/>
      <c r="F84" s="90"/>
      <c r="G84" s="93"/>
      <c r="H84" s="114"/>
      <c r="I84" s="114"/>
      <c r="J84" s="94"/>
      <c r="K84" s="94"/>
      <c r="L84" s="174"/>
      <c r="M84" s="92"/>
      <c r="N84" s="90"/>
      <c r="O84" s="90"/>
      <c r="P84" s="95"/>
      <c r="Q84" s="90"/>
      <c r="R84" s="180"/>
      <c r="S84" s="215"/>
      <c r="T84" s="215"/>
    </row>
    <row r="85" spans="1:20" s="11" customFormat="1" ht="66" customHeight="1" x14ac:dyDescent="0.25">
      <c r="A85" s="89"/>
      <c r="B85" s="90"/>
      <c r="C85" s="90"/>
      <c r="D85" s="90"/>
      <c r="E85" s="92"/>
      <c r="F85" s="90"/>
      <c r="G85" s="93"/>
      <c r="H85" s="114"/>
      <c r="I85" s="114"/>
      <c r="J85" s="94"/>
      <c r="K85" s="94"/>
      <c r="L85" s="174"/>
      <c r="M85" s="92"/>
      <c r="N85" s="90"/>
      <c r="O85" s="90"/>
      <c r="P85" s="95"/>
      <c r="Q85" s="90"/>
      <c r="R85" s="180"/>
      <c r="S85" s="215"/>
      <c r="T85" s="215"/>
    </row>
    <row r="86" spans="1:20" s="11" customFormat="1" ht="66" customHeight="1" x14ac:dyDescent="0.25">
      <c r="A86" s="89"/>
      <c r="B86" s="90"/>
      <c r="C86" s="90"/>
      <c r="D86" s="90"/>
      <c r="E86" s="92"/>
      <c r="F86" s="90"/>
      <c r="G86" s="93"/>
      <c r="H86" s="114"/>
      <c r="I86" s="114"/>
      <c r="J86" s="94"/>
      <c r="K86" s="94"/>
      <c r="L86" s="174"/>
      <c r="M86" s="92"/>
      <c r="N86" s="90"/>
      <c r="O86" s="90"/>
      <c r="P86" s="95"/>
      <c r="Q86" s="90"/>
      <c r="R86" s="180"/>
      <c r="S86" s="215"/>
      <c r="T86" s="215"/>
    </row>
    <row r="87" spans="1:20" s="11" customFormat="1" ht="66" customHeight="1" x14ac:dyDescent="0.25">
      <c r="A87" s="89"/>
      <c r="B87" s="90"/>
      <c r="C87" s="90"/>
      <c r="D87" s="90"/>
      <c r="E87" s="92"/>
      <c r="F87" s="90"/>
      <c r="G87" s="93"/>
      <c r="H87" s="114"/>
      <c r="I87" s="114"/>
      <c r="J87" s="94"/>
      <c r="K87" s="94"/>
      <c r="L87" s="92"/>
      <c r="M87" s="92"/>
      <c r="N87" s="90"/>
      <c r="O87" s="90"/>
      <c r="P87" s="95"/>
      <c r="Q87" s="90"/>
      <c r="R87" s="180"/>
      <c r="S87" s="215"/>
      <c r="T87" s="215"/>
    </row>
    <row r="88" spans="1:20" s="11" customFormat="1" ht="66" customHeight="1" x14ac:dyDescent="0.25">
      <c r="A88" s="89"/>
      <c r="B88" s="90"/>
      <c r="C88" s="91"/>
      <c r="D88" s="91"/>
      <c r="E88" s="92"/>
      <c r="F88" s="90"/>
      <c r="G88" s="93"/>
      <c r="H88" s="114"/>
      <c r="I88" s="114"/>
      <c r="J88" s="114"/>
      <c r="K88" s="114"/>
      <c r="L88" s="96"/>
      <c r="M88" s="96"/>
      <c r="N88" s="90"/>
      <c r="O88" s="90"/>
      <c r="P88" s="95"/>
      <c r="Q88" s="90"/>
      <c r="R88" s="180"/>
      <c r="S88" s="215"/>
      <c r="T88" s="215"/>
    </row>
    <row r="89" spans="1:20" s="11" customFormat="1" ht="66" customHeight="1" x14ac:dyDescent="0.25">
      <c r="A89" s="89"/>
      <c r="B89" s="90"/>
      <c r="C89" s="90"/>
      <c r="D89" s="90"/>
      <c r="E89" s="92"/>
      <c r="F89" s="90"/>
      <c r="G89" s="93"/>
      <c r="H89" s="114"/>
      <c r="I89" s="114"/>
      <c r="J89" s="94"/>
      <c r="K89" s="94"/>
      <c r="L89" s="92"/>
      <c r="M89" s="92"/>
      <c r="N89" s="90"/>
      <c r="O89" s="90"/>
      <c r="P89" s="95"/>
      <c r="Q89" s="90"/>
      <c r="R89" s="180"/>
      <c r="S89" s="215"/>
      <c r="T89" s="215"/>
    </row>
    <row r="90" spans="1:20" s="11" customFormat="1" ht="66" customHeight="1" x14ac:dyDescent="0.25">
      <c r="A90" s="321"/>
      <c r="B90" s="90"/>
      <c r="C90" s="90"/>
      <c r="D90" s="90"/>
      <c r="E90" s="92"/>
      <c r="F90" s="90"/>
      <c r="G90" s="93"/>
      <c r="H90" s="114"/>
      <c r="I90" s="114"/>
      <c r="J90" s="94"/>
      <c r="K90" s="94"/>
      <c r="L90" s="92"/>
      <c r="M90" s="92"/>
      <c r="N90" s="90"/>
      <c r="O90" s="90"/>
      <c r="P90" s="95"/>
      <c r="Q90" s="90"/>
      <c r="R90" s="180"/>
      <c r="S90" s="215"/>
      <c r="T90" s="215"/>
    </row>
    <row r="91" spans="1:20" s="11" customFormat="1" ht="66" customHeight="1" x14ac:dyDescent="0.25">
      <c r="A91" s="321"/>
      <c r="B91" s="90"/>
      <c r="C91" s="90"/>
      <c r="D91" s="90"/>
      <c r="E91" s="92"/>
      <c r="F91" s="90"/>
      <c r="G91" s="93"/>
      <c r="H91" s="114"/>
      <c r="I91" s="114"/>
      <c r="J91" s="94"/>
      <c r="K91" s="94"/>
      <c r="L91" s="92"/>
      <c r="M91" s="92"/>
      <c r="N91" s="90"/>
      <c r="O91" s="90"/>
      <c r="P91" s="95"/>
      <c r="Q91" s="90"/>
      <c r="R91" s="180"/>
      <c r="S91" s="215"/>
      <c r="T91" s="215"/>
    </row>
    <row r="92" spans="1:20" s="11" customFormat="1" ht="66" customHeight="1" x14ac:dyDescent="0.25">
      <c r="A92" s="89"/>
      <c r="B92" s="90"/>
      <c r="C92" s="91"/>
      <c r="D92" s="90"/>
      <c r="E92" s="92"/>
      <c r="F92" s="90"/>
      <c r="G92" s="93"/>
      <c r="H92" s="114"/>
      <c r="I92" s="114"/>
      <c r="J92" s="94"/>
      <c r="K92" s="94"/>
      <c r="L92" s="92"/>
      <c r="M92" s="92"/>
      <c r="N92" s="90"/>
      <c r="O92" s="90"/>
      <c r="P92" s="95"/>
      <c r="Q92" s="90"/>
      <c r="R92" s="180"/>
      <c r="S92" s="215"/>
      <c r="T92" s="215"/>
    </row>
    <row r="93" spans="1:20" s="11" customFormat="1" ht="66" customHeight="1" x14ac:dyDescent="0.25">
      <c r="A93" s="89"/>
      <c r="B93" s="90"/>
      <c r="C93" s="90"/>
      <c r="D93" s="90"/>
      <c r="E93" s="92"/>
      <c r="F93" s="90"/>
      <c r="G93" s="93"/>
      <c r="H93" s="114"/>
      <c r="I93" s="114"/>
      <c r="J93" s="94"/>
      <c r="K93" s="94"/>
      <c r="L93" s="96"/>
      <c r="M93" s="92"/>
      <c r="N93" s="90"/>
      <c r="O93" s="90"/>
      <c r="P93" s="95"/>
      <c r="Q93" s="90"/>
      <c r="R93" s="180"/>
      <c r="S93" s="215"/>
      <c r="T93" s="215"/>
    </row>
    <row r="94" spans="1:20" s="11" customFormat="1" ht="66" customHeight="1" x14ac:dyDescent="0.25">
      <c r="A94" s="89"/>
      <c r="B94" s="90"/>
      <c r="C94" s="90"/>
      <c r="D94" s="90"/>
      <c r="E94" s="92"/>
      <c r="F94" s="90"/>
      <c r="G94" s="93"/>
      <c r="H94" s="114"/>
      <c r="I94" s="114"/>
      <c r="J94" s="94"/>
      <c r="K94" s="94"/>
      <c r="L94" s="96"/>
      <c r="M94" s="92"/>
      <c r="N94" s="90"/>
      <c r="O94" s="90"/>
      <c r="P94" s="95"/>
      <c r="Q94" s="90"/>
      <c r="R94" s="180"/>
      <c r="S94" s="215"/>
      <c r="T94" s="215"/>
    </row>
    <row r="95" spans="1:20" s="11" customFormat="1" ht="66" customHeight="1" x14ac:dyDescent="0.25">
      <c r="A95" s="89"/>
      <c r="B95" s="90"/>
      <c r="C95" s="91"/>
      <c r="D95" s="91"/>
      <c r="E95" s="92"/>
      <c r="F95" s="90"/>
      <c r="G95" s="93"/>
      <c r="H95" s="114"/>
      <c r="I95" s="114"/>
      <c r="J95" s="94"/>
      <c r="K95" s="94"/>
      <c r="L95" s="96"/>
      <c r="M95" s="92"/>
      <c r="N95" s="90"/>
      <c r="O95" s="90"/>
      <c r="P95" s="95"/>
      <c r="Q95" s="90"/>
      <c r="R95" s="319"/>
      <c r="S95" s="215"/>
      <c r="T95" s="215"/>
    </row>
    <row r="96" spans="1:20" s="11" customFormat="1" ht="66" customHeight="1" x14ac:dyDescent="0.25">
      <c r="A96" s="89"/>
      <c r="B96" s="90"/>
      <c r="C96" s="90"/>
      <c r="D96" s="90"/>
      <c r="E96" s="92"/>
      <c r="F96" s="90"/>
      <c r="G96" s="93"/>
      <c r="H96" s="114"/>
      <c r="I96" s="114"/>
      <c r="J96" s="94"/>
      <c r="K96" s="94"/>
      <c r="L96" s="92"/>
      <c r="M96" s="92"/>
      <c r="N96" s="90"/>
      <c r="O96" s="90"/>
      <c r="P96" s="95"/>
      <c r="Q96" s="90"/>
      <c r="R96" s="180"/>
      <c r="S96" s="215"/>
      <c r="T96" s="215"/>
    </row>
    <row r="97" spans="1:20" s="11" customFormat="1" ht="66" customHeight="1" x14ac:dyDescent="0.25">
      <c r="A97" s="89"/>
      <c r="B97" s="90"/>
      <c r="C97" s="90"/>
      <c r="D97" s="90"/>
      <c r="E97" s="92"/>
      <c r="F97" s="90"/>
      <c r="G97" s="93"/>
      <c r="H97" s="114"/>
      <c r="I97" s="114"/>
      <c r="J97" s="94"/>
      <c r="K97" s="94"/>
      <c r="L97" s="92"/>
      <c r="M97" s="92"/>
      <c r="N97" s="90"/>
      <c r="O97" s="90"/>
      <c r="P97" s="95"/>
      <c r="Q97" s="90"/>
      <c r="R97" s="180"/>
      <c r="S97" s="215"/>
      <c r="T97" s="215"/>
    </row>
    <row r="98" spans="1:20" s="11" customFormat="1" ht="66" customHeight="1" x14ac:dyDescent="0.25">
      <c r="A98" s="89"/>
      <c r="B98" s="90"/>
      <c r="C98" s="90"/>
      <c r="D98" s="90"/>
      <c r="E98" s="92"/>
      <c r="F98" s="90"/>
      <c r="G98" s="93"/>
      <c r="H98" s="114"/>
      <c r="I98" s="114"/>
      <c r="J98" s="94"/>
      <c r="K98" s="94"/>
      <c r="L98" s="96"/>
      <c r="M98" s="92"/>
      <c r="N98" s="90"/>
      <c r="O98" s="90"/>
      <c r="P98" s="95"/>
      <c r="Q98" s="90"/>
      <c r="R98" s="180"/>
      <c r="S98" s="215"/>
      <c r="T98" s="215"/>
    </row>
    <row r="99" spans="1:20" s="11" customFormat="1" ht="66" customHeight="1" x14ac:dyDescent="0.25">
      <c r="A99" s="89"/>
      <c r="B99" s="90"/>
      <c r="C99" s="90"/>
      <c r="D99" s="90"/>
      <c r="E99" s="92"/>
      <c r="F99" s="90"/>
      <c r="G99" s="93"/>
      <c r="H99" s="114"/>
      <c r="I99" s="114"/>
      <c r="J99" s="94"/>
      <c r="K99" s="94"/>
      <c r="L99" s="96"/>
      <c r="M99" s="92"/>
      <c r="N99" s="90"/>
      <c r="O99" s="90"/>
      <c r="P99" s="95"/>
      <c r="Q99" s="90"/>
      <c r="R99" s="180"/>
      <c r="S99" s="215"/>
      <c r="T99" s="215"/>
    </row>
    <row r="100" spans="1:20" s="11" customFormat="1" ht="66" customHeight="1" x14ac:dyDescent="0.25">
      <c r="A100" s="89"/>
      <c r="B100" s="90"/>
      <c r="C100" s="90"/>
      <c r="D100" s="90"/>
      <c r="E100" s="92"/>
      <c r="F100" s="90"/>
      <c r="G100" s="93"/>
      <c r="H100" s="114"/>
      <c r="I100" s="114"/>
      <c r="J100" s="94"/>
      <c r="K100" s="94"/>
      <c r="L100" s="96"/>
      <c r="M100" s="92"/>
      <c r="N100" s="90"/>
      <c r="O100" s="90"/>
      <c r="P100" s="95"/>
      <c r="Q100" s="90"/>
      <c r="R100" s="180"/>
      <c r="S100" s="215"/>
      <c r="T100" s="215"/>
    </row>
    <row r="101" spans="1:20" s="11" customFormat="1" ht="66" customHeight="1" x14ac:dyDescent="0.25">
      <c r="A101" s="89"/>
      <c r="B101" s="90"/>
      <c r="C101" s="90"/>
      <c r="D101" s="90"/>
      <c r="E101" s="92"/>
      <c r="F101" s="90"/>
      <c r="G101" s="93"/>
      <c r="H101" s="114"/>
      <c r="I101" s="114"/>
      <c r="J101" s="94"/>
      <c r="K101" s="94"/>
      <c r="L101" s="96"/>
      <c r="M101" s="92"/>
      <c r="N101" s="90"/>
      <c r="O101" s="90"/>
      <c r="P101" s="95"/>
      <c r="Q101" s="90"/>
      <c r="R101" s="180"/>
      <c r="S101" s="215"/>
      <c r="T101" s="215"/>
    </row>
    <row r="102" spans="1:20" s="11" customFormat="1" ht="66" customHeight="1" x14ac:dyDescent="0.25">
      <c r="A102" s="89"/>
      <c r="B102" s="90"/>
      <c r="C102" s="90"/>
      <c r="D102" s="90"/>
      <c r="E102" s="92"/>
      <c r="F102" s="90"/>
      <c r="G102" s="93"/>
      <c r="H102" s="114"/>
      <c r="I102" s="114"/>
      <c r="J102" s="94"/>
      <c r="K102" s="94"/>
      <c r="L102" s="96"/>
      <c r="M102" s="92"/>
      <c r="N102" s="90"/>
      <c r="O102" s="90"/>
      <c r="P102" s="95"/>
      <c r="Q102" s="90"/>
      <c r="R102" s="180"/>
      <c r="S102" s="215"/>
      <c r="T102" s="215"/>
    </row>
    <row r="103" spans="1:20" s="11" customFormat="1" ht="66" customHeight="1" x14ac:dyDescent="0.25">
      <c r="A103" s="89"/>
      <c r="B103" s="90"/>
      <c r="C103" s="90"/>
      <c r="D103" s="90"/>
      <c r="E103" s="92"/>
      <c r="F103" s="90"/>
      <c r="G103" s="93"/>
      <c r="H103" s="114"/>
      <c r="I103" s="114"/>
      <c r="J103" s="94"/>
      <c r="K103" s="94"/>
      <c r="L103" s="96"/>
      <c r="M103" s="92"/>
      <c r="N103" s="90"/>
      <c r="O103" s="90"/>
      <c r="P103" s="95"/>
      <c r="Q103" s="90"/>
      <c r="R103" s="180"/>
      <c r="S103" s="215"/>
      <c r="T103" s="215"/>
    </row>
    <row r="104" spans="1:20" s="11" customFormat="1" ht="66" customHeight="1" x14ac:dyDescent="0.25">
      <c r="A104" s="89"/>
      <c r="B104" s="90"/>
      <c r="C104" s="90"/>
      <c r="D104" s="90"/>
      <c r="E104" s="92"/>
      <c r="F104" s="90"/>
      <c r="G104" s="93"/>
      <c r="H104" s="114"/>
      <c r="I104" s="114"/>
      <c r="J104" s="94"/>
      <c r="K104" s="94"/>
      <c r="L104" s="96"/>
      <c r="M104" s="92"/>
      <c r="N104" s="90"/>
      <c r="O104" s="90"/>
      <c r="P104" s="95"/>
      <c r="Q104" s="90"/>
      <c r="R104" s="180"/>
      <c r="S104" s="215"/>
      <c r="T104" s="215"/>
    </row>
    <row r="105" spans="1:20" s="11" customFormat="1" ht="66" customHeight="1" x14ac:dyDescent="0.25">
      <c r="A105" s="89"/>
      <c r="B105" s="90"/>
      <c r="C105" s="90"/>
      <c r="D105" s="90"/>
      <c r="E105" s="92"/>
      <c r="F105" s="90"/>
      <c r="G105" s="93"/>
      <c r="H105" s="114"/>
      <c r="I105" s="114"/>
      <c r="J105" s="94"/>
      <c r="K105" s="94"/>
      <c r="L105" s="96"/>
      <c r="M105" s="92"/>
      <c r="N105" s="90"/>
      <c r="O105" s="90"/>
      <c r="P105" s="95"/>
      <c r="Q105" s="90"/>
      <c r="R105" s="180"/>
      <c r="S105" s="215"/>
      <c r="T105" s="215"/>
    </row>
    <row r="106" spans="1:20" s="11" customFormat="1" ht="66" customHeight="1" x14ac:dyDescent="0.25">
      <c r="A106" s="89"/>
      <c r="B106" s="90"/>
      <c r="C106" s="90"/>
      <c r="D106" s="90"/>
      <c r="E106" s="92"/>
      <c r="F106" s="90"/>
      <c r="G106" s="93"/>
      <c r="H106" s="114"/>
      <c r="I106" s="114"/>
      <c r="J106" s="94"/>
      <c r="K106" s="94"/>
      <c r="L106" s="96"/>
      <c r="M106" s="92"/>
      <c r="N106" s="90"/>
      <c r="O106" s="90"/>
      <c r="P106" s="95"/>
      <c r="Q106" s="90"/>
      <c r="R106" s="180"/>
      <c r="S106" s="215"/>
      <c r="T106" s="215"/>
    </row>
    <row r="107" spans="1:20" s="11" customFormat="1" ht="66" customHeight="1" x14ac:dyDescent="0.25">
      <c r="A107" s="89"/>
      <c r="B107" s="90"/>
      <c r="C107" s="90"/>
      <c r="D107" s="90"/>
      <c r="E107" s="92"/>
      <c r="F107" s="90"/>
      <c r="G107" s="93"/>
      <c r="H107" s="114"/>
      <c r="I107" s="114"/>
      <c r="J107" s="94"/>
      <c r="K107" s="94"/>
      <c r="L107" s="96"/>
      <c r="M107" s="92"/>
      <c r="N107" s="90"/>
      <c r="O107" s="90"/>
      <c r="P107" s="95"/>
      <c r="Q107" s="90"/>
      <c r="R107" s="180"/>
      <c r="S107" s="215"/>
      <c r="T107" s="215"/>
    </row>
    <row r="108" spans="1:20" s="11" customFormat="1" ht="66" customHeight="1" x14ac:dyDescent="0.25">
      <c r="A108" s="89"/>
      <c r="B108" s="90"/>
      <c r="C108" s="90"/>
      <c r="D108" s="90"/>
      <c r="E108" s="92"/>
      <c r="F108" s="90"/>
      <c r="G108" s="93"/>
      <c r="H108" s="114"/>
      <c r="I108" s="114"/>
      <c r="J108" s="94"/>
      <c r="K108" s="94"/>
      <c r="L108" s="96"/>
      <c r="M108" s="92"/>
      <c r="N108" s="90"/>
      <c r="O108" s="90"/>
      <c r="P108" s="95"/>
      <c r="Q108" s="90"/>
      <c r="R108" s="180"/>
      <c r="S108" s="215"/>
      <c r="T108" s="215"/>
    </row>
    <row r="109" spans="1:20" s="11" customFormat="1" ht="66" customHeight="1" x14ac:dyDescent="0.25">
      <c r="A109" s="89"/>
      <c r="B109" s="90"/>
      <c r="C109" s="90"/>
      <c r="D109" s="90"/>
      <c r="E109" s="92"/>
      <c r="F109" s="90"/>
      <c r="G109" s="93"/>
      <c r="H109" s="114"/>
      <c r="I109" s="114"/>
      <c r="J109" s="94"/>
      <c r="K109" s="94"/>
      <c r="L109" s="96"/>
      <c r="M109" s="92"/>
      <c r="N109" s="90"/>
      <c r="O109" s="90"/>
      <c r="P109" s="95"/>
      <c r="Q109" s="90"/>
      <c r="R109" s="180"/>
      <c r="S109" s="215"/>
      <c r="T109" s="215"/>
    </row>
    <row r="110" spans="1:20" s="11" customFormat="1" ht="66" customHeight="1" x14ac:dyDescent="0.25">
      <c r="A110" s="89"/>
      <c r="B110" s="90"/>
      <c r="C110" s="91"/>
      <c r="D110" s="91"/>
      <c r="E110" s="92"/>
      <c r="F110" s="90"/>
      <c r="G110" s="93"/>
      <c r="H110" s="114"/>
      <c r="I110" s="114"/>
      <c r="J110" s="94"/>
      <c r="K110" s="94"/>
      <c r="L110" s="92"/>
      <c r="M110" s="92"/>
      <c r="N110" s="90"/>
      <c r="O110" s="90"/>
      <c r="P110" s="95"/>
      <c r="Q110" s="90"/>
      <c r="R110" s="180"/>
      <c r="S110" s="215"/>
      <c r="T110" s="215"/>
    </row>
    <row r="111" spans="1:20" s="11" customFormat="1" ht="66" customHeight="1" x14ac:dyDescent="0.25">
      <c r="A111" s="89"/>
      <c r="B111" s="90"/>
      <c r="C111" s="90"/>
      <c r="D111" s="91"/>
      <c r="E111" s="92"/>
      <c r="F111" s="90"/>
      <c r="G111" s="93"/>
      <c r="H111" s="114"/>
      <c r="I111" s="114"/>
      <c r="J111" s="94"/>
      <c r="K111" s="94"/>
      <c r="L111" s="92"/>
      <c r="M111" s="92"/>
      <c r="N111" s="90"/>
      <c r="O111" s="90"/>
      <c r="P111" s="95"/>
      <c r="Q111" s="90"/>
      <c r="R111" s="180"/>
      <c r="S111" s="215"/>
      <c r="T111" s="215"/>
    </row>
    <row r="112" spans="1:20" s="11" customFormat="1" ht="66" customHeight="1" x14ac:dyDescent="0.25">
      <c r="A112" s="89"/>
      <c r="B112" s="90"/>
      <c r="C112" s="90"/>
      <c r="D112" s="90"/>
      <c r="E112" s="92"/>
      <c r="F112" s="90"/>
      <c r="G112" s="93"/>
      <c r="H112" s="114"/>
      <c r="I112" s="114"/>
      <c r="J112" s="94"/>
      <c r="K112" s="94"/>
      <c r="L112" s="96"/>
      <c r="M112" s="92"/>
      <c r="N112" s="90"/>
      <c r="O112" s="90"/>
      <c r="P112" s="95"/>
      <c r="Q112" s="90"/>
      <c r="R112" s="180"/>
      <c r="S112" s="215"/>
      <c r="T112" s="215"/>
    </row>
    <row r="113" spans="1:20" s="11" customFormat="1" ht="66" customHeight="1" x14ac:dyDescent="0.25">
      <c r="A113" s="89"/>
      <c r="B113" s="90"/>
      <c r="C113" s="90"/>
      <c r="D113" s="90"/>
      <c r="E113" s="92"/>
      <c r="F113" s="90"/>
      <c r="G113" s="93"/>
      <c r="H113" s="114"/>
      <c r="I113" s="114"/>
      <c r="J113" s="94"/>
      <c r="K113" s="94"/>
      <c r="L113" s="92"/>
      <c r="M113" s="92"/>
      <c r="N113" s="90"/>
      <c r="O113" s="90"/>
      <c r="P113" s="95"/>
      <c r="Q113" s="90"/>
      <c r="R113" s="180"/>
      <c r="S113" s="215"/>
      <c r="T113" s="215"/>
    </row>
    <row r="114" spans="1:20" s="11" customFormat="1" ht="66" customHeight="1" x14ac:dyDescent="0.25">
      <c r="A114" s="89"/>
      <c r="B114" s="90"/>
      <c r="C114" s="90"/>
      <c r="D114" s="90"/>
      <c r="E114" s="92"/>
      <c r="F114" s="90"/>
      <c r="G114" s="93"/>
      <c r="H114" s="114"/>
      <c r="I114" s="114"/>
      <c r="J114" s="94"/>
      <c r="K114" s="94"/>
      <c r="L114" s="96"/>
      <c r="M114" s="92"/>
      <c r="N114" s="90"/>
      <c r="O114" s="90"/>
      <c r="P114" s="95"/>
      <c r="Q114" s="90"/>
      <c r="R114" s="180"/>
      <c r="S114" s="215"/>
      <c r="T114" s="215"/>
    </row>
    <row r="115" spans="1:20" s="11" customFormat="1" ht="66" customHeight="1" x14ac:dyDescent="0.25">
      <c r="A115" s="89"/>
      <c r="B115" s="90"/>
      <c r="C115" s="90"/>
      <c r="D115" s="90"/>
      <c r="E115" s="92"/>
      <c r="F115" s="90"/>
      <c r="G115" s="93"/>
      <c r="H115" s="114"/>
      <c r="I115" s="114"/>
      <c r="J115" s="94"/>
      <c r="K115" s="94"/>
      <c r="L115" s="96"/>
      <c r="M115" s="92"/>
      <c r="N115" s="90"/>
      <c r="O115" s="90"/>
      <c r="P115" s="95"/>
      <c r="Q115" s="90"/>
      <c r="R115" s="180"/>
      <c r="S115" s="215"/>
      <c r="T115" s="215"/>
    </row>
    <row r="116" spans="1:20" s="11" customFormat="1" ht="66" customHeight="1" x14ac:dyDescent="0.25">
      <c r="A116" s="89"/>
      <c r="B116" s="90"/>
      <c r="C116" s="90"/>
      <c r="D116" s="90"/>
      <c r="E116" s="92"/>
      <c r="F116" s="90"/>
      <c r="G116" s="93"/>
      <c r="H116" s="114"/>
      <c r="I116" s="114"/>
      <c r="J116" s="94"/>
      <c r="K116" s="94"/>
      <c r="L116" s="96"/>
      <c r="M116" s="92"/>
      <c r="N116" s="90"/>
      <c r="O116" s="90"/>
      <c r="P116" s="95"/>
      <c r="Q116" s="90"/>
      <c r="R116" s="180"/>
      <c r="S116" s="215"/>
      <c r="T116" s="215"/>
    </row>
    <row r="117" spans="1:20" s="11" customFormat="1" ht="66" customHeight="1" x14ac:dyDescent="0.25">
      <c r="A117" s="89"/>
      <c r="B117" s="90"/>
      <c r="C117" s="90"/>
      <c r="D117" s="90"/>
      <c r="E117" s="92"/>
      <c r="F117" s="90"/>
      <c r="G117" s="93"/>
      <c r="H117" s="114"/>
      <c r="I117" s="114"/>
      <c r="J117" s="94"/>
      <c r="K117" s="94"/>
      <c r="L117" s="96"/>
      <c r="M117" s="92"/>
      <c r="N117" s="90"/>
      <c r="O117" s="90"/>
      <c r="P117" s="95"/>
      <c r="Q117" s="90"/>
      <c r="R117" s="180"/>
      <c r="S117" s="215"/>
      <c r="T117" s="215"/>
    </row>
    <row r="118" spans="1:20" s="11" customFormat="1" ht="66" customHeight="1" x14ac:dyDescent="0.25">
      <c r="A118" s="89"/>
      <c r="B118" s="90"/>
      <c r="C118" s="90"/>
      <c r="D118" s="90"/>
      <c r="E118" s="92"/>
      <c r="F118" s="90"/>
      <c r="G118" s="93"/>
      <c r="H118" s="114"/>
      <c r="I118" s="114"/>
      <c r="J118" s="94"/>
      <c r="K118" s="94"/>
      <c r="L118" s="96"/>
      <c r="M118" s="92"/>
      <c r="N118" s="90"/>
      <c r="O118" s="90"/>
      <c r="P118" s="95"/>
      <c r="Q118" s="90"/>
      <c r="R118" s="180"/>
      <c r="S118" s="215"/>
      <c r="T118" s="215"/>
    </row>
    <row r="119" spans="1:20" s="11" customFormat="1" ht="66" customHeight="1" x14ac:dyDescent="0.25">
      <c r="A119" s="89"/>
      <c r="B119" s="90"/>
      <c r="C119" s="90"/>
      <c r="D119" s="90"/>
      <c r="E119" s="92"/>
      <c r="F119" s="90"/>
      <c r="G119" s="93"/>
      <c r="H119" s="114"/>
      <c r="I119" s="114"/>
      <c r="J119" s="94"/>
      <c r="K119" s="94"/>
      <c r="L119" s="96"/>
      <c r="M119" s="92"/>
      <c r="N119" s="90"/>
      <c r="O119" s="90"/>
      <c r="P119" s="95"/>
      <c r="Q119" s="90"/>
      <c r="R119" s="180"/>
      <c r="S119" s="215"/>
      <c r="T119" s="215"/>
    </row>
    <row r="120" spans="1:20" s="11" customFormat="1" ht="66" customHeight="1" x14ac:dyDescent="0.25">
      <c r="A120" s="89"/>
      <c r="B120" s="90"/>
      <c r="C120" s="90"/>
      <c r="D120" s="90"/>
      <c r="E120" s="92"/>
      <c r="F120" s="90"/>
      <c r="G120" s="93"/>
      <c r="H120" s="114"/>
      <c r="I120" s="114"/>
      <c r="J120" s="94"/>
      <c r="K120" s="94"/>
      <c r="L120" s="96"/>
      <c r="M120" s="92"/>
      <c r="N120" s="90"/>
      <c r="O120" s="90"/>
      <c r="P120" s="95"/>
      <c r="Q120" s="90"/>
      <c r="R120" s="180"/>
      <c r="S120" s="215"/>
      <c r="T120" s="215"/>
    </row>
    <row r="121" spans="1:20" s="11" customFormat="1" ht="66" customHeight="1" x14ac:dyDescent="0.25">
      <c r="A121" s="89"/>
      <c r="B121" s="90"/>
      <c r="C121" s="90"/>
      <c r="D121" s="90"/>
      <c r="E121" s="92"/>
      <c r="F121" s="90"/>
      <c r="G121" s="93"/>
      <c r="H121" s="114"/>
      <c r="I121" s="114"/>
      <c r="J121" s="94"/>
      <c r="K121" s="94"/>
      <c r="L121" s="96"/>
      <c r="M121" s="92"/>
      <c r="N121" s="90"/>
      <c r="O121" s="90"/>
      <c r="P121" s="95"/>
      <c r="Q121" s="90"/>
      <c r="R121" s="180"/>
      <c r="S121" s="215"/>
      <c r="T121" s="215"/>
    </row>
    <row r="122" spans="1:20" s="11" customFormat="1" ht="66" customHeight="1" x14ac:dyDescent="0.25">
      <c r="A122" s="89"/>
      <c r="B122" s="90"/>
      <c r="C122" s="90"/>
      <c r="D122" s="90"/>
      <c r="E122" s="92"/>
      <c r="F122" s="90"/>
      <c r="G122" s="93"/>
      <c r="H122" s="114"/>
      <c r="I122" s="114"/>
      <c r="J122" s="94"/>
      <c r="K122" s="94"/>
      <c r="L122" s="96"/>
      <c r="M122" s="92"/>
      <c r="N122" s="90"/>
      <c r="O122" s="90"/>
      <c r="P122" s="95"/>
      <c r="Q122" s="90"/>
      <c r="R122" s="180"/>
      <c r="S122" s="215"/>
      <c r="T122" s="215"/>
    </row>
    <row r="123" spans="1:20" s="11" customFormat="1" ht="66" customHeight="1" x14ac:dyDescent="0.25">
      <c r="A123" s="89"/>
      <c r="B123" s="90"/>
      <c r="C123" s="90"/>
      <c r="D123" s="90"/>
      <c r="E123" s="92"/>
      <c r="F123" s="90"/>
      <c r="G123" s="93"/>
      <c r="H123" s="114"/>
      <c r="I123" s="114"/>
      <c r="J123" s="94"/>
      <c r="K123" s="94"/>
      <c r="L123" s="96"/>
      <c r="M123" s="92"/>
      <c r="N123" s="90"/>
      <c r="O123" s="90"/>
      <c r="P123" s="95"/>
      <c r="Q123" s="90"/>
      <c r="R123" s="180"/>
      <c r="S123" s="215"/>
      <c r="T123" s="215"/>
    </row>
    <row r="124" spans="1:20" s="11" customFormat="1" ht="66" customHeight="1" x14ac:dyDescent="0.25">
      <c r="A124" s="89"/>
      <c r="B124" s="90"/>
      <c r="C124" s="90"/>
      <c r="D124" s="90"/>
      <c r="E124" s="92"/>
      <c r="F124" s="90"/>
      <c r="G124" s="93"/>
      <c r="H124" s="114"/>
      <c r="I124" s="114"/>
      <c r="J124" s="94"/>
      <c r="K124" s="94"/>
      <c r="L124" s="96"/>
      <c r="M124" s="92"/>
      <c r="N124" s="90"/>
      <c r="O124" s="90"/>
      <c r="P124" s="95"/>
      <c r="Q124" s="90"/>
      <c r="R124" s="180"/>
      <c r="S124" s="215"/>
      <c r="T124" s="215"/>
    </row>
    <row r="125" spans="1:20" s="11" customFormat="1" ht="66" customHeight="1" x14ac:dyDescent="0.25">
      <c r="A125" s="89"/>
      <c r="B125" s="90"/>
      <c r="C125" s="90"/>
      <c r="D125" s="90"/>
      <c r="E125" s="92"/>
      <c r="F125" s="90"/>
      <c r="G125" s="93"/>
      <c r="H125" s="114"/>
      <c r="I125" s="114"/>
      <c r="J125" s="94"/>
      <c r="K125" s="94"/>
      <c r="L125" s="96"/>
      <c r="M125" s="92"/>
      <c r="N125" s="90"/>
      <c r="O125" s="90"/>
      <c r="P125" s="95"/>
      <c r="Q125" s="90"/>
      <c r="R125" s="180"/>
      <c r="S125" s="215"/>
      <c r="T125" s="215"/>
    </row>
    <row r="126" spans="1:20" s="11" customFormat="1" ht="66" customHeight="1" x14ac:dyDescent="0.25">
      <c r="A126" s="89"/>
      <c r="B126" s="90"/>
      <c r="C126" s="90"/>
      <c r="D126" s="90"/>
      <c r="E126" s="92"/>
      <c r="F126" s="90"/>
      <c r="G126" s="93"/>
      <c r="H126" s="114"/>
      <c r="I126" s="114"/>
      <c r="J126" s="94"/>
      <c r="K126" s="94"/>
      <c r="L126" s="96"/>
      <c r="M126" s="92"/>
      <c r="N126" s="90"/>
      <c r="O126" s="90"/>
      <c r="P126" s="95"/>
      <c r="Q126" s="90"/>
      <c r="R126" s="180"/>
      <c r="S126" s="215"/>
      <c r="T126" s="215"/>
    </row>
    <row r="127" spans="1:20" s="11" customFormat="1" ht="66" customHeight="1" x14ac:dyDescent="0.25">
      <c r="A127" s="89"/>
      <c r="B127" s="90"/>
      <c r="C127" s="90"/>
      <c r="D127" s="90"/>
      <c r="E127" s="92"/>
      <c r="F127" s="90"/>
      <c r="G127" s="93"/>
      <c r="H127" s="114"/>
      <c r="I127" s="114"/>
      <c r="J127" s="94"/>
      <c r="K127" s="94"/>
      <c r="L127" s="96"/>
      <c r="M127" s="92"/>
      <c r="N127" s="90"/>
      <c r="O127" s="90"/>
      <c r="P127" s="95"/>
      <c r="Q127" s="90"/>
      <c r="R127" s="180"/>
      <c r="S127" s="215"/>
      <c r="T127" s="215"/>
    </row>
    <row r="128" spans="1:20" s="11" customFormat="1" ht="66" customHeight="1" x14ac:dyDescent="0.25">
      <c r="A128" s="89"/>
      <c r="B128" s="90"/>
      <c r="C128" s="90"/>
      <c r="D128" s="90"/>
      <c r="E128" s="92"/>
      <c r="F128" s="90"/>
      <c r="G128" s="93"/>
      <c r="H128" s="114"/>
      <c r="I128" s="114"/>
      <c r="J128" s="94"/>
      <c r="K128" s="94"/>
      <c r="L128" s="174"/>
      <c r="M128" s="92"/>
      <c r="N128" s="90"/>
      <c r="O128" s="90"/>
      <c r="P128" s="95"/>
      <c r="Q128" s="90"/>
      <c r="R128" s="180"/>
      <c r="S128" s="215"/>
      <c r="T128" s="215"/>
    </row>
    <row r="129" spans="1:20" s="11" customFormat="1" ht="66" customHeight="1" x14ac:dyDescent="0.25">
      <c r="A129" s="89"/>
      <c r="B129" s="90"/>
      <c r="C129" s="90"/>
      <c r="D129" s="90"/>
      <c r="E129" s="92"/>
      <c r="F129" s="90"/>
      <c r="G129" s="93"/>
      <c r="H129" s="114"/>
      <c r="I129" s="114"/>
      <c r="J129" s="94"/>
      <c r="K129" s="94"/>
      <c r="L129" s="174"/>
      <c r="M129" s="92"/>
      <c r="N129" s="90"/>
      <c r="O129" s="90"/>
      <c r="P129" s="95"/>
      <c r="Q129" s="90"/>
      <c r="R129" s="180"/>
      <c r="S129" s="215"/>
      <c r="T129" s="215"/>
    </row>
    <row r="130" spans="1:20" s="11" customFormat="1" ht="66" customHeight="1" x14ac:dyDescent="0.25">
      <c r="A130" s="89"/>
      <c r="B130" s="90"/>
      <c r="C130" s="90"/>
      <c r="D130" s="90"/>
      <c r="E130" s="92"/>
      <c r="F130" s="90"/>
      <c r="G130" s="93"/>
      <c r="H130" s="114"/>
      <c r="I130" s="114"/>
      <c r="J130" s="94"/>
      <c r="K130" s="94"/>
      <c r="L130" s="174"/>
      <c r="M130" s="92"/>
      <c r="N130" s="90"/>
      <c r="O130" s="90"/>
      <c r="P130" s="95"/>
      <c r="Q130" s="90"/>
      <c r="R130" s="180"/>
      <c r="S130" s="215"/>
      <c r="T130" s="215"/>
    </row>
    <row r="131" spans="1:20" s="11" customFormat="1" ht="66" customHeight="1" x14ac:dyDescent="0.25">
      <c r="A131" s="89"/>
      <c r="B131" s="90"/>
      <c r="C131" s="90"/>
      <c r="D131" s="90"/>
      <c r="E131" s="92"/>
      <c r="F131" s="90"/>
      <c r="G131" s="93"/>
      <c r="H131" s="114"/>
      <c r="I131" s="114"/>
      <c r="J131" s="94"/>
      <c r="K131" s="94"/>
      <c r="L131" s="92"/>
      <c r="M131" s="92"/>
      <c r="N131" s="90"/>
      <c r="O131" s="90"/>
      <c r="P131" s="95"/>
      <c r="Q131" s="90"/>
      <c r="R131" s="180"/>
      <c r="S131" s="215"/>
      <c r="T131" s="215"/>
    </row>
    <row r="132" spans="1:20" s="11" customFormat="1" ht="66" customHeight="1" x14ac:dyDescent="0.25">
      <c r="A132" s="89"/>
      <c r="B132" s="90"/>
      <c r="C132" s="90"/>
      <c r="D132" s="90"/>
      <c r="E132" s="92"/>
      <c r="F132" s="90"/>
      <c r="G132" s="93"/>
      <c r="H132" s="114"/>
      <c r="I132" s="114"/>
      <c r="J132" s="94"/>
      <c r="K132" s="94"/>
      <c r="L132" s="92"/>
      <c r="M132" s="92"/>
      <c r="N132" s="90"/>
      <c r="O132" s="90"/>
      <c r="P132" s="95"/>
      <c r="Q132" s="90"/>
      <c r="R132" s="180"/>
      <c r="S132" s="215"/>
      <c r="T132" s="215"/>
    </row>
    <row r="133" spans="1:20" s="11" customFormat="1" ht="66" customHeight="1" x14ac:dyDescent="0.25">
      <c r="A133" s="89"/>
      <c r="B133" s="90"/>
      <c r="C133" s="90"/>
      <c r="D133" s="90"/>
      <c r="E133" s="92"/>
      <c r="F133" s="90"/>
      <c r="G133" s="93"/>
      <c r="H133" s="114"/>
      <c r="I133" s="114"/>
      <c r="J133" s="94"/>
      <c r="K133" s="94"/>
      <c r="L133" s="96"/>
      <c r="M133" s="92"/>
      <c r="N133" s="90"/>
      <c r="O133" s="90"/>
      <c r="P133" s="95"/>
      <c r="Q133" s="90"/>
      <c r="R133" s="180"/>
      <c r="S133" s="215"/>
      <c r="T133" s="215"/>
    </row>
    <row r="134" spans="1:20" s="11" customFormat="1" ht="66" customHeight="1" x14ac:dyDescent="0.25">
      <c r="A134" s="89"/>
      <c r="B134" s="90"/>
      <c r="C134" s="90"/>
      <c r="D134" s="90"/>
      <c r="E134" s="92"/>
      <c r="F134" s="90"/>
      <c r="G134" s="93"/>
      <c r="H134" s="114"/>
      <c r="I134" s="114"/>
      <c r="J134" s="94"/>
      <c r="K134" s="94"/>
      <c r="L134" s="96"/>
      <c r="M134" s="92"/>
      <c r="N134" s="90"/>
      <c r="O134" s="90"/>
      <c r="P134" s="95"/>
      <c r="Q134" s="90"/>
      <c r="R134" s="180"/>
      <c r="S134" s="215"/>
      <c r="T134" s="215"/>
    </row>
    <row r="135" spans="1:20" s="11" customFormat="1" ht="66" customHeight="1" x14ac:dyDescent="0.25">
      <c r="A135" s="89"/>
      <c r="B135" s="90"/>
      <c r="C135" s="91"/>
      <c r="D135" s="91"/>
      <c r="E135" s="92"/>
      <c r="F135" s="90"/>
      <c r="G135" s="93"/>
      <c r="H135" s="114"/>
      <c r="I135" s="114"/>
      <c r="J135" s="94"/>
      <c r="K135" s="94"/>
      <c r="L135" s="92"/>
      <c r="M135" s="92"/>
      <c r="N135" s="90"/>
      <c r="O135" s="90"/>
      <c r="P135" s="95"/>
      <c r="Q135" s="90"/>
      <c r="R135" s="180"/>
      <c r="S135" s="215"/>
      <c r="T135" s="215"/>
    </row>
    <row r="136" spans="1:20" s="11" customFormat="1" ht="66" customHeight="1" x14ac:dyDescent="0.25">
      <c r="A136" s="89"/>
      <c r="B136" s="90"/>
      <c r="C136" s="90"/>
      <c r="D136" s="90"/>
      <c r="E136" s="92"/>
      <c r="F136" s="90"/>
      <c r="G136" s="93"/>
      <c r="H136" s="114"/>
      <c r="I136" s="114"/>
      <c r="J136" s="94"/>
      <c r="K136" s="94"/>
      <c r="L136" s="96"/>
      <c r="M136" s="92"/>
      <c r="N136" s="90"/>
      <c r="O136" s="90"/>
      <c r="P136" s="95"/>
      <c r="Q136" s="90"/>
      <c r="R136" s="180"/>
      <c r="S136" s="215"/>
      <c r="T136" s="215"/>
    </row>
    <row r="137" spans="1:20" s="11" customFormat="1" ht="66" customHeight="1" x14ac:dyDescent="0.25">
      <c r="A137" s="89"/>
      <c r="B137" s="90"/>
      <c r="C137" s="91"/>
      <c r="D137" s="91"/>
      <c r="E137" s="92"/>
      <c r="F137" s="90"/>
      <c r="G137" s="93"/>
      <c r="H137" s="114"/>
      <c r="I137" s="114"/>
      <c r="J137" s="114"/>
      <c r="K137" s="114"/>
      <c r="L137" s="96"/>
      <c r="M137" s="96"/>
      <c r="N137" s="90"/>
      <c r="O137" s="90"/>
      <c r="P137" s="95"/>
      <c r="Q137" s="90"/>
      <c r="R137" s="180"/>
      <c r="S137" s="215"/>
      <c r="T137" s="215"/>
    </row>
    <row r="138" spans="1:20" s="11" customFormat="1" ht="66" customHeight="1" x14ac:dyDescent="0.25">
      <c r="A138" s="89"/>
      <c r="B138" s="90"/>
      <c r="C138" s="91"/>
      <c r="D138" s="91"/>
      <c r="E138" s="92"/>
      <c r="F138" s="90"/>
      <c r="G138" s="93"/>
      <c r="H138" s="114"/>
      <c r="I138" s="114"/>
      <c r="J138" s="94"/>
      <c r="K138" s="94"/>
      <c r="L138" s="92"/>
      <c r="M138" s="92"/>
      <c r="N138" s="90"/>
      <c r="O138" s="90"/>
      <c r="P138" s="95"/>
      <c r="Q138" s="90"/>
      <c r="R138" s="180"/>
      <c r="S138" s="215"/>
      <c r="T138" s="215"/>
    </row>
    <row r="139" spans="1:20" s="11" customFormat="1" ht="66" customHeight="1" x14ac:dyDescent="0.25">
      <c r="A139" s="89"/>
      <c r="B139" s="90"/>
      <c r="C139" s="90"/>
      <c r="D139" s="90"/>
      <c r="E139" s="92"/>
      <c r="F139" s="90"/>
      <c r="G139" s="93"/>
      <c r="H139" s="114"/>
      <c r="I139" s="114"/>
      <c r="J139" s="94"/>
      <c r="K139" s="94"/>
      <c r="L139" s="174"/>
      <c r="M139" s="92"/>
      <c r="N139" s="90"/>
      <c r="O139" s="90"/>
      <c r="P139" s="95"/>
      <c r="Q139" s="90"/>
      <c r="R139" s="180"/>
      <c r="S139" s="215"/>
      <c r="T139" s="215"/>
    </row>
    <row r="140" spans="1:20" s="11" customFormat="1" ht="66" customHeight="1" x14ac:dyDescent="0.25">
      <c r="A140" s="89"/>
      <c r="B140" s="90"/>
      <c r="C140" s="90"/>
      <c r="D140" s="90"/>
      <c r="E140" s="92"/>
      <c r="F140" s="90"/>
      <c r="G140" s="93"/>
      <c r="H140" s="114"/>
      <c r="I140" s="114"/>
      <c r="J140" s="94"/>
      <c r="K140" s="94"/>
      <c r="L140" s="96"/>
      <c r="M140" s="92"/>
      <c r="N140" s="90"/>
      <c r="O140" s="90"/>
      <c r="P140" s="95"/>
      <c r="Q140" s="90"/>
      <c r="R140" s="180"/>
      <c r="S140" s="215"/>
      <c r="T140" s="215"/>
    </row>
    <row r="141" spans="1:20" s="11" customFormat="1" ht="66" customHeight="1" x14ac:dyDescent="0.25">
      <c r="A141" s="89"/>
      <c r="B141" s="90"/>
      <c r="C141" s="90"/>
      <c r="D141" s="90"/>
      <c r="E141" s="92"/>
      <c r="F141" s="90"/>
      <c r="G141" s="93"/>
      <c r="H141" s="114"/>
      <c r="I141" s="114"/>
      <c r="J141" s="94"/>
      <c r="K141" s="94"/>
      <c r="L141" s="96"/>
      <c r="M141" s="92"/>
      <c r="N141" s="90"/>
      <c r="O141" s="90"/>
      <c r="P141" s="95"/>
      <c r="Q141" s="90"/>
      <c r="R141" s="180"/>
      <c r="S141" s="215"/>
      <c r="T141" s="215"/>
    </row>
    <row r="142" spans="1:20" s="11" customFormat="1" ht="66" customHeight="1" x14ac:dyDescent="0.25">
      <c r="A142" s="89"/>
      <c r="B142" s="90"/>
      <c r="C142" s="90"/>
      <c r="D142" s="90"/>
      <c r="E142" s="92"/>
      <c r="F142" s="90"/>
      <c r="G142" s="93"/>
      <c r="H142" s="114"/>
      <c r="I142" s="114"/>
      <c r="J142" s="94"/>
      <c r="K142" s="94"/>
      <c r="L142" s="96"/>
      <c r="M142" s="92"/>
      <c r="N142" s="90"/>
      <c r="O142" s="90"/>
      <c r="P142" s="95"/>
      <c r="Q142" s="90"/>
      <c r="R142" s="180"/>
      <c r="S142" s="215"/>
      <c r="T142" s="215"/>
    </row>
    <row r="143" spans="1:20" s="11" customFormat="1" ht="66" customHeight="1" x14ac:dyDescent="0.25">
      <c r="A143" s="89"/>
      <c r="B143" s="90"/>
      <c r="C143" s="90"/>
      <c r="D143" s="90"/>
      <c r="E143" s="92"/>
      <c r="F143" s="90"/>
      <c r="G143" s="93"/>
      <c r="H143" s="114"/>
      <c r="I143" s="114"/>
      <c r="J143" s="94"/>
      <c r="K143" s="94"/>
      <c r="L143" s="96"/>
      <c r="M143" s="92"/>
      <c r="N143" s="90"/>
      <c r="O143" s="90"/>
      <c r="P143" s="95"/>
      <c r="Q143" s="90"/>
      <c r="R143" s="180"/>
      <c r="S143" s="215"/>
      <c r="T143" s="215"/>
    </row>
    <row r="144" spans="1:20" s="11" customFormat="1" ht="66" customHeight="1" x14ac:dyDescent="0.25">
      <c r="A144" s="89"/>
      <c r="B144" s="90"/>
      <c r="C144" s="90"/>
      <c r="D144" s="90"/>
      <c r="E144" s="92"/>
      <c r="F144" s="90"/>
      <c r="G144" s="93"/>
      <c r="H144" s="114"/>
      <c r="I144" s="114"/>
      <c r="J144" s="94"/>
      <c r="K144" s="94"/>
      <c r="L144" s="96"/>
      <c r="M144" s="92"/>
      <c r="N144" s="90"/>
      <c r="O144" s="90"/>
      <c r="P144" s="95"/>
      <c r="Q144" s="90"/>
      <c r="R144" s="180"/>
      <c r="S144" s="215"/>
      <c r="T144" s="215"/>
    </row>
    <row r="145" spans="1:20" s="11" customFormat="1" ht="66" customHeight="1" x14ac:dyDescent="0.25">
      <c r="A145" s="89"/>
      <c r="B145" s="90"/>
      <c r="C145" s="90"/>
      <c r="D145" s="90"/>
      <c r="E145" s="92"/>
      <c r="F145" s="90"/>
      <c r="G145" s="93"/>
      <c r="H145" s="114"/>
      <c r="I145" s="114"/>
      <c r="J145" s="94"/>
      <c r="K145" s="94"/>
      <c r="L145" s="174"/>
      <c r="M145" s="92"/>
      <c r="N145" s="90"/>
      <c r="O145" s="90"/>
      <c r="P145" s="95"/>
      <c r="Q145" s="90"/>
      <c r="R145" s="180"/>
      <c r="S145" s="215"/>
      <c r="T145" s="215"/>
    </row>
    <row r="146" spans="1:20" s="11" customFormat="1" ht="66" customHeight="1" x14ac:dyDescent="0.25">
      <c r="A146" s="89"/>
      <c r="B146" s="90"/>
      <c r="C146" s="90"/>
      <c r="D146" s="90"/>
      <c r="E146" s="92"/>
      <c r="F146" s="90"/>
      <c r="G146" s="93"/>
      <c r="H146" s="114"/>
      <c r="I146" s="114"/>
      <c r="J146" s="94"/>
      <c r="K146" s="94"/>
      <c r="L146" s="174"/>
      <c r="M146" s="92"/>
      <c r="N146" s="90"/>
      <c r="O146" s="90"/>
      <c r="P146" s="95"/>
      <c r="Q146" s="90"/>
      <c r="R146" s="180"/>
      <c r="S146" s="215"/>
      <c r="T146" s="215"/>
    </row>
    <row r="147" spans="1:20" s="11" customFormat="1" ht="66" customHeight="1" x14ac:dyDescent="0.25">
      <c r="A147" s="89"/>
      <c r="B147" s="90"/>
      <c r="C147" s="90"/>
      <c r="D147" s="90"/>
      <c r="E147" s="92"/>
      <c r="F147" s="90"/>
      <c r="G147" s="93"/>
      <c r="H147" s="114"/>
      <c r="I147" s="114"/>
      <c r="J147" s="94"/>
      <c r="K147" s="94"/>
      <c r="L147" s="96"/>
      <c r="M147" s="92"/>
      <c r="N147" s="90"/>
      <c r="O147" s="90"/>
      <c r="P147" s="95"/>
      <c r="Q147" s="90"/>
      <c r="R147" s="180"/>
      <c r="S147" s="215"/>
      <c r="T147" s="215"/>
    </row>
    <row r="148" spans="1:20" s="11" customFormat="1" ht="66" customHeight="1" x14ac:dyDescent="0.25">
      <c r="A148" s="89"/>
      <c r="B148" s="90"/>
      <c r="C148" s="90"/>
      <c r="D148" s="90"/>
      <c r="E148" s="92"/>
      <c r="F148" s="90"/>
      <c r="G148" s="93"/>
      <c r="H148" s="114"/>
      <c r="I148" s="114"/>
      <c r="J148" s="94"/>
      <c r="K148" s="94"/>
      <c r="L148" s="96"/>
      <c r="M148" s="92"/>
      <c r="N148" s="90"/>
      <c r="O148" s="90"/>
      <c r="P148" s="95"/>
      <c r="Q148" s="90"/>
      <c r="R148" s="180"/>
      <c r="S148" s="215"/>
      <c r="T148" s="215"/>
    </row>
    <row r="149" spans="1:20" s="11" customFormat="1" ht="66" customHeight="1" x14ac:dyDescent="0.25">
      <c r="A149" s="89"/>
      <c r="B149" s="90"/>
      <c r="C149" s="90"/>
      <c r="D149" s="90"/>
      <c r="E149" s="92"/>
      <c r="F149" s="90"/>
      <c r="G149" s="93"/>
      <c r="H149" s="114"/>
      <c r="I149" s="114"/>
      <c r="J149" s="94"/>
      <c r="K149" s="94"/>
      <c r="L149" s="96"/>
      <c r="M149" s="92"/>
      <c r="N149" s="90"/>
      <c r="O149" s="90"/>
      <c r="P149" s="95"/>
      <c r="Q149" s="90"/>
      <c r="R149" s="180"/>
      <c r="S149" s="215"/>
      <c r="T149" s="215"/>
    </row>
    <row r="150" spans="1:20" s="11" customFormat="1" ht="66" customHeight="1" x14ac:dyDescent="0.25">
      <c r="A150" s="89"/>
      <c r="B150" s="90"/>
      <c r="C150" s="90"/>
      <c r="D150" s="90"/>
      <c r="E150" s="92"/>
      <c r="F150" s="90"/>
      <c r="G150" s="93"/>
      <c r="H150" s="114"/>
      <c r="I150" s="114"/>
      <c r="J150" s="94"/>
      <c r="K150" s="94"/>
      <c r="L150" s="96"/>
      <c r="M150" s="92"/>
      <c r="N150" s="90"/>
      <c r="O150" s="90"/>
      <c r="P150" s="95"/>
      <c r="Q150" s="90"/>
      <c r="R150" s="180"/>
      <c r="S150" s="215"/>
      <c r="T150" s="215"/>
    </row>
    <row r="151" spans="1:20" s="11" customFormat="1" ht="66" customHeight="1" x14ac:dyDescent="0.25">
      <c r="A151" s="89"/>
      <c r="B151" s="90"/>
      <c r="C151" s="90"/>
      <c r="D151" s="90"/>
      <c r="E151" s="92"/>
      <c r="F151" s="90"/>
      <c r="G151" s="93"/>
      <c r="H151" s="114"/>
      <c r="I151" s="114"/>
      <c r="J151" s="94"/>
      <c r="K151" s="94"/>
      <c r="L151" s="96"/>
      <c r="M151" s="92"/>
      <c r="N151" s="90"/>
      <c r="O151" s="90"/>
      <c r="P151" s="95"/>
      <c r="Q151" s="90"/>
      <c r="R151" s="180"/>
      <c r="S151" s="215"/>
      <c r="T151" s="215"/>
    </row>
    <row r="152" spans="1:20" s="11" customFormat="1" ht="66" customHeight="1" x14ac:dyDescent="0.25">
      <c r="A152" s="89"/>
      <c r="B152" s="90"/>
      <c r="C152" s="90"/>
      <c r="D152" s="90"/>
      <c r="E152" s="92"/>
      <c r="F152" s="90"/>
      <c r="G152" s="93"/>
      <c r="H152" s="114"/>
      <c r="I152" s="114"/>
      <c r="J152" s="94"/>
      <c r="K152" s="94"/>
      <c r="L152" s="96"/>
      <c r="M152" s="92"/>
      <c r="N152" s="90"/>
      <c r="O152" s="90"/>
      <c r="P152" s="95"/>
      <c r="Q152" s="90"/>
      <c r="R152" s="180"/>
      <c r="S152" s="215"/>
      <c r="T152" s="215"/>
    </row>
    <row r="153" spans="1:20" s="11" customFormat="1" ht="66" customHeight="1" x14ac:dyDescent="0.25">
      <c r="A153" s="89"/>
      <c r="B153" s="90"/>
      <c r="C153" s="90"/>
      <c r="D153" s="90"/>
      <c r="E153" s="92"/>
      <c r="F153" s="90"/>
      <c r="G153" s="93"/>
      <c r="H153" s="114"/>
      <c r="I153" s="114"/>
      <c r="J153" s="94"/>
      <c r="K153" s="94"/>
      <c r="L153" s="96"/>
      <c r="M153" s="92"/>
      <c r="N153" s="90"/>
      <c r="O153" s="90"/>
      <c r="P153" s="95"/>
      <c r="Q153" s="90"/>
      <c r="R153" s="180"/>
      <c r="S153" s="215"/>
      <c r="T153" s="215"/>
    </row>
    <row r="154" spans="1:20" s="11" customFormat="1" ht="66" customHeight="1" x14ac:dyDescent="0.25">
      <c r="A154" s="89"/>
      <c r="B154" s="90"/>
      <c r="C154" s="90"/>
      <c r="D154" s="90"/>
      <c r="E154" s="92"/>
      <c r="F154" s="90"/>
      <c r="G154" s="93"/>
      <c r="H154" s="114"/>
      <c r="I154" s="114"/>
      <c r="J154" s="94"/>
      <c r="K154" s="94"/>
      <c r="L154" s="96"/>
      <c r="M154" s="92"/>
      <c r="N154" s="90"/>
      <c r="O154" s="90"/>
      <c r="P154" s="95"/>
      <c r="Q154" s="90"/>
      <c r="R154" s="180"/>
      <c r="S154" s="215"/>
      <c r="T154" s="215"/>
    </row>
    <row r="155" spans="1:20" s="11" customFormat="1" ht="66" customHeight="1" x14ac:dyDescent="0.25">
      <c r="A155" s="89"/>
      <c r="B155" s="90"/>
      <c r="C155" s="90"/>
      <c r="D155" s="90"/>
      <c r="E155" s="92"/>
      <c r="F155" s="90"/>
      <c r="G155" s="93"/>
      <c r="H155" s="114"/>
      <c r="I155" s="114"/>
      <c r="J155" s="94"/>
      <c r="K155" s="94"/>
      <c r="L155" s="96"/>
      <c r="M155" s="92"/>
      <c r="N155" s="90"/>
      <c r="O155" s="90"/>
      <c r="P155" s="95"/>
      <c r="Q155" s="90"/>
      <c r="R155" s="180"/>
      <c r="S155" s="215"/>
      <c r="T155" s="215"/>
    </row>
    <row r="156" spans="1:20" s="11" customFormat="1" ht="66" customHeight="1" x14ac:dyDescent="0.25">
      <c r="A156" s="89"/>
      <c r="B156" s="90"/>
      <c r="C156" s="90"/>
      <c r="D156" s="90"/>
      <c r="E156" s="92"/>
      <c r="F156" s="90"/>
      <c r="G156" s="93"/>
      <c r="H156" s="114"/>
      <c r="I156" s="114"/>
      <c r="J156" s="94"/>
      <c r="K156" s="94"/>
      <c r="L156" s="174"/>
      <c r="M156" s="92"/>
      <c r="N156" s="90"/>
      <c r="O156" s="90"/>
      <c r="P156" s="95"/>
      <c r="Q156" s="90"/>
      <c r="R156" s="180"/>
      <c r="S156" s="215"/>
      <c r="T156" s="215"/>
    </row>
    <row r="157" spans="1:20" s="11" customFormat="1" ht="66" customHeight="1" x14ac:dyDescent="0.25">
      <c r="A157" s="89"/>
      <c r="B157" s="90"/>
      <c r="C157" s="90"/>
      <c r="D157" s="90"/>
      <c r="E157" s="92"/>
      <c r="F157" s="90"/>
      <c r="G157" s="93"/>
      <c r="H157" s="114"/>
      <c r="I157" s="114"/>
      <c r="J157" s="94"/>
      <c r="K157" s="94"/>
      <c r="L157" s="174"/>
      <c r="M157" s="92"/>
      <c r="N157" s="90"/>
      <c r="O157" s="90"/>
      <c r="P157" s="95"/>
      <c r="Q157" s="90"/>
      <c r="R157" s="180"/>
      <c r="S157" s="215"/>
      <c r="T157" s="215"/>
    </row>
    <row r="158" spans="1:20" s="11" customFormat="1" ht="66" customHeight="1" x14ac:dyDescent="0.25">
      <c r="A158" s="89"/>
      <c r="B158" s="90"/>
      <c r="C158" s="90"/>
      <c r="D158" s="90"/>
      <c r="E158" s="92"/>
      <c r="F158" s="90"/>
      <c r="G158" s="93"/>
      <c r="H158" s="114"/>
      <c r="I158" s="114"/>
      <c r="J158" s="94"/>
      <c r="K158" s="94"/>
      <c r="L158" s="174"/>
      <c r="M158" s="92"/>
      <c r="N158" s="90"/>
      <c r="O158" s="90"/>
      <c r="P158" s="95"/>
      <c r="Q158" s="90"/>
      <c r="R158" s="180"/>
      <c r="S158" s="215"/>
      <c r="T158" s="215"/>
    </row>
    <row r="159" spans="1:20" s="11" customFormat="1" ht="66" customHeight="1" x14ac:dyDescent="0.25">
      <c r="A159" s="89"/>
      <c r="B159" s="90"/>
      <c r="C159" s="91"/>
      <c r="D159" s="91"/>
      <c r="E159" s="92"/>
      <c r="F159" s="90"/>
      <c r="G159" s="93"/>
      <c r="H159" s="114"/>
      <c r="I159" s="114"/>
      <c r="J159" s="114"/>
      <c r="K159" s="114"/>
      <c r="L159" s="96"/>
      <c r="M159" s="96"/>
      <c r="N159" s="90"/>
      <c r="O159" s="90"/>
      <c r="P159" s="95"/>
      <c r="Q159" s="90"/>
      <c r="R159" s="180"/>
      <c r="S159" s="215"/>
      <c r="T159" s="215"/>
    </row>
    <row r="160" spans="1:20" s="11" customFormat="1" ht="66" customHeight="1" x14ac:dyDescent="0.25">
      <c r="A160" s="89"/>
      <c r="B160" s="90"/>
      <c r="C160" s="91"/>
      <c r="D160" s="91"/>
      <c r="E160" s="92"/>
      <c r="F160" s="90"/>
      <c r="G160" s="93"/>
      <c r="H160" s="114"/>
      <c r="I160" s="114"/>
      <c r="J160" s="114"/>
      <c r="K160" s="114"/>
      <c r="L160" s="96"/>
      <c r="M160" s="96"/>
      <c r="N160" s="90"/>
      <c r="O160" s="90"/>
      <c r="P160" s="95"/>
      <c r="Q160" s="90"/>
      <c r="R160" s="180"/>
      <c r="S160" s="215"/>
      <c r="T160" s="215"/>
    </row>
    <row r="161" spans="1:20" s="11" customFormat="1" ht="66" customHeight="1" x14ac:dyDescent="0.25">
      <c r="A161" s="89"/>
      <c r="B161" s="90"/>
      <c r="C161" s="90"/>
      <c r="D161" s="90"/>
      <c r="E161" s="92"/>
      <c r="F161" s="90"/>
      <c r="G161" s="93"/>
      <c r="H161" s="114"/>
      <c r="I161" s="114"/>
      <c r="J161" s="94"/>
      <c r="K161" s="94"/>
      <c r="L161" s="92"/>
      <c r="M161" s="92"/>
      <c r="N161" s="90"/>
      <c r="O161" s="90"/>
      <c r="P161" s="95"/>
      <c r="Q161" s="90"/>
      <c r="R161" s="180"/>
      <c r="S161" s="215"/>
      <c r="T161" s="215"/>
    </row>
    <row r="162" spans="1:20" s="11" customFormat="1" ht="66" customHeight="1" x14ac:dyDescent="0.25">
      <c r="A162" s="89"/>
      <c r="B162" s="90"/>
      <c r="C162" s="90"/>
      <c r="D162" s="90"/>
      <c r="E162" s="92"/>
      <c r="F162" s="90"/>
      <c r="G162" s="93"/>
      <c r="H162" s="114"/>
      <c r="I162" s="114"/>
      <c r="J162" s="94"/>
      <c r="K162" s="94"/>
      <c r="L162" s="92"/>
      <c r="M162" s="92"/>
      <c r="N162" s="90"/>
      <c r="O162" s="90"/>
      <c r="P162" s="95"/>
      <c r="Q162" s="90"/>
      <c r="R162" s="180"/>
      <c r="S162" s="215"/>
      <c r="T162" s="215"/>
    </row>
    <row r="163" spans="1:20" s="11" customFormat="1" ht="66" customHeight="1" x14ac:dyDescent="0.25">
      <c r="A163" s="89"/>
      <c r="B163" s="90"/>
      <c r="C163" s="91"/>
      <c r="D163" s="91"/>
      <c r="E163" s="92"/>
      <c r="F163" s="90"/>
      <c r="G163" s="93"/>
      <c r="H163" s="114"/>
      <c r="I163" s="114"/>
      <c r="J163" s="94"/>
      <c r="K163" s="94"/>
      <c r="L163" s="92"/>
      <c r="M163" s="92"/>
      <c r="N163" s="90"/>
      <c r="O163" s="90"/>
      <c r="P163" s="95"/>
      <c r="Q163" s="90"/>
      <c r="R163" s="180"/>
      <c r="S163" s="215"/>
      <c r="T163" s="215"/>
    </row>
    <row r="164" spans="1:20" s="11" customFormat="1" ht="66" customHeight="1" x14ac:dyDescent="0.25">
      <c r="A164" s="89"/>
      <c r="B164" s="90"/>
      <c r="C164" s="91"/>
      <c r="D164" s="91"/>
      <c r="E164" s="92"/>
      <c r="F164" s="90"/>
      <c r="G164" s="93"/>
      <c r="H164" s="114"/>
      <c r="I164" s="114"/>
      <c r="J164" s="94"/>
      <c r="K164" s="94"/>
      <c r="L164" s="92"/>
      <c r="M164" s="92"/>
      <c r="N164" s="90"/>
      <c r="O164" s="90"/>
      <c r="P164" s="95"/>
      <c r="Q164" s="90"/>
      <c r="R164" s="180"/>
      <c r="S164" s="215"/>
      <c r="T164" s="215"/>
    </row>
    <row r="165" spans="1:20" s="11" customFormat="1" ht="66" customHeight="1" x14ac:dyDescent="0.25">
      <c r="A165" s="89"/>
      <c r="B165" s="90"/>
      <c r="C165" s="91"/>
      <c r="D165" s="91"/>
      <c r="E165" s="92"/>
      <c r="F165" s="90"/>
      <c r="G165" s="93"/>
      <c r="H165" s="114"/>
      <c r="I165" s="114"/>
      <c r="J165" s="94"/>
      <c r="K165" s="94"/>
      <c r="L165" s="96"/>
      <c r="M165" s="92"/>
      <c r="N165" s="90"/>
      <c r="O165" s="90"/>
      <c r="P165" s="95"/>
      <c r="Q165" s="90"/>
      <c r="R165" s="180"/>
      <c r="S165" s="215"/>
      <c r="T165" s="215"/>
    </row>
    <row r="166" spans="1:20" s="11" customFormat="1" ht="66" customHeight="1" x14ac:dyDescent="0.25">
      <c r="A166" s="89"/>
      <c r="B166" s="90"/>
      <c r="C166" s="90"/>
      <c r="D166" s="90"/>
      <c r="E166" s="92"/>
      <c r="F166" s="90"/>
      <c r="G166" s="93"/>
      <c r="H166" s="114"/>
      <c r="I166" s="114"/>
      <c r="J166" s="94"/>
      <c r="K166" s="94"/>
      <c r="L166" s="96"/>
      <c r="M166" s="92"/>
      <c r="N166" s="90"/>
      <c r="O166" s="90"/>
      <c r="P166" s="95"/>
      <c r="Q166" s="90"/>
      <c r="R166" s="180"/>
      <c r="S166" s="215"/>
      <c r="T166" s="215"/>
    </row>
    <row r="167" spans="1:20" s="11" customFormat="1" ht="66" customHeight="1" x14ac:dyDescent="0.25">
      <c r="A167" s="89"/>
      <c r="B167" s="90"/>
      <c r="C167" s="90"/>
      <c r="D167" s="90"/>
      <c r="E167" s="92"/>
      <c r="F167" s="90"/>
      <c r="G167" s="93"/>
      <c r="H167" s="114"/>
      <c r="I167" s="114"/>
      <c r="J167" s="94"/>
      <c r="K167" s="94"/>
      <c r="L167" s="96"/>
      <c r="M167" s="92"/>
      <c r="N167" s="90"/>
      <c r="O167" s="90"/>
      <c r="P167" s="95"/>
      <c r="Q167" s="90"/>
      <c r="R167" s="180"/>
      <c r="S167" s="215"/>
      <c r="T167" s="215"/>
    </row>
    <row r="168" spans="1:20" s="11" customFormat="1" ht="66" customHeight="1" x14ac:dyDescent="0.25">
      <c r="A168" s="89"/>
      <c r="B168" s="90"/>
      <c r="C168" s="90"/>
      <c r="D168" s="90"/>
      <c r="E168" s="92"/>
      <c r="F168" s="90"/>
      <c r="G168" s="93"/>
      <c r="H168" s="114"/>
      <c r="I168" s="114"/>
      <c r="J168" s="94"/>
      <c r="K168" s="94"/>
      <c r="L168" s="96"/>
      <c r="M168" s="92"/>
      <c r="N168" s="90"/>
      <c r="O168" s="90"/>
      <c r="P168" s="95"/>
      <c r="Q168" s="90"/>
      <c r="R168" s="180"/>
      <c r="S168" s="215"/>
      <c r="T168" s="215"/>
    </row>
    <row r="169" spans="1:20" s="11" customFormat="1" ht="66" customHeight="1" x14ac:dyDescent="0.25">
      <c r="A169" s="89"/>
      <c r="B169" s="90"/>
      <c r="C169" s="90"/>
      <c r="D169" s="90"/>
      <c r="E169" s="92"/>
      <c r="F169" s="90"/>
      <c r="G169" s="93"/>
      <c r="H169" s="114"/>
      <c r="I169" s="114"/>
      <c r="J169" s="94"/>
      <c r="K169" s="94"/>
      <c r="L169" s="96"/>
      <c r="M169" s="92"/>
      <c r="N169" s="90"/>
      <c r="O169" s="90"/>
      <c r="P169" s="95"/>
      <c r="Q169" s="90"/>
      <c r="R169" s="180"/>
      <c r="S169" s="215"/>
      <c r="T169" s="215"/>
    </row>
    <row r="170" spans="1:20" s="11" customFormat="1" ht="66" customHeight="1" x14ac:dyDescent="0.25">
      <c r="A170" s="89"/>
      <c r="B170" s="90"/>
      <c r="C170" s="90"/>
      <c r="D170" s="90"/>
      <c r="E170" s="92"/>
      <c r="F170" s="90"/>
      <c r="G170" s="93"/>
      <c r="H170" s="114"/>
      <c r="I170" s="114"/>
      <c r="J170" s="94"/>
      <c r="K170" s="94"/>
      <c r="L170" s="96"/>
      <c r="M170" s="92"/>
      <c r="N170" s="90"/>
      <c r="O170" s="90"/>
      <c r="P170" s="95"/>
      <c r="Q170" s="90"/>
      <c r="R170" s="180"/>
      <c r="S170" s="215"/>
      <c r="T170" s="215"/>
    </row>
    <row r="171" spans="1:20" s="11" customFormat="1" ht="66" customHeight="1" x14ac:dyDescent="0.25">
      <c r="A171" s="89"/>
      <c r="B171" s="90"/>
      <c r="C171" s="91"/>
      <c r="D171" s="91"/>
      <c r="E171" s="92"/>
      <c r="F171" s="90"/>
      <c r="G171" s="93"/>
      <c r="H171" s="114"/>
      <c r="I171" s="114"/>
      <c r="J171" s="114"/>
      <c r="K171" s="114"/>
      <c r="L171" s="96"/>
      <c r="M171" s="96"/>
      <c r="N171" s="90"/>
      <c r="O171" s="90"/>
      <c r="P171" s="95"/>
      <c r="Q171" s="90"/>
      <c r="R171" s="180"/>
      <c r="S171" s="215"/>
      <c r="T171" s="215"/>
    </row>
    <row r="172" spans="1:20" s="11" customFormat="1" ht="66" customHeight="1" x14ac:dyDescent="0.25">
      <c r="A172" s="89"/>
      <c r="B172" s="90"/>
      <c r="C172" s="91"/>
      <c r="D172" s="91"/>
      <c r="E172" s="92"/>
      <c r="F172" s="90"/>
      <c r="G172" s="93"/>
      <c r="H172" s="114"/>
      <c r="I172" s="114"/>
      <c r="J172" s="114"/>
      <c r="K172" s="114"/>
      <c r="L172" s="96"/>
      <c r="M172" s="96"/>
      <c r="N172" s="90"/>
      <c r="O172" s="90"/>
      <c r="P172" s="95"/>
      <c r="Q172" s="90"/>
      <c r="R172" s="180"/>
      <c r="S172" s="215"/>
      <c r="T172" s="215"/>
    </row>
    <row r="173" spans="1:20" s="11" customFormat="1" ht="66" customHeight="1" x14ac:dyDescent="0.25">
      <c r="A173" s="89"/>
      <c r="B173" s="90"/>
      <c r="C173" s="91"/>
      <c r="D173" s="91"/>
      <c r="E173" s="92"/>
      <c r="F173" s="90"/>
      <c r="G173" s="93"/>
      <c r="H173" s="114"/>
      <c r="I173" s="114"/>
      <c r="J173" s="114"/>
      <c r="K173" s="114"/>
      <c r="L173" s="96"/>
      <c r="M173" s="96"/>
      <c r="N173" s="90"/>
      <c r="O173" s="90"/>
      <c r="P173" s="95"/>
      <c r="Q173" s="90"/>
      <c r="R173" s="180"/>
      <c r="S173" s="215"/>
      <c r="T173" s="215"/>
    </row>
    <row r="174" spans="1:20" s="11" customFormat="1" ht="66" customHeight="1" x14ac:dyDescent="0.25">
      <c r="A174" s="89"/>
      <c r="B174" s="90"/>
      <c r="C174" s="91"/>
      <c r="D174" s="91"/>
      <c r="E174" s="92"/>
      <c r="F174" s="90"/>
      <c r="G174" s="93"/>
      <c r="H174" s="114"/>
      <c r="I174" s="114"/>
      <c r="J174" s="114"/>
      <c r="K174" s="114"/>
      <c r="L174" s="96"/>
      <c r="M174" s="96"/>
      <c r="N174" s="90"/>
      <c r="O174" s="90"/>
      <c r="P174" s="95"/>
      <c r="Q174" s="90"/>
      <c r="R174" s="180"/>
      <c r="S174" s="215"/>
      <c r="T174" s="215"/>
    </row>
    <row r="175" spans="1:20" s="11" customFormat="1" ht="66" customHeight="1" x14ac:dyDescent="0.25">
      <c r="A175" s="89"/>
      <c r="B175" s="90"/>
      <c r="C175" s="91"/>
      <c r="D175" s="91"/>
      <c r="E175" s="92"/>
      <c r="F175" s="90"/>
      <c r="G175" s="93"/>
      <c r="H175" s="114"/>
      <c r="I175" s="114"/>
      <c r="J175" s="114"/>
      <c r="K175" s="114"/>
      <c r="L175" s="96"/>
      <c r="M175" s="96"/>
      <c r="N175" s="90"/>
      <c r="O175" s="90"/>
      <c r="P175" s="95"/>
      <c r="Q175" s="90"/>
      <c r="R175" s="180"/>
      <c r="S175" s="215"/>
      <c r="T175" s="215"/>
    </row>
    <row r="176" spans="1:20" s="11" customFormat="1" ht="66" customHeight="1" x14ac:dyDescent="0.25">
      <c r="A176" s="89"/>
      <c r="B176" s="90"/>
      <c r="C176" s="91"/>
      <c r="D176" s="91"/>
      <c r="E176" s="92"/>
      <c r="F176" s="90"/>
      <c r="G176" s="93"/>
      <c r="H176" s="114"/>
      <c r="I176" s="114"/>
      <c r="J176" s="114"/>
      <c r="K176" s="114"/>
      <c r="L176" s="96"/>
      <c r="M176" s="96"/>
      <c r="N176" s="90"/>
      <c r="O176" s="90"/>
      <c r="P176" s="95"/>
      <c r="Q176" s="90"/>
      <c r="R176" s="180"/>
      <c r="S176" s="215"/>
      <c r="T176" s="215"/>
    </row>
    <row r="177" spans="1:20" s="11" customFormat="1" ht="66" customHeight="1" x14ac:dyDescent="0.25">
      <c r="A177" s="89"/>
      <c r="B177" s="90"/>
      <c r="C177" s="91"/>
      <c r="D177" s="91"/>
      <c r="E177" s="92"/>
      <c r="F177" s="90"/>
      <c r="G177" s="93"/>
      <c r="H177" s="114"/>
      <c r="I177" s="114"/>
      <c r="J177" s="114"/>
      <c r="K177" s="114"/>
      <c r="L177" s="96"/>
      <c r="M177" s="96"/>
      <c r="N177" s="90"/>
      <c r="O177" s="90"/>
      <c r="P177" s="95"/>
      <c r="Q177" s="90"/>
      <c r="R177" s="180"/>
      <c r="S177" s="215"/>
      <c r="T177" s="215"/>
    </row>
    <row r="178" spans="1:20" s="11" customFormat="1" ht="66" customHeight="1" x14ac:dyDescent="0.25">
      <c r="A178" s="89"/>
      <c r="B178" s="90"/>
      <c r="C178" s="91"/>
      <c r="D178" s="91"/>
      <c r="E178" s="92"/>
      <c r="F178" s="90"/>
      <c r="G178" s="93"/>
      <c r="H178" s="114"/>
      <c r="I178" s="114"/>
      <c r="J178" s="114"/>
      <c r="K178" s="114"/>
      <c r="L178" s="96"/>
      <c r="M178" s="96"/>
      <c r="N178" s="90"/>
      <c r="O178" s="90"/>
      <c r="P178" s="95"/>
      <c r="Q178" s="90"/>
      <c r="R178" s="180"/>
      <c r="S178" s="215"/>
      <c r="T178" s="215"/>
    </row>
    <row r="179" spans="1:20" s="11" customFormat="1" ht="66" customHeight="1" x14ac:dyDescent="0.25">
      <c r="A179" s="89"/>
      <c r="B179" s="90"/>
      <c r="C179" s="91"/>
      <c r="D179" s="91"/>
      <c r="E179" s="92"/>
      <c r="F179" s="90"/>
      <c r="G179" s="93"/>
      <c r="H179" s="114"/>
      <c r="I179" s="114"/>
      <c r="J179" s="114"/>
      <c r="K179" s="114"/>
      <c r="L179" s="96"/>
      <c r="M179" s="96"/>
      <c r="N179" s="90"/>
      <c r="O179" s="90"/>
      <c r="P179" s="95"/>
      <c r="Q179" s="90"/>
      <c r="R179" s="180"/>
      <c r="S179" s="215"/>
      <c r="T179" s="215"/>
    </row>
    <row r="180" spans="1:20" s="11" customFormat="1" ht="66" customHeight="1" x14ac:dyDescent="0.25">
      <c r="A180" s="89"/>
      <c r="B180" s="90"/>
      <c r="C180" s="91"/>
      <c r="D180" s="91"/>
      <c r="E180" s="92"/>
      <c r="F180" s="90"/>
      <c r="G180" s="93"/>
      <c r="H180" s="114"/>
      <c r="I180" s="114"/>
      <c r="J180" s="114"/>
      <c r="K180" s="114"/>
      <c r="L180" s="96"/>
      <c r="M180" s="96"/>
      <c r="N180" s="90"/>
      <c r="O180" s="90"/>
      <c r="P180" s="95"/>
      <c r="Q180" s="90"/>
      <c r="R180" s="180"/>
      <c r="S180" s="215"/>
      <c r="T180" s="215"/>
    </row>
    <row r="181" spans="1:20" s="11" customFormat="1" ht="66" customHeight="1" x14ac:dyDescent="0.25">
      <c r="A181" s="89"/>
      <c r="B181" s="90"/>
      <c r="C181" s="91"/>
      <c r="D181" s="91"/>
      <c r="E181" s="92"/>
      <c r="F181" s="90"/>
      <c r="G181" s="93"/>
      <c r="H181" s="114"/>
      <c r="I181" s="114"/>
      <c r="J181" s="114"/>
      <c r="K181" s="114"/>
      <c r="L181" s="96"/>
      <c r="M181" s="96"/>
      <c r="N181" s="90"/>
      <c r="O181" s="90"/>
      <c r="P181" s="95"/>
      <c r="Q181" s="90"/>
      <c r="R181" s="180"/>
      <c r="S181" s="215"/>
      <c r="T181" s="215"/>
    </row>
    <row r="182" spans="1:20" s="11" customFormat="1" ht="66" customHeight="1" x14ac:dyDescent="0.25">
      <c r="A182" s="89"/>
      <c r="B182" s="90"/>
      <c r="C182" s="91"/>
      <c r="D182" s="91"/>
      <c r="E182" s="92"/>
      <c r="F182" s="90"/>
      <c r="G182" s="93"/>
      <c r="H182" s="114"/>
      <c r="I182" s="114"/>
      <c r="J182" s="114"/>
      <c r="K182" s="114"/>
      <c r="L182" s="96"/>
      <c r="M182" s="96"/>
      <c r="N182" s="90"/>
      <c r="O182" s="90"/>
      <c r="P182" s="95"/>
      <c r="Q182" s="90"/>
      <c r="R182" s="180"/>
      <c r="S182" s="215"/>
      <c r="T182" s="215"/>
    </row>
    <row r="183" spans="1:20" s="11" customFormat="1" ht="66" customHeight="1" x14ac:dyDescent="0.25">
      <c r="A183" s="89"/>
      <c r="B183" s="90"/>
      <c r="C183" s="91"/>
      <c r="D183" s="91"/>
      <c r="E183" s="92"/>
      <c r="F183" s="90"/>
      <c r="G183" s="93"/>
      <c r="H183" s="114"/>
      <c r="I183" s="114"/>
      <c r="J183" s="114"/>
      <c r="K183" s="114"/>
      <c r="L183" s="96"/>
      <c r="M183" s="96"/>
      <c r="N183" s="90"/>
      <c r="O183" s="90"/>
      <c r="P183" s="95"/>
      <c r="Q183" s="90"/>
      <c r="R183" s="180"/>
      <c r="S183" s="215"/>
      <c r="T183" s="215"/>
    </row>
    <row r="184" spans="1:20" s="11" customFormat="1" ht="66" customHeight="1" x14ac:dyDescent="0.25">
      <c r="A184" s="89"/>
      <c r="B184" s="90"/>
      <c r="C184" s="91"/>
      <c r="D184" s="91"/>
      <c r="E184" s="92"/>
      <c r="F184" s="90"/>
      <c r="G184" s="93"/>
      <c r="H184" s="114"/>
      <c r="I184" s="114"/>
      <c r="J184" s="114"/>
      <c r="K184" s="114"/>
      <c r="L184" s="96"/>
      <c r="M184" s="96"/>
      <c r="N184" s="90"/>
      <c r="O184" s="90"/>
      <c r="P184" s="95"/>
      <c r="Q184" s="90"/>
      <c r="R184" s="180"/>
      <c r="S184" s="215"/>
      <c r="T184" s="215"/>
    </row>
    <row r="185" spans="1:20" s="11" customFormat="1" ht="66" customHeight="1" x14ac:dyDescent="0.25">
      <c r="A185" s="89"/>
      <c r="B185" s="90"/>
      <c r="C185" s="91"/>
      <c r="D185" s="91"/>
      <c r="E185" s="92"/>
      <c r="F185" s="90"/>
      <c r="G185" s="93"/>
      <c r="H185" s="114"/>
      <c r="I185" s="114"/>
      <c r="J185" s="94"/>
      <c r="K185" s="114"/>
      <c r="L185" s="120"/>
      <c r="M185" s="96"/>
      <c r="N185" s="90"/>
      <c r="O185" s="90"/>
      <c r="P185" s="95"/>
      <c r="Q185" s="90"/>
      <c r="R185" s="180"/>
      <c r="S185" s="215"/>
      <c r="T185" s="215"/>
    </row>
    <row r="186" spans="1:20" s="11" customFormat="1" ht="66" customHeight="1" x14ac:dyDescent="0.25">
      <c r="A186" s="89"/>
      <c r="B186" s="90"/>
      <c r="C186" s="91"/>
      <c r="D186" s="91"/>
      <c r="E186" s="92"/>
      <c r="F186" s="90"/>
      <c r="G186" s="93"/>
      <c r="H186" s="114"/>
      <c r="I186" s="114"/>
      <c r="J186" s="114"/>
      <c r="K186" s="114"/>
      <c r="L186" s="96"/>
      <c r="M186" s="96"/>
      <c r="N186" s="90"/>
      <c r="O186" s="90"/>
      <c r="P186" s="95"/>
      <c r="Q186" s="90"/>
      <c r="R186" s="180"/>
      <c r="S186" s="215"/>
      <c r="T186" s="215"/>
    </row>
    <row r="187" spans="1:20" s="11" customFormat="1" ht="66" customHeight="1" x14ac:dyDescent="0.25">
      <c r="A187" s="89"/>
      <c r="B187" s="90"/>
      <c r="C187" s="91"/>
      <c r="D187" s="91"/>
      <c r="E187" s="92"/>
      <c r="F187" s="90"/>
      <c r="G187" s="93"/>
      <c r="H187" s="114"/>
      <c r="I187" s="114"/>
      <c r="J187" s="114"/>
      <c r="K187" s="114"/>
      <c r="L187" s="96"/>
      <c r="M187" s="96"/>
      <c r="N187" s="90"/>
      <c r="O187" s="90"/>
      <c r="P187" s="95"/>
      <c r="Q187" s="90"/>
      <c r="R187" s="180"/>
      <c r="S187" s="215"/>
      <c r="T187" s="215"/>
    </row>
    <row r="188" spans="1:20" s="11" customFormat="1" ht="66" customHeight="1" x14ac:dyDescent="0.25">
      <c r="A188" s="89"/>
      <c r="B188" s="90"/>
      <c r="C188" s="91"/>
      <c r="D188" s="91"/>
      <c r="E188" s="92"/>
      <c r="F188" s="90"/>
      <c r="G188" s="93"/>
      <c r="H188" s="114"/>
      <c r="I188" s="114"/>
      <c r="J188" s="114"/>
      <c r="K188" s="114"/>
      <c r="L188" s="96"/>
      <c r="M188" s="96"/>
      <c r="N188" s="90"/>
      <c r="O188" s="90"/>
      <c r="P188" s="95"/>
      <c r="Q188" s="90"/>
      <c r="R188" s="180"/>
      <c r="S188" s="215"/>
      <c r="T188" s="215"/>
    </row>
    <row r="189" spans="1:20" s="11" customFormat="1" ht="66" customHeight="1" x14ac:dyDescent="0.25">
      <c r="A189" s="89"/>
      <c r="B189" s="90"/>
      <c r="C189" s="91"/>
      <c r="D189" s="91"/>
      <c r="E189" s="92"/>
      <c r="F189" s="90"/>
      <c r="G189" s="93"/>
      <c r="H189" s="114"/>
      <c r="I189" s="114"/>
      <c r="J189" s="114"/>
      <c r="K189" s="114"/>
      <c r="L189" s="96"/>
      <c r="M189" s="96"/>
      <c r="N189" s="90"/>
      <c r="O189" s="90"/>
      <c r="P189" s="95"/>
      <c r="Q189" s="90"/>
      <c r="R189" s="180"/>
      <c r="S189" s="215"/>
      <c r="T189" s="215"/>
    </row>
    <row r="190" spans="1:20" s="11" customFormat="1" ht="66" customHeight="1" x14ac:dyDescent="0.25">
      <c r="A190" s="89"/>
      <c r="B190" s="90"/>
      <c r="C190" s="91"/>
      <c r="D190" s="91"/>
      <c r="E190" s="92"/>
      <c r="F190" s="90"/>
      <c r="G190" s="93"/>
      <c r="H190" s="114"/>
      <c r="I190" s="114"/>
      <c r="J190" s="114"/>
      <c r="K190" s="114"/>
      <c r="L190" s="96"/>
      <c r="M190" s="96"/>
      <c r="N190" s="90"/>
      <c r="O190" s="90"/>
      <c r="P190" s="95"/>
      <c r="Q190" s="90"/>
      <c r="R190" s="180"/>
      <c r="S190" s="215"/>
      <c r="T190" s="215"/>
    </row>
    <row r="191" spans="1:20" s="11" customFormat="1" ht="66" customHeight="1" x14ac:dyDescent="0.25">
      <c r="A191" s="89"/>
      <c r="B191" s="90"/>
      <c r="C191" s="91"/>
      <c r="D191" s="91"/>
      <c r="E191" s="92"/>
      <c r="F191" s="90"/>
      <c r="G191" s="93"/>
      <c r="H191" s="114"/>
      <c r="I191" s="114"/>
      <c r="J191" s="114"/>
      <c r="K191" s="114"/>
      <c r="L191" s="96"/>
      <c r="M191" s="96"/>
      <c r="N191" s="90"/>
      <c r="O191" s="90"/>
      <c r="P191" s="95"/>
      <c r="Q191" s="90"/>
      <c r="R191" s="180"/>
      <c r="S191" s="215"/>
      <c r="T191" s="215"/>
    </row>
    <row r="192" spans="1:20" s="11" customFormat="1" ht="66" customHeight="1" x14ac:dyDescent="0.25">
      <c r="A192" s="89"/>
      <c r="B192" s="90"/>
      <c r="C192" s="91"/>
      <c r="D192" s="91"/>
      <c r="E192" s="92"/>
      <c r="F192" s="90"/>
      <c r="G192" s="93"/>
      <c r="H192" s="114"/>
      <c r="I192" s="114"/>
      <c r="J192" s="114"/>
      <c r="K192" s="114"/>
      <c r="L192" s="96"/>
      <c r="M192" s="96"/>
      <c r="N192" s="90"/>
      <c r="O192" s="90"/>
      <c r="P192" s="95"/>
      <c r="Q192" s="90"/>
      <c r="R192" s="180"/>
      <c r="S192" s="215"/>
      <c r="T192" s="215"/>
    </row>
    <row r="193" spans="1:20" s="11" customFormat="1" ht="66" customHeight="1" x14ac:dyDescent="0.25">
      <c r="A193" s="89"/>
      <c r="B193" s="90"/>
      <c r="C193" s="91"/>
      <c r="D193" s="91"/>
      <c r="E193" s="92"/>
      <c r="F193" s="90"/>
      <c r="G193" s="93"/>
      <c r="H193" s="114"/>
      <c r="I193" s="114"/>
      <c r="J193" s="114"/>
      <c r="K193" s="114"/>
      <c r="L193" s="96"/>
      <c r="M193" s="96"/>
      <c r="N193" s="90"/>
      <c r="O193" s="90"/>
      <c r="P193" s="95"/>
      <c r="Q193" s="90"/>
      <c r="R193" s="180"/>
      <c r="S193" s="215"/>
      <c r="T193" s="215"/>
    </row>
    <row r="194" spans="1:20" s="11" customFormat="1" ht="66" customHeight="1" x14ac:dyDescent="0.25">
      <c r="A194" s="89"/>
      <c r="B194" s="90"/>
      <c r="C194" s="91"/>
      <c r="D194" s="91"/>
      <c r="E194" s="92"/>
      <c r="F194" s="90"/>
      <c r="G194" s="93"/>
      <c r="H194" s="114"/>
      <c r="I194" s="114"/>
      <c r="J194" s="114"/>
      <c r="K194" s="114"/>
      <c r="L194" s="96"/>
      <c r="M194" s="96"/>
      <c r="N194" s="90"/>
      <c r="O194" s="90"/>
      <c r="P194" s="95"/>
      <c r="Q194" s="90"/>
      <c r="R194" s="180"/>
      <c r="S194" s="215"/>
      <c r="T194" s="215"/>
    </row>
    <row r="195" spans="1:20" s="11" customFormat="1" ht="66" customHeight="1" x14ac:dyDescent="0.25">
      <c r="A195" s="89"/>
      <c r="B195" s="90"/>
      <c r="C195" s="91"/>
      <c r="D195" s="91"/>
      <c r="E195" s="92"/>
      <c r="F195" s="90"/>
      <c r="G195" s="93"/>
      <c r="H195" s="114"/>
      <c r="I195" s="114"/>
      <c r="J195" s="114"/>
      <c r="K195" s="114"/>
      <c r="L195" s="96"/>
      <c r="M195" s="96"/>
      <c r="N195" s="90"/>
      <c r="O195" s="90"/>
      <c r="P195" s="95"/>
      <c r="Q195" s="90"/>
      <c r="R195" s="180"/>
      <c r="S195" s="215"/>
      <c r="T195" s="215"/>
    </row>
    <row r="196" spans="1:20" s="11" customFormat="1" ht="66" customHeight="1" x14ac:dyDescent="0.25">
      <c r="A196" s="89"/>
      <c r="B196" s="90"/>
      <c r="C196" s="91"/>
      <c r="D196" s="91"/>
      <c r="E196" s="92"/>
      <c r="F196" s="90"/>
      <c r="G196" s="93"/>
      <c r="H196" s="114"/>
      <c r="I196" s="114"/>
      <c r="J196" s="114"/>
      <c r="K196" s="114"/>
      <c r="L196" s="96"/>
      <c r="M196" s="96"/>
      <c r="N196" s="90"/>
      <c r="O196" s="90"/>
      <c r="P196" s="95"/>
      <c r="Q196" s="90"/>
      <c r="R196" s="180"/>
      <c r="S196" s="215"/>
      <c r="T196" s="215"/>
    </row>
    <row r="197" spans="1:20" s="11" customFormat="1" ht="66" customHeight="1" x14ac:dyDescent="0.25">
      <c r="A197" s="89"/>
      <c r="B197" s="90"/>
      <c r="C197" s="91"/>
      <c r="D197" s="91"/>
      <c r="E197" s="92"/>
      <c r="F197" s="90"/>
      <c r="G197" s="93"/>
      <c r="H197" s="114"/>
      <c r="I197" s="114"/>
      <c r="J197" s="114"/>
      <c r="K197" s="114"/>
      <c r="L197" s="96"/>
      <c r="M197" s="96"/>
      <c r="N197" s="90"/>
      <c r="O197" s="90"/>
      <c r="P197" s="95"/>
      <c r="Q197" s="90"/>
      <c r="R197" s="180"/>
      <c r="S197" s="215"/>
      <c r="T197" s="215"/>
    </row>
    <row r="198" spans="1:20" s="11" customFormat="1" ht="66" customHeight="1" x14ac:dyDescent="0.25">
      <c r="A198" s="89"/>
      <c r="B198" s="90"/>
      <c r="C198" s="91"/>
      <c r="D198" s="91"/>
      <c r="E198" s="92"/>
      <c r="F198" s="90"/>
      <c r="G198" s="93"/>
      <c r="H198" s="114"/>
      <c r="I198" s="114"/>
      <c r="J198" s="114"/>
      <c r="K198" s="114"/>
      <c r="L198" s="96"/>
      <c r="M198" s="96"/>
      <c r="N198" s="90"/>
      <c r="O198" s="90"/>
      <c r="P198" s="95"/>
      <c r="Q198" s="90"/>
      <c r="R198" s="180"/>
      <c r="S198" s="215"/>
      <c r="T198" s="215"/>
    </row>
    <row r="199" spans="1:20" s="11" customFormat="1" ht="66" customHeight="1" x14ac:dyDescent="0.25">
      <c r="A199" s="89"/>
      <c r="B199" s="90"/>
      <c r="C199" s="91"/>
      <c r="D199" s="91"/>
      <c r="E199" s="92"/>
      <c r="F199" s="90"/>
      <c r="G199" s="93"/>
      <c r="H199" s="114"/>
      <c r="I199" s="114"/>
      <c r="J199" s="114"/>
      <c r="K199" s="114"/>
      <c r="L199" s="96"/>
      <c r="M199" s="96"/>
      <c r="N199" s="90"/>
      <c r="O199" s="90"/>
      <c r="P199" s="95"/>
      <c r="Q199" s="90"/>
      <c r="R199" s="180"/>
      <c r="S199" s="215"/>
      <c r="T199" s="215"/>
    </row>
    <row r="200" spans="1:20" s="11" customFormat="1" ht="66" customHeight="1" x14ac:dyDescent="0.25">
      <c r="A200" s="89"/>
      <c r="B200" s="90"/>
      <c r="C200" s="91"/>
      <c r="D200" s="91"/>
      <c r="E200" s="92"/>
      <c r="F200" s="90"/>
      <c r="G200" s="93"/>
      <c r="H200" s="114"/>
      <c r="I200" s="114"/>
      <c r="J200" s="114"/>
      <c r="K200" s="114"/>
      <c r="L200" s="96"/>
      <c r="M200" s="96"/>
      <c r="N200" s="90"/>
      <c r="O200" s="90"/>
      <c r="P200" s="95"/>
      <c r="Q200" s="90"/>
      <c r="R200" s="180"/>
      <c r="S200" s="215"/>
      <c r="T200" s="215"/>
    </row>
    <row r="201" spans="1:20" s="11" customFormat="1" ht="66" customHeight="1" x14ac:dyDescent="0.25">
      <c r="A201" s="89"/>
      <c r="B201" s="90"/>
      <c r="C201" s="91"/>
      <c r="D201" s="91"/>
      <c r="E201" s="92"/>
      <c r="F201" s="90"/>
      <c r="G201" s="93"/>
      <c r="H201" s="114"/>
      <c r="I201" s="114"/>
      <c r="J201" s="114"/>
      <c r="K201" s="114"/>
      <c r="L201" s="96"/>
      <c r="M201" s="96"/>
      <c r="N201" s="90"/>
      <c r="O201" s="90"/>
      <c r="P201" s="95"/>
      <c r="Q201" s="90"/>
      <c r="R201" s="180"/>
      <c r="S201" s="215"/>
      <c r="T201" s="215"/>
    </row>
    <row r="202" spans="1:20" s="11" customFormat="1" ht="66" customHeight="1" x14ac:dyDescent="0.25">
      <c r="A202" s="89"/>
      <c r="B202" s="90"/>
      <c r="C202" s="91"/>
      <c r="D202" s="91"/>
      <c r="E202" s="92"/>
      <c r="F202" s="90"/>
      <c r="G202" s="93"/>
      <c r="H202" s="114"/>
      <c r="I202" s="114"/>
      <c r="J202" s="114"/>
      <c r="K202" s="114"/>
      <c r="L202" s="96"/>
      <c r="M202" s="96"/>
      <c r="N202" s="90"/>
      <c r="O202" s="90"/>
      <c r="P202" s="95"/>
      <c r="Q202" s="90"/>
      <c r="R202" s="180"/>
      <c r="S202" s="215"/>
      <c r="T202" s="215"/>
    </row>
    <row r="203" spans="1:20" s="11" customFormat="1" ht="66" customHeight="1" x14ac:dyDescent="0.25">
      <c r="A203" s="89"/>
      <c r="B203" s="90"/>
      <c r="C203" s="91"/>
      <c r="D203" s="91"/>
      <c r="E203" s="92"/>
      <c r="F203" s="90"/>
      <c r="G203" s="93"/>
      <c r="H203" s="114"/>
      <c r="I203" s="114"/>
      <c r="J203" s="114"/>
      <c r="K203" s="114"/>
      <c r="L203" s="96"/>
      <c r="M203" s="96"/>
      <c r="N203" s="90"/>
      <c r="O203" s="90"/>
      <c r="P203" s="95"/>
      <c r="Q203" s="90"/>
      <c r="R203" s="180"/>
      <c r="S203" s="215"/>
      <c r="T203" s="215"/>
    </row>
    <row r="204" spans="1:20" s="11" customFormat="1" ht="66" customHeight="1" x14ac:dyDescent="0.25">
      <c r="A204" s="89"/>
      <c r="B204" s="90"/>
      <c r="C204" s="91"/>
      <c r="D204" s="91"/>
      <c r="E204" s="92"/>
      <c r="F204" s="90"/>
      <c r="G204" s="93"/>
      <c r="H204" s="114"/>
      <c r="I204" s="114"/>
      <c r="J204" s="114"/>
      <c r="K204" s="114"/>
      <c r="L204" s="96"/>
      <c r="M204" s="96"/>
      <c r="N204" s="90"/>
      <c r="O204" s="90"/>
      <c r="P204" s="95"/>
      <c r="Q204" s="90"/>
      <c r="R204" s="180"/>
      <c r="S204" s="215"/>
      <c r="T204" s="215"/>
    </row>
    <row r="205" spans="1:20" s="11" customFormat="1" ht="66" customHeight="1" x14ac:dyDescent="0.25">
      <c r="A205" s="89"/>
      <c r="B205" s="90"/>
      <c r="C205" s="91"/>
      <c r="D205" s="91"/>
      <c r="E205" s="92"/>
      <c r="F205" s="90"/>
      <c r="G205" s="93"/>
      <c r="H205" s="114"/>
      <c r="I205" s="114"/>
      <c r="J205" s="114"/>
      <c r="K205" s="114"/>
      <c r="L205" s="96"/>
      <c r="M205" s="96"/>
      <c r="N205" s="90"/>
      <c r="O205" s="90"/>
      <c r="P205" s="95"/>
      <c r="Q205" s="90"/>
      <c r="R205" s="180"/>
      <c r="S205" s="215"/>
      <c r="T205" s="215"/>
    </row>
    <row r="206" spans="1:20" s="11" customFormat="1" ht="66" customHeight="1" x14ac:dyDescent="0.25">
      <c r="A206" s="89"/>
      <c r="B206" s="90"/>
      <c r="C206" s="91"/>
      <c r="D206" s="91"/>
      <c r="E206" s="92"/>
      <c r="F206" s="90"/>
      <c r="G206" s="93"/>
      <c r="H206" s="114"/>
      <c r="I206" s="114"/>
      <c r="J206" s="114"/>
      <c r="K206" s="114"/>
      <c r="L206" s="96"/>
      <c r="M206" s="96"/>
      <c r="N206" s="90"/>
      <c r="O206" s="90"/>
      <c r="P206" s="95"/>
      <c r="Q206" s="90"/>
      <c r="R206" s="180"/>
      <c r="S206" s="215"/>
      <c r="T206" s="215"/>
    </row>
    <row r="207" spans="1:20" s="11" customFormat="1" ht="66" customHeight="1" x14ac:dyDescent="0.25">
      <c r="A207" s="89"/>
      <c r="B207" s="90"/>
      <c r="C207" s="91"/>
      <c r="D207" s="91"/>
      <c r="E207" s="92"/>
      <c r="F207" s="90"/>
      <c r="G207" s="93"/>
      <c r="H207" s="114"/>
      <c r="I207" s="114"/>
      <c r="J207" s="114"/>
      <c r="K207" s="114"/>
      <c r="L207" s="96"/>
      <c r="M207" s="96"/>
      <c r="N207" s="90"/>
      <c r="O207" s="90"/>
      <c r="P207" s="95"/>
      <c r="Q207" s="90"/>
      <c r="R207" s="180"/>
      <c r="S207" s="215"/>
      <c r="T207" s="215"/>
    </row>
    <row r="208" spans="1:20" s="11" customFormat="1" ht="66" customHeight="1" x14ac:dyDescent="0.25">
      <c r="A208" s="89"/>
      <c r="B208" s="90"/>
      <c r="C208" s="91"/>
      <c r="D208" s="91"/>
      <c r="E208" s="92"/>
      <c r="F208" s="90"/>
      <c r="G208" s="93"/>
      <c r="H208" s="114"/>
      <c r="I208" s="114"/>
      <c r="J208" s="114"/>
      <c r="K208" s="114"/>
      <c r="L208" s="96"/>
      <c r="M208" s="96"/>
      <c r="N208" s="90"/>
      <c r="O208" s="90"/>
      <c r="P208" s="95"/>
      <c r="Q208" s="90"/>
      <c r="R208" s="180"/>
      <c r="S208" s="215"/>
      <c r="T208" s="215"/>
    </row>
    <row r="209" spans="1:20" s="11" customFormat="1" ht="66" customHeight="1" x14ac:dyDescent="0.25">
      <c r="A209" s="89"/>
      <c r="B209" s="90"/>
      <c r="C209" s="91"/>
      <c r="D209" s="91"/>
      <c r="E209" s="92"/>
      <c r="F209" s="90"/>
      <c r="G209" s="93"/>
      <c r="H209" s="114"/>
      <c r="I209" s="114"/>
      <c r="J209" s="114"/>
      <c r="K209" s="114"/>
      <c r="L209" s="96"/>
      <c r="M209" s="96"/>
      <c r="N209" s="90"/>
      <c r="O209" s="90"/>
      <c r="P209" s="95"/>
      <c r="Q209" s="90"/>
      <c r="R209" s="180"/>
      <c r="S209" s="215"/>
      <c r="T209" s="215"/>
    </row>
    <row r="210" spans="1:20" s="11" customFormat="1" ht="66" customHeight="1" x14ac:dyDescent="0.25">
      <c r="A210" s="89"/>
      <c r="B210" s="90"/>
      <c r="C210" s="91"/>
      <c r="D210" s="91"/>
      <c r="E210" s="92"/>
      <c r="F210" s="90"/>
      <c r="G210" s="93"/>
      <c r="H210" s="114"/>
      <c r="I210" s="114"/>
      <c r="J210" s="114"/>
      <c r="K210" s="114"/>
      <c r="L210" s="96"/>
      <c r="M210" s="96"/>
      <c r="N210" s="90"/>
      <c r="O210" s="90"/>
      <c r="P210" s="95"/>
      <c r="Q210" s="90"/>
      <c r="R210" s="180"/>
      <c r="S210" s="215"/>
      <c r="T210" s="215"/>
    </row>
    <row r="211" spans="1:20" s="11" customFormat="1" ht="66" customHeight="1" x14ac:dyDescent="0.25">
      <c r="A211" s="89"/>
      <c r="B211" s="90"/>
      <c r="C211" s="91"/>
      <c r="D211" s="91"/>
      <c r="E211" s="92"/>
      <c r="F211" s="90"/>
      <c r="G211" s="93"/>
      <c r="H211" s="114"/>
      <c r="I211" s="114"/>
      <c r="J211" s="114"/>
      <c r="K211" s="114"/>
      <c r="L211" s="96"/>
      <c r="M211" s="96"/>
      <c r="N211" s="90"/>
      <c r="O211" s="90"/>
      <c r="P211" s="95"/>
      <c r="Q211" s="90"/>
      <c r="R211" s="180"/>
      <c r="S211" s="215"/>
      <c r="T211" s="215"/>
    </row>
    <row r="212" spans="1:20" s="11" customFormat="1" ht="66" customHeight="1" x14ac:dyDescent="0.25">
      <c r="A212" s="89"/>
      <c r="B212" s="90"/>
      <c r="C212" s="91"/>
      <c r="D212" s="91"/>
      <c r="E212" s="92"/>
      <c r="F212" s="90"/>
      <c r="G212" s="93"/>
      <c r="H212" s="114"/>
      <c r="I212" s="114"/>
      <c r="J212" s="114"/>
      <c r="K212" s="114"/>
      <c r="L212" s="96"/>
      <c r="M212" s="96"/>
      <c r="N212" s="90"/>
      <c r="O212" s="90"/>
      <c r="P212" s="95"/>
      <c r="Q212" s="90"/>
      <c r="R212" s="180"/>
      <c r="S212" s="215"/>
      <c r="T212" s="215"/>
    </row>
    <row r="213" spans="1:20" s="11" customFormat="1" ht="66" customHeight="1" x14ac:dyDescent="0.25">
      <c r="A213" s="89"/>
      <c r="B213" s="90"/>
      <c r="C213" s="91"/>
      <c r="D213" s="91"/>
      <c r="E213" s="92"/>
      <c r="F213" s="90"/>
      <c r="G213" s="93"/>
      <c r="H213" s="114"/>
      <c r="I213" s="114"/>
      <c r="J213" s="114"/>
      <c r="K213" s="179"/>
      <c r="L213" s="96"/>
      <c r="M213" s="96"/>
      <c r="N213" s="90"/>
      <c r="O213" s="90"/>
      <c r="P213" s="95"/>
      <c r="Q213" s="90"/>
      <c r="R213" s="180"/>
      <c r="S213" s="215"/>
      <c r="T213" s="215"/>
    </row>
    <row r="214" spans="1:20" s="11" customFormat="1" ht="66" customHeight="1" x14ac:dyDescent="0.25">
      <c r="A214" s="89"/>
      <c r="B214" s="90"/>
      <c r="C214" s="91"/>
      <c r="D214" s="91"/>
      <c r="E214" s="92"/>
      <c r="F214" s="90"/>
      <c r="G214" s="93"/>
      <c r="H214" s="114"/>
      <c r="I214" s="114"/>
      <c r="J214" s="114"/>
      <c r="K214" s="114"/>
      <c r="L214" s="96"/>
      <c r="M214" s="96"/>
      <c r="N214" s="90"/>
      <c r="O214" s="90"/>
      <c r="P214" s="95"/>
      <c r="Q214" s="90"/>
      <c r="R214" s="180"/>
      <c r="S214" s="215"/>
      <c r="T214" s="215"/>
    </row>
    <row r="215" spans="1:20" s="11" customFormat="1" ht="66" customHeight="1" x14ac:dyDescent="0.25">
      <c r="A215" s="89"/>
      <c r="B215" s="90"/>
      <c r="C215" s="91"/>
      <c r="D215" s="91"/>
      <c r="E215" s="92"/>
      <c r="F215" s="90"/>
      <c r="G215" s="93"/>
      <c r="H215" s="114"/>
      <c r="I215" s="114"/>
      <c r="J215" s="114"/>
      <c r="K215" s="114"/>
      <c r="L215" s="96"/>
      <c r="M215" s="96"/>
      <c r="N215" s="90"/>
      <c r="O215" s="90"/>
      <c r="P215" s="95"/>
      <c r="Q215" s="90"/>
      <c r="R215" s="180"/>
      <c r="S215" s="215"/>
      <c r="T215" s="215"/>
    </row>
    <row r="216" spans="1:20" s="11" customFormat="1" ht="66" customHeight="1" x14ac:dyDescent="0.25">
      <c r="A216" s="89"/>
      <c r="B216" s="90"/>
      <c r="C216" s="91"/>
      <c r="D216" s="91"/>
      <c r="E216" s="92"/>
      <c r="F216" s="90"/>
      <c r="G216" s="93"/>
      <c r="H216" s="114"/>
      <c r="I216" s="114"/>
      <c r="J216" s="114"/>
      <c r="K216" s="114"/>
      <c r="L216" s="96"/>
      <c r="M216" s="96"/>
      <c r="N216" s="90"/>
      <c r="O216" s="90"/>
      <c r="P216" s="95"/>
      <c r="Q216" s="90"/>
      <c r="R216" s="180"/>
      <c r="S216" s="215"/>
      <c r="T216" s="215"/>
    </row>
    <row r="217" spans="1:20" s="11" customFormat="1" ht="66" customHeight="1" x14ac:dyDescent="0.25">
      <c r="A217" s="89"/>
      <c r="B217" s="90"/>
      <c r="C217" s="91"/>
      <c r="D217" s="91"/>
      <c r="E217" s="92"/>
      <c r="F217" s="90"/>
      <c r="G217" s="93"/>
      <c r="H217" s="114"/>
      <c r="I217" s="114"/>
      <c r="J217" s="114"/>
      <c r="K217" s="114"/>
      <c r="L217" s="96"/>
      <c r="M217" s="96"/>
      <c r="N217" s="90"/>
      <c r="O217" s="90"/>
      <c r="P217" s="95"/>
      <c r="Q217" s="90"/>
      <c r="R217" s="180"/>
      <c r="S217" s="215"/>
      <c r="T217" s="215"/>
    </row>
    <row r="218" spans="1:20" s="11" customFormat="1" ht="66" customHeight="1" x14ac:dyDescent="0.25">
      <c r="A218" s="89"/>
      <c r="B218" s="90"/>
      <c r="C218" s="91"/>
      <c r="D218" s="91"/>
      <c r="E218" s="92"/>
      <c r="F218" s="90"/>
      <c r="G218" s="93"/>
      <c r="H218" s="114"/>
      <c r="I218" s="114"/>
      <c r="J218" s="114"/>
      <c r="K218" s="114"/>
      <c r="L218" s="96"/>
      <c r="M218" s="96"/>
      <c r="N218" s="90"/>
      <c r="O218" s="90"/>
      <c r="P218" s="95"/>
      <c r="Q218" s="90"/>
      <c r="R218" s="180"/>
      <c r="S218" s="215"/>
      <c r="T218" s="215"/>
    </row>
    <row r="219" spans="1:20" s="11" customFormat="1" ht="66" customHeight="1" x14ac:dyDescent="0.25">
      <c r="A219" s="121"/>
      <c r="B219" s="90"/>
      <c r="C219" s="122"/>
      <c r="D219" s="91"/>
      <c r="E219" s="92"/>
      <c r="F219" s="90"/>
      <c r="G219" s="93"/>
      <c r="H219" s="114"/>
      <c r="I219" s="114"/>
      <c r="J219" s="114"/>
      <c r="K219" s="114"/>
      <c r="L219" s="96"/>
      <c r="M219" s="96"/>
      <c r="N219" s="90"/>
      <c r="O219" s="90"/>
      <c r="P219" s="95"/>
      <c r="Q219" s="90"/>
      <c r="R219" s="180"/>
      <c r="S219" s="215"/>
      <c r="T219" s="215"/>
    </row>
    <row r="220" spans="1:20" s="11" customFormat="1" ht="66" customHeight="1" x14ac:dyDescent="0.25">
      <c r="A220" s="89"/>
      <c r="B220" s="90"/>
      <c r="C220" s="91"/>
      <c r="D220" s="91"/>
      <c r="E220" s="92"/>
      <c r="F220" s="90"/>
      <c r="G220" s="93"/>
      <c r="H220" s="114"/>
      <c r="I220" s="114"/>
      <c r="J220" s="123"/>
      <c r="K220" s="114"/>
      <c r="L220" s="120"/>
      <c r="M220" s="96"/>
      <c r="N220" s="90"/>
      <c r="O220" s="90"/>
      <c r="P220" s="95"/>
      <c r="Q220" s="90"/>
      <c r="R220" s="180"/>
      <c r="S220" s="215"/>
      <c r="T220" s="215"/>
    </row>
    <row r="221" spans="1:20" s="11" customFormat="1" ht="66" customHeight="1" x14ac:dyDescent="0.25">
      <c r="A221" s="89"/>
      <c r="B221" s="90"/>
      <c r="C221" s="91"/>
      <c r="D221" s="91"/>
      <c r="E221" s="92"/>
      <c r="F221" s="90"/>
      <c r="G221" s="93"/>
      <c r="H221" s="114"/>
      <c r="I221" s="114"/>
      <c r="J221" s="114"/>
      <c r="K221" s="114"/>
      <c r="L221" s="96"/>
      <c r="M221" s="96"/>
      <c r="N221" s="90"/>
      <c r="O221" s="90"/>
      <c r="P221" s="95"/>
      <c r="Q221" s="90"/>
      <c r="R221" s="180"/>
      <c r="S221" s="215"/>
      <c r="T221" s="215"/>
    </row>
    <row r="222" spans="1:20" s="11" customFormat="1" ht="66" customHeight="1" x14ac:dyDescent="0.25">
      <c r="A222" s="89"/>
      <c r="B222" s="90"/>
      <c r="C222" s="91"/>
      <c r="D222" s="91"/>
      <c r="E222" s="92"/>
      <c r="F222" s="90"/>
      <c r="G222" s="93"/>
      <c r="H222" s="114"/>
      <c r="I222" s="114"/>
      <c r="J222" s="114"/>
      <c r="K222" s="114"/>
      <c r="L222" s="96"/>
      <c r="M222" s="96"/>
      <c r="N222" s="90"/>
      <c r="O222" s="90"/>
      <c r="P222" s="95"/>
      <c r="Q222" s="90"/>
      <c r="R222" s="180"/>
      <c r="S222" s="215"/>
      <c r="T222" s="215"/>
    </row>
    <row r="223" spans="1:20" s="11" customFormat="1" ht="66" customHeight="1" x14ac:dyDescent="0.25">
      <c r="A223" s="89"/>
      <c r="B223" s="90"/>
      <c r="C223" s="91"/>
      <c r="D223" s="91"/>
      <c r="E223" s="92"/>
      <c r="F223" s="90"/>
      <c r="G223" s="93"/>
      <c r="H223" s="114"/>
      <c r="I223" s="114"/>
      <c r="J223" s="114"/>
      <c r="K223" s="114"/>
      <c r="L223" s="96"/>
      <c r="M223" s="96"/>
      <c r="N223" s="90"/>
      <c r="O223" s="90"/>
      <c r="P223" s="95"/>
      <c r="Q223" s="90"/>
      <c r="R223" s="180"/>
      <c r="S223" s="215"/>
      <c r="T223" s="215"/>
    </row>
    <row r="224" spans="1:20" s="11" customFormat="1" ht="66" customHeight="1" x14ac:dyDescent="0.25">
      <c r="A224" s="89"/>
      <c r="B224" s="90"/>
      <c r="C224" s="91"/>
      <c r="D224" s="91"/>
      <c r="E224" s="92"/>
      <c r="F224" s="90"/>
      <c r="G224" s="93"/>
      <c r="H224" s="114"/>
      <c r="I224" s="114"/>
      <c r="J224" s="114"/>
      <c r="K224" s="114"/>
      <c r="L224" s="96"/>
      <c r="M224" s="96"/>
      <c r="N224" s="90"/>
      <c r="O224" s="90"/>
      <c r="P224" s="95"/>
      <c r="Q224" s="90"/>
      <c r="R224" s="180"/>
      <c r="S224" s="215"/>
      <c r="T224" s="215"/>
    </row>
    <row r="225" spans="1:20" s="11" customFormat="1" ht="66" customHeight="1" x14ac:dyDescent="0.25">
      <c r="A225" s="89"/>
      <c r="B225" s="90"/>
      <c r="C225" s="91"/>
      <c r="D225" s="91"/>
      <c r="E225" s="92"/>
      <c r="F225" s="90"/>
      <c r="G225" s="93"/>
      <c r="H225" s="114"/>
      <c r="I225" s="114"/>
      <c r="J225" s="114"/>
      <c r="K225" s="114"/>
      <c r="L225" s="96"/>
      <c r="M225" s="96"/>
      <c r="N225" s="90"/>
      <c r="O225" s="90"/>
      <c r="P225" s="95"/>
      <c r="Q225" s="90"/>
      <c r="R225" s="180"/>
      <c r="S225" s="215"/>
      <c r="T225" s="215"/>
    </row>
    <row r="226" spans="1:20" s="11" customFormat="1" ht="66" customHeight="1" x14ac:dyDescent="0.25">
      <c r="A226" s="89"/>
      <c r="B226" s="90"/>
      <c r="C226" s="91"/>
      <c r="D226" s="91"/>
      <c r="E226" s="92"/>
      <c r="F226" s="90"/>
      <c r="G226" s="93"/>
      <c r="H226" s="114"/>
      <c r="I226" s="114"/>
      <c r="J226" s="114"/>
      <c r="K226" s="114"/>
      <c r="L226" s="96"/>
      <c r="M226" s="96"/>
      <c r="N226" s="90"/>
      <c r="O226" s="90"/>
      <c r="P226" s="95"/>
      <c r="Q226" s="90"/>
      <c r="R226" s="180"/>
      <c r="S226" s="215"/>
      <c r="T226" s="215"/>
    </row>
    <row r="227" spans="1:20" s="11" customFormat="1" ht="66" customHeight="1" x14ac:dyDescent="0.25">
      <c r="A227" s="89"/>
      <c r="B227" s="90"/>
      <c r="C227" s="91"/>
      <c r="D227" s="91"/>
      <c r="E227" s="92"/>
      <c r="F227" s="90"/>
      <c r="G227" s="93"/>
      <c r="H227" s="114"/>
      <c r="I227" s="114"/>
      <c r="J227" s="114"/>
      <c r="K227" s="114"/>
      <c r="L227" s="96"/>
      <c r="M227" s="96"/>
      <c r="N227" s="90"/>
      <c r="O227" s="90"/>
      <c r="P227" s="95"/>
      <c r="Q227" s="90"/>
      <c r="R227" s="180"/>
      <c r="S227" s="215"/>
      <c r="T227" s="215"/>
    </row>
    <row r="228" spans="1:20" s="11" customFormat="1" ht="66" customHeight="1" x14ac:dyDescent="0.25">
      <c r="A228" s="89"/>
      <c r="B228" s="90"/>
      <c r="C228" s="91"/>
      <c r="D228" s="91"/>
      <c r="E228" s="92"/>
      <c r="F228" s="90"/>
      <c r="G228" s="93"/>
      <c r="H228" s="114"/>
      <c r="I228" s="114"/>
      <c r="J228" s="114"/>
      <c r="K228" s="114"/>
      <c r="L228" s="96"/>
      <c r="M228" s="96"/>
      <c r="N228" s="90"/>
      <c r="O228" s="90"/>
      <c r="P228" s="95"/>
      <c r="Q228" s="90"/>
      <c r="R228" s="180"/>
      <c r="S228" s="215"/>
      <c r="T228" s="215"/>
    </row>
    <row r="229" spans="1:20" s="11" customFormat="1" ht="66" customHeight="1" x14ac:dyDescent="0.25">
      <c r="A229" s="89"/>
      <c r="B229" s="90"/>
      <c r="C229" s="91"/>
      <c r="D229" s="91"/>
      <c r="E229" s="92"/>
      <c r="F229" s="90"/>
      <c r="G229" s="93"/>
      <c r="H229" s="114"/>
      <c r="I229" s="114"/>
      <c r="J229" s="114"/>
      <c r="K229" s="114"/>
      <c r="L229" s="96"/>
      <c r="M229" s="96"/>
      <c r="N229" s="90"/>
      <c r="O229" s="90"/>
      <c r="P229" s="95"/>
      <c r="Q229" s="90"/>
      <c r="R229" s="180"/>
      <c r="S229" s="215"/>
      <c r="T229" s="215"/>
    </row>
    <row r="230" spans="1:20" s="11" customFormat="1" ht="66" customHeight="1" x14ac:dyDescent="0.25">
      <c r="A230" s="89"/>
      <c r="B230" s="90"/>
      <c r="C230" s="91"/>
      <c r="D230" s="91"/>
      <c r="E230" s="92"/>
      <c r="F230" s="90"/>
      <c r="G230" s="93"/>
      <c r="H230" s="114"/>
      <c r="I230" s="114"/>
      <c r="J230" s="114"/>
      <c r="K230" s="114"/>
      <c r="L230" s="96"/>
      <c r="M230" s="96"/>
      <c r="N230" s="90"/>
      <c r="O230" s="90"/>
      <c r="P230" s="95"/>
      <c r="Q230" s="90"/>
      <c r="R230" s="180"/>
      <c r="S230" s="215"/>
      <c r="T230" s="215"/>
    </row>
    <row r="231" spans="1:20" s="11" customFormat="1" ht="66" customHeight="1" x14ac:dyDescent="0.25">
      <c r="A231" s="89"/>
      <c r="B231" s="90"/>
      <c r="C231" s="91"/>
      <c r="D231" s="91"/>
      <c r="E231" s="92"/>
      <c r="F231" s="90"/>
      <c r="G231" s="93"/>
      <c r="H231" s="114"/>
      <c r="I231" s="114"/>
      <c r="J231" s="114"/>
      <c r="K231" s="114"/>
      <c r="L231" s="96"/>
      <c r="M231" s="96"/>
      <c r="N231" s="90"/>
      <c r="O231" s="90"/>
      <c r="P231" s="95"/>
      <c r="Q231" s="90"/>
      <c r="R231" s="180"/>
      <c r="S231" s="215"/>
      <c r="T231" s="215"/>
    </row>
    <row r="232" spans="1:20" s="11" customFormat="1" ht="66" customHeight="1" x14ac:dyDescent="0.25">
      <c r="A232" s="89"/>
      <c r="B232" s="90"/>
      <c r="C232" s="91"/>
      <c r="D232" s="91"/>
      <c r="E232" s="92"/>
      <c r="F232" s="90"/>
      <c r="G232" s="93"/>
      <c r="H232" s="114"/>
      <c r="I232" s="114"/>
      <c r="J232" s="114"/>
      <c r="K232" s="114"/>
      <c r="L232" s="96"/>
      <c r="M232" s="96"/>
      <c r="N232" s="90"/>
      <c r="O232" s="90"/>
      <c r="P232" s="95"/>
      <c r="Q232" s="90"/>
      <c r="R232" s="180"/>
      <c r="S232" s="215"/>
      <c r="T232" s="215"/>
    </row>
    <row r="233" spans="1:20" s="11" customFormat="1" ht="66" customHeight="1" x14ac:dyDescent="0.25">
      <c r="A233" s="89"/>
      <c r="B233" s="90"/>
      <c r="C233" s="91"/>
      <c r="D233" s="91"/>
      <c r="E233" s="92"/>
      <c r="F233" s="90"/>
      <c r="G233" s="93"/>
      <c r="H233" s="114"/>
      <c r="I233" s="114"/>
      <c r="J233" s="114"/>
      <c r="K233" s="114"/>
      <c r="L233" s="96"/>
      <c r="M233" s="96"/>
      <c r="N233" s="90"/>
      <c r="O233" s="90"/>
      <c r="P233" s="95"/>
      <c r="Q233" s="90"/>
      <c r="R233" s="180"/>
      <c r="S233" s="215"/>
      <c r="T233" s="215"/>
    </row>
    <row r="234" spans="1:20" s="11" customFormat="1" ht="66" customHeight="1" x14ac:dyDescent="0.25">
      <c r="A234" s="89"/>
      <c r="B234" s="90"/>
      <c r="C234" s="91"/>
      <c r="D234" s="91"/>
      <c r="E234" s="92"/>
      <c r="F234" s="90"/>
      <c r="G234" s="93"/>
      <c r="H234" s="114"/>
      <c r="I234" s="114"/>
      <c r="J234" s="114"/>
      <c r="K234" s="114"/>
      <c r="L234" s="96"/>
      <c r="M234" s="96"/>
      <c r="N234" s="90"/>
      <c r="O234" s="90"/>
      <c r="P234" s="95"/>
      <c r="Q234" s="90"/>
      <c r="R234" s="180"/>
      <c r="S234" s="215"/>
      <c r="T234" s="215"/>
    </row>
    <row r="235" spans="1:20" s="11" customFormat="1" ht="66" customHeight="1" x14ac:dyDescent="0.25">
      <c r="A235" s="89"/>
      <c r="B235" s="90"/>
      <c r="C235" s="91"/>
      <c r="D235" s="91"/>
      <c r="E235" s="92"/>
      <c r="F235" s="90"/>
      <c r="G235" s="93"/>
      <c r="H235" s="114"/>
      <c r="I235" s="114"/>
      <c r="J235" s="114"/>
      <c r="K235" s="114"/>
      <c r="L235" s="96"/>
      <c r="M235" s="96"/>
      <c r="N235" s="90"/>
      <c r="O235" s="90"/>
      <c r="P235" s="95"/>
      <c r="Q235" s="90"/>
      <c r="R235" s="180"/>
      <c r="S235" s="215"/>
      <c r="T235" s="215"/>
    </row>
    <row r="236" spans="1:20" s="11" customFormat="1" ht="66" customHeight="1" x14ac:dyDescent="0.25">
      <c r="A236" s="89"/>
      <c r="B236" s="90"/>
      <c r="C236" s="91"/>
      <c r="D236" s="91"/>
      <c r="E236" s="92"/>
      <c r="F236" s="90"/>
      <c r="G236" s="93"/>
      <c r="H236" s="114"/>
      <c r="I236" s="114"/>
      <c r="J236" s="114"/>
      <c r="K236" s="114"/>
      <c r="L236" s="96"/>
      <c r="M236" s="96"/>
      <c r="N236" s="90"/>
      <c r="O236" s="90"/>
      <c r="P236" s="95"/>
      <c r="Q236" s="90"/>
      <c r="R236" s="180"/>
      <c r="S236" s="215"/>
      <c r="T236" s="215"/>
    </row>
    <row r="237" spans="1:20" s="11" customFormat="1" ht="66" customHeight="1" x14ac:dyDescent="0.25">
      <c r="A237" s="89"/>
      <c r="B237" s="90"/>
      <c r="C237" s="91"/>
      <c r="D237" s="91"/>
      <c r="E237" s="92"/>
      <c r="F237" s="90"/>
      <c r="G237" s="93"/>
      <c r="H237" s="114"/>
      <c r="I237" s="114"/>
      <c r="J237" s="114"/>
      <c r="K237" s="114"/>
      <c r="L237" s="96"/>
      <c r="M237" s="96"/>
      <c r="N237" s="90"/>
      <c r="O237" s="90"/>
      <c r="P237" s="95"/>
      <c r="Q237" s="90"/>
      <c r="R237" s="180"/>
      <c r="S237" s="215"/>
      <c r="T237" s="215"/>
    </row>
    <row r="238" spans="1:20" s="11" customFormat="1" ht="66" customHeight="1" x14ac:dyDescent="0.25">
      <c r="A238" s="89"/>
      <c r="B238" s="90"/>
      <c r="C238" s="91"/>
      <c r="D238" s="91"/>
      <c r="E238" s="92"/>
      <c r="F238" s="90"/>
      <c r="G238" s="93"/>
      <c r="H238" s="114"/>
      <c r="I238" s="114"/>
      <c r="J238" s="114"/>
      <c r="K238" s="114"/>
      <c r="L238" s="96"/>
      <c r="M238" s="96"/>
      <c r="N238" s="90"/>
      <c r="O238" s="90"/>
      <c r="P238" s="95"/>
      <c r="Q238" s="90"/>
      <c r="R238" s="180"/>
      <c r="S238" s="215"/>
      <c r="T238" s="215"/>
    </row>
    <row r="239" spans="1:20" s="11" customFormat="1" ht="66" customHeight="1" x14ac:dyDescent="0.25">
      <c r="A239" s="89"/>
      <c r="B239" s="90"/>
      <c r="C239" s="91"/>
      <c r="D239" s="91"/>
      <c r="E239" s="92"/>
      <c r="F239" s="90"/>
      <c r="G239" s="93"/>
      <c r="H239" s="114"/>
      <c r="I239" s="114"/>
      <c r="J239" s="114"/>
      <c r="K239" s="114"/>
      <c r="L239" s="96"/>
      <c r="M239" s="96"/>
      <c r="N239" s="90"/>
      <c r="O239" s="90"/>
      <c r="P239" s="95"/>
      <c r="Q239" s="90"/>
      <c r="R239" s="180"/>
      <c r="S239" s="215"/>
      <c r="T239" s="215"/>
    </row>
    <row r="240" spans="1:20" s="11" customFormat="1" ht="66" customHeight="1" x14ac:dyDescent="0.25">
      <c r="A240" s="89"/>
      <c r="B240" s="90"/>
      <c r="C240" s="91"/>
      <c r="D240" s="91"/>
      <c r="E240" s="92"/>
      <c r="F240" s="90"/>
      <c r="G240" s="93"/>
      <c r="H240" s="114"/>
      <c r="I240" s="114"/>
      <c r="J240" s="114"/>
      <c r="K240" s="114"/>
      <c r="L240" s="96"/>
      <c r="M240" s="96"/>
      <c r="N240" s="90"/>
      <c r="O240" s="90"/>
      <c r="P240" s="95"/>
      <c r="Q240" s="90"/>
      <c r="R240" s="180"/>
      <c r="S240" s="215"/>
      <c r="T240" s="215"/>
    </row>
    <row r="241" spans="1:20" s="11" customFormat="1" ht="66" customHeight="1" x14ac:dyDescent="0.25">
      <c r="A241" s="89"/>
      <c r="B241" s="90"/>
      <c r="C241" s="91"/>
      <c r="D241" s="91"/>
      <c r="E241" s="92"/>
      <c r="F241" s="90"/>
      <c r="G241" s="93"/>
      <c r="H241" s="114"/>
      <c r="I241" s="114"/>
      <c r="J241" s="114"/>
      <c r="K241" s="114"/>
      <c r="L241" s="96"/>
      <c r="M241" s="96"/>
      <c r="N241" s="90"/>
      <c r="O241" s="90"/>
      <c r="P241" s="95"/>
      <c r="Q241" s="90"/>
      <c r="R241" s="180"/>
      <c r="S241" s="215"/>
      <c r="T241" s="215"/>
    </row>
    <row r="242" spans="1:20" s="11" customFormat="1" ht="66" customHeight="1" x14ac:dyDescent="0.25">
      <c r="A242" s="89"/>
      <c r="B242" s="90"/>
      <c r="C242" s="91"/>
      <c r="D242" s="91"/>
      <c r="E242" s="92"/>
      <c r="F242" s="90"/>
      <c r="G242" s="93"/>
      <c r="H242" s="114"/>
      <c r="I242" s="114"/>
      <c r="J242" s="114"/>
      <c r="K242" s="114"/>
      <c r="L242" s="96"/>
      <c r="M242" s="96"/>
      <c r="N242" s="90"/>
      <c r="O242" s="90"/>
      <c r="P242" s="95"/>
      <c r="Q242" s="90"/>
      <c r="R242" s="180"/>
      <c r="S242" s="215"/>
      <c r="T242" s="215"/>
    </row>
    <row r="243" spans="1:20" s="11" customFormat="1" ht="66" customHeight="1" x14ac:dyDescent="0.25">
      <c r="A243" s="89"/>
      <c r="B243" s="90"/>
      <c r="C243" s="91"/>
      <c r="D243" s="91"/>
      <c r="E243" s="92"/>
      <c r="F243" s="90"/>
      <c r="G243" s="93"/>
      <c r="H243" s="114"/>
      <c r="I243" s="114"/>
      <c r="J243" s="114"/>
      <c r="K243" s="114"/>
      <c r="L243" s="96"/>
      <c r="M243" s="96"/>
      <c r="N243" s="90"/>
      <c r="O243" s="90"/>
      <c r="P243" s="95"/>
      <c r="Q243" s="90"/>
      <c r="R243" s="180"/>
      <c r="S243" s="215"/>
      <c r="T243" s="215"/>
    </row>
    <row r="244" spans="1:20" s="11" customFormat="1" ht="66" customHeight="1" x14ac:dyDescent="0.25">
      <c r="A244" s="89"/>
      <c r="B244" s="90"/>
      <c r="C244" s="91"/>
      <c r="D244" s="91"/>
      <c r="E244" s="92"/>
      <c r="F244" s="90"/>
      <c r="G244" s="93"/>
      <c r="H244" s="114"/>
      <c r="I244" s="114"/>
      <c r="J244" s="114"/>
      <c r="K244" s="114"/>
      <c r="L244" s="96"/>
      <c r="M244" s="96"/>
      <c r="N244" s="90"/>
      <c r="O244" s="90"/>
      <c r="P244" s="95"/>
      <c r="Q244" s="90"/>
      <c r="R244" s="180"/>
      <c r="S244" s="215"/>
      <c r="T244" s="215"/>
    </row>
    <row r="245" spans="1:20" s="11" customFormat="1" ht="66" customHeight="1" x14ac:dyDescent="0.25">
      <c r="A245" s="89"/>
      <c r="B245" s="90"/>
      <c r="C245" s="91"/>
      <c r="D245" s="91"/>
      <c r="E245" s="92"/>
      <c r="F245" s="90"/>
      <c r="G245" s="93"/>
      <c r="H245" s="114"/>
      <c r="I245" s="114"/>
      <c r="J245" s="114"/>
      <c r="K245" s="114"/>
      <c r="L245" s="96"/>
      <c r="M245" s="96"/>
      <c r="N245" s="90"/>
      <c r="O245" s="90"/>
      <c r="P245" s="95"/>
      <c r="Q245" s="90"/>
      <c r="R245" s="180"/>
      <c r="S245" s="215"/>
      <c r="T245" s="215"/>
    </row>
    <row r="246" spans="1:20" s="11" customFormat="1" ht="66" customHeight="1" x14ac:dyDescent="0.25">
      <c r="A246" s="89"/>
      <c r="B246" s="90"/>
      <c r="C246" s="91"/>
      <c r="D246" s="91"/>
      <c r="E246" s="92"/>
      <c r="F246" s="90"/>
      <c r="G246" s="93"/>
      <c r="H246" s="114"/>
      <c r="I246" s="114"/>
      <c r="J246" s="114"/>
      <c r="K246" s="114"/>
      <c r="L246" s="96"/>
      <c r="M246" s="96"/>
      <c r="N246" s="90"/>
      <c r="O246" s="90"/>
      <c r="P246" s="95"/>
      <c r="Q246" s="90"/>
      <c r="R246" s="180"/>
      <c r="S246" s="215"/>
      <c r="T246" s="215"/>
    </row>
    <row r="247" spans="1:20" s="11" customFormat="1" ht="66" customHeight="1" x14ac:dyDescent="0.25">
      <c r="A247" s="89"/>
      <c r="B247" s="90"/>
      <c r="C247" s="91"/>
      <c r="D247" s="91"/>
      <c r="E247" s="92"/>
      <c r="F247" s="90"/>
      <c r="G247" s="93"/>
      <c r="H247" s="114"/>
      <c r="I247" s="114"/>
      <c r="J247" s="114"/>
      <c r="K247" s="114"/>
      <c r="L247" s="96"/>
      <c r="M247" s="96"/>
      <c r="N247" s="90"/>
      <c r="O247" s="90"/>
      <c r="P247" s="95"/>
      <c r="Q247" s="90"/>
      <c r="R247" s="180"/>
      <c r="S247" s="215"/>
      <c r="T247" s="215"/>
    </row>
    <row r="248" spans="1:20" s="11" customFormat="1" ht="66" customHeight="1" x14ac:dyDescent="0.25">
      <c r="A248" s="89"/>
      <c r="B248" s="90"/>
      <c r="C248" s="91"/>
      <c r="D248" s="91"/>
      <c r="E248" s="92"/>
      <c r="F248" s="90"/>
      <c r="G248" s="93"/>
      <c r="H248" s="114"/>
      <c r="I248" s="114"/>
      <c r="J248" s="114"/>
      <c r="K248" s="114"/>
      <c r="L248" s="96"/>
      <c r="M248" s="96"/>
      <c r="N248" s="90"/>
      <c r="O248" s="90"/>
      <c r="P248" s="95"/>
      <c r="Q248" s="90"/>
      <c r="R248" s="180"/>
      <c r="S248" s="215"/>
      <c r="T248" s="215"/>
    </row>
    <row r="249" spans="1:20" s="11" customFormat="1" ht="66" customHeight="1" x14ac:dyDescent="0.25">
      <c r="A249" s="89"/>
      <c r="B249" s="90"/>
      <c r="C249" s="91"/>
      <c r="D249" s="91"/>
      <c r="E249" s="92"/>
      <c r="F249" s="90"/>
      <c r="G249" s="93"/>
      <c r="H249" s="114"/>
      <c r="I249" s="114"/>
      <c r="J249" s="114"/>
      <c r="K249" s="114"/>
      <c r="L249" s="96"/>
      <c r="M249" s="96"/>
      <c r="N249" s="90"/>
      <c r="O249" s="90"/>
      <c r="P249" s="95"/>
      <c r="Q249" s="90"/>
      <c r="R249" s="180"/>
      <c r="S249" s="215"/>
      <c r="T249" s="215"/>
    </row>
    <row r="250" spans="1:20" s="11" customFormat="1" ht="66" customHeight="1" x14ac:dyDescent="0.25">
      <c r="A250" s="89"/>
      <c r="B250" s="90"/>
      <c r="C250" s="91"/>
      <c r="D250" s="91"/>
      <c r="E250" s="92"/>
      <c r="F250" s="90"/>
      <c r="G250" s="93"/>
      <c r="H250" s="114"/>
      <c r="I250" s="114"/>
      <c r="J250" s="114"/>
      <c r="K250" s="114"/>
      <c r="L250" s="96"/>
      <c r="M250" s="96"/>
      <c r="N250" s="90"/>
      <c r="O250" s="90"/>
      <c r="P250" s="95"/>
      <c r="Q250" s="90"/>
      <c r="R250" s="180"/>
      <c r="S250" s="215"/>
      <c r="T250" s="215"/>
    </row>
    <row r="251" spans="1:20" s="11" customFormat="1" ht="66" customHeight="1" x14ac:dyDescent="0.25">
      <c r="A251" s="89"/>
      <c r="B251" s="90"/>
      <c r="C251" s="91"/>
      <c r="D251" s="91"/>
      <c r="E251" s="92"/>
      <c r="F251" s="90"/>
      <c r="G251" s="93"/>
      <c r="H251" s="114"/>
      <c r="I251" s="114"/>
      <c r="J251" s="114"/>
      <c r="K251" s="114"/>
      <c r="L251" s="96"/>
      <c r="M251" s="96"/>
      <c r="N251" s="90"/>
      <c r="O251" s="90"/>
      <c r="P251" s="95"/>
      <c r="Q251" s="90"/>
      <c r="R251" s="180"/>
      <c r="S251" s="215"/>
      <c r="T251" s="215"/>
    </row>
    <row r="252" spans="1:20" s="11" customFormat="1" ht="66" customHeight="1" x14ac:dyDescent="0.25">
      <c r="A252" s="89"/>
      <c r="B252" s="90"/>
      <c r="C252" s="91"/>
      <c r="D252" s="91"/>
      <c r="E252" s="92"/>
      <c r="F252" s="90"/>
      <c r="G252" s="93"/>
      <c r="H252" s="114"/>
      <c r="I252" s="114"/>
      <c r="J252" s="114"/>
      <c r="K252" s="114"/>
      <c r="L252" s="96"/>
      <c r="M252" s="96"/>
      <c r="N252" s="90"/>
      <c r="O252" s="90"/>
      <c r="P252" s="95"/>
      <c r="Q252" s="90"/>
      <c r="R252" s="180"/>
      <c r="S252" s="215"/>
      <c r="T252" s="215"/>
    </row>
    <row r="253" spans="1:20" s="11" customFormat="1" ht="66" customHeight="1" x14ac:dyDescent="0.25">
      <c r="A253" s="89"/>
      <c r="B253" s="90"/>
      <c r="C253" s="91"/>
      <c r="D253" s="91"/>
      <c r="E253" s="92"/>
      <c r="F253" s="90"/>
      <c r="G253" s="93"/>
      <c r="H253" s="114"/>
      <c r="I253" s="114"/>
      <c r="J253" s="114"/>
      <c r="K253" s="114"/>
      <c r="L253" s="96"/>
      <c r="M253" s="96"/>
      <c r="N253" s="90"/>
      <c r="O253" s="90"/>
      <c r="P253" s="95"/>
      <c r="Q253" s="90"/>
      <c r="R253" s="180"/>
      <c r="S253" s="215"/>
      <c r="T253" s="215"/>
    </row>
    <row r="254" spans="1:20" s="11" customFormat="1" ht="66" customHeight="1" x14ac:dyDescent="0.25">
      <c r="A254" s="89"/>
      <c r="B254" s="90"/>
      <c r="C254" s="91"/>
      <c r="D254" s="91"/>
      <c r="E254" s="92"/>
      <c r="F254" s="90"/>
      <c r="G254" s="93"/>
      <c r="H254" s="114"/>
      <c r="I254" s="114"/>
      <c r="J254" s="114"/>
      <c r="K254" s="114"/>
      <c r="L254" s="96"/>
      <c r="M254" s="96"/>
      <c r="N254" s="90"/>
      <c r="O254" s="90"/>
      <c r="P254" s="95"/>
      <c r="Q254" s="90"/>
      <c r="R254" s="180"/>
      <c r="S254" s="215"/>
      <c r="T254" s="215"/>
    </row>
    <row r="255" spans="1:20" s="11" customFormat="1" ht="66" customHeight="1" x14ac:dyDescent="0.25">
      <c r="A255" s="89"/>
      <c r="B255" s="90"/>
      <c r="C255" s="91"/>
      <c r="D255" s="91"/>
      <c r="E255" s="92"/>
      <c r="F255" s="90"/>
      <c r="G255" s="93"/>
      <c r="H255" s="114"/>
      <c r="I255" s="114"/>
      <c r="J255" s="114"/>
      <c r="K255" s="114"/>
      <c r="L255" s="96"/>
      <c r="M255" s="96"/>
      <c r="N255" s="90"/>
      <c r="O255" s="90"/>
      <c r="P255" s="95"/>
      <c r="Q255" s="90"/>
      <c r="R255" s="180"/>
      <c r="S255" s="215"/>
      <c r="T255" s="215"/>
    </row>
    <row r="256" spans="1:20" s="11" customFormat="1" ht="66" customHeight="1" x14ac:dyDescent="0.25">
      <c r="A256" s="89"/>
      <c r="B256" s="90"/>
      <c r="C256" s="91"/>
      <c r="D256" s="91"/>
      <c r="E256" s="92"/>
      <c r="F256" s="90"/>
      <c r="G256" s="93"/>
      <c r="H256" s="114"/>
      <c r="I256" s="114"/>
      <c r="J256" s="114"/>
      <c r="K256" s="114"/>
      <c r="L256" s="96"/>
      <c r="M256" s="96"/>
      <c r="N256" s="90"/>
      <c r="O256" s="90"/>
      <c r="P256" s="95"/>
      <c r="Q256" s="90"/>
      <c r="R256" s="180"/>
      <c r="S256" s="215"/>
      <c r="T256" s="215"/>
    </row>
    <row r="257" spans="1:20" s="11" customFormat="1" ht="66" customHeight="1" x14ac:dyDescent="0.25">
      <c r="A257" s="89"/>
      <c r="B257" s="90"/>
      <c r="C257" s="91"/>
      <c r="D257" s="91"/>
      <c r="E257" s="92"/>
      <c r="F257" s="90"/>
      <c r="G257" s="93"/>
      <c r="H257" s="114"/>
      <c r="I257" s="114"/>
      <c r="J257" s="114"/>
      <c r="K257" s="114"/>
      <c r="L257" s="96"/>
      <c r="M257" s="96"/>
      <c r="N257" s="90"/>
      <c r="O257" s="90"/>
      <c r="P257" s="95"/>
      <c r="Q257" s="90"/>
      <c r="R257" s="180"/>
      <c r="S257" s="215"/>
      <c r="T257" s="215"/>
    </row>
    <row r="258" spans="1:20" s="11" customFormat="1" ht="66" customHeight="1" x14ac:dyDescent="0.25">
      <c r="A258" s="89"/>
      <c r="B258" s="90"/>
      <c r="C258" s="91"/>
      <c r="D258" s="91"/>
      <c r="E258" s="92"/>
      <c r="F258" s="90"/>
      <c r="G258" s="93"/>
      <c r="H258" s="114"/>
      <c r="I258" s="114"/>
      <c r="J258" s="114"/>
      <c r="K258" s="114"/>
      <c r="L258" s="96"/>
      <c r="M258" s="96"/>
      <c r="N258" s="90"/>
      <c r="O258" s="90"/>
      <c r="P258" s="95"/>
      <c r="Q258" s="90"/>
      <c r="R258" s="180"/>
      <c r="S258" s="215"/>
      <c r="T258" s="215"/>
    </row>
    <row r="259" spans="1:20" s="11" customFormat="1" ht="66" customHeight="1" x14ac:dyDescent="0.25">
      <c r="A259" s="89"/>
      <c r="B259" s="90"/>
      <c r="C259" s="91"/>
      <c r="D259" s="91"/>
      <c r="E259" s="92"/>
      <c r="F259" s="90"/>
      <c r="G259" s="93"/>
      <c r="H259" s="114"/>
      <c r="I259" s="114"/>
      <c r="J259" s="114"/>
      <c r="K259" s="114"/>
      <c r="L259" s="96"/>
      <c r="M259" s="96"/>
      <c r="N259" s="90"/>
      <c r="O259" s="90"/>
      <c r="P259" s="95"/>
      <c r="Q259" s="90"/>
      <c r="R259" s="180"/>
      <c r="S259" s="215"/>
      <c r="T259" s="215"/>
    </row>
    <row r="260" spans="1:20" s="11" customFormat="1" ht="66" customHeight="1" x14ac:dyDescent="0.25">
      <c r="A260" s="89"/>
      <c r="B260" s="90"/>
      <c r="C260" s="91"/>
      <c r="D260" s="91"/>
      <c r="E260" s="92"/>
      <c r="F260" s="90"/>
      <c r="G260" s="93"/>
      <c r="H260" s="114"/>
      <c r="I260" s="114"/>
      <c r="J260" s="114"/>
      <c r="K260" s="114"/>
      <c r="L260" s="96"/>
      <c r="M260" s="96"/>
      <c r="N260" s="90"/>
      <c r="O260" s="90"/>
      <c r="P260" s="95"/>
      <c r="Q260" s="90"/>
      <c r="R260" s="180"/>
      <c r="S260" s="215"/>
      <c r="T260" s="215"/>
    </row>
    <row r="261" spans="1:20" s="11" customFormat="1" ht="66" customHeight="1" x14ac:dyDescent="0.25">
      <c r="A261" s="89"/>
      <c r="B261" s="90"/>
      <c r="C261" s="91"/>
      <c r="D261" s="91"/>
      <c r="E261" s="92"/>
      <c r="F261" s="90"/>
      <c r="G261" s="93"/>
      <c r="H261" s="114"/>
      <c r="I261" s="114"/>
      <c r="J261" s="114"/>
      <c r="K261" s="114"/>
      <c r="L261" s="96"/>
      <c r="M261" s="96"/>
      <c r="N261" s="90"/>
      <c r="O261" s="90"/>
      <c r="P261" s="95"/>
      <c r="Q261" s="90"/>
      <c r="R261" s="180"/>
      <c r="S261" s="215"/>
      <c r="T261" s="215"/>
    </row>
    <row r="262" spans="1:20" s="11" customFormat="1" ht="66" customHeight="1" x14ac:dyDescent="0.25">
      <c r="A262" s="89"/>
      <c r="B262" s="90"/>
      <c r="C262" s="91"/>
      <c r="D262" s="91"/>
      <c r="E262" s="92"/>
      <c r="F262" s="90"/>
      <c r="G262" s="93"/>
      <c r="H262" s="114"/>
      <c r="I262" s="114"/>
      <c r="J262" s="114"/>
      <c r="K262" s="114"/>
      <c r="L262" s="96"/>
      <c r="M262" s="96"/>
      <c r="N262" s="90"/>
      <c r="O262" s="90"/>
      <c r="P262" s="95"/>
      <c r="Q262" s="90"/>
      <c r="R262" s="180"/>
      <c r="S262" s="215"/>
      <c r="T262" s="215"/>
    </row>
    <row r="263" spans="1:20" s="11" customFormat="1" ht="66" customHeight="1" x14ac:dyDescent="0.25">
      <c r="A263" s="89"/>
      <c r="B263" s="90"/>
      <c r="C263" s="91"/>
      <c r="D263" s="91"/>
      <c r="E263" s="92"/>
      <c r="F263" s="90"/>
      <c r="G263" s="93"/>
      <c r="H263" s="114"/>
      <c r="I263" s="114"/>
      <c r="J263" s="114"/>
      <c r="K263" s="114"/>
      <c r="L263" s="96"/>
      <c r="M263" s="96"/>
      <c r="N263" s="90"/>
      <c r="O263" s="90"/>
      <c r="P263" s="95"/>
      <c r="Q263" s="90"/>
      <c r="R263" s="180"/>
      <c r="S263" s="215"/>
      <c r="T263" s="215"/>
    </row>
    <row r="264" spans="1:20" s="11" customFormat="1" ht="66" customHeight="1" x14ac:dyDescent="0.25">
      <c r="A264" s="89"/>
      <c r="B264" s="90"/>
      <c r="C264" s="91"/>
      <c r="D264" s="91"/>
      <c r="E264" s="92"/>
      <c r="F264" s="90"/>
      <c r="G264" s="93"/>
      <c r="H264" s="114"/>
      <c r="I264" s="114"/>
      <c r="J264" s="114"/>
      <c r="K264" s="114"/>
      <c r="L264" s="96"/>
      <c r="M264" s="96"/>
      <c r="N264" s="90"/>
      <c r="O264" s="90"/>
      <c r="P264" s="95"/>
      <c r="Q264" s="90"/>
      <c r="R264" s="180"/>
      <c r="S264" s="215"/>
      <c r="T264" s="215"/>
    </row>
    <row r="265" spans="1:20" s="11" customFormat="1" ht="66" customHeight="1" x14ac:dyDescent="0.25">
      <c r="A265" s="89"/>
      <c r="B265" s="90"/>
      <c r="C265" s="91"/>
      <c r="D265" s="91"/>
      <c r="E265" s="92"/>
      <c r="F265" s="90"/>
      <c r="G265" s="93"/>
      <c r="H265" s="114"/>
      <c r="I265" s="114"/>
      <c r="J265" s="114"/>
      <c r="K265" s="114"/>
      <c r="L265" s="96"/>
      <c r="M265" s="96"/>
      <c r="N265" s="90"/>
      <c r="O265" s="90"/>
      <c r="P265" s="95"/>
      <c r="Q265" s="90"/>
      <c r="R265" s="180"/>
      <c r="S265" s="215"/>
      <c r="T265" s="215"/>
    </row>
    <row r="266" spans="1:20" s="11" customFormat="1" ht="66" customHeight="1" x14ac:dyDescent="0.25">
      <c r="A266" s="89"/>
      <c r="B266" s="90"/>
      <c r="C266" s="91"/>
      <c r="D266" s="91"/>
      <c r="E266" s="92"/>
      <c r="F266" s="90"/>
      <c r="G266" s="93"/>
      <c r="H266" s="114"/>
      <c r="I266" s="114"/>
      <c r="J266" s="114"/>
      <c r="K266" s="114"/>
      <c r="L266" s="96"/>
      <c r="M266" s="96"/>
      <c r="N266" s="90"/>
      <c r="O266" s="90"/>
      <c r="P266" s="95"/>
      <c r="Q266" s="90"/>
      <c r="R266" s="180"/>
      <c r="S266" s="215"/>
      <c r="T266" s="215"/>
    </row>
    <row r="267" spans="1:20" s="11" customFormat="1" ht="66" customHeight="1" x14ac:dyDescent="0.25">
      <c r="A267" s="89"/>
      <c r="B267" s="90"/>
      <c r="C267" s="91"/>
      <c r="D267" s="91"/>
      <c r="E267" s="92"/>
      <c r="F267" s="90"/>
      <c r="G267" s="93"/>
      <c r="H267" s="114"/>
      <c r="I267" s="114"/>
      <c r="J267" s="114"/>
      <c r="K267" s="114"/>
      <c r="L267" s="96"/>
      <c r="M267" s="96"/>
      <c r="N267" s="90"/>
      <c r="O267" s="90"/>
      <c r="P267" s="95"/>
      <c r="Q267" s="90"/>
      <c r="R267" s="180"/>
      <c r="S267" s="215"/>
      <c r="T267" s="215"/>
    </row>
    <row r="268" spans="1:20" s="11" customFormat="1" ht="66" customHeight="1" x14ac:dyDescent="0.25">
      <c r="A268" s="89"/>
      <c r="B268" s="90"/>
      <c r="C268" s="91"/>
      <c r="D268" s="91"/>
      <c r="E268" s="92"/>
      <c r="F268" s="90"/>
      <c r="G268" s="93"/>
      <c r="H268" s="114"/>
      <c r="I268" s="114"/>
      <c r="J268" s="114"/>
      <c r="K268" s="114"/>
      <c r="L268" s="96"/>
      <c r="M268" s="96"/>
      <c r="N268" s="90"/>
      <c r="O268" s="90"/>
      <c r="P268" s="95"/>
      <c r="Q268" s="90"/>
      <c r="R268" s="180"/>
      <c r="S268" s="215"/>
      <c r="T268" s="215"/>
    </row>
    <row r="269" spans="1:20" s="11" customFormat="1" ht="66" customHeight="1" x14ac:dyDescent="0.25">
      <c r="A269" s="89"/>
      <c r="B269" s="90"/>
      <c r="C269" s="91"/>
      <c r="D269" s="91"/>
      <c r="E269" s="92"/>
      <c r="F269" s="90"/>
      <c r="G269" s="93"/>
      <c r="H269" s="114"/>
      <c r="I269" s="114"/>
      <c r="J269" s="114"/>
      <c r="K269" s="114"/>
      <c r="L269" s="96"/>
      <c r="M269" s="96"/>
      <c r="N269" s="90"/>
      <c r="O269" s="90"/>
      <c r="P269" s="95"/>
      <c r="Q269" s="90"/>
      <c r="R269" s="180"/>
      <c r="S269" s="215"/>
      <c r="T269" s="215"/>
    </row>
    <row r="270" spans="1:20" s="11" customFormat="1" ht="66" customHeight="1" x14ac:dyDescent="0.25">
      <c r="A270" s="89"/>
      <c r="B270" s="90"/>
      <c r="C270" s="91"/>
      <c r="D270" s="91"/>
      <c r="E270" s="92"/>
      <c r="F270" s="90"/>
      <c r="G270" s="93"/>
      <c r="H270" s="114"/>
      <c r="I270" s="114"/>
      <c r="J270" s="114"/>
      <c r="K270" s="114"/>
      <c r="L270" s="96"/>
      <c r="M270" s="96"/>
      <c r="N270" s="90"/>
      <c r="O270" s="90"/>
      <c r="P270" s="95"/>
      <c r="Q270" s="90"/>
      <c r="R270" s="180"/>
      <c r="S270" s="215"/>
      <c r="T270" s="215"/>
    </row>
    <row r="271" spans="1:20" s="11" customFormat="1" ht="66" customHeight="1" x14ac:dyDescent="0.25">
      <c r="A271" s="89"/>
      <c r="B271" s="90"/>
      <c r="C271" s="91"/>
      <c r="D271" s="91"/>
      <c r="E271" s="92"/>
      <c r="F271" s="90"/>
      <c r="G271" s="93"/>
      <c r="H271" s="114"/>
      <c r="I271" s="114"/>
      <c r="J271" s="114"/>
      <c r="K271" s="114"/>
      <c r="L271" s="96"/>
      <c r="M271" s="96"/>
      <c r="N271" s="90"/>
      <c r="O271" s="90"/>
      <c r="P271" s="95"/>
      <c r="Q271" s="90"/>
      <c r="R271" s="180"/>
      <c r="S271" s="215"/>
      <c r="T271" s="215"/>
    </row>
    <row r="272" spans="1:20" s="11" customFormat="1" ht="66" customHeight="1" x14ac:dyDescent="0.25">
      <c r="A272" s="89"/>
      <c r="B272" s="90"/>
      <c r="C272" s="91"/>
      <c r="D272" s="91"/>
      <c r="E272" s="92"/>
      <c r="F272" s="90"/>
      <c r="G272" s="93"/>
      <c r="H272" s="114"/>
      <c r="I272" s="114"/>
      <c r="J272" s="114"/>
      <c r="K272" s="114"/>
      <c r="L272" s="96"/>
      <c r="M272" s="96"/>
      <c r="N272" s="90"/>
      <c r="O272" s="90"/>
      <c r="P272" s="95"/>
      <c r="Q272" s="90"/>
      <c r="R272" s="180"/>
      <c r="S272" s="215"/>
      <c r="T272" s="215"/>
    </row>
    <row r="273" spans="1:20" s="11" customFormat="1" ht="66" customHeight="1" x14ac:dyDescent="0.25">
      <c r="A273" s="89"/>
      <c r="B273" s="90"/>
      <c r="C273" s="91"/>
      <c r="D273" s="91"/>
      <c r="E273" s="92"/>
      <c r="F273" s="90"/>
      <c r="G273" s="93"/>
      <c r="H273" s="114"/>
      <c r="I273" s="114"/>
      <c r="J273" s="114"/>
      <c r="K273" s="114"/>
      <c r="L273" s="96"/>
      <c r="M273" s="96"/>
      <c r="N273" s="90"/>
      <c r="O273" s="90"/>
      <c r="P273" s="95"/>
      <c r="Q273" s="90"/>
      <c r="R273" s="180"/>
      <c r="S273" s="215"/>
      <c r="T273" s="215"/>
    </row>
    <row r="274" spans="1:20" s="11" customFormat="1" ht="66" customHeight="1" x14ac:dyDescent="0.25">
      <c r="A274" s="89"/>
      <c r="B274" s="90"/>
      <c r="C274" s="91"/>
      <c r="D274" s="91"/>
      <c r="E274" s="92"/>
      <c r="F274" s="90"/>
      <c r="G274" s="93"/>
      <c r="H274" s="114"/>
      <c r="I274" s="114"/>
      <c r="J274" s="114"/>
      <c r="K274" s="114"/>
      <c r="L274" s="96"/>
      <c r="M274" s="96"/>
      <c r="N274" s="90"/>
      <c r="O274" s="90"/>
      <c r="P274" s="95"/>
      <c r="Q274" s="90"/>
      <c r="R274" s="180"/>
      <c r="S274" s="215"/>
      <c r="T274" s="215"/>
    </row>
    <row r="275" spans="1:20" s="11" customFormat="1" ht="66" customHeight="1" x14ac:dyDescent="0.25">
      <c r="A275" s="89"/>
      <c r="B275" s="90"/>
      <c r="C275" s="91"/>
      <c r="D275" s="91"/>
      <c r="E275" s="92"/>
      <c r="F275" s="90"/>
      <c r="G275" s="93"/>
      <c r="H275" s="114"/>
      <c r="I275" s="114"/>
      <c r="J275" s="114"/>
      <c r="K275" s="114"/>
      <c r="L275" s="96"/>
      <c r="M275" s="96"/>
      <c r="N275" s="90"/>
      <c r="O275" s="90"/>
      <c r="P275" s="95"/>
      <c r="Q275" s="90"/>
      <c r="R275" s="180"/>
      <c r="S275" s="215"/>
      <c r="T275" s="215"/>
    </row>
    <row r="276" spans="1:20" s="11" customFormat="1" ht="66" customHeight="1" x14ac:dyDescent="0.25">
      <c r="A276" s="89"/>
      <c r="B276" s="90"/>
      <c r="C276" s="91"/>
      <c r="D276" s="91"/>
      <c r="E276" s="92"/>
      <c r="F276" s="90"/>
      <c r="G276" s="93"/>
      <c r="H276" s="114"/>
      <c r="I276" s="114"/>
      <c r="J276" s="114"/>
      <c r="K276" s="114"/>
      <c r="L276" s="96"/>
      <c r="M276" s="96"/>
      <c r="N276" s="90"/>
      <c r="O276" s="90"/>
      <c r="P276" s="95"/>
      <c r="Q276" s="90"/>
      <c r="R276" s="180"/>
      <c r="S276" s="215"/>
      <c r="T276" s="215"/>
    </row>
    <row r="277" spans="1:20" s="11" customFormat="1" ht="66" customHeight="1" x14ac:dyDescent="0.25">
      <c r="A277" s="89"/>
      <c r="B277" s="90"/>
      <c r="C277" s="91"/>
      <c r="D277" s="91"/>
      <c r="E277" s="92"/>
      <c r="F277" s="90"/>
      <c r="G277" s="93"/>
      <c r="H277" s="114"/>
      <c r="I277" s="114"/>
      <c r="J277" s="114"/>
      <c r="K277" s="114"/>
      <c r="L277" s="96"/>
      <c r="M277" s="96"/>
      <c r="N277" s="90"/>
      <c r="O277" s="90"/>
      <c r="P277" s="95"/>
      <c r="Q277" s="90"/>
      <c r="R277" s="180"/>
      <c r="S277" s="215"/>
      <c r="T277" s="215"/>
    </row>
    <row r="278" spans="1:20" s="11" customFormat="1" ht="66" customHeight="1" x14ac:dyDescent="0.25">
      <c r="A278" s="89"/>
      <c r="B278" s="90"/>
      <c r="C278" s="91"/>
      <c r="D278" s="91"/>
      <c r="E278" s="92"/>
      <c r="F278" s="90"/>
      <c r="G278" s="93"/>
      <c r="H278" s="114"/>
      <c r="I278" s="114"/>
      <c r="J278" s="114"/>
      <c r="K278" s="114"/>
      <c r="L278" s="96"/>
      <c r="M278" s="96"/>
      <c r="N278" s="90"/>
      <c r="O278" s="90"/>
      <c r="P278" s="95"/>
      <c r="Q278" s="90"/>
      <c r="R278" s="180"/>
      <c r="S278" s="215"/>
      <c r="T278" s="215"/>
    </row>
    <row r="279" spans="1:20" s="11" customFormat="1" ht="66" customHeight="1" x14ac:dyDescent="0.25">
      <c r="A279" s="89"/>
      <c r="B279" s="90"/>
      <c r="C279" s="91"/>
      <c r="D279" s="91"/>
      <c r="E279" s="92"/>
      <c r="F279" s="90"/>
      <c r="G279" s="93"/>
      <c r="H279" s="114"/>
      <c r="I279" s="114"/>
      <c r="J279" s="114"/>
      <c r="K279" s="114"/>
      <c r="L279" s="96"/>
      <c r="M279" s="96"/>
      <c r="N279" s="90"/>
      <c r="O279" s="90"/>
      <c r="P279" s="95"/>
      <c r="Q279" s="90"/>
      <c r="R279" s="180"/>
      <c r="S279" s="215"/>
      <c r="T279" s="215"/>
    </row>
    <row r="280" spans="1:20" s="11" customFormat="1" ht="66" customHeight="1" x14ac:dyDescent="0.25">
      <c r="A280" s="89"/>
      <c r="B280" s="90"/>
      <c r="C280" s="91"/>
      <c r="D280" s="91"/>
      <c r="E280" s="92"/>
      <c r="F280" s="90"/>
      <c r="G280" s="93"/>
      <c r="H280" s="114"/>
      <c r="I280" s="114"/>
      <c r="J280" s="114"/>
      <c r="K280" s="114"/>
      <c r="L280" s="96"/>
      <c r="M280" s="96"/>
      <c r="N280" s="90"/>
      <c r="O280" s="90"/>
      <c r="P280" s="95"/>
      <c r="Q280" s="90"/>
      <c r="R280" s="180"/>
      <c r="S280" s="215"/>
      <c r="T280" s="215"/>
    </row>
    <row r="281" spans="1:20" s="11" customFormat="1" ht="66" customHeight="1" x14ac:dyDescent="0.25">
      <c r="A281" s="89"/>
      <c r="B281" s="90"/>
      <c r="C281" s="91"/>
      <c r="D281" s="91"/>
      <c r="E281" s="92"/>
      <c r="F281" s="90"/>
      <c r="G281" s="93"/>
      <c r="H281" s="114"/>
      <c r="I281" s="114"/>
      <c r="J281" s="114"/>
      <c r="K281" s="114"/>
      <c r="L281" s="96"/>
      <c r="M281" s="96"/>
      <c r="N281" s="90"/>
      <c r="O281" s="90"/>
      <c r="P281" s="95"/>
      <c r="Q281" s="90"/>
      <c r="R281" s="180"/>
      <c r="S281" s="215"/>
      <c r="T281" s="215"/>
    </row>
    <row r="282" spans="1:20" s="11" customFormat="1" ht="66" customHeight="1" x14ac:dyDescent="0.25">
      <c r="A282" s="89"/>
      <c r="B282" s="90"/>
      <c r="C282" s="91"/>
      <c r="D282" s="91"/>
      <c r="E282" s="92"/>
      <c r="F282" s="90"/>
      <c r="G282" s="93"/>
      <c r="H282" s="114"/>
      <c r="I282" s="114"/>
      <c r="J282" s="114"/>
      <c r="K282" s="114"/>
      <c r="L282" s="96"/>
      <c r="M282" s="96"/>
      <c r="N282" s="90"/>
      <c r="O282" s="90"/>
      <c r="P282" s="95"/>
      <c r="Q282" s="90"/>
      <c r="R282" s="180"/>
      <c r="S282" s="215"/>
      <c r="T282" s="215"/>
    </row>
    <row r="283" spans="1:20" s="11" customFormat="1" ht="66" customHeight="1" x14ac:dyDescent="0.25">
      <c r="A283" s="89"/>
      <c r="B283" s="90"/>
      <c r="C283" s="91"/>
      <c r="D283" s="91"/>
      <c r="E283" s="92"/>
      <c r="F283" s="90"/>
      <c r="G283" s="93"/>
      <c r="H283" s="114"/>
      <c r="I283" s="114"/>
      <c r="J283" s="114"/>
      <c r="K283" s="114"/>
      <c r="L283" s="96"/>
      <c r="M283" s="96"/>
      <c r="N283" s="90"/>
      <c r="O283" s="90"/>
      <c r="P283" s="95"/>
      <c r="Q283" s="90"/>
      <c r="R283" s="180"/>
      <c r="S283" s="215"/>
      <c r="T283" s="215"/>
    </row>
    <row r="284" spans="1:20" s="11" customFormat="1" ht="66" customHeight="1" x14ac:dyDescent="0.25">
      <c r="A284" s="89"/>
      <c r="B284" s="90"/>
      <c r="C284" s="91"/>
      <c r="D284" s="91"/>
      <c r="E284" s="92"/>
      <c r="F284" s="90"/>
      <c r="G284" s="93"/>
      <c r="H284" s="114"/>
      <c r="I284" s="114"/>
      <c r="J284" s="114"/>
      <c r="K284" s="114"/>
      <c r="L284" s="96"/>
      <c r="M284" s="96"/>
      <c r="N284" s="90"/>
      <c r="O284" s="90"/>
      <c r="P284" s="95"/>
      <c r="Q284" s="90"/>
      <c r="R284" s="180"/>
      <c r="S284" s="215"/>
      <c r="T284" s="215"/>
    </row>
    <row r="285" spans="1:20" s="11" customFormat="1" ht="66" customHeight="1" x14ac:dyDescent="0.25">
      <c r="A285" s="89"/>
      <c r="B285" s="90"/>
      <c r="C285" s="91"/>
      <c r="D285" s="91"/>
      <c r="E285" s="92"/>
      <c r="F285" s="90"/>
      <c r="G285" s="93"/>
      <c r="H285" s="114"/>
      <c r="I285" s="114"/>
      <c r="J285" s="114"/>
      <c r="K285" s="114"/>
      <c r="L285" s="96"/>
      <c r="M285" s="96"/>
      <c r="N285" s="90"/>
      <c r="O285" s="90"/>
      <c r="P285" s="95"/>
      <c r="Q285" s="90"/>
      <c r="R285" s="180"/>
      <c r="S285" s="215"/>
      <c r="T285" s="215"/>
    </row>
    <row r="286" spans="1:20" s="11" customFormat="1" ht="66" customHeight="1" x14ac:dyDescent="0.25">
      <c r="A286" s="89"/>
      <c r="B286" s="90"/>
      <c r="C286" s="91"/>
      <c r="D286" s="91"/>
      <c r="E286" s="92"/>
      <c r="F286" s="90"/>
      <c r="G286" s="93"/>
      <c r="H286" s="114"/>
      <c r="I286" s="114"/>
      <c r="J286" s="114"/>
      <c r="K286" s="114"/>
      <c r="L286" s="96"/>
      <c r="M286" s="96"/>
      <c r="N286" s="90"/>
      <c r="O286" s="90"/>
      <c r="P286" s="95"/>
      <c r="Q286" s="90"/>
      <c r="R286" s="180"/>
      <c r="S286" s="215"/>
      <c r="T286" s="215"/>
    </row>
    <row r="287" spans="1:20" s="11" customFormat="1" ht="66" customHeight="1" x14ac:dyDescent="0.25">
      <c r="A287" s="89"/>
      <c r="B287" s="90"/>
      <c r="C287" s="91"/>
      <c r="D287" s="91"/>
      <c r="E287" s="92"/>
      <c r="F287" s="90"/>
      <c r="G287" s="93"/>
      <c r="H287" s="114"/>
      <c r="I287" s="114"/>
      <c r="J287" s="114"/>
      <c r="K287" s="114"/>
      <c r="L287" s="96"/>
      <c r="M287" s="96"/>
      <c r="N287" s="90"/>
      <c r="O287" s="90"/>
      <c r="P287" s="95"/>
      <c r="Q287" s="90"/>
      <c r="R287" s="180"/>
      <c r="S287" s="215"/>
      <c r="T287" s="215"/>
    </row>
    <row r="288" spans="1:20" s="11" customFormat="1" ht="66" customHeight="1" x14ac:dyDescent="0.25">
      <c r="A288" s="89"/>
      <c r="B288" s="90"/>
      <c r="C288" s="91"/>
      <c r="D288" s="91"/>
      <c r="E288" s="92"/>
      <c r="F288" s="90"/>
      <c r="G288" s="93"/>
      <c r="H288" s="114"/>
      <c r="I288" s="114"/>
      <c r="J288" s="114"/>
      <c r="K288" s="114"/>
      <c r="L288" s="96"/>
      <c r="M288" s="96"/>
      <c r="N288" s="90"/>
      <c r="O288" s="90"/>
      <c r="P288" s="95"/>
      <c r="Q288" s="90"/>
      <c r="R288" s="180"/>
      <c r="S288" s="215"/>
      <c r="T288" s="215"/>
    </row>
    <row r="289" spans="1:20" s="11" customFormat="1" ht="66" customHeight="1" x14ac:dyDescent="0.25">
      <c r="A289" s="89"/>
      <c r="B289" s="90"/>
      <c r="C289" s="91"/>
      <c r="D289" s="91"/>
      <c r="E289" s="92"/>
      <c r="F289" s="90"/>
      <c r="G289" s="93"/>
      <c r="H289" s="114"/>
      <c r="I289" s="114"/>
      <c r="J289" s="114"/>
      <c r="K289" s="114"/>
      <c r="L289" s="96"/>
      <c r="M289" s="96"/>
      <c r="N289" s="90"/>
      <c r="O289" s="90"/>
      <c r="P289" s="95"/>
      <c r="Q289" s="90"/>
      <c r="R289" s="180"/>
      <c r="S289" s="215"/>
      <c r="T289" s="215"/>
    </row>
    <row r="290" spans="1:20" s="11" customFormat="1" ht="66" customHeight="1" x14ac:dyDescent="0.25">
      <c r="A290" s="89"/>
      <c r="B290" s="90"/>
      <c r="C290" s="91"/>
      <c r="D290" s="91"/>
      <c r="E290" s="92"/>
      <c r="F290" s="90"/>
      <c r="G290" s="93"/>
      <c r="H290" s="114"/>
      <c r="I290" s="114"/>
      <c r="J290" s="114"/>
      <c r="K290" s="114"/>
      <c r="L290" s="96"/>
      <c r="M290" s="96"/>
      <c r="N290" s="90"/>
      <c r="O290" s="90"/>
      <c r="P290" s="95"/>
      <c r="Q290" s="90"/>
      <c r="R290" s="180"/>
      <c r="S290" s="215"/>
      <c r="T290" s="215"/>
    </row>
    <row r="291" spans="1:20" s="11" customFormat="1" ht="66" customHeight="1" x14ac:dyDescent="0.25">
      <c r="A291" s="89"/>
      <c r="B291" s="90"/>
      <c r="C291" s="91"/>
      <c r="D291" s="91"/>
      <c r="E291" s="92"/>
      <c r="F291" s="90"/>
      <c r="G291" s="93"/>
      <c r="H291" s="114"/>
      <c r="I291" s="114"/>
      <c r="J291" s="114"/>
      <c r="K291" s="114"/>
      <c r="L291" s="96"/>
      <c r="M291" s="96"/>
      <c r="N291" s="90"/>
      <c r="O291" s="90"/>
      <c r="P291" s="95"/>
      <c r="Q291" s="90"/>
      <c r="R291" s="180"/>
      <c r="S291" s="215"/>
      <c r="T291" s="215"/>
    </row>
    <row r="292" spans="1:20" s="11" customFormat="1" ht="66" customHeight="1" x14ac:dyDescent="0.25">
      <c r="A292" s="89"/>
      <c r="B292" s="90"/>
      <c r="C292" s="91"/>
      <c r="D292" s="91"/>
      <c r="E292" s="92"/>
      <c r="F292" s="90"/>
      <c r="G292" s="93"/>
      <c r="H292" s="114"/>
      <c r="I292" s="114"/>
      <c r="J292" s="114"/>
      <c r="K292" s="114"/>
      <c r="L292" s="96"/>
      <c r="M292" s="96"/>
      <c r="N292" s="90"/>
      <c r="O292" s="90"/>
      <c r="P292" s="95"/>
      <c r="Q292" s="90"/>
      <c r="R292" s="180"/>
      <c r="S292" s="215"/>
      <c r="T292" s="215"/>
    </row>
    <row r="293" spans="1:20" s="11" customFormat="1" ht="66" customHeight="1" x14ac:dyDescent="0.25">
      <c r="A293" s="89"/>
      <c r="B293" s="90"/>
      <c r="C293" s="91"/>
      <c r="D293" s="91"/>
      <c r="E293" s="92"/>
      <c r="F293" s="90"/>
      <c r="G293" s="93"/>
      <c r="H293" s="114"/>
      <c r="I293" s="114"/>
      <c r="J293" s="114"/>
      <c r="K293" s="114"/>
      <c r="L293" s="96"/>
      <c r="M293" s="96"/>
      <c r="N293" s="90"/>
      <c r="O293" s="90"/>
      <c r="P293" s="95"/>
      <c r="Q293" s="90"/>
      <c r="R293" s="180"/>
      <c r="S293" s="215"/>
      <c r="T293" s="215"/>
    </row>
    <row r="294" spans="1:20" s="11" customFormat="1" ht="66" customHeight="1" x14ac:dyDescent="0.25">
      <c r="A294" s="89"/>
      <c r="B294" s="90"/>
      <c r="C294" s="91"/>
      <c r="D294" s="91"/>
      <c r="E294" s="92"/>
      <c r="F294" s="90"/>
      <c r="G294" s="93"/>
      <c r="H294" s="114"/>
      <c r="I294" s="114"/>
      <c r="J294" s="114"/>
      <c r="K294" s="114"/>
      <c r="L294" s="96"/>
      <c r="M294" s="96"/>
      <c r="N294" s="90"/>
      <c r="O294" s="90"/>
      <c r="P294" s="95"/>
      <c r="Q294" s="90"/>
      <c r="R294" s="180"/>
      <c r="S294" s="215"/>
      <c r="T294" s="215"/>
    </row>
    <row r="295" spans="1:20" s="11" customFormat="1" ht="66" customHeight="1" x14ac:dyDescent="0.25">
      <c r="A295" s="89"/>
      <c r="B295" s="90"/>
      <c r="C295" s="91"/>
      <c r="D295" s="91"/>
      <c r="E295" s="92"/>
      <c r="F295" s="90"/>
      <c r="G295" s="93"/>
      <c r="H295" s="114"/>
      <c r="I295" s="114"/>
      <c r="J295" s="114"/>
      <c r="K295" s="114"/>
      <c r="L295" s="96"/>
      <c r="M295" s="96"/>
      <c r="N295" s="90"/>
      <c r="O295" s="90"/>
      <c r="P295" s="95"/>
      <c r="Q295" s="90"/>
      <c r="R295" s="180"/>
      <c r="S295" s="215"/>
      <c r="T295" s="215"/>
    </row>
    <row r="296" spans="1:20" s="11" customFormat="1" ht="66" customHeight="1" x14ac:dyDescent="0.25">
      <c r="A296" s="89"/>
      <c r="B296" s="90"/>
      <c r="C296" s="91"/>
      <c r="D296" s="91"/>
      <c r="E296" s="92"/>
      <c r="F296" s="90"/>
      <c r="G296" s="93"/>
      <c r="H296" s="114"/>
      <c r="I296" s="114"/>
      <c r="J296" s="114"/>
      <c r="K296" s="114"/>
      <c r="L296" s="96"/>
      <c r="M296" s="96"/>
      <c r="N296" s="90"/>
      <c r="O296" s="90"/>
      <c r="P296" s="95"/>
      <c r="Q296" s="90"/>
      <c r="R296" s="180"/>
      <c r="S296" s="215"/>
      <c r="T296" s="215"/>
    </row>
    <row r="297" spans="1:20" s="11" customFormat="1" ht="66" customHeight="1" x14ac:dyDescent="0.25">
      <c r="A297" s="89"/>
      <c r="B297" s="90"/>
      <c r="C297" s="91"/>
      <c r="D297" s="91"/>
      <c r="E297" s="92"/>
      <c r="F297" s="90"/>
      <c r="G297" s="93"/>
      <c r="H297" s="114"/>
      <c r="I297" s="114"/>
      <c r="J297" s="114"/>
      <c r="K297" s="114"/>
      <c r="L297" s="96"/>
      <c r="M297" s="96"/>
      <c r="N297" s="90"/>
      <c r="O297" s="90"/>
      <c r="P297" s="95"/>
      <c r="Q297" s="90"/>
      <c r="R297" s="180"/>
      <c r="S297" s="215"/>
      <c r="T297" s="215"/>
    </row>
    <row r="298" spans="1:20" s="11" customFormat="1" ht="66" customHeight="1" x14ac:dyDescent="0.25">
      <c r="A298" s="170"/>
      <c r="B298" s="90"/>
      <c r="C298" s="172"/>
      <c r="D298" s="91"/>
      <c r="E298" s="92"/>
      <c r="F298" s="90"/>
      <c r="G298" s="93"/>
      <c r="H298" s="114"/>
      <c r="I298" s="114"/>
      <c r="J298" s="114"/>
      <c r="K298" s="114"/>
      <c r="L298" s="96"/>
      <c r="M298" s="96"/>
      <c r="N298" s="90"/>
      <c r="O298" s="90"/>
      <c r="P298" s="95"/>
      <c r="Q298" s="90"/>
      <c r="R298" s="180"/>
      <c r="S298" s="215"/>
      <c r="T298" s="215"/>
    </row>
    <row r="299" spans="1:20" s="11" customFormat="1" ht="66" customHeight="1" x14ac:dyDescent="0.25">
      <c r="A299" s="170"/>
      <c r="B299" s="90"/>
      <c r="C299" s="172"/>
      <c r="D299" s="91"/>
      <c r="E299" s="92"/>
      <c r="F299" s="90"/>
      <c r="G299" s="93"/>
      <c r="H299" s="114"/>
      <c r="I299" s="114"/>
      <c r="J299" s="114"/>
      <c r="K299" s="114"/>
      <c r="L299" s="96"/>
      <c r="M299" s="96"/>
      <c r="N299" s="90"/>
      <c r="O299" s="90"/>
      <c r="P299" s="95"/>
      <c r="Q299" s="90"/>
      <c r="R299" s="180"/>
      <c r="S299" s="215"/>
      <c r="T299" s="215"/>
    </row>
    <row r="300" spans="1:20" s="11" customFormat="1" ht="66" customHeight="1" x14ac:dyDescent="0.25">
      <c r="A300" s="170"/>
      <c r="B300" s="90"/>
      <c r="C300" s="172"/>
      <c r="D300" s="91"/>
      <c r="E300" s="92"/>
      <c r="F300" s="90"/>
      <c r="G300" s="93"/>
      <c r="H300" s="114"/>
      <c r="I300" s="114"/>
      <c r="J300" s="114"/>
      <c r="K300" s="114"/>
      <c r="L300" s="96"/>
      <c r="M300" s="96"/>
      <c r="N300" s="90"/>
      <c r="O300" s="90"/>
      <c r="P300" s="95"/>
      <c r="Q300" s="90"/>
      <c r="R300" s="180"/>
      <c r="S300" s="215"/>
      <c r="T300" s="215"/>
    </row>
    <row r="301" spans="1:20" s="11" customFormat="1" ht="66" customHeight="1" x14ac:dyDescent="0.25">
      <c r="A301" s="170"/>
      <c r="B301" s="90"/>
      <c r="C301" s="172"/>
      <c r="D301" s="91"/>
      <c r="E301" s="92"/>
      <c r="F301" s="90"/>
      <c r="G301" s="93"/>
      <c r="H301" s="114"/>
      <c r="I301" s="114"/>
      <c r="J301" s="114"/>
      <c r="K301" s="114"/>
      <c r="L301" s="96"/>
      <c r="M301" s="96"/>
      <c r="N301" s="90"/>
      <c r="O301" s="90"/>
      <c r="P301" s="95"/>
      <c r="Q301" s="90"/>
      <c r="R301" s="180"/>
      <c r="S301" s="215"/>
      <c r="T301" s="215"/>
    </row>
    <row r="302" spans="1:20" s="11" customFormat="1" ht="66" customHeight="1" x14ac:dyDescent="0.25">
      <c r="A302" s="170"/>
      <c r="B302" s="90"/>
      <c r="C302" s="172"/>
      <c r="D302" s="91"/>
      <c r="E302" s="92"/>
      <c r="F302" s="90"/>
      <c r="G302" s="93"/>
      <c r="H302" s="114"/>
      <c r="I302" s="114"/>
      <c r="J302" s="114"/>
      <c r="K302" s="114"/>
      <c r="L302" s="96"/>
      <c r="M302" s="96"/>
      <c r="N302" s="90"/>
      <c r="O302" s="90"/>
      <c r="P302" s="95"/>
      <c r="Q302" s="90"/>
      <c r="R302" s="180"/>
      <c r="S302" s="215"/>
      <c r="T302" s="215"/>
    </row>
    <row r="303" spans="1:20" s="11" customFormat="1" ht="66" customHeight="1" x14ac:dyDescent="0.25">
      <c r="A303" s="170"/>
      <c r="B303" s="90"/>
      <c r="C303" s="172"/>
      <c r="D303" s="91"/>
      <c r="E303" s="92"/>
      <c r="F303" s="90"/>
      <c r="G303" s="93"/>
      <c r="H303" s="114"/>
      <c r="I303" s="114"/>
      <c r="J303" s="114"/>
      <c r="K303" s="114"/>
      <c r="L303" s="96"/>
      <c r="M303" s="96"/>
      <c r="N303" s="90"/>
      <c r="O303" s="90"/>
      <c r="P303" s="95"/>
      <c r="Q303" s="90"/>
      <c r="R303" s="180"/>
      <c r="S303" s="215"/>
      <c r="T303" s="215"/>
    </row>
    <row r="304" spans="1:20" s="11" customFormat="1" ht="66" customHeight="1" x14ac:dyDescent="0.25">
      <c r="A304" s="170"/>
      <c r="B304" s="90"/>
      <c r="C304" s="172"/>
      <c r="D304" s="91"/>
      <c r="E304" s="92"/>
      <c r="F304" s="90"/>
      <c r="G304" s="93"/>
      <c r="H304" s="114"/>
      <c r="I304" s="114"/>
      <c r="J304" s="114"/>
      <c r="K304" s="114"/>
      <c r="L304" s="96"/>
      <c r="M304" s="96"/>
      <c r="N304" s="90"/>
      <c r="O304" s="90"/>
      <c r="P304" s="95"/>
      <c r="Q304" s="90"/>
      <c r="R304" s="180"/>
      <c r="S304" s="215"/>
      <c r="T304" s="215"/>
    </row>
    <row r="305" spans="1:20" s="11" customFormat="1" ht="66" customHeight="1" x14ac:dyDescent="0.25">
      <c r="A305" s="170"/>
      <c r="B305" s="90"/>
      <c r="C305" s="172"/>
      <c r="D305" s="91"/>
      <c r="E305" s="92"/>
      <c r="F305" s="90"/>
      <c r="G305" s="93"/>
      <c r="H305" s="114"/>
      <c r="I305" s="114"/>
      <c r="J305" s="114"/>
      <c r="K305" s="114"/>
      <c r="L305" s="96"/>
      <c r="M305" s="96"/>
      <c r="N305" s="90"/>
      <c r="O305" s="90"/>
      <c r="P305" s="95"/>
      <c r="Q305" s="90"/>
      <c r="R305" s="180"/>
      <c r="S305" s="215"/>
      <c r="T305" s="215"/>
    </row>
    <row r="306" spans="1:20" s="11" customFormat="1" ht="66" customHeight="1" x14ac:dyDescent="0.25">
      <c r="A306" s="170"/>
      <c r="B306" s="90"/>
      <c r="C306" s="172"/>
      <c r="D306" s="91"/>
      <c r="E306" s="92"/>
      <c r="F306" s="90"/>
      <c r="G306" s="93"/>
      <c r="H306" s="114"/>
      <c r="I306" s="114"/>
      <c r="J306" s="114"/>
      <c r="K306" s="114"/>
      <c r="L306" s="96"/>
      <c r="M306" s="96"/>
      <c r="N306" s="90"/>
      <c r="O306" s="90"/>
      <c r="P306" s="95"/>
      <c r="Q306" s="90"/>
      <c r="R306" s="180"/>
      <c r="S306" s="215"/>
      <c r="T306" s="215"/>
    </row>
    <row r="307" spans="1:20" s="11" customFormat="1" ht="66" customHeight="1" x14ac:dyDescent="0.25">
      <c r="A307" s="170"/>
      <c r="B307" s="90"/>
      <c r="C307" s="172"/>
      <c r="D307" s="91"/>
      <c r="E307" s="92"/>
      <c r="F307" s="90"/>
      <c r="G307" s="93"/>
      <c r="H307" s="114"/>
      <c r="I307" s="114"/>
      <c r="J307" s="114"/>
      <c r="K307" s="114"/>
      <c r="L307" s="96"/>
      <c r="M307" s="96"/>
      <c r="N307" s="90"/>
      <c r="O307" s="90"/>
      <c r="P307" s="95"/>
      <c r="Q307" s="90"/>
      <c r="R307" s="180"/>
      <c r="S307" s="215"/>
      <c r="T307" s="215"/>
    </row>
    <row r="308" spans="1:20" s="11" customFormat="1" ht="66" customHeight="1" x14ac:dyDescent="0.25">
      <c r="A308" s="170"/>
      <c r="B308" s="90"/>
      <c r="C308" s="172"/>
      <c r="D308" s="91"/>
      <c r="E308" s="92"/>
      <c r="F308" s="90"/>
      <c r="G308" s="93"/>
      <c r="H308" s="114"/>
      <c r="I308" s="114"/>
      <c r="J308" s="114"/>
      <c r="K308" s="114"/>
      <c r="L308" s="96"/>
      <c r="M308" s="96"/>
      <c r="N308" s="90"/>
      <c r="O308" s="90"/>
      <c r="P308" s="95"/>
      <c r="Q308" s="90"/>
      <c r="R308" s="180"/>
      <c r="S308" s="215"/>
      <c r="T308" s="215"/>
    </row>
    <row r="309" spans="1:20" s="11" customFormat="1" ht="66" customHeight="1" x14ac:dyDescent="0.25">
      <c r="A309" s="89"/>
      <c r="B309" s="171"/>
      <c r="C309" s="91"/>
      <c r="D309" s="91"/>
      <c r="E309" s="92"/>
      <c r="F309" s="90"/>
      <c r="G309" s="93"/>
      <c r="H309" s="114"/>
      <c r="I309" s="114"/>
      <c r="J309" s="114"/>
      <c r="K309" s="114"/>
      <c r="L309" s="96"/>
      <c r="M309" s="96"/>
      <c r="N309" s="90"/>
      <c r="O309" s="90"/>
      <c r="P309" s="95"/>
      <c r="Q309" s="90"/>
      <c r="R309" s="180"/>
      <c r="S309" s="215"/>
      <c r="T309" s="215"/>
    </row>
    <row r="310" spans="1:20" s="11" customFormat="1" ht="66" customHeight="1" x14ac:dyDescent="0.25">
      <c r="A310" s="89"/>
      <c r="B310" s="90"/>
      <c r="C310" s="91"/>
      <c r="D310" s="91"/>
      <c r="E310" s="92"/>
      <c r="F310" s="90"/>
      <c r="G310" s="93"/>
      <c r="H310" s="114"/>
      <c r="I310" s="114"/>
      <c r="J310" s="114"/>
      <c r="K310" s="114"/>
      <c r="L310" s="96"/>
      <c r="M310" s="96"/>
      <c r="N310" s="90"/>
      <c r="O310" s="90"/>
      <c r="P310" s="95"/>
      <c r="Q310" s="90"/>
      <c r="R310" s="180"/>
      <c r="S310" s="215"/>
      <c r="T310" s="215"/>
    </row>
    <row r="311" spans="1:20" s="11" customFormat="1" ht="66" customHeight="1" x14ac:dyDescent="0.25">
      <c r="A311" s="89"/>
      <c r="B311" s="90"/>
      <c r="C311" s="91"/>
      <c r="D311" s="91"/>
      <c r="E311" s="92"/>
      <c r="F311" s="90"/>
      <c r="G311" s="93"/>
      <c r="H311" s="114"/>
      <c r="I311" s="114"/>
      <c r="J311" s="114"/>
      <c r="K311" s="114"/>
      <c r="L311" s="96"/>
      <c r="M311" s="96"/>
      <c r="N311" s="90"/>
      <c r="O311" s="90"/>
      <c r="P311" s="95"/>
      <c r="Q311" s="90"/>
      <c r="R311" s="180"/>
      <c r="S311" s="215"/>
      <c r="T311" s="215"/>
    </row>
    <row r="312" spans="1:20" s="11" customFormat="1" ht="66" customHeight="1" x14ac:dyDescent="0.25">
      <c r="A312" s="89"/>
      <c r="B312" s="90"/>
      <c r="C312" s="91"/>
      <c r="D312" s="91"/>
      <c r="E312" s="92"/>
      <c r="F312" s="90"/>
      <c r="G312" s="93"/>
      <c r="H312" s="114"/>
      <c r="I312" s="114"/>
      <c r="J312" s="114"/>
      <c r="K312" s="114"/>
      <c r="L312" s="96"/>
      <c r="M312" s="96"/>
      <c r="N312" s="90"/>
      <c r="O312" s="90"/>
      <c r="P312" s="95"/>
      <c r="Q312" s="90"/>
      <c r="R312" s="180"/>
      <c r="S312" s="215"/>
      <c r="T312" s="215"/>
    </row>
    <row r="313" spans="1:20" s="11" customFormat="1" ht="66" customHeight="1" x14ac:dyDescent="0.25">
      <c r="A313" s="89"/>
      <c r="B313" s="90"/>
      <c r="C313" s="91"/>
      <c r="D313" s="91"/>
      <c r="E313" s="92"/>
      <c r="F313" s="90"/>
      <c r="G313" s="93"/>
      <c r="H313" s="114"/>
      <c r="I313" s="114"/>
      <c r="J313" s="114"/>
      <c r="K313" s="114"/>
      <c r="L313" s="96"/>
      <c r="M313" s="96"/>
      <c r="N313" s="90"/>
      <c r="O313" s="90"/>
      <c r="P313" s="95"/>
      <c r="Q313" s="90"/>
      <c r="R313" s="180"/>
      <c r="S313" s="215"/>
      <c r="T313" s="215"/>
    </row>
    <row r="314" spans="1:20" s="11" customFormat="1" ht="66" customHeight="1" x14ac:dyDescent="0.25">
      <c r="A314" s="89"/>
      <c r="B314" s="90"/>
      <c r="C314" s="91"/>
      <c r="D314" s="91"/>
      <c r="E314" s="92"/>
      <c r="F314" s="90"/>
      <c r="G314" s="93"/>
      <c r="H314" s="114"/>
      <c r="I314" s="114"/>
      <c r="J314" s="114"/>
      <c r="K314" s="114"/>
      <c r="L314" s="96"/>
      <c r="M314" s="96"/>
      <c r="N314" s="90"/>
      <c r="O314" s="90"/>
      <c r="P314" s="95"/>
      <c r="Q314" s="90"/>
      <c r="R314" s="180"/>
      <c r="S314" s="215"/>
      <c r="T314" s="215"/>
    </row>
    <row r="315" spans="1:20" s="11" customFormat="1" ht="66" customHeight="1" x14ac:dyDescent="0.25">
      <c r="A315" s="170"/>
      <c r="B315" s="90"/>
      <c r="C315" s="172"/>
      <c r="D315" s="91"/>
      <c r="E315" s="92"/>
      <c r="F315" s="90"/>
      <c r="G315" s="93"/>
      <c r="H315" s="114"/>
      <c r="I315" s="114"/>
      <c r="J315" s="114"/>
      <c r="K315" s="114"/>
      <c r="L315" s="96"/>
      <c r="M315" s="96"/>
      <c r="N315" s="90"/>
      <c r="O315" s="90"/>
      <c r="P315" s="95"/>
      <c r="Q315" s="90"/>
      <c r="R315" s="180"/>
      <c r="S315" s="215"/>
      <c r="T315" s="215"/>
    </row>
    <row r="316" spans="1:20" s="11" customFormat="1" ht="66" customHeight="1" x14ac:dyDescent="0.25">
      <c r="A316" s="89"/>
      <c r="B316" s="90"/>
      <c r="C316" s="91"/>
      <c r="D316" s="91"/>
      <c r="E316" s="92"/>
      <c r="F316" s="90"/>
      <c r="G316" s="93"/>
      <c r="H316" s="114"/>
      <c r="I316" s="114"/>
      <c r="J316" s="114"/>
      <c r="K316" s="114"/>
      <c r="L316" s="96"/>
      <c r="M316" s="96"/>
      <c r="N316" s="90"/>
      <c r="O316" s="90"/>
      <c r="P316" s="95"/>
      <c r="Q316" s="90"/>
      <c r="R316" s="180"/>
      <c r="S316" s="215"/>
      <c r="T316" s="215"/>
    </row>
    <row r="317" spans="1:20" s="11" customFormat="1" ht="66" customHeight="1" x14ac:dyDescent="0.25">
      <c r="A317" s="89"/>
      <c r="B317" s="90"/>
      <c r="C317" s="91"/>
      <c r="D317" s="91"/>
      <c r="E317" s="92"/>
      <c r="F317" s="90"/>
      <c r="G317" s="93"/>
      <c r="H317" s="114"/>
      <c r="I317" s="114"/>
      <c r="J317" s="114"/>
      <c r="K317" s="114"/>
      <c r="L317" s="96"/>
      <c r="M317" s="96"/>
      <c r="N317" s="90"/>
      <c r="O317" s="90"/>
      <c r="P317" s="95"/>
      <c r="Q317" s="90"/>
      <c r="R317" s="180"/>
      <c r="S317" s="215"/>
      <c r="T317" s="215"/>
    </row>
    <row r="318" spans="1:20" s="11" customFormat="1" ht="66" customHeight="1" x14ac:dyDescent="0.25">
      <c r="A318" s="89"/>
      <c r="B318" s="90"/>
      <c r="C318" s="91"/>
      <c r="D318" s="91"/>
      <c r="E318" s="92"/>
      <c r="F318" s="90"/>
      <c r="G318" s="93"/>
      <c r="H318" s="114"/>
      <c r="I318" s="114"/>
      <c r="J318" s="114"/>
      <c r="K318" s="114"/>
      <c r="L318" s="96"/>
      <c r="M318" s="96"/>
      <c r="N318" s="90"/>
      <c r="O318" s="90"/>
      <c r="P318" s="95"/>
      <c r="Q318" s="90"/>
      <c r="R318" s="180"/>
      <c r="S318" s="215"/>
      <c r="T318" s="215"/>
    </row>
    <row r="319" spans="1:20" s="11" customFormat="1" ht="66" customHeight="1" x14ac:dyDescent="0.25">
      <c r="A319" s="89"/>
      <c r="B319" s="90"/>
      <c r="C319" s="91"/>
      <c r="D319" s="91"/>
      <c r="E319" s="92"/>
      <c r="F319" s="90"/>
      <c r="G319" s="93"/>
      <c r="H319" s="114"/>
      <c r="I319" s="114"/>
      <c r="J319" s="114"/>
      <c r="K319" s="114"/>
      <c r="L319" s="96"/>
      <c r="M319" s="96"/>
      <c r="N319" s="90"/>
      <c r="O319" s="90"/>
      <c r="P319" s="95"/>
      <c r="Q319" s="90"/>
      <c r="R319" s="180"/>
      <c r="S319" s="215"/>
      <c r="T319" s="215"/>
    </row>
    <row r="320" spans="1:20" s="11" customFormat="1" ht="66" customHeight="1" x14ac:dyDescent="0.25">
      <c r="A320" s="89"/>
      <c r="B320" s="90"/>
      <c r="C320" s="91"/>
      <c r="D320" s="91"/>
      <c r="E320" s="92"/>
      <c r="F320" s="90"/>
      <c r="G320" s="93"/>
      <c r="H320" s="114"/>
      <c r="I320" s="114"/>
      <c r="J320" s="114"/>
      <c r="K320" s="114"/>
      <c r="L320" s="96"/>
      <c r="M320" s="96"/>
      <c r="N320" s="90"/>
      <c r="O320" s="90"/>
      <c r="P320" s="95"/>
      <c r="Q320" s="90"/>
      <c r="R320" s="180"/>
      <c r="S320" s="215"/>
      <c r="T320" s="215"/>
    </row>
    <row r="321" spans="1:20" s="11" customFormat="1" ht="66" customHeight="1" x14ac:dyDescent="0.25">
      <c r="A321" s="89"/>
      <c r="B321" s="90"/>
      <c r="C321" s="91"/>
      <c r="D321" s="91"/>
      <c r="E321" s="92"/>
      <c r="F321" s="90"/>
      <c r="G321" s="93"/>
      <c r="H321" s="114"/>
      <c r="I321" s="114"/>
      <c r="J321" s="114"/>
      <c r="K321" s="114"/>
      <c r="L321" s="96"/>
      <c r="M321" s="96"/>
      <c r="N321" s="90"/>
      <c r="O321" s="90"/>
      <c r="P321" s="95"/>
      <c r="Q321" s="90"/>
      <c r="R321" s="180"/>
      <c r="S321" s="215"/>
      <c r="T321" s="215"/>
    </row>
    <row r="322" spans="1:20" s="12" customFormat="1" ht="66" customHeight="1" x14ac:dyDescent="0.25">
      <c r="A322" s="89"/>
      <c r="B322" s="90"/>
      <c r="C322" s="91"/>
      <c r="D322" s="91"/>
      <c r="E322" s="92"/>
      <c r="F322" s="90"/>
      <c r="G322" s="93"/>
      <c r="H322" s="114"/>
      <c r="I322" s="114"/>
      <c r="J322" s="114"/>
      <c r="K322" s="114"/>
      <c r="L322" s="96"/>
      <c r="M322" s="96"/>
      <c r="N322" s="90"/>
      <c r="O322" s="90"/>
      <c r="P322" s="95"/>
      <c r="Q322" s="90"/>
      <c r="R322" s="180"/>
      <c r="S322" s="322"/>
      <c r="T322" s="322"/>
    </row>
    <row r="323" spans="1:20" s="11" customFormat="1" ht="66" customHeight="1" x14ac:dyDescent="0.25">
      <c r="A323" s="89"/>
      <c r="B323" s="90"/>
      <c r="C323" s="91"/>
      <c r="D323" s="91"/>
      <c r="E323" s="92"/>
      <c r="F323" s="90"/>
      <c r="G323" s="93"/>
      <c r="H323" s="114"/>
      <c r="I323" s="114"/>
      <c r="J323" s="114"/>
      <c r="K323" s="114"/>
      <c r="L323" s="96"/>
      <c r="M323" s="96"/>
      <c r="N323" s="90"/>
      <c r="O323" s="90"/>
      <c r="P323" s="95"/>
      <c r="Q323" s="90"/>
      <c r="R323" s="180"/>
      <c r="S323" s="215"/>
      <c r="T323" s="215"/>
    </row>
    <row r="324" spans="1:20" s="11" customFormat="1" ht="66" customHeight="1" x14ac:dyDescent="0.25">
      <c r="A324" s="89"/>
      <c r="B324" s="90"/>
      <c r="C324" s="91"/>
      <c r="D324" s="91"/>
      <c r="E324" s="92"/>
      <c r="F324" s="90"/>
      <c r="G324" s="93"/>
      <c r="H324" s="114"/>
      <c r="I324" s="114"/>
      <c r="J324" s="114"/>
      <c r="K324" s="114"/>
      <c r="L324" s="96"/>
      <c r="M324" s="96"/>
      <c r="N324" s="90"/>
      <c r="O324" s="90"/>
      <c r="P324" s="95"/>
      <c r="Q324" s="90"/>
      <c r="R324" s="180"/>
      <c r="S324" s="215"/>
      <c r="T324" s="215"/>
    </row>
    <row r="325" spans="1:20" s="11" customFormat="1" ht="66" customHeight="1" x14ac:dyDescent="0.25">
      <c r="A325" s="89"/>
      <c r="B325" s="90"/>
      <c r="C325" s="91"/>
      <c r="D325" s="91"/>
      <c r="E325" s="92"/>
      <c r="F325" s="90"/>
      <c r="G325" s="93"/>
      <c r="H325" s="114"/>
      <c r="I325" s="114"/>
      <c r="J325" s="114"/>
      <c r="K325" s="114"/>
      <c r="L325" s="96"/>
      <c r="M325" s="96"/>
      <c r="N325" s="90"/>
      <c r="O325" s="90"/>
      <c r="P325" s="95"/>
      <c r="Q325" s="90"/>
      <c r="R325" s="180"/>
      <c r="S325" s="215"/>
      <c r="T325" s="215"/>
    </row>
    <row r="326" spans="1:20" s="11" customFormat="1" ht="66" customHeight="1" x14ac:dyDescent="0.25">
      <c r="A326" s="89"/>
      <c r="B326" s="90"/>
      <c r="C326" s="91"/>
      <c r="D326" s="91"/>
      <c r="E326" s="92"/>
      <c r="F326" s="90"/>
      <c r="G326" s="93"/>
      <c r="H326" s="114"/>
      <c r="I326" s="114"/>
      <c r="J326" s="114"/>
      <c r="K326" s="114"/>
      <c r="L326" s="96"/>
      <c r="M326" s="96"/>
      <c r="N326" s="90"/>
      <c r="O326" s="90"/>
      <c r="P326" s="95"/>
      <c r="Q326" s="90"/>
      <c r="R326" s="180"/>
      <c r="S326" s="215"/>
      <c r="T326" s="215"/>
    </row>
    <row r="327" spans="1:20" s="11" customFormat="1" ht="66" customHeight="1" x14ac:dyDescent="0.25">
      <c r="A327" s="89"/>
      <c r="B327" s="90"/>
      <c r="C327" s="91"/>
      <c r="D327" s="91"/>
      <c r="E327" s="92"/>
      <c r="F327" s="90"/>
      <c r="G327" s="93"/>
      <c r="H327" s="114"/>
      <c r="I327" s="114"/>
      <c r="J327" s="114"/>
      <c r="K327" s="114"/>
      <c r="L327" s="96"/>
      <c r="M327" s="96"/>
      <c r="N327" s="90"/>
      <c r="O327" s="90"/>
      <c r="P327" s="95"/>
      <c r="Q327" s="90"/>
      <c r="R327" s="180"/>
      <c r="S327" s="215"/>
      <c r="T327" s="215"/>
    </row>
    <row r="328" spans="1:20" s="11" customFormat="1" ht="66" customHeight="1" x14ac:dyDescent="0.25">
      <c r="A328" s="89"/>
      <c r="B328" s="90"/>
      <c r="C328" s="91"/>
      <c r="D328" s="91"/>
      <c r="E328" s="92"/>
      <c r="F328" s="90"/>
      <c r="G328" s="93"/>
      <c r="H328" s="114"/>
      <c r="I328" s="114"/>
      <c r="J328" s="114"/>
      <c r="K328" s="114"/>
      <c r="L328" s="96"/>
      <c r="M328" s="96"/>
      <c r="N328" s="90"/>
      <c r="O328" s="90"/>
      <c r="P328" s="95"/>
      <c r="Q328" s="90"/>
      <c r="R328" s="180"/>
      <c r="S328" s="215"/>
      <c r="T328" s="215"/>
    </row>
    <row r="329" spans="1:20" s="11" customFormat="1" ht="66" customHeight="1" x14ac:dyDescent="0.25">
      <c r="A329" s="89"/>
      <c r="B329" s="90"/>
      <c r="C329" s="91"/>
      <c r="D329" s="91"/>
      <c r="E329" s="92"/>
      <c r="F329" s="90"/>
      <c r="G329" s="93"/>
      <c r="H329" s="114"/>
      <c r="I329" s="114"/>
      <c r="J329" s="114"/>
      <c r="K329" s="114"/>
      <c r="L329" s="96"/>
      <c r="M329" s="96"/>
      <c r="N329" s="90"/>
      <c r="O329" s="90"/>
      <c r="P329" s="95"/>
      <c r="Q329" s="90"/>
      <c r="R329" s="180"/>
      <c r="S329" s="215"/>
      <c r="T329" s="215"/>
    </row>
    <row r="330" spans="1:20" s="11" customFormat="1" ht="66" customHeight="1" x14ac:dyDescent="0.25">
      <c r="A330" s="89"/>
      <c r="B330" s="90"/>
      <c r="C330" s="91"/>
      <c r="D330" s="91"/>
      <c r="E330" s="92"/>
      <c r="F330" s="90"/>
      <c r="G330" s="93"/>
      <c r="H330" s="114"/>
      <c r="I330" s="114"/>
      <c r="J330" s="114"/>
      <c r="K330" s="114"/>
      <c r="L330" s="96"/>
      <c r="M330" s="96"/>
      <c r="N330" s="90"/>
      <c r="O330" s="90"/>
      <c r="P330" s="95"/>
      <c r="Q330" s="90"/>
      <c r="R330" s="180"/>
      <c r="S330" s="215"/>
      <c r="T330" s="215"/>
    </row>
    <row r="331" spans="1:20" s="11" customFormat="1" ht="66" customHeight="1" x14ac:dyDescent="0.25">
      <c r="A331" s="89"/>
      <c r="B331" s="90"/>
      <c r="C331" s="91"/>
      <c r="D331" s="91"/>
      <c r="E331" s="92"/>
      <c r="F331" s="90"/>
      <c r="G331" s="93"/>
      <c r="H331" s="114"/>
      <c r="I331" s="114"/>
      <c r="J331" s="114"/>
      <c r="K331" s="114"/>
      <c r="L331" s="96"/>
      <c r="M331" s="96"/>
      <c r="N331" s="90"/>
      <c r="O331" s="90"/>
      <c r="P331" s="95"/>
      <c r="Q331" s="90"/>
      <c r="R331" s="180"/>
      <c r="S331" s="215"/>
      <c r="T331" s="215"/>
    </row>
    <row r="332" spans="1:20" s="11" customFormat="1" ht="66" customHeight="1" x14ac:dyDescent="0.25">
      <c r="A332" s="89"/>
      <c r="B332" s="90"/>
      <c r="C332" s="91"/>
      <c r="D332" s="91"/>
      <c r="E332" s="92"/>
      <c r="F332" s="90"/>
      <c r="G332" s="93"/>
      <c r="H332" s="114"/>
      <c r="I332" s="114"/>
      <c r="J332" s="114"/>
      <c r="K332" s="114"/>
      <c r="L332" s="96"/>
      <c r="M332" s="96"/>
      <c r="N332" s="90"/>
      <c r="O332" s="90"/>
      <c r="P332" s="95"/>
      <c r="Q332" s="90"/>
      <c r="R332" s="180"/>
      <c r="S332" s="215"/>
      <c r="T332" s="215"/>
    </row>
    <row r="333" spans="1:20" s="11" customFormat="1" ht="66" customHeight="1" x14ac:dyDescent="0.25">
      <c r="A333" s="89"/>
      <c r="B333" s="90"/>
      <c r="C333" s="91"/>
      <c r="D333" s="91"/>
      <c r="E333" s="92"/>
      <c r="F333" s="90"/>
      <c r="G333" s="93"/>
      <c r="H333" s="114"/>
      <c r="I333" s="114"/>
      <c r="J333" s="114"/>
      <c r="K333" s="114"/>
      <c r="L333" s="96"/>
      <c r="M333" s="96"/>
      <c r="N333" s="90"/>
      <c r="O333" s="90"/>
      <c r="P333" s="95"/>
      <c r="Q333" s="90"/>
      <c r="R333" s="180"/>
      <c r="S333" s="215"/>
      <c r="T333" s="215"/>
    </row>
    <row r="334" spans="1:20" s="11" customFormat="1" ht="66" customHeight="1" x14ac:dyDescent="0.25">
      <c r="A334" s="89"/>
      <c r="B334" s="90"/>
      <c r="C334" s="91"/>
      <c r="D334" s="91"/>
      <c r="E334" s="92"/>
      <c r="F334" s="90"/>
      <c r="G334" s="93"/>
      <c r="H334" s="114"/>
      <c r="I334" s="114"/>
      <c r="J334" s="114"/>
      <c r="K334" s="114"/>
      <c r="L334" s="96"/>
      <c r="M334" s="96"/>
      <c r="N334" s="90"/>
      <c r="O334" s="90"/>
      <c r="P334" s="95"/>
      <c r="Q334" s="90"/>
      <c r="R334" s="180"/>
      <c r="S334" s="215"/>
      <c r="T334" s="215"/>
    </row>
    <row r="335" spans="1:20" s="11" customFormat="1" ht="66" customHeight="1" x14ac:dyDescent="0.25">
      <c r="A335" s="89"/>
      <c r="B335" s="90"/>
      <c r="C335" s="91"/>
      <c r="D335" s="91"/>
      <c r="E335" s="92"/>
      <c r="F335" s="90"/>
      <c r="G335" s="93"/>
      <c r="H335" s="114"/>
      <c r="I335" s="114"/>
      <c r="J335" s="114"/>
      <c r="K335" s="114"/>
      <c r="L335" s="96"/>
      <c r="M335" s="96"/>
      <c r="N335" s="90"/>
      <c r="O335" s="90"/>
      <c r="P335" s="95"/>
      <c r="Q335" s="90"/>
      <c r="R335" s="180"/>
      <c r="S335" s="215"/>
      <c r="T335" s="215"/>
    </row>
    <row r="336" spans="1:20" s="11" customFormat="1" ht="66" customHeight="1" x14ac:dyDescent="0.25">
      <c r="A336" s="89"/>
      <c r="B336" s="90"/>
      <c r="C336" s="91"/>
      <c r="D336" s="91"/>
      <c r="E336" s="92"/>
      <c r="F336" s="90"/>
      <c r="G336" s="93"/>
      <c r="H336" s="114"/>
      <c r="I336" s="114"/>
      <c r="J336" s="114"/>
      <c r="K336" s="114"/>
      <c r="L336" s="96"/>
      <c r="M336" s="96"/>
      <c r="N336" s="90"/>
      <c r="O336" s="90"/>
      <c r="P336" s="95"/>
      <c r="Q336" s="90"/>
      <c r="R336" s="180"/>
      <c r="S336" s="215"/>
      <c r="T336" s="215"/>
    </row>
    <row r="337" spans="1:20" s="11" customFormat="1" ht="66" customHeight="1" x14ac:dyDescent="0.25">
      <c r="A337" s="89"/>
      <c r="B337" s="90"/>
      <c r="C337" s="91"/>
      <c r="D337" s="91"/>
      <c r="E337" s="92"/>
      <c r="F337" s="90"/>
      <c r="G337" s="93"/>
      <c r="H337" s="114"/>
      <c r="I337" s="114"/>
      <c r="J337" s="114"/>
      <c r="K337" s="114"/>
      <c r="L337" s="96"/>
      <c r="M337" s="96"/>
      <c r="N337" s="90"/>
      <c r="O337" s="90"/>
      <c r="P337" s="95"/>
      <c r="Q337" s="90"/>
      <c r="R337" s="180"/>
      <c r="S337" s="215"/>
      <c r="T337" s="215"/>
    </row>
    <row r="338" spans="1:20" s="11" customFormat="1" ht="66" customHeight="1" x14ac:dyDescent="0.25">
      <c r="A338" s="89"/>
      <c r="B338" s="90"/>
      <c r="C338" s="91"/>
      <c r="D338" s="91"/>
      <c r="E338" s="92"/>
      <c r="F338" s="90"/>
      <c r="G338" s="93"/>
      <c r="H338" s="114"/>
      <c r="I338" s="114"/>
      <c r="J338" s="114"/>
      <c r="K338" s="114"/>
      <c r="L338" s="96"/>
      <c r="M338" s="96"/>
      <c r="N338" s="90"/>
      <c r="O338" s="90"/>
      <c r="P338" s="95"/>
      <c r="Q338" s="90"/>
      <c r="R338" s="180"/>
      <c r="S338" s="215"/>
      <c r="T338" s="215"/>
    </row>
    <row r="339" spans="1:20" s="11" customFormat="1" ht="66" customHeight="1" x14ac:dyDescent="0.25">
      <c r="A339" s="89"/>
      <c r="B339" s="90"/>
      <c r="C339" s="91"/>
      <c r="D339" s="91"/>
      <c r="E339" s="92"/>
      <c r="F339" s="90"/>
      <c r="G339" s="93"/>
      <c r="H339" s="114"/>
      <c r="I339" s="114"/>
      <c r="J339" s="114"/>
      <c r="K339" s="114"/>
      <c r="L339" s="96"/>
      <c r="M339" s="96"/>
      <c r="N339" s="90"/>
      <c r="O339" s="90"/>
      <c r="P339" s="95"/>
      <c r="Q339" s="90"/>
      <c r="R339" s="180"/>
      <c r="S339" s="215"/>
      <c r="T339" s="215"/>
    </row>
    <row r="340" spans="1:20" s="11" customFormat="1" ht="66" customHeight="1" x14ac:dyDescent="0.25">
      <c r="A340" s="89"/>
      <c r="B340" s="90"/>
      <c r="C340" s="91"/>
      <c r="D340" s="91"/>
      <c r="E340" s="92"/>
      <c r="F340" s="90"/>
      <c r="G340" s="93"/>
      <c r="H340" s="114"/>
      <c r="I340" s="114"/>
      <c r="J340" s="114"/>
      <c r="K340" s="114"/>
      <c r="L340" s="96"/>
      <c r="M340" s="96"/>
      <c r="N340" s="90"/>
      <c r="O340" s="90"/>
      <c r="P340" s="95"/>
      <c r="Q340" s="90"/>
      <c r="R340" s="180"/>
      <c r="S340" s="215"/>
      <c r="T340" s="215"/>
    </row>
    <row r="341" spans="1:20" s="11" customFormat="1" ht="66" customHeight="1" x14ac:dyDescent="0.25">
      <c r="A341" s="89"/>
      <c r="B341" s="90"/>
      <c r="C341" s="91"/>
      <c r="D341" s="91"/>
      <c r="E341" s="92"/>
      <c r="F341" s="90"/>
      <c r="G341" s="93"/>
      <c r="H341" s="114"/>
      <c r="I341" s="114"/>
      <c r="J341" s="114"/>
      <c r="K341" s="114"/>
      <c r="L341" s="96"/>
      <c r="M341" s="96"/>
      <c r="N341" s="90"/>
      <c r="O341" s="90"/>
      <c r="P341" s="95"/>
      <c r="Q341" s="90"/>
      <c r="R341" s="180"/>
      <c r="S341" s="215"/>
      <c r="T341" s="215"/>
    </row>
    <row r="342" spans="1:20" s="11" customFormat="1" ht="66" customHeight="1" x14ac:dyDescent="0.25">
      <c r="A342" s="89"/>
      <c r="B342" s="90"/>
      <c r="C342" s="91"/>
      <c r="D342" s="91"/>
      <c r="E342" s="92"/>
      <c r="F342" s="90"/>
      <c r="G342" s="93"/>
      <c r="H342" s="114"/>
      <c r="I342" s="114"/>
      <c r="J342" s="114"/>
      <c r="K342" s="114"/>
      <c r="L342" s="96"/>
      <c r="M342" s="96"/>
      <c r="N342" s="90"/>
      <c r="O342" s="90"/>
      <c r="P342" s="95"/>
      <c r="Q342" s="90"/>
      <c r="R342" s="180"/>
      <c r="S342" s="215"/>
      <c r="T342" s="215"/>
    </row>
    <row r="343" spans="1:20" s="11" customFormat="1" ht="66" customHeight="1" x14ac:dyDescent="0.25">
      <c r="A343" s="89"/>
      <c r="B343" s="90"/>
      <c r="C343" s="91"/>
      <c r="D343" s="91"/>
      <c r="E343" s="92"/>
      <c r="F343" s="90"/>
      <c r="G343" s="93"/>
      <c r="H343" s="114"/>
      <c r="I343" s="114"/>
      <c r="J343" s="114"/>
      <c r="K343" s="114"/>
      <c r="L343" s="96"/>
      <c r="M343" s="96"/>
      <c r="N343" s="90"/>
      <c r="O343" s="90"/>
      <c r="P343" s="95"/>
      <c r="Q343" s="90"/>
      <c r="R343" s="180"/>
      <c r="S343" s="215"/>
      <c r="T343" s="215"/>
    </row>
    <row r="344" spans="1:20" s="11" customFormat="1" ht="66" customHeight="1" x14ac:dyDescent="0.25">
      <c r="A344" s="89"/>
      <c r="B344" s="90"/>
      <c r="C344" s="91"/>
      <c r="D344" s="91"/>
      <c r="E344" s="92"/>
      <c r="F344" s="90"/>
      <c r="G344" s="93"/>
      <c r="H344" s="114"/>
      <c r="I344" s="114"/>
      <c r="J344" s="114"/>
      <c r="K344" s="114"/>
      <c r="L344" s="96"/>
      <c r="M344" s="96"/>
      <c r="N344" s="90"/>
      <c r="O344" s="90"/>
      <c r="P344" s="95"/>
      <c r="Q344" s="90"/>
      <c r="R344" s="180"/>
      <c r="S344" s="215"/>
      <c r="T344" s="215"/>
    </row>
    <row r="345" spans="1:20" s="11" customFormat="1" ht="66" customHeight="1" x14ac:dyDescent="0.25">
      <c r="A345" s="89"/>
      <c r="B345" s="90"/>
      <c r="C345" s="91"/>
      <c r="D345" s="91"/>
      <c r="E345" s="92"/>
      <c r="F345" s="90"/>
      <c r="G345" s="93"/>
      <c r="H345" s="114"/>
      <c r="I345" s="114"/>
      <c r="J345" s="114"/>
      <c r="K345" s="114"/>
      <c r="L345" s="96"/>
      <c r="M345" s="96"/>
      <c r="N345" s="90"/>
      <c r="O345" s="90"/>
      <c r="P345" s="95"/>
      <c r="Q345" s="90"/>
      <c r="R345" s="180"/>
      <c r="S345" s="215"/>
      <c r="T345" s="215"/>
    </row>
    <row r="346" spans="1:20" s="11" customFormat="1" ht="66" customHeight="1" x14ac:dyDescent="0.25">
      <c r="A346" s="89"/>
      <c r="B346" s="90"/>
      <c r="C346" s="91"/>
      <c r="D346" s="91"/>
      <c r="E346" s="92"/>
      <c r="F346" s="90"/>
      <c r="G346" s="93"/>
      <c r="H346" s="114"/>
      <c r="I346" s="114"/>
      <c r="J346" s="114"/>
      <c r="K346" s="114"/>
      <c r="L346" s="96"/>
      <c r="M346" s="96"/>
      <c r="N346" s="90"/>
      <c r="O346" s="90"/>
      <c r="P346" s="95"/>
      <c r="Q346" s="90"/>
      <c r="R346" s="180"/>
      <c r="S346" s="215"/>
      <c r="T346" s="215"/>
    </row>
    <row r="347" spans="1:20" s="11" customFormat="1" ht="66" customHeight="1" x14ac:dyDescent="0.25">
      <c r="A347" s="89"/>
      <c r="B347" s="90"/>
      <c r="C347" s="91"/>
      <c r="D347" s="91"/>
      <c r="E347" s="92"/>
      <c r="F347" s="90"/>
      <c r="G347" s="93"/>
      <c r="H347" s="114"/>
      <c r="I347" s="114"/>
      <c r="J347" s="114"/>
      <c r="K347" s="114"/>
      <c r="L347" s="96"/>
      <c r="M347" s="96"/>
      <c r="N347" s="90"/>
      <c r="O347" s="90"/>
      <c r="P347" s="95"/>
      <c r="Q347" s="90"/>
      <c r="R347" s="180"/>
      <c r="S347" s="215"/>
      <c r="T347" s="215"/>
    </row>
    <row r="348" spans="1:20" s="11" customFormat="1" ht="66" customHeight="1" x14ac:dyDescent="0.25">
      <c r="A348" s="89"/>
      <c r="B348" s="90"/>
      <c r="C348" s="91"/>
      <c r="D348" s="91"/>
      <c r="E348" s="92"/>
      <c r="F348" s="90"/>
      <c r="G348" s="93"/>
      <c r="H348" s="114"/>
      <c r="I348" s="114"/>
      <c r="J348" s="114"/>
      <c r="K348" s="114"/>
      <c r="L348" s="96"/>
      <c r="M348" s="96"/>
      <c r="N348" s="90"/>
      <c r="O348" s="90"/>
      <c r="P348" s="95"/>
      <c r="Q348" s="90"/>
      <c r="R348" s="180"/>
      <c r="S348" s="215"/>
      <c r="T348" s="215"/>
    </row>
    <row r="349" spans="1:20" s="11" customFormat="1" ht="66" customHeight="1" x14ac:dyDescent="0.25">
      <c r="A349" s="89"/>
      <c r="B349" s="90"/>
      <c r="C349" s="91"/>
      <c r="D349" s="91"/>
      <c r="E349" s="92"/>
      <c r="F349" s="90"/>
      <c r="G349" s="93"/>
      <c r="H349" s="114"/>
      <c r="I349" s="114"/>
      <c r="J349" s="114"/>
      <c r="K349" s="114"/>
      <c r="L349" s="96"/>
      <c r="M349" s="96"/>
      <c r="N349" s="90"/>
      <c r="O349" s="90"/>
      <c r="P349" s="95"/>
      <c r="Q349" s="90"/>
      <c r="R349" s="180"/>
      <c r="S349" s="215"/>
      <c r="T349" s="215"/>
    </row>
    <row r="350" spans="1:20" s="11" customFormat="1" ht="66" customHeight="1" x14ac:dyDescent="0.25">
      <c r="A350" s="89"/>
      <c r="B350" s="90"/>
      <c r="C350" s="91"/>
      <c r="D350" s="91"/>
      <c r="E350" s="92"/>
      <c r="F350" s="90"/>
      <c r="G350" s="93"/>
      <c r="H350" s="114"/>
      <c r="I350" s="114"/>
      <c r="J350" s="114"/>
      <c r="K350" s="114"/>
      <c r="L350" s="96"/>
      <c r="M350" s="96"/>
      <c r="N350" s="90"/>
      <c r="O350" s="90"/>
      <c r="P350" s="95"/>
      <c r="Q350" s="90"/>
      <c r="R350" s="180"/>
      <c r="S350" s="215"/>
      <c r="T350" s="215"/>
    </row>
    <row r="351" spans="1:20" s="11" customFormat="1" ht="66" customHeight="1" x14ac:dyDescent="0.25">
      <c r="A351" s="89"/>
      <c r="B351" s="90"/>
      <c r="C351" s="91"/>
      <c r="D351" s="91"/>
      <c r="E351" s="92"/>
      <c r="F351" s="90"/>
      <c r="G351" s="93"/>
      <c r="H351" s="114"/>
      <c r="I351" s="114"/>
      <c r="J351" s="114"/>
      <c r="K351" s="114"/>
      <c r="L351" s="96"/>
      <c r="M351" s="96"/>
      <c r="N351" s="90"/>
      <c r="O351" s="90"/>
      <c r="P351" s="95"/>
      <c r="Q351" s="90"/>
      <c r="R351" s="180"/>
      <c r="S351" s="215"/>
      <c r="T351" s="215"/>
    </row>
    <row r="352" spans="1:20" s="11" customFormat="1" ht="66" customHeight="1" x14ac:dyDescent="0.25">
      <c r="A352" s="89"/>
      <c r="B352" s="90"/>
      <c r="C352" s="91"/>
      <c r="D352" s="91"/>
      <c r="E352" s="92"/>
      <c r="F352" s="90"/>
      <c r="G352" s="93"/>
      <c r="H352" s="114"/>
      <c r="I352" s="114"/>
      <c r="J352" s="94"/>
      <c r="K352" s="94"/>
      <c r="L352" s="92"/>
      <c r="M352" s="92"/>
      <c r="N352" s="90"/>
      <c r="O352" s="90"/>
      <c r="P352" s="95"/>
      <c r="Q352" s="90"/>
      <c r="R352" s="180"/>
      <c r="S352" s="215"/>
      <c r="T352" s="215"/>
    </row>
    <row r="353" spans="1:20" s="11" customFormat="1" ht="66" customHeight="1" x14ac:dyDescent="0.25">
      <c r="A353" s="89"/>
      <c r="B353" s="90"/>
      <c r="C353" s="91"/>
      <c r="D353" s="91"/>
      <c r="E353" s="92"/>
      <c r="F353" s="90"/>
      <c r="G353" s="93"/>
      <c r="H353" s="114"/>
      <c r="I353" s="114"/>
      <c r="J353" s="94"/>
      <c r="K353" s="94"/>
      <c r="L353" s="92"/>
      <c r="M353" s="92"/>
      <c r="N353" s="90"/>
      <c r="O353" s="90"/>
      <c r="P353" s="95"/>
      <c r="Q353" s="90"/>
      <c r="R353" s="180"/>
      <c r="S353" s="215"/>
      <c r="T353" s="215"/>
    </row>
    <row r="354" spans="1:20" s="11" customFormat="1" ht="66" customHeight="1" x14ac:dyDescent="0.25">
      <c r="A354" s="89"/>
      <c r="B354" s="90"/>
      <c r="C354" s="90"/>
      <c r="D354" s="90"/>
      <c r="E354" s="92"/>
      <c r="F354" s="90"/>
      <c r="G354" s="93"/>
      <c r="H354" s="114"/>
      <c r="I354" s="114"/>
      <c r="J354" s="94"/>
      <c r="K354" s="94"/>
      <c r="L354" s="92"/>
      <c r="M354" s="92"/>
      <c r="N354" s="90"/>
      <c r="O354" s="90"/>
      <c r="P354" s="95"/>
      <c r="Q354" s="90"/>
      <c r="R354" s="180"/>
      <c r="S354" s="215"/>
      <c r="T354" s="215"/>
    </row>
    <row r="355" spans="1:20" s="11" customFormat="1" ht="66" customHeight="1" x14ac:dyDescent="0.25">
      <c r="A355" s="89"/>
      <c r="B355" s="90"/>
      <c r="C355" s="90"/>
      <c r="D355" s="90"/>
      <c r="E355" s="92"/>
      <c r="F355" s="90"/>
      <c r="G355" s="93"/>
      <c r="H355" s="114"/>
      <c r="I355" s="114"/>
      <c r="J355" s="94"/>
      <c r="K355" s="94"/>
      <c r="L355" s="92"/>
      <c r="M355" s="92"/>
      <c r="N355" s="90"/>
      <c r="O355" s="90"/>
      <c r="P355" s="95"/>
      <c r="Q355" s="90"/>
      <c r="R355" s="180"/>
      <c r="S355" s="215"/>
      <c r="T355" s="215"/>
    </row>
    <row r="356" spans="1:20" s="11" customFormat="1" ht="66" customHeight="1" x14ac:dyDescent="0.25">
      <c r="A356" s="89"/>
      <c r="B356" s="90"/>
      <c r="C356" s="91"/>
      <c r="D356" s="91"/>
      <c r="E356" s="92"/>
      <c r="F356" s="90"/>
      <c r="G356" s="93"/>
      <c r="H356" s="114"/>
      <c r="I356" s="114"/>
      <c r="J356" s="94"/>
      <c r="K356" s="94"/>
      <c r="L356" s="92"/>
      <c r="M356" s="92"/>
      <c r="N356" s="90"/>
      <c r="O356" s="90"/>
      <c r="P356" s="95"/>
      <c r="Q356" s="90"/>
      <c r="R356" s="180"/>
      <c r="S356" s="215"/>
      <c r="T356" s="215"/>
    </row>
    <row r="357" spans="1:20" s="11" customFormat="1" ht="66" customHeight="1" x14ac:dyDescent="0.25">
      <c r="A357" s="89"/>
      <c r="B357" s="90"/>
      <c r="C357" s="91"/>
      <c r="D357" s="91"/>
      <c r="E357" s="92"/>
      <c r="F357" s="90"/>
      <c r="G357" s="93"/>
      <c r="H357" s="114"/>
      <c r="I357" s="114"/>
      <c r="J357" s="94"/>
      <c r="K357" s="94"/>
      <c r="L357" s="92"/>
      <c r="M357" s="92"/>
      <c r="N357" s="90"/>
      <c r="O357" s="90"/>
      <c r="P357" s="95"/>
      <c r="Q357" s="90"/>
      <c r="R357" s="180"/>
      <c r="S357" s="215"/>
      <c r="T357" s="215"/>
    </row>
    <row r="358" spans="1:20" s="11" customFormat="1" ht="66" customHeight="1" x14ac:dyDescent="0.25">
      <c r="A358" s="89"/>
      <c r="B358" s="90"/>
      <c r="C358" s="90"/>
      <c r="D358" s="90"/>
      <c r="E358" s="92"/>
      <c r="F358" s="90"/>
      <c r="G358" s="93"/>
      <c r="H358" s="114"/>
      <c r="I358" s="114"/>
      <c r="J358" s="94"/>
      <c r="K358" s="94"/>
      <c r="L358" s="92"/>
      <c r="M358" s="92"/>
      <c r="N358" s="90"/>
      <c r="O358" s="90"/>
      <c r="P358" s="95"/>
      <c r="Q358" s="90"/>
      <c r="R358" s="180"/>
      <c r="S358" s="215"/>
      <c r="T358" s="215"/>
    </row>
    <row r="359" spans="1:20" s="11" customFormat="1" ht="66" customHeight="1" x14ac:dyDescent="0.25">
      <c r="A359" s="89"/>
      <c r="B359" s="90"/>
      <c r="C359" s="90"/>
      <c r="D359" s="90"/>
      <c r="E359" s="92"/>
      <c r="F359" s="90"/>
      <c r="G359" s="93"/>
      <c r="H359" s="114"/>
      <c r="I359" s="114"/>
      <c r="J359" s="94"/>
      <c r="K359" s="94"/>
      <c r="L359" s="92"/>
      <c r="M359" s="92"/>
      <c r="N359" s="90"/>
      <c r="O359" s="90"/>
      <c r="P359" s="95"/>
      <c r="Q359" s="90"/>
      <c r="R359" s="180"/>
      <c r="S359" s="215"/>
      <c r="T359" s="215"/>
    </row>
    <row r="360" spans="1:20" s="11" customFormat="1" ht="66" customHeight="1" x14ac:dyDescent="0.25">
      <c r="A360" s="89"/>
      <c r="B360" s="90"/>
      <c r="C360" s="90"/>
      <c r="D360" s="90"/>
      <c r="E360" s="92"/>
      <c r="F360" s="90"/>
      <c r="G360" s="93"/>
      <c r="H360" s="114"/>
      <c r="I360" s="114"/>
      <c r="J360" s="94"/>
      <c r="K360" s="94"/>
      <c r="L360" s="92"/>
      <c r="M360" s="92"/>
      <c r="N360" s="90"/>
      <c r="O360" s="90"/>
      <c r="P360" s="95"/>
      <c r="Q360" s="90"/>
      <c r="R360" s="180"/>
      <c r="S360" s="215"/>
      <c r="T360" s="215"/>
    </row>
    <row r="361" spans="1:20" s="11" customFormat="1" ht="66" customHeight="1" x14ac:dyDescent="0.25">
      <c r="A361" s="89"/>
      <c r="B361" s="90"/>
      <c r="C361" s="90"/>
      <c r="D361" s="90"/>
      <c r="E361" s="92"/>
      <c r="F361" s="90"/>
      <c r="G361" s="93"/>
      <c r="H361" s="114"/>
      <c r="I361" s="114"/>
      <c r="J361" s="94"/>
      <c r="K361" s="94"/>
      <c r="L361" s="92"/>
      <c r="M361" s="92"/>
      <c r="N361" s="90"/>
      <c r="O361" s="90"/>
      <c r="P361" s="95"/>
      <c r="Q361" s="90"/>
      <c r="R361" s="180"/>
      <c r="S361" s="215"/>
      <c r="T361" s="215"/>
    </row>
    <row r="362" spans="1:20" s="11" customFormat="1" ht="66" customHeight="1" x14ac:dyDescent="0.25">
      <c r="A362" s="89"/>
      <c r="B362" s="90"/>
      <c r="C362" s="90"/>
      <c r="D362" s="90"/>
      <c r="E362" s="92"/>
      <c r="F362" s="90"/>
      <c r="G362" s="93"/>
      <c r="H362" s="114"/>
      <c r="I362" s="114"/>
      <c r="J362" s="94"/>
      <c r="K362" s="94"/>
      <c r="L362" s="92"/>
      <c r="M362" s="92"/>
      <c r="N362" s="90"/>
      <c r="O362" s="90"/>
      <c r="P362" s="95"/>
      <c r="Q362" s="90"/>
      <c r="R362" s="180"/>
      <c r="S362" s="215"/>
      <c r="T362" s="215"/>
    </row>
    <row r="363" spans="1:20" s="11" customFormat="1" ht="66" customHeight="1" x14ac:dyDescent="0.25">
      <c r="A363" s="89"/>
      <c r="B363" s="90"/>
      <c r="C363" s="91"/>
      <c r="D363" s="91"/>
      <c r="E363" s="92"/>
      <c r="F363" s="90"/>
      <c r="G363" s="93"/>
      <c r="H363" s="114"/>
      <c r="I363" s="114"/>
      <c r="J363" s="94"/>
      <c r="K363" s="94"/>
      <c r="L363" s="92"/>
      <c r="M363" s="92"/>
      <c r="N363" s="90"/>
      <c r="O363" s="90"/>
      <c r="P363" s="95"/>
      <c r="Q363" s="90"/>
      <c r="R363" s="180"/>
      <c r="S363" s="215"/>
      <c r="T363" s="215"/>
    </row>
    <row r="364" spans="1:20" s="11" customFormat="1" ht="66" customHeight="1" x14ac:dyDescent="0.25">
      <c r="A364" s="89"/>
      <c r="B364" s="90"/>
      <c r="C364" s="91"/>
      <c r="D364" s="91"/>
      <c r="E364" s="92"/>
      <c r="F364" s="90"/>
      <c r="G364" s="93"/>
      <c r="H364" s="114"/>
      <c r="I364" s="114"/>
      <c r="J364" s="94"/>
      <c r="K364" s="94"/>
      <c r="L364" s="92"/>
      <c r="M364" s="92"/>
      <c r="N364" s="90"/>
      <c r="O364" s="90"/>
      <c r="P364" s="95"/>
      <c r="Q364" s="90"/>
      <c r="R364" s="180"/>
      <c r="S364" s="215"/>
      <c r="T364" s="215"/>
    </row>
    <row r="365" spans="1:20" s="11" customFormat="1" ht="66" customHeight="1" x14ac:dyDescent="0.25">
      <c r="A365" s="89"/>
      <c r="B365" s="90"/>
      <c r="C365" s="90"/>
      <c r="D365" s="90"/>
      <c r="E365" s="92"/>
      <c r="F365" s="90"/>
      <c r="G365" s="93"/>
      <c r="H365" s="114"/>
      <c r="I365" s="114"/>
      <c r="J365" s="94"/>
      <c r="K365" s="94"/>
      <c r="L365" s="92"/>
      <c r="M365" s="92"/>
      <c r="N365" s="90"/>
      <c r="O365" s="90"/>
      <c r="P365" s="95"/>
      <c r="Q365" s="90"/>
      <c r="R365" s="180"/>
      <c r="S365" s="215"/>
      <c r="T365" s="215"/>
    </row>
    <row r="366" spans="1:20" s="11" customFormat="1" ht="66" customHeight="1" x14ac:dyDescent="0.25">
      <c r="A366" s="89"/>
      <c r="B366" s="90"/>
      <c r="C366" s="90"/>
      <c r="D366" s="90"/>
      <c r="E366" s="92"/>
      <c r="F366" s="90"/>
      <c r="G366" s="93"/>
      <c r="H366" s="114"/>
      <c r="I366" s="114"/>
      <c r="J366" s="94"/>
      <c r="K366" s="94"/>
      <c r="L366" s="92"/>
      <c r="M366" s="92"/>
      <c r="N366" s="90"/>
      <c r="O366" s="90"/>
      <c r="P366" s="95"/>
      <c r="Q366" s="90"/>
      <c r="R366" s="180"/>
      <c r="S366" s="215"/>
      <c r="T366" s="215"/>
    </row>
    <row r="367" spans="1:20" s="11" customFormat="1" ht="66" customHeight="1" x14ac:dyDescent="0.25">
      <c r="A367" s="89"/>
      <c r="B367" s="90"/>
      <c r="C367" s="91"/>
      <c r="D367" s="91"/>
      <c r="E367" s="92"/>
      <c r="F367" s="90"/>
      <c r="G367" s="93"/>
      <c r="H367" s="114"/>
      <c r="I367" s="114"/>
      <c r="J367" s="94"/>
      <c r="K367" s="94"/>
      <c r="L367" s="92"/>
      <c r="M367" s="92"/>
      <c r="N367" s="90"/>
      <c r="O367" s="90"/>
      <c r="P367" s="95"/>
      <c r="Q367" s="90"/>
      <c r="R367" s="180"/>
      <c r="S367" s="215"/>
      <c r="T367" s="215"/>
    </row>
    <row r="368" spans="1:20" s="11" customFormat="1" ht="66" customHeight="1" x14ac:dyDescent="0.25">
      <c r="A368" s="89"/>
      <c r="B368" s="90"/>
      <c r="C368" s="91"/>
      <c r="D368" s="91"/>
      <c r="E368" s="92"/>
      <c r="F368" s="90"/>
      <c r="G368" s="93"/>
      <c r="H368" s="114"/>
      <c r="I368" s="114"/>
      <c r="J368" s="94"/>
      <c r="K368" s="94"/>
      <c r="L368" s="92"/>
      <c r="M368" s="92"/>
      <c r="N368" s="90"/>
      <c r="O368" s="90"/>
      <c r="P368" s="95"/>
      <c r="Q368" s="90"/>
      <c r="R368" s="180"/>
      <c r="S368" s="215"/>
      <c r="T368" s="215"/>
    </row>
    <row r="369" spans="1:20" s="11" customFormat="1" ht="66" customHeight="1" x14ac:dyDescent="0.25">
      <c r="A369" s="89"/>
      <c r="B369" s="90"/>
      <c r="C369" s="91"/>
      <c r="D369" s="91"/>
      <c r="E369" s="92"/>
      <c r="F369" s="90"/>
      <c r="G369" s="93"/>
      <c r="H369" s="114"/>
      <c r="I369" s="114"/>
      <c r="J369" s="94"/>
      <c r="K369" s="94"/>
      <c r="L369" s="92"/>
      <c r="M369" s="92"/>
      <c r="N369" s="90"/>
      <c r="O369" s="90"/>
      <c r="P369" s="95"/>
      <c r="Q369" s="90"/>
      <c r="R369" s="180"/>
      <c r="S369" s="215"/>
      <c r="T369" s="215"/>
    </row>
    <row r="370" spans="1:20" s="11" customFormat="1" ht="66" customHeight="1" x14ac:dyDescent="0.25">
      <c r="A370" s="89"/>
      <c r="B370" s="90"/>
      <c r="C370" s="91"/>
      <c r="D370" s="91"/>
      <c r="E370" s="92"/>
      <c r="F370" s="90"/>
      <c r="G370" s="93"/>
      <c r="H370" s="114"/>
      <c r="I370" s="114"/>
      <c r="J370" s="94"/>
      <c r="K370" s="94"/>
      <c r="L370" s="92"/>
      <c r="M370" s="92"/>
      <c r="N370" s="90"/>
      <c r="O370" s="90"/>
      <c r="P370" s="95"/>
      <c r="Q370" s="90"/>
      <c r="R370" s="180"/>
      <c r="S370" s="215"/>
      <c r="T370" s="215"/>
    </row>
    <row r="371" spans="1:20" s="11" customFormat="1" ht="66" customHeight="1" x14ac:dyDescent="0.25">
      <c r="A371" s="89"/>
      <c r="B371" s="90"/>
      <c r="C371" s="91"/>
      <c r="D371" s="91"/>
      <c r="E371" s="92"/>
      <c r="F371" s="90"/>
      <c r="G371" s="93"/>
      <c r="H371" s="114"/>
      <c r="I371" s="114"/>
      <c r="J371" s="94"/>
      <c r="K371" s="94"/>
      <c r="L371" s="92"/>
      <c r="M371" s="92"/>
      <c r="N371" s="90"/>
      <c r="O371" s="90"/>
      <c r="P371" s="95"/>
      <c r="Q371" s="90"/>
      <c r="R371" s="180"/>
      <c r="S371" s="215"/>
      <c r="T371" s="215"/>
    </row>
    <row r="372" spans="1:20" s="11" customFormat="1" ht="66" customHeight="1" x14ac:dyDescent="0.25">
      <c r="A372" s="89"/>
      <c r="B372" s="90"/>
      <c r="C372" s="91"/>
      <c r="D372" s="91"/>
      <c r="E372" s="92"/>
      <c r="F372" s="90"/>
      <c r="G372" s="93"/>
      <c r="H372" s="114"/>
      <c r="I372" s="114"/>
      <c r="J372" s="94"/>
      <c r="K372" s="94"/>
      <c r="L372" s="92"/>
      <c r="M372" s="92"/>
      <c r="N372" s="90"/>
      <c r="O372" s="90"/>
      <c r="P372" s="95"/>
      <c r="Q372" s="90"/>
      <c r="R372" s="180"/>
      <c r="S372" s="215"/>
      <c r="T372" s="215"/>
    </row>
    <row r="373" spans="1:20" s="11" customFormat="1" ht="66" customHeight="1" x14ac:dyDescent="0.25">
      <c r="A373" s="89"/>
      <c r="B373" s="90"/>
      <c r="C373" s="91"/>
      <c r="D373" s="91"/>
      <c r="E373" s="92"/>
      <c r="F373" s="90"/>
      <c r="G373" s="93"/>
      <c r="H373" s="114"/>
      <c r="I373" s="114"/>
      <c r="J373" s="94"/>
      <c r="K373" s="94"/>
      <c r="L373" s="92"/>
      <c r="M373" s="92"/>
      <c r="N373" s="90"/>
      <c r="O373" s="90"/>
      <c r="P373" s="95"/>
      <c r="Q373" s="90"/>
      <c r="R373" s="180"/>
      <c r="S373" s="215"/>
      <c r="T373" s="215"/>
    </row>
    <row r="374" spans="1:20" s="11" customFormat="1" ht="66" customHeight="1" x14ac:dyDescent="0.25">
      <c r="A374" s="89"/>
      <c r="B374" s="90"/>
      <c r="C374" s="90"/>
      <c r="D374" s="90"/>
      <c r="E374" s="92"/>
      <c r="F374" s="90"/>
      <c r="G374" s="93"/>
      <c r="H374" s="114"/>
      <c r="I374" s="114"/>
      <c r="J374" s="94"/>
      <c r="K374" s="94"/>
      <c r="L374" s="92"/>
      <c r="M374" s="92"/>
      <c r="N374" s="90"/>
      <c r="O374" s="90"/>
      <c r="P374" s="95"/>
      <c r="Q374" s="90"/>
      <c r="R374" s="180"/>
      <c r="S374" s="215"/>
      <c r="T374" s="215"/>
    </row>
    <row r="375" spans="1:20" s="11" customFormat="1" ht="66" customHeight="1" x14ac:dyDescent="0.25">
      <c r="A375" s="89"/>
      <c r="B375" s="90"/>
      <c r="C375" s="90"/>
      <c r="D375" s="90"/>
      <c r="E375" s="92"/>
      <c r="F375" s="90"/>
      <c r="G375" s="93"/>
      <c r="H375" s="114"/>
      <c r="I375" s="114"/>
      <c r="J375" s="94"/>
      <c r="K375" s="94"/>
      <c r="L375" s="92"/>
      <c r="M375" s="92"/>
      <c r="N375" s="90"/>
      <c r="O375" s="90"/>
      <c r="P375" s="95"/>
      <c r="Q375" s="90"/>
      <c r="R375" s="180"/>
      <c r="S375" s="215"/>
      <c r="T375" s="215"/>
    </row>
    <row r="376" spans="1:20" s="11" customFormat="1" ht="66" customHeight="1" x14ac:dyDescent="0.25">
      <c r="A376" s="89"/>
      <c r="B376" s="90"/>
      <c r="C376" s="91"/>
      <c r="D376" s="91"/>
      <c r="E376" s="92"/>
      <c r="F376" s="90"/>
      <c r="G376" s="93"/>
      <c r="H376" s="114"/>
      <c r="I376" s="114"/>
      <c r="J376" s="94"/>
      <c r="K376" s="94"/>
      <c r="L376" s="92"/>
      <c r="M376" s="92"/>
      <c r="N376" s="90"/>
      <c r="O376" s="90"/>
      <c r="P376" s="95"/>
      <c r="Q376" s="90"/>
      <c r="R376" s="180"/>
      <c r="S376" s="215"/>
      <c r="T376" s="215"/>
    </row>
    <row r="377" spans="1:20" s="11" customFormat="1" ht="66" customHeight="1" x14ac:dyDescent="0.25">
      <c r="A377" s="89"/>
      <c r="B377" s="90"/>
      <c r="C377" s="91"/>
      <c r="D377" s="91"/>
      <c r="E377" s="92"/>
      <c r="F377" s="90"/>
      <c r="G377" s="93"/>
      <c r="H377" s="114"/>
      <c r="I377" s="114"/>
      <c r="J377" s="94"/>
      <c r="K377" s="94"/>
      <c r="L377" s="92"/>
      <c r="M377" s="92"/>
      <c r="N377" s="90"/>
      <c r="O377" s="90"/>
      <c r="P377" s="95"/>
      <c r="Q377" s="90"/>
      <c r="R377" s="180"/>
      <c r="S377" s="215"/>
      <c r="T377" s="215"/>
    </row>
    <row r="378" spans="1:20" s="11" customFormat="1" ht="66" customHeight="1" x14ac:dyDescent="0.25">
      <c r="A378" s="89"/>
      <c r="B378" s="90"/>
      <c r="C378" s="91"/>
      <c r="D378" s="91"/>
      <c r="E378" s="92"/>
      <c r="F378" s="90"/>
      <c r="G378" s="93"/>
      <c r="H378" s="114"/>
      <c r="I378" s="114"/>
      <c r="J378" s="94"/>
      <c r="K378" s="94"/>
      <c r="L378" s="92"/>
      <c r="M378" s="92"/>
      <c r="N378" s="90"/>
      <c r="O378" s="90"/>
      <c r="P378" s="95"/>
      <c r="Q378" s="90"/>
      <c r="R378" s="180"/>
      <c r="S378" s="215"/>
      <c r="T378" s="215"/>
    </row>
    <row r="379" spans="1:20" s="11" customFormat="1" ht="66" customHeight="1" x14ac:dyDescent="0.25">
      <c r="A379" s="89"/>
      <c r="B379" s="90"/>
      <c r="C379" s="90"/>
      <c r="D379" s="90"/>
      <c r="E379" s="92"/>
      <c r="F379" s="90"/>
      <c r="G379" s="93"/>
      <c r="H379" s="114"/>
      <c r="I379" s="114"/>
      <c r="J379" s="94"/>
      <c r="K379" s="94"/>
      <c r="L379" s="92"/>
      <c r="M379" s="92"/>
      <c r="N379" s="90"/>
      <c r="O379" s="90"/>
      <c r="P379" s="95"/>
      <c r="Q379" s="90"/>
      <c r="R379" s="180"/>
      <c r="S379" s="215"/>
      <c r="T379" s="215"/>
    </row>
    <row r="380" spans="1:20" s="11" customFormat="1" ht="66" customHeight="1" x14ac:dyDescent="0.25">
      <c r="A380" s="89"/>
      <c r="B380" s="90"/>
      <c r="C380" s="90"/>
      <c r="D380" s="90"/>
      <c r="E380" s="92"/>
      <c r="F380" s="90"/>
      <c r="G380" s="93"/>
      <c r="H380" s="114"/>
      <c r="I380" s="114"/>
      <c r="J380" s="94"/>
      <c r="K380" s="94"/>
      <c r="L380" s="92"/>
      <c r="M380" s="92"/>
      <c r="N380" s="90"/>
      <c r="O380" s="90"/>
      <c r="P380" s="95"/>
      <c r="Q380" s="90"/>
      <c r="R380" s="180"/>
      <c r="S380" s="215"/>
      <c r="T380" s="215"/>
    </row>
    <row r="381" spans="1:20" s="11" customFormat="1" ht="66" customHeight="1" x14ac:dyDescent="0.25">
      <c r="A381" s="89"/>
      <c r="B381" s="90"/>
      <c r="C381" s="91"/>
      <c r="D381" s="91"/>
      <c r="E381" s="92"/>
      <c r="F381" s="90"/>
      <c r="G381" s="93"/>
      <c r="H381" s="114"/>
      <c r="I381" s="114"/>
      <c r="J381" s="94"/>
      <c r="K381" s="94"/>
      <c r="L381" s="92"/>
      <c r="M381" s="92"/>
      <c r="N381" s="90"/>
      <c r="O381" s="90"/>
      <c r="P381" s="95"/>
      <c r="Q381" s="90"/>
      <c r="R381" s="180"/>
      <c r="S381" s="215"/>
      <c r="T381" s="215"/>
    </row>
    <row r="382" spans="1:20" s="11" customFormat="1" ht="66" customHeight="1" x14ac:dyDescent="0.25">
      <c r="A382" s="89"/>
      <c r="B382" s="90"/>
      <c r="C382" s="91"/>
      <c r="D382" s="91"/>
      <c r="E382" s="92"/>
      <c r="F382" s="90"/>
      <c r="G382" s="93"/>
      <c r="H382" s="114"/>
      <c r="I382" s="114"/>
      <c r="J382" s="94"/>
      <c r="K382" s="94"/>
      <c r="L382" s="92"/>
      <c r="M382" s="92"/>
      <c r="N382" s="90"/>
      <c r="O382" s="90"/>
      <c r="P382" s="95"/>
      <c r="Q382" s="90"/>
      <c r="R382" s="180"/>
      <c r="S382" s="215"/>
      <c r="T382" s="215"/>
    </row>
    <row r="383" spans="1:20" s="11" customFormat="1" ht="66" customHeight="1" x14ac:dyDescent="0.25">
      <c r="A383" s="89"/>
      <c r="B383" s="90"/>
      <c r="C383" s="90"/>
      <c r="D383" s="90"/>
      <c r="E383" s="92"/>
      <c r="F383" s="90"/>
      <c r="G383" s="93"/>
      <c r="H383" s="114"/>
      <c r="I383" s="114"/>
      <c r="J383" s="94"/>
      <c r="K383" s="94"/>
      <c r="L383" s="92"/>
      <c r="M383" s="92"/>
      <c r="N383" s="90"/>
      <c r="O383" s="90"/>
      <c r="P383" s="95"/>
      <c r="Q383" s="90"/>
      <c r="R383" s="180"/>
      <c r="S383" s="215"/>
      <c r="T383" s="215"/>
    </row>
    <row r="384" spans="1:20" s="11" customFormat="1" ht="66" customHeight="1" x14ac:dyDescent="0.25">
      <c r="A384" s="89"/>
      <c r="B384" s="90"/>
      <c r="C384" s="90"/>
      <c r="D384" s="90"/>
      <c r="E384" s="92"/>
      <c r="F384" s="90"/>
      <c r="G384" s="93"/>
      <c r="H384" s="114"/>
      <c r="I384" s="114"/>
      <c r="J384" s="94"/>
      <c r="K384" s="94"/>
      <c r="L384" s="96"/>
      <c r="M384" s="90"/>
      <c r="N384" s="90"/>
      <c r="O384" s="90"/>
      <c r="P384" s="95"/>
      <c r="Q384" s="90"/>
      <c r="R384" s="180"/>
      <c r="S384" s="215"/>
      <c r="T384" s="215"/>
    </row>
    <row r="385" spans="1:20" s="11" customFormat="1" ht="66" customHeight="1" x14ac:dyDescent="0.25">
      <c r="A385" s="89"/>
      <c r="B385" s="90"/>
      <c r="C385" s="91"/>
      <c r="D385" s="91"/>
      <c r="E385" s="92"/>
      <c r="F385" s="90"/>
      <c r="G385" s="93"/>
      <c r="H385" s="114"/>
      <c r="I385" s="114"/>
      <c r="J385" s="94"/>
      <c r="K385" s="94"/>
      <c r="L385" s="92"/>
      <c r="M385" s="92"/>
      <c r="N385" s="90"/>
      <c r="O385" s="90"/>
      <c r="P385" s="95"/>
      <c r="Q385" s="90"/>
      <c r="R385" s="180"/>
      <c r="S385" s="215"/>
      <c r="T385" s="215"/>
    </row>
    <row r="386" spans="1:20" s="11" customFormat="1" ht="66" customHeight="1" x14ac:dyDescent="0.25">
      <c r="A386" s="321"/>
      <c r="B386" s="90"/>
      <c r="C386" s="90"/>
      <c r="D386" s="90"/>
      <c r="E386" s="92"/>
      <c r="F386" s="90"/>
      <c r="G386" s="93"/>
      <c r="H386" s="114"/>
      <c r="I386" s="114"/>
      <c r="J386" s="94"/>
      <c r="K386" s="94"/>
      <c r="L386" s="96"/>
      <c r="M386" s="92"/>
      <c r="N386" s="90"/>
      <c r="O386" s="90"/>
      <c r="P386" s="95"/>
      <c r="Q386" s="90"/>
      <c r="R386" s="180"/>
      <c r="S386" s="215"/>
      <c r="T386" s="215"/>
    </row>
    <row r="387" spans="1:20" s="11" customFormat="1" ht="66" customHeight="1" x14ac:dyDescent="0.25">
      <c r="A387" s="89"/>
      <c r="B387" s="90"/>
      <c r="C387" s="90"/>
      <c r="D387" s="90"/>
      <c r="E387" s="92"/>
      <c r="F387" s="90"/>
      <c r="G387" s="93"/>
      <c r="H387" s="114"/>
      <c r="I387" s="114"/>
      <c r="J387" s="94"/>
      <c r="K387" s="94"/>
      <c r="L387" s="96"/>
      <c r="M387" s="92"/>
      <c r="N387" s="90"/>
      <c r="O387" s="90"/>
      <c r="P387" s="95"/>
      <c r="Q387" s="90"/>
      <c r="R387" s="180"/>
      <c r="S387" s="215"/>
      <c r="T387" s="215"/>
    </row>
    <row r="388" spans="1:20" s="11" customFormat="1" ht="66" customHeight="1" x14ac:dyDescent="0.25">
      <c r="A388" s="89"/>
      <c r="B388" s="90"/>
      <c r="C388" s="90"/>
      <c r="D388" s="90"/>
      <c r="E388" s="92"/>
      <c r="F388" s="90"/>
      <c r="G388" s="93"/>
      <c r="H388" s="114"/>
      <c r="I388" s="114"/>
      <c r="J388" s="94"/>
      <c r="K388" s="94"/>
      <c r="L388" s="96"/>
      <c r="M388" s="92"/>
      <c r="N388" s="90"/>
      <c r="O388" s="90"/>
      <c r="P388" s="95"/>
      <c r="Q388" s="90"/>
      <c r="R388" s="180"/>
      <c r="S388" s="215"/>
      <c r="T388" s="215"/>
    </row>
    <row r="389" spans="1:20" s="11" customFormat="1" ht="66" customHeight="1" x14ac:dyDescent="0.25">
      <c r="A389" s="89"/>
      <c r="B389" s="90"/>
      <c r="C389" s="90"/>
      <c r="D389" s="90"/>
      <c r="E389" s="92"/>
      <c r="F389" s="90"/>
      <c r="G389" s="93"/>
      <c r="H389" s="114"/>
      <c r="I389" s="114"/>
      <c r="J389" s="94"/>
      <c r="K389" s="94"/>
      <c r="L389" s="96"/>
      <c r="M389" s="92"/>
      <c r="N389" s="90"/>
      <c r="O389" s="90"/>
      <c r="P389" s="95"/>
      <c r="Q389" s="90"/>
      <c r="R389" s="180"/>
      <c r="S389" s="215"/>
      <c r="T389" s="215"/>
    </row>
    <row r="390" spans="1:20" s="11" customFormat="1" ht="66" customHeight="1" x14ac:dyDescent="0.25">
      <c r="A390" s="89"/>
      <c r="B390" s="90"/>
      <c r="C390" s="90"/>
      <c r="D390" s="90"/>
      <c r="E390" s="92"/>
      <c r="F390" s="90"/>
      <c r="G390" s="93"/>
      <c r="H390" s="114"/>
      <c r="I390" s="114"/>
      <c r="J390" s="94"/>
      <c r="K390" s="94"/>
      <c r="L390" s="96"/>
      <c r="M390" s="92"/>
      <c r="N390" s="90"/>
      <c r="O390" s="90"/>
      <c r="P390" s="95"/>
      <c r="Q390" s="90"/>
      <c r="R390" s="180"/>
      <c r="S390" s="215"/>
      <c r="T390" s="215"/>
    </row>
    <row r="391" spans="1:20" s="11" customFormat="1" ht="66" customHeight="1" x14ac:dyDescent="0.25">
      <c r="A391" s="89"/>
      <c r="B391" s="90"/>
      <c r="C391" s="91"/>
      <c r="D391" s="91"/>
      <c r="E391" s="92"/>
      <c r="F391" s="90"/>
      <c r="G391" s="93"/>
      <c r="H391" s="114"/>
      <c r="I391" s="114"/>
      <c r="J391" s="94"/>
      <c r="K391" s="94"/>
      <c r="L391" s="96"/>
      <c r="M391" s="92"/>
      <c r="N391" s="90"/>
      <c r="O391" s="90"/>
      <c r="P391" s="95"/>
      <c r="Q391" s="90"/>
      <c r="R391" s="180"/>
      <c r="S391" s="215"/>
      <c r="T391" s="215"/>
    </row>
    <row r="392" spans="1:20" s="11" customFormat="1" ht="66" customHeight="1" x14ac:dyDescent="0.25">
      <c r="A392" s="89"/>
      <c r="B392" s="90"/>
      <c r="C392" s="90"/>
      <c r="D392" s="90"/>
      <c r="E392" s="92"/>
      <c r="F392" s="90"/>
      <c r="G392" s="93"/>
      <c r="H392" s="114"/>
      <c r="I392" s="114"/>
      <c r="J392" s="94"/>
      <c r="K392" s="94"/>
      <c r="L392" s="96"/>
      <c r="M392" s="92"/>
      <c r="N392" s="90"/>
      <c r="O392" s="90"/>
      <c r="P392" s="95"/>
      <c r="Q392" s="90"/>
      <c r="R392" s="319"/>
      <c r="S392" s="215"/>
      <c r="T392" s="215"/>
    </row>
    <row r="393" spans="1:20" s="11" customFormat="1" ht="66" customHeight="1" x14ac:dyDescent="0.25">
      <c r="A393" s="89"/>
      <c r="B393" s="90"/>
      <c r="C393" s="90"/>
      <c r="D393" s="90"/>
      <c r="E393" s="92"/>
      <c r="F393" s="90"/>
      <c r="G393" s="93"/>
      <c r="H393" s="114"/>
      <c r="I393" s="114"/>
      <c r="J393" s="94"/>
      <c r="K393" s="94"/>
      <c r="L393" s="96"/>
      <c r="M393" s="92"/>
      <c r="N393" s="90"/>
      <c r="O393" s="90"/>
      <c r="P393" s="95"/>
      <c r="Q393" s="90"/>
      <c r="R393" s="319"/>
      <c r="S393" s="215"/>
      <c r="T393" s="215"/>
    </row>
    <row r="394" spans="1:20" s="11" customFormat="1" ht="66" customHeight="1" x14ac:dyDescent="0.25">
      <c r="A394" s="89"/>
      <c r="B394" s="90"/>
      <c r="C394" s="91"/>
      <c r="D394" s="91"/>
      <c r="E394" s="92"/>
      <c r="F394" s="90"/>
      <c r="G394" s="93"/>
      <c r="H394" s="114"/>
      <c r="I394" s="114"/>
      <c r="J394" s="94"/>
      <c r="K394" s="94"/>
      <c r="L394" s="96"/>
      <c r="M394" s="92"/>
      <c r="N394" s="90"/>
      <c r="O394" s="90"/>
      <c r="P394" s="95"/>
      <c r="Q394" s="90"/>
      <c r="R394" s="319"/>
      <c r="S394" s="215"/>
      <c r="T394" s="215"/>
    </row>
    <row r="395" spans="1:20" s="11" customFormat="1" ht="66" customHeight="1" x14ac:dyDescent="0.25">
      <c r="A395" s="89"/>
      <c r="B395" s="90"/>
      <c r="C395" s="90"/>
      <c r="D395" s="90"/>
      <c r="E395" s="92"/>
      <c r="F395" s="90"/>
      <c r="G395" s="93"/>
      <c r="H395" s="114"/>
      <c r="I395" s="114"/>
      <c r="J395" s="94"/>
      <c r="K395" s="94"/>
      <c r="L395" s="96"/>
      <c r="M395" s="92"/>
      <c r="N395" s="90"/>
      <c r="O395" s="90"/>
      <c r="P395" s="95"/>
      <c r="Q395" s="90"/>
      <c r="R395" s="180"/>
      <c r="S395" s="215"/>
      <c r="T395" s="215"/>
    </row>
    <row r="396" spans="1:20" s="11" customFormat="1" ht="66" customHeight="1" x14ac:dyDescent="0.25">
      <c r="A396" s="89"/>
      <c r="B396" s="90"/>
      <c r="C396" s="91"/>
      <c r="D396" s="91"/>
      <c r="E396" s="92"/>
      <c r="F396" s="90"/>
      <c r="G396" s="93"/>
      <c r="H396" s="114"/>
      <c r="I396" s="114"/>
      <c r="J396" s="94"/>
      <c r="K396" s="94"/>
      <c r="L396" s="96"/>
      <c r="M396" s="92"/>
      <c r="N396" s="90"/>
      <c r="O396" s="90"/>
      <c r="P396" s="95"/>
      <c r="Q396" s="90"/>
      <c r="R396" s="180"/>
      <c r="S396" s="215"/>
      <c r="T396" s="215"/>
    </row>
    <row r="397" spans="1:20" s="11" customFormat="1" ht="66" customHeight="1" x14ac:dyDescent="0.25">
      <c r="A397" s="89"/>
      <c r="B397" s="90"/>
      <c r="C397" s="91"/>
      <c r="D397" s="91"/>
      <c r="E397" s="92"/>
      <c r="F397" s="90"/>
      <c r="G397" s="93"/>
      <c r="H397" s="114"/>
      <c r="I397" s="114"/>
      <c r="J397" s="94"/>
      <c r="K397" s="94"/>
      <c r="L397" s="92"/>
      <c r="M397" s="92"/>
      <c r="N397" s="90"/>
      <c r="O397" s="90"/>
      <c r="P397" s="95"/>
      <c r="Q397" s="90"/>
      <c r="R397" s="180"/>
      <c r="S397" s="215"/>
      <c r="T397" s="215"/>
    </row>
    <row r="398" spans="1:20" s="11" customFormat="1" ht="66" customHeight="1" x14ac:dyDescent="0.25">
      <c r="A398" s="89"/>
      <c r="B398" s="90"/>
      <c r="C398" s="90"/>
      <c r="D398" s="90"/>
      <c r="E398" s="92"/>
      <c r="F398" s="90"/>
      <c r="G398" s="93"/>
      <c r="H398" s="114"/>
      <c r="I398" s="114"/>
      <c r="J398" s="94"/>
      <c r="K398" s="94"/>
      <c r="L398" s="96"/>
      <c r="M398" s="92"/>
      <c r="N398" s="90"/>
      <c r="O398" s="90"/>
      <c r="P398" s="95"/>
      <c r="Q398" s="90"/>
      <c r="R398" s="180"/>
      <c r="S398" s="215"/>
      <c r="T398" s="215"/>
    </row>
    <row r="399" spans="1:20" s="11" customFormat="1" ht="66" customHeight="1" x14ac:dyDescent="0.25">
      <c r="A399" s="89"/>
      <c r="B399" s="90"/>
      <c r="C399" s="90"/>
      <c r="D399" s="90"/>
      <c r="E399" s="92"/>
      <c r="F399" s="90"/>
      <c r="G399" s="93"/>
      <c r="H399" s="114"/>
      <c r="I399" s="114"/>
      <c r="J399" s="94"/>
      <c r="K399" s="94"/>
      <c r="L399" s="92"/>
      <c r="M399" s="92"/>
      <c r="N399" s="90"/>
      <c r="O399" s="90"/>
      <c r="P399" s="95"/>
      <c r="Q399" s="90"/>
      <c r="R399" s="180"/>
      <c r="S399" s="215"/>
      <c r="T399" s="215"/>
    </row>
    <row r="400" spans="1:20" s="11" customFormat="1" ht="66" customHeight="1" x14ac:dyDescent="0.25">
      <c r="A400" s="89"/>
      <c r="B400" s="90"/>
      <c r="C400" s="90"/>
      <c r="D400" s="90"/>
      <c r="E400" s="92"/>
      <c r="F400" s="90"/>
      <c r="G400" s="93"/>
      <c r="H400" s="114"/>
      <c r="I400" s="114"/>
      <c r="J400" s="94"/>
      <c r="K400" s="94"/>
      <c r="L400" s="92"/>
      <c r="M400" s="92"/>
      <c r="N400" s="90"/>
      <c r="O400" s="90"/>
      <c r="P400" s="95"/>
      <c r="Q400" s="90"/>
      <c r="R400" s="180"/>
      <c r="S400" s="215"/>
      <c r="T400" s="215"/>
    </row>
    <row r="401" spans="1:20" s="11" customFormat="1" ht="66" customHeight="1" x14ac:dyDescent="0.25">
      <c r="A401" s="89"/>
      <c r="B401" s="90"/>
      <c r="C401" s="90"/>
      <c r="D401" s="90"/>
      <c r="E401" s="92"/>
      <c r="F401" s="90"/>
      <c r="G401" s="93"/>
      <c r="H401" s="114"/>
      <c r="I401" s="114"/>
      <c r="J401" s="94"/>
      <c r="K401" s="94"/>
      <c r="L401" s="92"/>
      <c r="M401" s="92"/>
      <c r="N401" s="90"/>
      <c r="O401" s="90"/>
      <c r="P401" s="95"/>
      <c r="Q401" s="90"/>
      <c r="R401" s="180"/>
      <c r="S401" s="215"/>
      <c r="T401" s="215"/>
    </row>
    <row r="402" spans="1:20" s="11" customFormat="1" ht="66" customHeight="1" x14ac:dyDescent="0.25">
      <c r="A402" s="89"/>
      <c r="B402" s="90"/>
      <c r="C402" s="90"/>
      <c r="D402" s="90"/>
      <c r="E402" s="92"/>
      <c r="F402" s="90"/>
      <c r="G402" s="93"/>
      <c r="H402" s="114"/>
      <c r="I402" s="114"/>
      <c r="J402" s="94"/>
      <c r="K402" s="94"/>
      <c r="L402" s="96"/>
      <c r="M402" s="92"/>
      <c r="N402" s="90"/>
      <c r="O402" s="90"/>
      <c r="P402" s="95"/>
      <c r="Q402" s="90"/>
      <c r="R402" s="180"/>
      <c r="S402" s="215"/>
      <c r="T402" s="215"/>
    </row>
    <row r="403" spans="1:20" s="11" customFormat="1" ht="66" customHeight="1" x14ac:dyDescent="0.25">
      <c r="A403" s="89"/>
      <c r="B403" s="90"/>
      <c r="C403" s="90"/>
      <c r="D403" s="90"/>
      <c r="E403" s="92"/>
      <c r="F403" s="90"/>
      <c r="G403" s="93"/>
      <c r="H403" s="114"/>
      <c r="I403" s="114"/>
      <c r="J403" s="94"/>
      <c r="K403" s="94"/>
      <c r="L403" s="96"/>
      <c r="M403" s="92"/>
      <c r="N403" s="90"/>
      <c r="O403" s="90"/>
      <c r="P403" s="95"/>
      <c r="Q403" s="90"/>
      <c r="R403" s="180"/>
      <c r="S403" s="215"/>
      <c r="T403" s="215"/>
    </row>
    <row r="404" spans="1:20" s="11" customFormat="1" ht="66" customHeight="1" x14ac:dyDescent="0.25">
      <c r="A404" s="89"/>
      <c r="B404" s="90"/>
      <c r="C404" s="90"/>
      <c r="D404" s="90"/>
      <c r="E404" s="92"/>
      <c r="F404" s="90"/>
      <c r="G404" s="93"/>
      <c r="H404" s="114"/>
      <c r="I404" s="114"/>
      <c r="J404" s="94"/>
      <c r="K404" s="94"/>
      <c r="L404" s="96"/>
      <c r="M404" s="92"/>
      <c r="N404" s="90"/>
      <c r="O404" s="90"/>
      <c r="P404" s="95"/>
      <c r="Q404" s="90"/>
      <c r="R404" s="180"/>
      <c r="S404" s="215"/>
      <c r="T404" s="215"/>
    </row>
    <row r="405" spans="1:20" s="11" customFormat="1" ht="66" customHeight="1" x14ac:dyDescent="0.25">
      <c r="A405" s="89"/>
      <c r="B405" s="90"/>
      <c r="C405" s="90"/>
      <c r="D405" s="90"/>
      <c r="E405" s="92"/>
      <c r="F405" s="90"/>
      <c r="G405" s="93"/>
      <c r="H405" s="114"/>
      <c r="I405" s="114"/>
      <c r="J405" s="94"/>
      <c r="K405" s="94"/>
      <c r="L405" s="96"/>
      <c r="M405" s="92"/>
      <c r="N405" s="90"/>
      <c r="O405" s="90"/>
      <c r="P405" s="95"/>
      <c r="Q405" s="90"/>
      <c r="R405" s="180"/>
      <c r="S405" s="215"/>
      <c r="T405" s="215"/>
    </row>
    <row r="406" spans="1:20" s="11" customFormat="1" ht="66" customHeight="1" x14ac:dyDescent="0.25">
      <c r="A406" s="89"/>
      <c r="B406" s="90"/>
      <c r="C406" s="90"/>
      <c r="D406" s="90"/>
      <c r="E406" s="92"/>
      <c r="F406" s="90"/>
      <c r="G406" s="93"/>
      <c r="H406" s="114"/>
      <c r="I406" s="114"/>
      <c r="J406" s="94"/>
      <c r="K406" s="94"/>
      <c r="L406" s="96"/>
      <c r="M406" s="92"/>
      <c r="N406" s="90"/>
      <c r="O406" s="90"/>
      <c r="P406" s="95"/>
      <c r="Q406" s="90"/>
      <c r="R406" s="180"/>
      <c r="S406" s="215"/>
      <c r="T406" s="215"/>
    </row>
    <row r="407" spans="1:20" s="11" customFormat="1" ht="66" customHeight="1" x14ac:dyDescent="0.25">
      <c r="A407" s="89"/>
      <c r="B407" s="90"/>
      <c r="C407" s="90"/>
      <c r="D407" s="90"/>
      <c r="E407" s="92"/>
      <c r="F407" s="90"/>
      <c r="G407" s="93"/>
      <c r="H407" s="114"/>
      <c r="I407" s="114"/>
      <c r="J407" s="94"/>
      <c r="K407" s="94"/>
      <c r="L407" s="96"/>
      <c r="M407" s="92"/>
      <c r="N407" s="90"/>
      <c r="O407" s="90"/>
      <c r="P407" s="95"/>
      <c r="Q407" s="90"/>
      <c r="R407" s="180"/>
      <c r="S407" s="215"/>
      <c r="T407" s="215"/>
    </row>
    <row r="408" spans="1:20" s="11" customFormat="1" ht="66" customHeight="1" x14ac:dyDescent="0.25">
      <c r="A408" s="89"/>
      <c r="B408" s="90"/>
      <c r="C408" s="90"/>
      <c r="D408" s="90"/>
      <c r="E408" s="92"/>
      <c r="F408" s="90"/>
      <c r="G408" s="93"/>
      <c r="H408" s="114"/>
      <c r="I408" s="114"/>
      <c r="J408" s="94"/>
      <c r="K408" s="94"/>
      <c r="L408" s="96"/>
      <c r="M408" s="92"/>
      <c r="N408" s="90"/>
      <c r="O408" s="90"/>
      <c r="P408" s="95"/>
      <c r="Q408" s="90"/>
      <c r="R408" s="180"/>
      <c r="S408" s="215"/>
      <c r="T408" s="215"/>
    </row>
    <row r="409" spans="1:20" s="11" customFormat="1" ht="66" customHeight="1" x14ac:dyDescent="0.25">
      <c r="A409" s="89"/>
      <c r="B409" s="90"/>
      <c r="C409" s="90"/>
      <c r="D409" s="90"/>
      <c r="E409" s="92"/>
      <c r="F409" s="90"/>
      <c r="G409" s="93"/>
      <c r="H409" s="114"/>
      <c r="I409" s="114"/>
      <c r="J409" s="94"/>
      <c r="K409" s="94"/>
      <c r="L409" s="96"/>
      <c r="M409" s="92"/>
      <c r="N409" s="90"/>
      <c r="O409" s="90"/>
      <c r="P409" s="95"/>
      <c r="Q409" s="90"/>
      <c r="R409" s="180"/>
      <c r="S409" s="215"/>
      <c r="T409" s="215"/>
    </row>
    <row r="410" spans="1:20" s="11" customFormat="1" ht="66" customHeight="1" x14ac:dyDescent="0.25">
      <c r="A410" s="89"/>
      <c r="B410" s="90"/>
      <c r="C410" s="90"/>
      <c r="D410" s="90"/>
      <c r="E410" s="92"/>
      <c r="F410" s="90"/>
      <c r="G410" s="93"/>
      <c r="H410" s="114"/>
      <c r="I410" s="114"/>
      <c r="J410" s="94"/>
      <c r="K410" s="94"/>
      <c r="L410" s="96"/>
      <c r="M410" s="92"/>
      <c r="N410" s="90"/>
      <c r="O410" s="90"/>
      <c r="P410" s="95"/>
      <c r="Q410" s="90"/>
      <c r="R410" s="180"/>
      <c r="S410" s="215"/>
      <c r="T410" s="215"/>
    </row>
    <row r="411" spans="1:20" s="11" customFormat="1" ht="66" customHeight="1" x14ac:dyDescent="0.25">
      <c r="A411" s="89"/>
      <c r="B411" s="90"/>
      <c r="C411" s="90"/>
      <c r="D411" s="90"/>
      <c r="E411" s="92"/>
      <c r="F411" s="90"/>
      <c r="G411" s="93"/>
      <c r="H411" s="114"/>
      <c r="I411" s="114"/>
      <c r="J411" s="94"/>
      <c r="K411" s="94"/>
      <c r="L411" s="96"/>
      <c r="M411" s="92"/>
      <c r="N411" s="90"/>
      <c r="O411" s="90"/>
      <c r="P411" s="95"/>
      <c r="Q411" s="90"/>
      <c r="R411" s="180"/>
      <c r="S411" s="215"/>
      <c r="T411" s="215"/>
    </row>
    <row r="412" spans="1:20" s="11" customFormat="1" ht="66" customHeight="1" x14ac:dyDescent="0.25">
      <c r="A412" s="89"/>
      <c r="B412" s="90"/>
      <c r="C412" s="90"/>
      <c r="D412" s="90"/>
      <c r="E412" s="92"/>
      <c r="F412" s="90"/>
      <c r="G412" s="93"/>
      <c r="H412" s="114"/>
      <c r="I412" s="114"/>
      <c r="J412" s="94"/>
      <c r="K412" s="94"/>
      <c r="L412" s="96"/>
      <c r="M412" s="92"/>
      <c r="N412" s="90"/>
      <c r="O412" s="90"/>
      <c r="P412" s="95"/>
      <c r="Q412" s="90"/>
      <c r="R412" s="180"/>
      <c r="S412" s="215"/>
      <c r="T412" s="215"/>
    </row>
    <row r="413" spans="1:20" s="11" customFormat="1" ht="66" customHeight="1" x14ac:dyDescent="0.25">
      <c r="A413" s="89"/>
      <c r="B413" s="90"/>
      <c r="C413" s="90"/>
      <c r="D413" s="90"/>
      <c r="E413" s="92"/>
      <c r="F413" s="90"/>
      <c r="G413" s="93"/>
      <c r="H413" s="114"/>
      <c r="I413" s="114"/>
      <c r="J413" s="94"/>
      <c r="K413" s="94"/>
      <c r="L413" s="96"/>
      <c r="M413" s="92"/>
      <c r="N413" s="90"/>
      <c r="O413" s="90"/>
      <c r="P413" s="95"/>
      <c r="Q413" s="90"/>
      <c r="R413" s="180"/>
      <c r="S413" s="215"/>
      <c r="T413" s="215"/>
    </row>
    <row r="414" spans="1:20" s="11" customFormat="1" ht="66" customHeight="1" x14ac:dyDescent="0.25">
      <c r="A414" s="89"/>
      <c r="B414" s="90"/>
      <c r="C414" s="90"/>
      <c r="D414" s="90"/>
      <c r="E414" s="92"/>
      <c r="F414" s="90"/>
      <c r="G414" s="93"/>
      <c r="H414" s="114"/>
      <c r="I414" s="114"/>
      <c r="J414" s="94"/>
      <c r="K414" s="94"/>
      <c r="L414" s="96"/>
      <c r="M414" s="92"/>
      <c r="N414" s="90"/>
      <c r="O414" s="90"/>
      <c r="P414" s="95"/>
      <c r="Q414" s="90"/>
      <c r="R414" s="180"/>
      <c r="S414" s="215"/>
      <c r="T414" s="215"/>
    </row>
    <row r="415" spans="1:20" s="11" customFormat="1" ht="66" customHeight="1" x14ac:dyDescent="0.25">
      <c r="A415" s="89"/>
      <c r="B415" s="90"/>
      <c r="C415" s="90"/>
      <c r="D415" s="90"/>
      <c r="E415" s="92"/>
      <c r="F415" s="90"/>
      <c r="G415" s="93"/>
      <c r="H415" s="114"/>
      <c r="I415" s="114"/>
      <c r="J415" s="94"/>
      <c r="K415" s="94"/>
      <c r="L415" s="96"/>
      <c r="M415" s="92"/>
      <c r="N415" s="90"/>
      <c r="O415" s="90"/>
      <c r="P415" s="95"/>
      <c r="Q415" s="90"/>
      <c r="R415" s="180"/>
      <c r="S415" s="215"/>
      <c r="T415" s="215"/>
    </row>
    <row r="416" spans="1:20" s="11" customFormat="1" ht="66" customHeight="1" x14ac:dyDescent="0.25">
      <c r="A416" s="89"/>
      <c r="B416" s="90"/>
      <c r="C416" s="90"/>
      <c r="D416" s="90"/>
      <c r="E416" s="92"/>
      <c r="F416" s="90"/>
      <c r="G416" s="93"/>
      <c r="H416" s="114"/>
      <c r="I416" s="114"/>
      <c r="J416" s="94"/>
      <c r="K416" s="94"/>
      <c r="L416" s="96"/>
      <c r="M416" s="92"/>
      <c r="N416" s="90"/>
      <c r="O416" s="90"/>
      <c r="P416" s="95"/>
      <c r="Q416" s="90"/>
      <c r="R416" s="180"/>
      <c r="S416" s="215"/>
      <c r="T416" s="215"/>
    </row>
    <row r="417" spans="1:20" s="11" customFormat="1" ht="66" customHeight="1" x14ac:dyDescent="0.25">
      <c r="A417" s="89"/>
      <c r="B417" s="90"/>
      <c r="C417" s="90"/>
      <c r="D417" s="90"/>
      <c r="E417" s="92"/>
      <c r="F417" s="90"/>
      <c r="G417" s="93"/>
      <c r="H417" s="114"/>
      <c r="I417" s="114"/>
      <c r="J417" s="94"/>
      <c r="K417" s="94"/>
      <c r="L417" s="96"/>
      <c r="M417" s="92"/>
      <c r="N417" s="90"/>
      <c r="O417" s="90"/>
      <c r="P417" s="95"/>
      <c r="Q417" s="90"/>
      <c r="R417" s="180"/>
      <c r="S417" s="215"/>
      <c r="T417" s="215"/>
    </row>
    <row r="418" spans="1:20" s="11" customFormat="1" ht="66" customHeight="1" x14ac:dyDescent="0.25">
      <c r="A418" s="89"/>
      <c r="B418" s="90"/>
      <c r="C418" s="90"/>
      <c r="D418" s="90"/>
      <c r="E418" s="92"/>
      <c r="F418" s="90"/>
      <c r="G418" s="93"/>
      <c r="H418" s="114"/>
      <c r="I418" s="114"/>
      <c r="J418" s="94"/>
      <c r="K418" s="94"/>
      <c r="L418" s="96"/>
      <c r="M418" s="92"/>
      <c r="N418" s="90"/>
      <c r="O418" s="90"/>
      <c r="P418" s="95"/>
      <c r="Q418" s="90"/>
      <c r="R418" s="180"/>
      <c r="S418" s="215"/>
      <c r="T418" s="215"/>
    </row>
    <row r="419" spans="1:20" s="11" customFormat="1" ht="66" customHeight="1" x14ac:dyDescent="0.25">
      <c r="A419" s="89"/>
      <c r="B419" s="90"/>
      <c r="C419" s="90"/>
      <c r="D419" s="90"/>
      <c r="E419" s="92"/>
      <c r="F419" s="90"/>
      <c r="G419" s="93"/>
      <c r="H419" s="114"/>
      <c r="I419" s="114"/>
      <c r="J419" s="94"/>
      <c r="K419" s="94"/>
      <c r="L419" s="96"/>
      <c r="M419" s="92"/>
      <c r="N419" s="90"/>
      <c r="O419" s="90"/>
      <c r="P419" s="95"/>
      <c r="Q419" s="90"/>
      <c r="R419" s="180"/>
      <c r="S419" s="215"/>
      <c r="T419" s="215"/>
    </row>
    <row r="420" spans="1:20" s="11" customFormat="1" ht="66" customHeight="1" x14ac:dyDescent="0.25">
      <c r="A420" s="89"/>
      <c r="B420" s="90"/>
      <c r="C420" s="90"/>
      <c r="D420" s="90"/>
      <c r="E420" s="92"/>
      <c r="F420" s="90"/>
      <c r="G420" s="93"/>
      <c r="H420" s="114"/>
      <c r="I420" s="114"/>
      <c r="J420" s="94"/>
      <c r="K420" s="94"/>
      <c r="L420" s="96"/>
      <c r="M420" s="92"/>
      <c r="N420" s="90"/>
      <c r="O420" s="90"/>
      <c r="P420" s="95"/>
      <c r="Q420" s="90"/>
      <c r="R420" s="180"/>
      <c r="S420" s="215"/>
      <c r="T420" s="215"/>
    </row>
    <row r="421" spans="1:20" s="11" customFormat="1" ht="66" customHeight="1" x14ac:dyDescent="0.25">
      <c r="A421" s="89"/>
      <c r="B421" s="90"/>
      <c r="C421" s="90"/>
      <c r="D421" s="90"/>
      <c r="E421" s="92"/>
      <c r="F421" s="90"/>
      <c r="G421" s="93"/>
      <c r="H421" s="114"/>
      <c r="I421" s="114"/>
      <c r="J421" s="94"/>
      <c r="K421" s="94"/>
      <c r="L421" s="96"/>
      <c r="M421" s="92"/>
      <c r="N421" s="90"/>
      <c r="O421" s="90"/>
      <c r="P421" s="95"/>
      <c r="Q421" s="90"/>
      <c r="R421" s="180"/>
      <c r="S421" s="215"/>
      <c r="T421" s="215"/>
    </row>
    <row r="422" spans="1:20" s="11" customFormat="1" ht="66" customHeight="1" x14ac:dyDescent="0.25">
      <c r="A422" s="89"/>
      <c r="B422" s="90"/>
      <c r="C422" s="90"/>
      <c r="D422" s="90"/>
      <c r="E422" s="92"/>
      <c r="F422" s="90"/>
      <c r="G422" s="93"/>
      <c r="H422" s="114"/>
      <c r="I422" s="114"/>
      <c r="J422" s="94"/>
      <c r="K422" s="94"/>
      <c r="L422" s="96"/>
      <c r="M422" s="92"/>
      <c r="N422" s="90"/>
      <c r="O422" s="90"/>
      <c r="P422" s="95"/>
      <c r="Q422" s="90"/>
      <c r="R422" s="180"/>
      <c r="S422" s="215"/>
      <c r="T422" s="215"/>
    </row>
    <row r="423" spans="1:20" s="11" customFormat="1" ht="66" customHeight="1" x14ac:dyDescent="0.25">
      <c r="A423" s="89"/>
      <c r="B423" s="90"/>
      <c r="C423" s="90"/>
      <c r="D423" s="90"/>
      <c r="E423" s="92"/>
      <c r="F423" s="90"/>
      <c r="G423" s="93"/>
      <c r="H423" s="114"/>
      <c r="I423" s="114"/>
      <c r="J423" s="94"/>
      <c r="K423" s="94"/>
      <c r="L423" s="96"/>
      <c r="M423" s="92"/>
      <c r="N423" s="90"/>
      <c r="O423" s="90"/>
      <c r="P423" s="95"/>
      <c r="Q423" s="90"/>
      <c r="R423" s="180"/>
      <c r="S423" s="215"/>
      <c r="T423" s="215"/>
    </row>
    <row r="424" spans="1:20" s="11" customFormat="1" ht="66" customHeight="1" x14ac:dyDescent="0.25">
      <c r="A424" s="89"/>
      <c r="B424" s="90"/>
      <c r="C424" s="90"/>
      <c r="D424" s="90"/>
      <c r="E424" s="92"/>
      <c r="F424" s="90"/>
      <c r="G424" s="93"/>
      <c r="H424" s="114"/>
      <c r="I424" s="114"/>
      <c r="J424" s="94"/>
      <c r="K424" s="94"/>
      <c r="L424" s="96"/>
      <c r="M424" s="92"/>
      <c r="N424" s="90"/>
      <c r="O424" s="90"/>
      <c r="P424" s="95"/>
      <c r="Q424" s="90"/>
      <c r="R424" s="180"/>
      <c r="S424" s="215"/>
      <c r="T424" s="215"/>
    </row>
    <row r="425" spans="1:20" s="11" customFormat="1" ht="66" customHeight="1" x14ac:dyDescent="0.25">
      <c r="A425" s="89"/>
      <c r="B425" s="90"/>
      <c r="C425" s="90"/>
      <c r="D425" s="90"/>
      <c r="E425" s="92"/>
      <c r="F425" s="90"/>
      <c r="G425" s="93"/>
      <c r="H425" s="114"/>
      <c r="I425" s="114"/>
      <c r="J425" s="94"/>
      <c r="K425" s="94"/>
      <c r="L425" s="96"/>
      <c r="M425" s="92"/>
      <c r="N425" s="90"/>
      <c r="O425" s="90"/>
      <c r="P425" s="95"/>
      <c r="Q425" s="90"/>
      <c r="R425" s="180"/>
      <c r="S425" s="215"/>
      <c r="T425" s="215"/>
    </row>
    <row r="426" spans="1:20" s="11" customFormat="1" ht="66" customHeight="1" x14ac:dyDescent="0.25">
      <c r="A426" s="89"/>
      <c r="B426" s="90"/>
      <c r="C426" s="90"/>
      <c r="D426" s="90"/>
      <c r="E426" s="92"/>
      <c r="F426" s="90"/>
      <c r="G426" s="93"/>
      <c r="H426" s="114"/>
      <c r="I426" s="114"/>
      <c r="J426" s="94"/>
      <c r="K426" s="94"/>
      <c r="L426" s="96"/>
      <c r="M426" s="92"/>
      <c r="N426" s="90"/>
      <c r="O426" s="90"/>
      <c r="P426" s="95"/>
      <c r="Q426" s="90"/>
      <c r="R426" s="180"/>
      <c r="S426" s="215"/>
      <c r="T426" s="215"/>
    </row>
    <row r="427" spans="1:20" s="11" customFormat="1" ht="66" customHeight="1" x14ac:dyDescent="0.25">
      <c r="A427" s="89"/>
      <c r="B427" s="90"/>
      <c r="C427" s="90"/>
      <c r="D427" s="90"/>
      <c r="E427" s="92"/>
      <c r="F427" s="90"/>
      <c r="G427" s="93"/>
      <c r="H427" s="114"/>
      <c r="I427" s="114"/>
      <c r="J427" s="94"/>
      <c r="K427" s="94"/>
      <c r="L427" s="96"/>
      <c r="M427" s="92"/>
      <c r="N427" s="90"/>
      <c r="O427" s="90"/>
      <c r="P427" s="95"/>
      <c r="Q427" s="90"/>
      <c r="R427" s="180"/>
      <c r="S427" s="215"/>
      <c r="T427" s="215"/>
    </row>
    <row r="428" spans="1:20" s="11" customFormat="1" ht="66" customHeight="1" x14ac:dyDescent="0.25">
      <c r="A428" s="89"/>
      <c r="B428" s="90"/>
      <c r="C428" s="90"/>
      <c r="D428" s="90"/>
      <c r="E428" s="92"/>
      <c r="F428" s="90"/>
      <c r="G428" s="93"/>
      <c r="H428" s="114"/>
      <c r="I428" s="114"/>
      <c r="J428" s="94"/>
      <c r="K428" s="94"/>
      <c r="L428" s="96"/>
      <c r="M428" s="92"/>
      <c r="N428" s="90"/>
      <c r="O428" s="90"/>
      <c r="P428" s="95"/>
      <c r="Q428" s="90"/>
      <c r="R428" s="180"/>
      <c r="S428" s="215"/>
      <c r="T428" s="215"/>
    </row>
    <row r="429" spans="1:20" s="11" customFormat="1" ht="66" customHeight="1" x14ac:dyDescent="0.25">
      <c r="A429" s="89"/>
      <c r="B429" s="90"/>
      <c r="C429" s="90"/>
      <c r="D429" s="90"/>
      <c r="E429" s="92"/>
      <c r="F429" s="90"/>
      <c r="G429" s="93"/>
      <c r="H429" s="114"/>
      <c r="I429" s="114"/>
      <c r="J429" s="94"/>
      <c r="K429" s="94"/>
      <c r="L429" s="96"/>
      <c r="M429" s="92"/>
      <c r="N429" s="90"/>
      <c r="O429" s="90"/>
      <c r="P429" s="95"/>
      <c r="Q429" s="90"/>
      <c r="R429" s="180"/>
      <c r="S429" s="215"/>
      <c r="T429" s="215"/>
    </row>
    <row r="430" spans="1:20" s="11" customFormat="1" ht="66" customHeight="1" x14ac:dyDescent="0.25">
      <c r="A430" s="89"/>
      <c r="B430" s="90"/>
      <c r="C430" s="90"/>
      <c r="D430" s="90"/>
      <c r="E430" s="92"/>
      <c r="F430" s="90"/>
      <c r="G430" s="93"/>
      <c r="H430" s="114"/>
      <c r="I430" s="114"/>
      <c r="J430" s="94"/>
      <c r="K430" s="94"/>
      <c r="L430" s="96"/>
      <c r="M430" s="92"/>
      <c r="N430" s="90"/>
      <c r="O430" s="90"/>
      <c r="P430" s="95"/>
      <c r="Q430" s="90"/>
      <c r="R430" s="180"/>
      <c r="S430" s="215"/>
      <c r="T430" s="215"/>
    </row>
    <row r="431" spans="1:20" s="11" customFormat="1" ht="66" customHeight="1" x14ac:dyDescent="0.25">
      <c r="A431" s="89"/>
      <c r="B431" s="90"/>
      <c r="C431" s="90"/>
      <c r="D431" s="90"/>
      <c r="E431" s="92"/>
      <c r="F431" s="90"/>
      <c r="G431" s="93"/>
      <c r="H431" s="114"/>
      <c r="I431" s="114"/>
      <c r="J431" s="94"/>
      <c r="K431" s="94"/>
      <c r="L431" s="96"/>
      <c r="M431" s="92"/>
      <c r="N431" s="90"/>
      <c r="O431" s="90"/>
      <c r="P431" s="95"/>
      <c r="Q431" s="90"/>
      <c r="R431" s="180"/>
      <c r="S431" s="215"/>
      <c r="T431" s="215"/>
    </row>
    <row r="432" spans="1:20" s="11" customFormat="1" ht="66" customHeight="1" x14ac:dyDescent="0.25">
      <c r="A432" s="89"/>
      <c r="B432" s="90"/>
      <c r="C432" s="90"/>
      <c r="D432" s="90"/>
      <c r="E432" s="92"/>
      <c r="F432" s="90"/>
      <c r="G432" s="93"/>
      <c r="H432" s="114"/>
      <c r="I432" s="114"/>
      <c r="J432" s="94"/>
      <c r="K432" s="94"/>
      <c r="L432" s="96"/>
      <c r="M432" s="92"/>
      <c r="N432" s="90"/>
      <c r="O432" s="90"/>
      <c r="P432" s="95"/>
      <c r="Q432" s="90"/>
      <c r="R432" s="180"/>
      <c r="S432" s="215"/>
      <c r="T432" s="215"/>
    </row>
    <row r="433" spans="1:20" s="11" customFormat="1" ht="66" customHeight="1" x14ac:dyDescent="0.25">
      <c r="A433" s="89"/>
      <c r="B433" s="90"/>
      <c r="C433" s="90"/>
      <c r="D433" s="90"/>
      <c r="E433" s="92"/>
      <c r="F433" s="90"/>
      <c r="G433" s="93"/>
      <c r="H433" s="114"/>
      <c r="I433" s="114"/>
      <c r="J433" s="94"/>
      <c r="K433" s="94"/>
      <c r="L433" s="96"/>
      <c r="M433" s="92"/>
      <c r="N433" s="90"/>
      <c r="O433" s="90"/>
      <c r="P433" s="95"/>
      <c r="Q433" s="90"/>
      <c r="R433" s="180"/>
      <c r="S433" s="215"/>
      <c r="T433" s="215"/>
    </row>
    <row r="434" spans="1:20" s="11" customFormat="1" ht="66" customHeight="1" x14ac:dyDescent="0.25">
      <c r="A434" s="89"/>
      <c r="B434" s="90"/>
      <c r="C434" s="90"/>
      <c r="D434" s="90"/>
      <c r="E434" s="92"/>
      <c r="F434" s="90"/>
      <c r="G434" s="93"/>
      <c r="H434" s="114"/>
      <c r="I434" s="114"/>
      <c r="J434" s="94"/>
      <c r="K434" s="94"/>
      <c r="L434" s="96"/>
      <c r="M434" s="92"/>
      <c r="N434" s="90"/>
      <c r="O434" s="90"/>
      <c r="P434" s="95"/>
      <c r="Q434" s="90"/>
      <c r="R434" s="180"/>
      <c r="S434" s="215"/>
      <c r="T434" s="215"/>
    </row>
    <row r="435" spans="1:20" s="11" customFormat="1" ht="66" customHeight="1" x14ac:dyDescent="0.25">
      <c r="A435" s="89"/>
      <c r="B435" s="90"/>
      <c r="C435" s="90"/>
      <c r="D435" s="90"/>
      <c r="E435" s="92"/>
      <c r="F435" s="90"/>
      <c r="G435" s="93"/>
      <c r="H435" s="114"/>
      <c r="I435" s="114"/>
      <c r="J435" s="94"/>
      <c r="K435" s="94"/>
      <c r="L435" s="96"/>
      <c r="M435" s="92"/>
      <c r="N435" s="90"/>
      <c r="O435" s="90"/>
      <c r="P435" s="95"/>
      <c r="Q435" s="90"/>
      <c r="R435" s="180"/>
      <c r="S435" s="215"/>
      <c r="T435" s="215"/>
    </row>
    <row r="436" spans="1:20" s="11" customFormat="1" ht="66" customHeight="1" x14ac:dyDescent="0.25">
      <c r="A436" s="89"/>
      <c r="B436" s="90"/>
      <c r="C436" s="90"/>
      <c r="D436" s="90"/>
      <c r="E436" s="92"/>
      <c r="F436" s="90"/>
      <c r="G436" s="93"/>
      <c r="H436" s="114"/>
      <c r="I436" s="114"/>
      <c r="J436" s="94"/>
      <c r="K436" s="94"/>
      <c r="L436" s="96"/>
      <c r="M436" s="92"/>
      <c r="N436" s="90"/>
      <c r="O436" s="90"/>
      <c r="P436" s="95"/>
      <c r="Q436" s="90"/>
      <c r="R436" s="180"/>
      <c r="S436" s="215"/>
      <c r="T436" s="215"/>
    </row>
    <row r="437" spans="1:20" s="11" customFormat="1" ht="66" customHeight="1" x14ac:dyDescent="0.25">
      <c r="A437" s="89"/>
      <c r="B437" s="90"/>
      <c r="C437" s="90"/>
      <c r="D437" s="90"/>
      <c r="E437" s="92"/>
      <c r="F437" s="90"/>
      <c r="G437" s="93"/>
      <c r="H437" s="114"/>
      <c r="I437" s="114"/>
      <c r="J437" s="114"/>
      <c r="K437" s="114"/>
      <c r="L437" s="96"/>
      <c r="M437" s="92"/>
      <c r="N437" s="90"/>
      <c r="O437" s="90"/>
      <c r="P437" s="95"/>
      <c r="Q437" s="90"/>
      <c r="R437" s="180"/>
      <c r="S437" s="215"/>
      <c r="T437" s="215"/>
    </row>
    <row r="438" spans="1:20" s="11" customFormat="1" ht="66" customHeight="1" x14ac:dyDescent="0.25">
      <c r="A438" s="89"/>
      <c r="B438" s="90"/>
      <c r="C438" s="90"/>
      <c r="D438" s="90"/>
      <c r="E438" s="92"/>
      <c r="F438" s="90"/>
      <c r="G438" s="93"/>
      <c r="H438" s="114"/>
      <c r="I438" s="114"/>
      <c r="J438" s="114"/>
      <c r="K438" s="94"/>
      <c r="L438" s="96"/>
      <c r="M438" s="92"/>
      <c r="N438" s="90"/>
      <c r="O438" s="90"/>
      <c r="P438" s="95"/>
      <c r="Q438" s="90"/>
      <c r="R438" s="180"/>
      <c r="S438" s="215"/>
      <c r="T438" s="215"/>
    </row>
    <row r="439" spans="1:20" s="11" customFormat="1" ht="66" customHeight="1" x14ac:dyDescent="0.25">
      <c r="A439" s="89"/>
      <c r="B439" s="90"/>
      <c r="C439" s="90"/>
      <c r="D439" s="90"/>
      <c r="E439" s="177"/>
      <c r="F439" s="90"/>
      <c r="G439" s="93"/>
      <c r="H439" s="114"/>
      <c r="I439" s="114"/>
      <c r="J439" s="94"/>
      <c r="K439" s="94"/>
      <c r="L439" s="96"/>
      <c r="M439" s="92"/>
      <c r="N439" s="90"/>
      <c r="O439" s="90"/>
      <c r="P439" s="95"/>
      <c r="Q439" s="90"/>
      <c r="R439" s="180"/>
      <c r="S439" s="215"/>
      <c r="T439" s="215"/>
    </row>
    <row r="440" spans="1:20" s="11" customFormat="1" ht="66" customHeight="1" x14ac:dyDescent="0.25">
      <c r="A440" s="89"/>
      <c r="B440" s="90"/>
      <c r="C440" s="90"/>
      <c r="D440" s="90"/>
      <c r="E440" s="177"/>
      <c r="F440" s="90"/>
      <c r="G440" s="93"/>
      <c r="H440" s="114"/>
      <c r="I440" s="114"/>
      <c r="J440" s="114"/>
      <c r="K440" s="94"/>
      <c r="L440" s="96"/>
      <c r="M440" s="92"/>
      <c r="N440" s="90"/>
      <c r="O440" s="90"/>
      <c r="P440" s="95"/>
      <c r="Q440" s="90"/>
      <c r="R440" s="180"/>
      <c r="S440" s="215"/>
      <c r="T440" s="215"/>
    </row>
    <row r="441" spans="1:20" s="11" customFormat="1" ht="66" customHeight="1" x14ac:dyDescent="0.25">
      <c r="A441" s="89"/>
      <c r="B441" s="90"/>
      <c r="C441" s="90"/>
      <c r="D441" s="90"/>
      <c r="E441" s="177"/>
      <c r="F441" s="90"/>
      <c r="G441" s="93"/>
      <c r="H441" s="114"/>
      <c r="I441" s="114"/>
      <c r="J441" s="114"/>
      <c r="K441" s="94"/>
      <c r="L441" s="96"/>
      <c r="M441" s="92"/>
      <c r="N441" s="90"/>
      <c r="O441" s="90"/>
      <c r="P441" s="95"/>
      <c r="Q441" s="90"/>
      <c r="R441" s="180"/>
      <c r="S441" s="215"/>
      <c r="T441" s="215"/>
    </row>
    <row r="442" spans="1:20" s="11" customFormat="1" ht="66" customHeight="1" x14ac:dyDescent="0.25">
      <c r="A442" s="89"/>
      <c r="B442" s="90"/>
      <c r="C442" s="90"/>
      <c r="D442" s="90"/>
      <c r="E442" s="177"/>
      <c r="F442" s="90"/>
      <c r="G442" s="93"/>
      <c r="H442" s="114"/>
      <c r="I442" s="114"/>
      <c r="J442" s="94"/>
      <c r="K442" s="94"/>
      <c r="L442" s="96"/>
      <c r="M442" s="92"/>
      <c r="N442" s="90"/>
      <c r="O442" s="90"/>
      <c r="P442" s="95"/>
      <c r="Q442" s="90"/>
      <c r="R442" s="180"/>
      <c r="S442" s="215"/>
      <c r="T442" s="215"/>
    </row>
    <row r="443" spans="1:20" s="11" customFormat="1" ht="66" customHeight="1" x14ac:dyDescent="0.25">
      <c r="A443" s="89"/>
      <c r="B443" s="90"/>
      <c r="C443" s="90"/>
      <c r="D443" s="90"/>
      <c r="E443" s="177"/>
      <c r="F443" s="90"/>
      <c r="G443" s="93"/>
      <c r="H443" s="114"/>
      <c r="I443" s="114"/>
      <c r="J443" s="114"/>
      <c r="K443" s="94"/>
      <c r="L443" s="96"/>
      <c r="M443" s="92"/>
      <c r="N443" s="90"/>
      <c r="O443" s="90"/>
      <c r="P443" s="95"/>
      <c r="Q443" s="90"/>
      <c r="R443" s="180"/>
      <c r="S443" s="215"/>
      <c r="T443" s="215"/>
    </row>
    <row r="444" spans="1:20" s="11" customFormat="1" ht="66" customHeight="1" x14ac:dyDescent="0.25">
      <c r="A444" s="89"/>
      <c r="B444" s="90"/>
      <c r="C444" s="90"/>
      <c r="D444" s="90"/>
      <c r="E444" s="177"/>
      <c r="F444" s="90"/>
      <c r="G444" s="93"/>
      <c r="H444" s="114"/>
      <c r="I444" s="114"/>
      <c r="J444" s="114"/>
      <c r="K444" s="94"/>
      <c r="L444" s="96"/>
      <c r="M444" s="92"/>
      <c r="N444" s="90"/>
      <c r="O444" s="90"/>
      <c r="P444" s="95"/>
      <c r="Q444" s="90"/>
      <c r="R444" s="180"/>
      <c r="S444" s="215"/>
      <c r="T444" s="215"/>
    </row>
    <row r="445" spans="1:20" s="11" customFormat="1" ht="66" customHeight="1" x14ac:dyDescent="0.25">
      <c r="A445" s="89"/>
      <c r="B445" s="90"/>
      <c r="C445" s="90"/>
      <c r="D445" s="90"/>
      <c r="E445" s="177"/>
      <c r="F445" s="90"/>
      <c r="G445" s="93"/>
      <c r="H445" s="114"/>
      <c r="I445" s="114"/>
      <c r="J445" s="114"/>
      <c r="K445" s="94"/>
      <c r="L445" s="96"/>
      <c r="M445" s="92"/>
      <c r="N445" s="90"/>
      <c r="O445" s="90"/>
      <c r="P445" s="95"/>
      <c r="Q445" s="90"/>
      <c r="R445" s="180"/>
      <c r="S445" s="215"/>
      <c r="T445" s="215"/>
    </row>
    <row r="446" spans="1:20" s="11" customFormat="1" ht="66" customHeight="1" x14ac:dyDescent="0.25">
      <c r="A446" s="89"/>
      <c r="B446" s="90"/>
      <c r="C446" s="90"/>
      <c r="D446" s="90"/>
      <c r="E446" s="177"/>
      <c r="F446" s="90"/>
      <c r="G446" s="93"/>
      <c r="H446" s="114"/>
      <c r="I446" s="114"/>
      <c r="J446" s="94"/>
      <c r="K446" s="94"/>
      <c r="L446" s="96"/>
      <c r="M446" s="92"/>
      <c r="N446" s="90"/>
      <c r="O446" s="90"/>
      <c r="P446" s="95"/>
      <c r="Q446" s="90"/>
      <c r="R446" s="180"/>
      <c r="S446" s="215"/>
      <c r="T446" s="215"/>
    </row>
    <row r="447" spans="1:20" s="11" customFormat="1" ht="66" customHeight="1" x14ac:dyDescent="0.25">
      <c r="A447" s="89"/>
      <c r="B447" s="90"/>
      <c r="C447" s="90"/>
      <c r="D447" s="90"/>
      <c r="E447" s="177"/>
      <c r="F447" s="90"/>
      <c r="G447" s="93"/>
      <c r="H447" s="114"/>
      <c r="I447" s="114"/>
      <c r="J447" s="114"/>
      <c r="K447" s="94"/>
      <c r="L447" s="96"/>
      <c r="M447" s="92"/>
      <c r="N447" s="90"/>
      <c r="O447" s="90"/>
      <c r="P447" s="95"/>
      <c r="Q447" s="90"/>
      <c r="R447" s="180"/>
      <c r="S447" s="215"/>
      <c r="T447" s="215"/>
    </row>
    <row r="448" spans="1:20" s="11" customFormat="1" ht="66" customHeight="1" x14ac:dyDescent="0.25">
      <c r="A448" s="89"/>
      <c r="B448" s="90"/>
      <c r="C448" s="90"/>
      <c r="D448" s="90"/>
      <c r="E448" s="177"/>
      <c r="F448" s="90"/>
      <c r="G448" s="93"/>
      <c r="H448" s="114"/>
      <c r="I448" s="114"/>
      <c r="J448" s="114"/>
      <c r="K448" s="94"/>
      <c r="L448" s="96"/>
      <c r="M448" s="92"/>
      <c r="N448" s="90"/>
      <c r="O448" s="90"/>
      <c r="P448" s="95"/>
      <c r="Q448" s="90"/>
      <c r="R448" s="180"/>
      <c r="S448" s="215"/>
      <c r="T448" s="215"/>
    </row>
    <row r="449" spans="1:20" s="11" customFormat="1" ht="66" customHeight="1" x14ac:dyDescent="0.25">
      <c r="A449" s="89"/>
      <c r="B449" s="90"/>
      <c r="C449" s="90"/>
      <c r="D449" s="90"/>
      <c r="E449" s="177"/>
      <c r="F449" s="90"/>
      <c r="G449" s="93"/>
      <c r="H449" s="114"/>
      <c r="I449" s="114"/>
      <c r="J449" s="114"/>
      <c r="K449" s="94"/>
      <c r="L449" s="96"/>
      <c r="M449" s="92"/>
      <c r="N449" s="90"/>
      <c r="O449" s="90"/>
      <c r="P449" s="95"/>
      <c r="Q449" s="90"/>
      <c r="R449" s="180"/>
      <c r="S449" s="215"/>
      <c r="T449" s="215"/>
    </row>
    <row r="450" spans="1:20" s="11" customFormat="1" ht="66" customHeight="1" x14ac:dyDescent="0.25">
      <c r="A450" s="89"/>
      <c r="B450" s="90"/>
      <c r="C450" s="90"/>
      <c r="D450" s="90"/>
      <c r="E450" s="177"/>
      <c r="F450" s="90"/>
      <c r="G450" s="93"/>
      <c r="H450" s="114"/>
      <c r="I450" s="114"/>
      <c r="J450" s="114"/>
      <c r="K450" s="94"/>
      <c r="L450" s="96"/>
      <c r="M450" s="92"/>
      <c r="N450" s="90"/>
      <c r="O450" s="90"/>
      <c r="P450" s="95"/>
      <c r="Q450" s="90"/>
      <c r="R450" s="180"/>
      <c r="S450" s="215"/>
      <c r="T450" s="215"/>
    </row>
    <row r="451" spans="1:20" s="11" customFormat="1" ht="66" customHeight="1" x14ac:dyDescent="0.25">
      <c r="A451" s="89"/>
      <c r="B451" s="90"/>
      <c r="C451" s="90"/>
      <c r="D451" s="90"/>
      <c r="E451" s="177"/>
      <c r="F451" s="90"/>
      <c r="G451" s="93"/>
      <c r="H451" s="114"/>
      <c r="I451" s="114"/>
      <c r="J451" s="114"/>
      <c r="K451" s="94"/>
      <c r="L451" s="96"/>
      <c r="M451" s="92"/>
      <c r="N451" s="90"/>
      <c r="O451" s="90"/>
      <c r="P451" s="95"/>
      <c r="Q451" s="90"/>
      <c r="R451" s="180"/>
      <c r="S451" s="215"/>
      <c r="T451" s="215"/>
    </row>
    <row r="452" spans="1:20" s="11" customFormat="1" ht="66" customHeight="1" x14ac:dyDescent="0.25">
      <c r="A452" s="89"/>
      <c r="B452" s="90"/>
      <c r="C452" s="90"/>
      <c r="D452" s="90"/>
      <c r="E452" s="177"/>
      <c r="F452" s="90"/>
      <c r="G452" s="93"/>
      <c r="H452" s="114"/>
      <c r="I452" s="114"/>
      <c r="J452" s="94"/>
      <c r="K452" s="94"/>
      <c r="L452" s="96"/>
      <c r="M452" s="92"/>
      <c r="N452" s="90"/>
      <c r="O452" s="90"/>
      <c r="P452" s="95"/>
      <c r="Q452" s="90"/>
      <c r="R452" s="180"/>
      <c r="S452" s="215"/>
      <c r="T452" s="215"/>
    </row>
    <row r="453" spans="1:20" s="11" customFormat="1" ht="66" customHeight="1" x14ac:dyDescent="0.25">
      <c r="A453" s="89"/>
      <c r="B453" s="90"/>
      <c r="C453" s="90"/>
      <c r="D453" s="90"/>
      <c r="E453" s="177"/>
      <c r="F453" s="90"/>
      <c r="G453" s="93"/>
      <c r="H453" s="114"/>
      <c r="I453" s="114"/>
      <c r="J453" s="94"/>
      <c r="K453" s="94"/>
      <c r="L453" s="96"/>
      <c r="M453" s="92"/>
      <c r="N453" s="90"/>
      <c r="O453" s="90"/>
      <c r="P453" s="95"/>
      <c r="Q453" s="90"/>
      <c r="R453" s="180"/>
      <c r="S453" s="215"/>
      <c r="T453" s="215"/>
    </row>
    <row r="454" spans="1:20" s="11" customFormat="1" ht="66" customHeight="1" x14ac:dyDescent="0.25">
      <c r="A454" s="89"/>
      <c r="B454" s="90"/>
      <c r="C454" s="90"/>
      <c r="D454" s="90"/>
      <c r="E454" s="177"/>
      <c r="F454" s="90"/>
      <c r="G454" s="93"/>
      <c r="H454" s="114"/>
      <c r="I454" s="114"/>
      <c r="J454" s="94"/>
      <c r="K454" s="94"/>
      <c r="L454" s="96"/>
      <c r="M454" s="92"/>
      <c r="N454" s="90"/>
      <c r="O454" s="90"/>
      <c r="P454" s="95"/>
      <c r="Q454" s="90"/>
      <c r="R454" s="180"/>
      <c r="S454" s="215"/>
      <c r="T454" s="215"/>
    </row>
    <row r="455" spans="1:20" s="11" customFormat="1" ht="66" customHeight="1" x14ac:dyDescent="0.25">
      <c r="A455" s="89"/>
      <c r="B455" s="90"/>
      <c r="C455" s="90"/>
      <c r="D455" s="90"/>
      <c r="E455" s="177"/>
      <c r="F455" s="90"/>
      <c r="G455" s="93"/>
      <c r="H455" s="114"/>
      <c r="I455" s="114"/>
      <c r="J455" s="94"/>
      <c r="K455" s="94"/>
      <c r="L455" s="96"/>
      <c r="M455" s="92"/>
      <c r="N455" s="90"/>
      <c r="O455" s="90"/>
      <c r="P455" s="95"/>
      <c r="Q455" s="90"/>
      <c r="R455" s="180"/>
      <c r="S455" s="215"/>
      <c r="T455" s="215"/>
    </row>
    <row r="456" spans="1:20" s="11" customFormat="1" ht="66" customHeight="1" x14ac:dyDescent="0.25">
      <c r="A456" s="89"/>
      <c r="B456" s="90"/>
      <c r="C456" s="90"/>
      <c r="D456" s="90"/>
      <c r="E456" s="177"/>
      <c r="F456" s="90"/>
      <c r="G456" s="93"/>
      <c r="H456" s="114"/>
      <c r="I456" s="114"/>
      <c r="J456" s="94"/>
      <c r="K456" s="94"/>
      <c r="L456" s="96"/>
      <c r="M456" s="92"/>
      <c r="N456" s="90"/>
      <c r="O456" s="90"/>
      <c r="P456" s="95"/>
      <c r="Q456" s="90"/>
      <c r="R456" s="180"/>
      <c r="S456" s="215"/>
      <c r="T456" s="215"/>
    </row>
    <row r="457" spans="1:20" s="11" customFormat="1" ht="66" customHeight="1" x14ac:dyDescent="0.25">
      <c r="A457" s="89"/>
      <c r="B457" s="90"/>
      <c r="C457" s="90"/>
      <c r="D457" s="90"/>
      <c r="E457" s="177"/>
      <c r="F457" s="90"/>
      <c r="G457" s="93"/>
      <c r="H457" s="114"/>
      <c r="I457" s="114"/>
      <c r="J457" s="94"/>
      <c r="K457" s="94"/>
      <c r="L457" s="96"/>
      <c r="M457" s="92"/>
      <c r="N457" s="90"/>
      <c r="O457" s="90"/>
      <c r="P457" s="95"/>
      <c r="Q457" s="90"/>
      <c r="R457" s="180"/>
      <c r="S457" s="215"/>
      <c r="T457" s="215"/>
    </row>
    <row r="458" spans="1:20" s="11" customFormat="1" ht="66" customHeight="1" x14ac:dyDescent="0.25">
      <c r="A458" s="89"/>
      <c r="B458" s="90"/>
      <c r="C458" s="90"/>
      <c r="D458" s="90"/>
      <c r="E458" s="323"/>
      <c r="F458" s="90"/>
      <c r="G458" s="93"/>
      <c r="H458" s="114"/>
      <c r="I458" s="114"/>
      <c r="J458" s="94"/>
      <c r="K458" s="94"/>
      <c r="L458" s="96"/>
      <c r="M458" s="92"/>
      <c r="N458" s="90"/>
      <c r="O458" s="90"/>
      <c r="P458" s="95"/>
      <c r="Q458" s="90"/>
      <c r="R458" s="180"/>
      <c r="S458" s="215"/>
      <c r="T458" s="215"/>
    </row>
    <row r="459" spans="1:20" s="11" customFormat="1" ht="66" customHeight="1" x14ac:dyDescent="0.25">
      <c r="A459" s="89"/>
      <c r="B459" s="90"/>
      <c r="C459" s="90"/>
      <c r="D459" s="90"/>
      <c r="E459" s="177"/>
      <c r="F459" s="90"/>
      <c r="G459" s="93"/>
      <c r="H459" s="114"/>
      <c r="I459" s="114"/>
      <c r="J459" s="94"/>
      <c r="K459" s="94"/>
      <c r="L459" s="96"/>
      <c r="M459" s="92"/>
      <c r="N459" s="90"/>
      <c r="O459" s="98"/>
      <c r="P459" s="95"/>
      <c r="Q459" s="90"/>
      <c r="R459" s="180"/>
      <c r="S459" s="215"/>
      <c r="T459" s="215"/>
    </row>
    <row r="460" spans="1:20" s="11" customFormat="1" ht="66" customHeight="1" x14ac:dyDescent="0.25">
      <c r="A460" s="89"/>
      <c r="B460" s="90"/>
      <c r="C460" s="90"/>
      <c r="D460" s="90"/>
      <c r="E460" s="177"/>
      <c r="F460" s="90"/>
      <c r="G460" s="93"/>
      <c r="H460" s="114"/>
      <c r="I460" s="114"/>
      <c r="J460" s="94"/>
      <c r="K460" s="94"/>
      <c r="L460" s="96"/>
      <c r="M460" s="92"/>
      <c r="N460" s="90"/>
      <c r="O460" s="90"/>
      <c r="P460" s="95"/>
      <c r="Q460" s="90"/>
      <c r="R460" s="180"/>
      <c r="S460" s="215"/>
      <c r="T460" s="215"/>
    </row>
    <row r="461" spans="1:20" s="11" customFormat="1" ht="66" customHeight="1" x14ac:dyDescent="0.25">
      <c r="A461" s="89"/>
      <c r="B461" s="90"/>
      <c r="C461" s="90"/>
      <c r="D461" s="90"/>
      <c r="E461" s="177"/>
      <c r="F461" s="90"/>
      <c r="G461" s="93"/>
      <c r="H461" s="114"/>
      <c r="I461" s="114"/>
      <c r="J461" s="94"/>
      <c r="K461" s="94"/>
      <c r="L461" s="96"/>
      <c r="M461" s="92"/>
      <c r="N461" s="90"/>
      <c r="O461" s="90"/>
      <c r="P461" s="95"/>
      <c r="Q461" s="90"/>
      <c r="R461" s="180"/>
      <c r="S461" s="215"/>
      <c r="T461" s="215"/>
    </row>
    <row r="462" spans="1:20" s="11" customFormat="1" ht="66" customHeight="1" x14ac:dyDescent="0.25">
      <c r="A462" s="89"/>
      <c r="B462" s="90"/>
      <c r="C462" s="90"/>
      <c r="D462" s="90"/>
      <c r="E462" s="177"/>
      <c r="F462" s="90"/>
      <c r="G462" s="93"/>
      <c r="H462" s="114"/>
      <c r="I462" s="114"/>
      <c r="J462" s="94"/>
      <c r="K462" s="94"/>
      <c r="L462" s="96"/>
      <c r="M462" s="92"/>
      <c r="N462" s="90"/>
      <c r="O462" s="90"/>
      <c r="P462" s="95"/>
      <c r="Q462" s="90"/>
      <c r="R462" s="180"/>
      <c r="S462" s="215"/>
      <c r="T462" s="215"/>
    </row>
    <row r="463" spans="1:20" s="11" customFormat="1" ht="66" customHeight="1" x14ac:dyDescent="0.25">
      <c r="A463" s="89"/>
      <c r="B463" s="90"/>
      <c r="C463" s="90"/>
      <c r="D463" s="90"/>
      <c r="E463" s="177"/>
      <c r="F463" s="90"/>
      <c r="G463" s="93"/>
      <c r="H463" s="114"/>
      <c r="I463" s="114"/>
      <c r="J463" s="94"/>
      <c r="K463" s="94"/>
      <c r="L463" s="96"/>
      <c r="M463" s="92"/>
      <c r="N463" s="90"/>
      <c r="O463" s="90"/>
      <c r="P463" s="95"/>
      <c r="Q463" s="90"/>
      <c r="R463" s="180"/>
      <c r="S463" s="215"/>
      <c r="T463" s="215"/>
    </row>
    <row r="464" spans="1:20" s="11" customFormat="1" ht="66" customHeight="1" x14ac:dyDescent="0.25">
      <c r="A464" s="89"/>
      <c r="B464" s="90"/>
      <c r="C464" s="90"/>
      <c r="D464" s="90"/>
      <c r="E464" s="177"/>
      <c r="F464" s="90"/>
      <c r="G464" s="93"/>
      <c r="H464" s="114"/>
      <c r="I464" s="114"/>
      <c r="J464" s="94"/>
      <c r="K464" s="94"/>
      <c r="L464" s="96"/>
      <c r="M464" s="92"/>
      <c r="N464" s="90"/>
      <c r="O464" s="90"/>
      <c r="P464" s="95"/>
      <c r="Q464" s="90"/>
      <c r="R464" s="180"/>
      <c r="S464" s="215"/>
      <c r="T464" s="215"/>
    </row>
    <row r="465" spans="1:20" ht="66" customHeight="1" x14ac:dyDescent="0.25">
      <c r="A465" s="89"/>
      <c r="B465" s="90"/>
      <c r="C465" s="90"/>
      <c r="D465" s="90"/>
      <c r="E465" s="92"/>
      <c r="F465" s="90"/>
      <c r="G465" s="93"/>
      <c r="H465" s="114"/>
      <c r="I465" s="114"/>
      <c r="J465" s="114"/>
      <c r="K465" s="114"/>
      <c r="L465" s="174"/>
      <c r="M465" s="92"/>
      <c r="N465" s="90"/>
      <c r="O465" s="90"/>
      <c r="P465" s="93"/>
      <c r="Q465" s="90"/>
      <c r="R465" s="180"/>
      <c r="S465" s="93"/>
      <c r="T465" s="93"/>
    </row>
    <row r="466" spans="1:20" ht="66" customHeight="1" x14ac:dyDescent="0.25">
      <c r="A466" s="89"/>
      <c r="B466" s="90"/>
      <c r="C466" s="90"/>
      <c r="D466" s="90"/>
      <c r="E466" s="92"/>
      <c r="F466" s="90"/>
      <c r="G466" s="93"/>
      <c r="H466" s="114"/>
      <c r="I466" s="114"/>
      <c r="J466" s="114"/>
      <c r="K466" s="114"/>
      <c r="L466" s="174"/>
      <c r="M466" s="92"/>
      <c r="N466" s="90"/>
      <c r="O466" s="90"/>
      <c r="P466" s="93"/>
      <c r="Q466" s="90"/>
      <c r="R466" s="180"/>
      <c r="S466" s="93"/>
      <c r="T466" s="93"/>
    </row>
    <row r="467" spans="1:20" ht="66" customHeight="1" x14ac:dyDescent="0.25">
      <c r="A467" s="89"/>
      <c r="B467" s="90"/>
      <c r="C467" s="90"/>
      <c r="D467" s="90"/>
      <c r="E467" s="92"/>
      <c r="F467" s="90"/>
      <c r="G467" s="93"/>
      <c r="H467" s="114"/>
      <c r="I467" s="114"/>
      <c r="J467" s="114"/>
      <c r="K467" s="114"/>
      <c r="L467" s="174"/>
      <c r="M467" s="96"/>
      <c r="N467" s="90"/>
      <c r="O467" s="90"/>
      <c r="P467" s="93"/>
      <c r="Q467" s="90"/>
      <c r="R467" s="180"/>
      <c r="S467" s="93"/>
      <c r="T467" s="93"/>
    </row>
    <row r="468" spans="1:20" ht="66" customHeight="1" x14ac:dyDescent="0.25">
      <c r="A468" s="89"/>
      <c r="B468" s="90"/>
      <c r="C468" s="90"/>
      <c r="D468" s="90"/>
      <c r="E468" s="92"/>
      <c r="F468" s="90"/>
      <c r="G468" s="93"/>
      <c r="H468" s="114"/>
      <c r="I468" s="114"/>
      <c r="J468" s="114"/>
      <c r="K468" s="114"/>
      <c r="L468" s="174"/>
      <c r="M468" s="92"/>
      <c r="N468" s="90"/>
      <c r="O468" s="90"/>
      <c r="P468" s="93"/>
      <c r="Q468" s="90"/>
      <c r="R468" s="180"/>
      <c r="S468" s="93"/>
      <c r="T468" s="93"/>
    </row>
    <row r="469" spans="1:20" ht="66" customHeight="1" x14ac:dyDescent="0.25">
      <c r="A469" s="89"/>
      <c r="B469" s="90"/>
      <c r="C469" s="90"/>
      <c r="D469" s="90"/>
      <c r="E469" s="92"/>
      <c r="F469" s="90"/>
      <c r="G469" s="93"/>
      <c r="H469" s="114"/>
      <c r="I469" s="114"/>
      <c r="J469" s="114"/>
      <c r="K469" s="114"/>
      <c r="L469" s="174"/>
      <c r="M469" s="92"/>
      <c r="N469" s="90"/>
      <c r="O469" s="90"/>
      <c r="P469" s="93"/>
      <c r="Q469" s="90"/>
      <c r="R469" s="180"/>
      <c r="S469" s="93"/>
      <c r="T469" s="93"/>
    </row>
    <row r="470" spans="1:20" ht="66" customHeight="1" x14ac:dyDescent="0.25">
      <c r="A470" s="89"/>
      <c r="B470" s="90"/>
      <c r="C470" s="90"/>
      <c r="D470" s="90"/>
      <c r="E470" s="92"/>
      <c r="F470" s="90"/>
      <c r="G470" s="93"/>
      <c r="H470" s="114"/>
      <c r="I470" s="114"/>
      <c r="J470" s="114"/>
      <c r="K470" s="114"/>
      <c r="L470" s="174"/>
      <c r="M470" s="92"/>
      <c r="N470" s="90"/>
      <c r="O470" s="90"/>
      <c r="P470" s="93"/>
      <c r="Q470" s="90"/>
      <c r="R470" s="180"/>
      <c r="S470" s="93"/>
      <c r="T470" s="93"/>
    </row>
    <row r="471" spans="1:20" ht="66" customHeight="1" x14ac:dyDescent="0.25">
      <c r="A471" s="89"/>
      <c r="B471" s="90"/>
      <c r="C471" s="90"/>
      <c r="D471" s="90"/>
      <c r="E471" s="92"/>
      <c r="F471" s="90"/>
      <c r="G471" s="93"/>
      <c r="H471" s="114"/>
      <c r="I471" s="114"/>
      <c r="J471" s="114"/>
      <c r="K471" s="114"/>
      <c r="L471" s="174"/>
      <c r="M471" s="92"/>
      <c r="N471" s="90"/>
      <c r="O471" s="90"/>
      <c r="P471" s="93"/>
      <c r="Q471" s="90"/>
      <c r="R471" s="180"/>
      <c r="S471" s="93"/>
      <c r="T471" s="93"/>
    </row>
    <row r="472" spans="1:20" ht="66" customHeight="1" x14ac:dyDescent="0.25">
      <c r="A472" s="89"/>
      <c r="B472" s="90"/>
      <c r="C472" s="90"/>
      <c r="D472" s="90"/>
      <c r="E472" s="92"/>
      <c r="F472" s="90"/>
      <c r="G472" s="93"/>
      <c r="H472" s="114"/>
      <c r="I472" s="114"/>
      <c r="J472" s="114"/>
      <c r="K472" s="114"/>
      <c r="L472" s="174"/>
      <c r="M472" s="92"/>
      <c r="N472" s="90"/>
      <c r="O472" s="90"/>
      <c r="P472" s="93"/>
      <c r="Q472" s="90"/>
      <c r="R472" s="180"/>
      <c r="S472" s="93"/>
      <c r="T472" s="93"/>
    </row>
    <row r="473" spans="1:20" ht="66" customHeight="1" x14ac:dyDescent="0.25">
      <c r="A473" s="92"/>
      <c r="B473" s="90"/>
      <c r="C473" s="90"/>
      <c r="D473" s="90"/>
      <c r="E473" s="92"/>
      <c r="F473" s="90"/>
      <c r="G473" s="93"/>
      <c r="H473" s="114"/>
      <c r="I473" s="114"/>
      <c r="J473" s="114"/>
      <c r="K473" s="114"/>
      <c r="L473" s="174"/>
      <c r="M473" s="92"/>
      <c r="N473" s="90"/>
      <c r="O473" s="90"/>
      <c r="P473" s="95"/>
      <c r="Q473" s="90"/>
      <c r="R473" s="180"/>
      <c r="S473" s="93"/>
      <c r="T473" s="93"/>
    </row>
    <row r="474" spans="1:20" ht="66" customHeight="1" x14ac:dyDescent="0.25">
      <c r="A474" s="92"/>
      <c r="B474" s="90"/>
      <c r="C474" s="90"/>
      <c r="D474" s="90"/>
      <c r="E474" s="92"/>
      <c r="F474" s="90"/>
      <c r="G474" s="93"/>
      <c r="H474" s="114"/>
      <c r="I474" s="114"/>
      <c r="J474" s="114"/>
      <c r="K474" s="114"/>
      <c r="L474" s="174"/>
      <c r="M474" s="92"/>
      <c r="N474" s="90"/>
      <c r="O474" s="90"/>
      <c r="P474" s="95"/>
      <c r="Q474" s="123"/>
      <c r="R474" s="180"/>
      <c r="S474" s="93"/>
      <c r="T474" s="93"/>
    </row>
    <row r="475" spans="1:20" ht="66" customHeight="1" x14ac:dyDescent="0.25">
      <c r="A475" s="92"/>
      <c r="B475" s="90"/>
      <c r="C475" s="90"/>
      <c r="D475" s="90"/>
      <c r="E475" s="92"/>
      <c r="F475" s="90"/>
      <c r="G475" s="93"/>
      <c r="H475" s="114"/>
      <c r="I475" s="114"/>
      <c r="J475" s="114"/>
      <c r="K475" s="114"/>
      <c r="L475" s="174"/>
      <c r="M475" s="92"/>
      <c r="N475" s="90"/>
      <c r="O475" s="90"/>
      <c r="P475" s="95"/>
      <c r="Q475" s="90"/>
      <c r="R475" s="180"/>
      <c r="S475" s="93"/>
      <c r="T475" s="93"/>
    </row>
    <row r="476" spans="1:20" ht="66" customHeight="1" x14ac:dyDescent="0.25">
      <c r="A476" s="92"/>
      <c r="B476" s="90"/>
      <c r="C476" s="90"/>
      <c r="D476" s="90"/>
      <c r="E476" s="92"/>
      <c r="F476" s="90"/>
      <c r="G476" s="93"/>
      <c r="H476" s="114"/>
      <c r="I476" s="114"/>
      <c r="J476" s="114"/>
      <c r="K476" s="114"/>
      <c r="L476" s="174"/>
      <c r="M476" s="92"/>
      <c r="N476" s="90"/>
      <c r="O476" s="90"/>
      <c r="P476" s="95"/>
      <c r="Q476" s="90"/>
      <c r="R476" s="180"/>
      <c r="S476" s="93"/>
      <c r="T476" s="93"/>
    </row>
    <row r="477" spans="1:20" ht="66" customHeight="1" x14ac:dyDescent="0.25">
      <c r="A477" s="92"/>
      <c r="B477" s="90"/>
      <c r="C477" s="90"/>
      <c r="D477" s="90"/>
      <c r="E477" s="92"/>
      <c r="F477" s="90"/>
      <c r="G477" s="93"/>
      <c r="H477" s="114"/>
      <c r="I477" s="114"/>
      <c r="J477" s="114"/>
      <c r="K477" s="114"/>
      <c r="L477" s="174"/>
      <c r="M477" s="92"/>
      <c r="N477" s="90"/>
      <c r="O477" s="90"/>
      <c r="P477" s="95"/>
      <c r="Q477" s="90"/>
      <c r="R477" s="180"/>
      <c r="S477" s="93"/>
      <c r="T477" s="93"/>
    </row>
    <row r="478" spans="1:20" ht="66" customHeight="1" x14ac:dyDescent="0.25">
      <c r="A478" s="89"/>
      <c r="B478" s="90"/>
      <c r="C478" s="90"/>
      <c r="D478" s="90"/>
      <c r="E478" s="92"/>
      <c r="F478" s="90"/>
      <c r="G478" s="93"/>
      <c r="H478" s="114"/>
      <c r="I478" s="114"/>
      <c r="J478" s="114"/>
      <c r="K478" s="114"/>
      <c r="L478" s="174"/>
      <c r="M478" s="92"/>
      <c r="N478" s="90"/>
      <c r="O478" s="90"/>
      <c r="P478" s="95"/>
      <c r="Q478" s="90"/>
      <c r="R478" s="180"/>
      <c r="S478" s="93"/>
      <c r="T478" s="93"/>
    </row>
    <row r="479" spans="1:20" ht="66" customHeight="1" x14ac:dyDescent="0.25">
      <c r="A479" s="89"/>
      <c r="B479" s="90"/>
      <c r="C479" s="90"/>
      <c r="D479" s="90"/>
      <c r="E479" s="92"/>
      <c r="F479" s="90"/>
      <c r="G479" s="93"/>
      <c r="H479" s="114"/>
      <c r="I479" s="114"/>
      <c r="J479" s="114"/>
      <c r="K479" s="114"/>
      <c r="L479" s="174"/>
      <c r="M479" s="92"/>
      <c r="N479" s="90"/>
      <c r="O479" s="90"/>
      <c r="P479" s="95"/>
      <c r="Q479" s="90"/>
      <c r="R479" s="180"/>
      <c r="S479" s="93"/>
      <c r="T479" s="93"/>
    </row>
    <row r="480" spans="1:20" ht="66" customHeight="1" x14ac:dyDescent="0.25">
      <c r="A480" s="89"/>
      <c r="B480" s="90"/>
      <c r="C480" s="90"/>
      <c r="D480" s="90"/>
      <c r="E480" s="92"/>
      <c r="F480" s="90"/>
      <c r="G480" s="93"/>
      <c r="H480" s="114"/>
      <c r="I480" s="114"/>
      <c r="J480" s="114"/>
      <c r="K480" s="114"/>
      <c r="L480" s="174"/>
      <c r="M480" s="92"/>
      <c r="N480" s="90"/>
      <c r="O480" s="90"/>
      <c r="P480" s="95"/>
      <c r="Q480" s="90"/>
      <c r="R480" s="180"/>
      <c r="S480" s="93"/>
      <c r="T480" s="93"/>
    </row>
    <row r="481" spans="1:20" ht="66" customHeight="1" x14ac:dyDescent="0.25">
      <c r="A481" s="89"/>
      <c r="B481" s="90"/>
      <c r="C481" s="90"/>
      <c r="D481" s="90"/>
      <c r="E481" s="92"/>
      <c r="F481" s="90"/>
      <c r="G481" s="93"/>
      <c r="H481" s="114"/>
      <c r="I481" s="114"/>
      <c r="J481" s="114"/>
      <c r="K481" s="114"/>
      <c r="L481" s="174"/>
      <c r="M481" s="92"/>
      <c r="N481" s="90"/>
      <c r="O481" s="90"/>
      <c r="P481" s="95"/>
      <c r="Q481" s="90"/>
      <c r="R481" s="180"/>
      <c r="S481" s="93"/>
      <c r="T481" s="93"/>
    </row>
    <row r="482" spans="1:20" ht="66" customHeight="1" x14ac:dyDescent="0.25">
      <c r="A482" s="89"/>
      <c r="B482" s="90"/>
      <c r="C482" s="90"/>
      <c r="D482" s="90"/>
      <c r="E482" s="92"/>
      <c r="F482" s="90"/>
      <c r="G482" s="93"/>
      <c r="H482" s="114"/>
      <c r="I482" s="114"/>
      <c r="J482" s="114"/>
      <c r="K482" s="114"/>
      <c r="L482" s="174"/>
      <c r="M482" s="92"/>
      <c r="N482" s="90"/>
      <c r="O482" s="90"/>
      <c r="P482" s="95"/>
      <c r="Q482" s="90"/>
      <c r="R482" s="180"/>
      <c r="S482" s="93"/>
      <c r="T482" s="93"/>
    </row>
    <row r="483" spans="1:20" ht="66" customHeight="1" x14ac:dyDescent="0.25">
      <c r="A483" s="89"/>
      <c r="B483" s="90"/>
      <c r="C483" s="90"/>
      <c r="D483" s="90"/>
      <c r="E483" s="92"/>
      <c r="F483" s="90"/>
      <c r="G483" s="93"/>
      <c r="H483" s="114"/>
      <c r="I483" s="114"/>
      <c r="J483" s="114"/>
      <c r="K483" s="114"/>
      <c r="L483" s="174"/>
      <c r="M483" s="92"/>
      <c r="N483" s="90"/>
      <c r="O483" s="90"/>
      <c r="P483" s="93"/>
      <c r="Q483" s="90"/>
      <c r="R483" s="180"/>
      <c r="S483" s="93"/>
      <c r="T483" s="93"/>
    </row>
    <row r="484" spans="1:20" ht="66" customHeight="1" x14ac:dyDescent="0.25">
      <c r="A484" s="89"/>
      <c r="B484" s="90"/>
      <c r="C484" s="90"/>
      <c r="D484" s="90"/>
      <c r="E484" s="92"/>
      <c r="F484" s="90"/>
      <c r="G484" s="93"/>
      <c r="H484" s="114"/>
      <c r="I484" s="114"/>
      <c r="J484" s="114"/>
      <c r="K484" s="114"/>
      <c r="L484" s="174"/>
      <c r="M484" s="92"/>
      <c r="N484" s="90"/>
      <c r="O484" s="90"/>
      <c r="P484" s="95"/>
      <c r="Q484" s="90"/>
      <c r="R484" s="180"/>
      <c r="S484" s="93"/>
      <c r="T484" s="93"/>
    </row>
    <row r="485" spans="1:20" ht="66" customHeight="1" x14ac:dyDescent="0.25">
      <c r="A485" s="89"/>
      <c r="B485" s="90"/>
      <c r="C485" s="90"/>
      <c r="D485" s="90"/>
      <c r="E485" s="92"/>
      <c r="F485" s="90"/>
      <c r="G485" s="93"/>
      <c r="H485" s="114"/>
      <c r="I485" s="114"/>
      <c r="J485" s="114"/>
      <c r="K485" s="114"/>
      <c r="L485" s="174"/>
      <c r="M485" s="92"/>
      <c r="N485" s="90"/>
      <c r="O485" s="90"/>
      <c r="P485" s="95"/>
      <c r="Q485" s="90"/>
      <c r="R485" s="180"/>
      <c r="S485" s="93"/>
      <c r="T485" s="93"/>
    </row>
    <row r="486" spans="1:20" ht="66" customHeight="1" x14ac:dyDescent="0.25">
      <c r="A486" s="89"/>
      <c r="B486" s="90"/>
      <c r="C486" s="90"/>
      <c r="D486" s="90"/>
      <c r="E486" s="92"/>
      <c r="F486" s="90"/>
      <c r="G486" s="93"/>
      <c r="H486" s="114"/>
      <c r="I486" s="114"/>
      <c r="J486" s="114"/>
      <c r="K486" s="114"/>
      <c r="L486" s="174"/>
      <c r="M486" s="92"/>
      <c r="N486" s="90"/>
      <c r="O486" s="90"/>
      <c r="P486" s="95"/>
      <c r="Q486" s="90"/>
      <c r="R486" s="180"/>
      <c r="S486" s="93"/>
      <c r="T486" s="93"/>
    </row>
    <row r="487" spans="1:20" ht="66" customHeight="1" x14ac:dyDescent="0.25">
      <c r="A487" s="89"/>
      <c r="B487" s="90"/>
      <c r="C487" s="90"/>
      <c r="D487" s="90"/>
      <c r="E487" s="92"/>
      <c r="F487" s="90"/>
      <c r="G487" s="93"/>
      <c r="H487" s="114"/>
      <c r="I487" s="114"/>
      <c r="J487" s="114"/>
      <c r="K487" s="114"/>
      <c r="L487" s="174"/>
      <c r="M487" s="92"/>
      <c r="N487" s="90"/>
      <c r="O487" s="90"/>
      <c r="P487" s="95"/>
      <c r="Q487" s="90"/>
      <c r="R487" s="180"/>
      <c r="S487" s="93"/>
      <c r="T487" s="93"/>
    </row>
    <row r="488" spans="1:20" ht="66" customHeight="1" x14ac:dyDescent="0.25">
      <c r="A488" s="89"/>
      <c r="B488" s="90"/>
      <c r="C488" s="90"/>
      <c r="D488" s="90"/>
      <c r="E488" s="92"/>
      <c r="F488" s="90"/>
      <c r="G488" s="93"/>
      <c r="H488" s="114"/>
      <c r="I488" s="114"/>
      <c r="J488" s="114"/>
      <c r="K488" s="114"/>
      <c r="L488" s="174"/>
      <c r="M488" s="92"/>
      <c r="N488" s="90"/>
      <c r="O488" s="90"/>
      <c r="P488" s="95"/>
      <c r="Q488" s="90"/>
      <c r="R488" s="180"/>
      <c r="S488" s="93"/>
      <c r="T488" s="93"/>
    </row>
    <row r="489" spans="1:20" ht="66" customHeight="1" x14ac:dyDescent="0.25">
      <c r="A489" s="89"/>
      <c r="B489" s="90"/>
      <c r="C489" s="90"/>
      <c r="D489" s="90"/>
      <c r="E489" s="92"/>
      <c r="F489" s="90"/>
      <c r="G489" s="93"/>
      <c r="H489" s="114"/>
      <c r="I489" s="114"/>
      <c r="J489" s="114"/>
      <c r="K489" s="114"/>
      <c r="L489" s="174"/>
      <c r="M489" s="92"/>
      <c r="N489" s="90"/>
      <c r="O489" s="90"/>
      <c r="P489" s="95"/>
      <c r="Q489" s="90"/>
      <c r="R489" s="180"/>
      <c r="S489" s="93"/>
      <c r="T489" s="93"/>
    </row>
    <row r="490" spans="1:20" ht="66" customHeight="1" x14ac:dyDescent="0.25">
      <c r="A490" s="89"/>
      <c r="B490" s="90"/>
      <c r="C490" s="90"/>
      <c r="D490" s="90"/>
      <c r="E490" s="92"/>
      <c r="F490" s="90"/>
      <c r="G490" s="93"/>
      <c r="H490" s="114"/>
      <c r="I490" s="114"/>
      <c r="J490" s="114"/>
      <c r="K490" s="114"/>
      <c r="L490" s="174"/>
      <c r="M490" s="92"/>
      <c r="N490" s="90"/>
      <c r="O490" s="90"/>
      <c r="P490" s="95"/>
      <c r="Q490" s="90"/>
      <c r="R490" s="180"/>
      <c r="S490" s="93"/>
      <c r="T490" s="93"/>
    </row>
    <row r="491" spans="1:20" ht="66" customHeight="1" x14ac:dyDescent="0.25">
      <c r="A491" s="89"/>
      <c r="B491" s="90"/>
      <c r="C491" s="90"/>
      <c r="D491" s="90"/>
      <c r="E491" s="92"/>
      <c r="F491" s="90"/>
      <c r="G491" s="93"/>
      <c r="H491" s="114"/>
      <c r="I491" s="114"/>
      <c r="J491" s="114"/>
      <c r="K491" s="114"/>
      <c r="L491" s="174"/>
      <c r="M491" s="92"/>
      <c r="N491" s="90"/>
      <c r="O491" s="90"/>
      <c r="P491" s="95"/>
      <c r="Q491" s="90"/>
      <c r="R491" s="180"/>
      <c r="S491" s="93"/>
      <c r="T491" s="93"/>
    </row>
    <row r="492" spans="1:20" ht="66" customHeight="1" x14ac:dyDescent="0.25">
      <c r="A492" s="89"/>
      <c r="B492" s="90"/>
      <c r="C492" s="90"/>
      <c r="D492" s="90"/>
      <c r="E492" s="92"/>
      <c r="F492" s="90"/>
      <c r="G492" s="93"/>
      <c r="H492" s="114"/>
      <c r="I492" s="114"/>
      <c r="J492" s="114"/>
      <c r="K492" s="114"/>
      <c r="L492" s="174"/>
      <c r="M492" s="92"/>
      <c r="N492" s="90"/>
      <c r="O492" s="90"/>
      <c r="P492" s="95"/>
      <c r="Q492" s="90"/>
      <c r="R492" s="180"/>
      <c r="S492" s="93"/>
      <c r="T492" s="93"/>
    </row>
    <row r="493" spans="1:20" ht="66" customHeight="1" x14ac:dyDescent="0.25">
      <c r="A493" s="89"/>
      <c r="B493" s="90"/>
      <c r="C493" s="90"/>
      <c r="D493" s="90"/>
      <c r="E493" s="92"/>
      <c r="F493" s="90"/>
      <c r="G493" s="93"/>
      <c r="H493" s="114"/>
      <c r="I493" s="114"/>
      <c r="J493" s="114"/>
      <c r="K493" s="114"/>
      <c r="L493" s="174"/>
      <c r="M493" s="92"/>
      <c r="N493" s="90"/>
      <c r="O493" s="90"/>
      <c r="P493" s="95"/>
      <c r="Q493" s="90"/>
      <c r="R493" s="180"/>
      <c r="S493" s="93"/>
      <c r="T493" s="93"/>
    </row>
    <row r="494" spans="1:20" ht="66" customHeight="1" x14ac:dyDescent="0.25">
      <c r="A494" s="89"/>
      <c r="B494" s="90"/>
      <c r="C494" s="90"/>
      <c r="D494" s="90"/>
      <c r="E494" s="92"/>
      <c r="F494" s="90"/>
      <c r="G494" s="93"/>
      <c r="H494" s="114"/>
      <c r="I494" s="114"/>
      <c r="J494" s="114"/>
      <c r="K494" s="114"/>
      <c r="L494" s="174"/>
      <c r="M494" s="92"/>
      <c r="N494" s="90"/>
      <c r="O494" s="90"/>
      <c r="P494" s="95"/>
      <c r="Q494" s="90"/>
      <c r="R494" s="180"/>
      <c r="S494" s="93"/>
      <c r="T494" s="93"/>
    </row>
    <row r="495" spans="1:20" ht="66" customHeight="1" x14ac:dyDescent="0.25">
      <c r="A495" s="89"/>
      <c r="B495" s="90"/>
      <c r="C495" s="90"/>
      <c r="D495" s="90"/>
      <c r="E495" s="92"/>
      <c r="F495" s="90"/>
      <c r="G495" s="93"/>
      <c r="H495" s="114"/>
      <c r="I495" s="114"/>
      <c r="J495" s="114"/>
      <c r="K495" s="114"/>
      <c r="L495" s="174"/>
      <c r="M495" s="92"/>
      <c r="N495" s="90"/>
      <c r="O495" s="90"/>
      <c r="P495" s="95"/>
      <c r="Q495" s="90"/>
      <c r="R495" s="180"/>
      <c r="S495" s="93"/>
      <c r="T495" s="93"/>
    </row>
    <row r="496" spans="1:20" ht="66" customHeight="1" x14ac:dyDescent="0.25">
      <c r="A496" s="89"/>
      <c r="B496" s="90"/>
      <c r="C496" s="90"/>
      <c r="D496" s="90"/>
      <c r="E496" s="92"/>
      <c r="F496" s="90"/>
      <c r="G496" s="93"/>
      <c r="H496" s="114"/>
      <c r="I496" s="114"/>
      <c r="J496" s="114"/>
      <c r="K496" s="114"/>
      <c r="L496" s="174"/>
      <c r="M496" s="92"/>
      <c r="N496" s="90"/>
      <c r="O496" s="90"/>
      <c r="P496" s="95"/>
      <c r="Q496" s="90"/>
      <c r="R496" s="180"/>
      <c r="S496" s="93"/>
      <c r="T496" s="93"/>
    </row>
    <row r="497" spans="1:20" ht="66" customHeight="1" x14ac:dyDescent="0.25">
      <c r="A497" s="89"/>
      <c r="B497" s="90"/>
      <c r="C497" s="90"/>
      <c r="D497" s="90"/>
      <c r="E497" s="92"/>
      <c r="F497" s="90"/>
      <c r="G497" s="93"/>
      <c r="H497" s="114"/>
      <c r="I497" s="114"/>
      <c r="J497" s="114"/>
      <c r="K497" s="114"/>
      <c r="L497" s="174"/>
      <c r="M497" s="92"/>
      <c r="N497" s="90"/>
      <c r="O497" s="90"/>
      <c r="P497" s="95"/>
      <c r="Q497" s="90"/>
      <c r="R497" s="180"/>
      <c r="S497" s="93"/>
      <c r="T497" s="93"/>
    </row>
    <row r="498" spans="1:20" ht="66" customHeight="1" x14ac:dyDescent="0.25">
      <c r="A498" s="89"/>
      <c r="B498" s="90"/>
      <c r="C498" s="90"/>
      <c r="D498" s="90"/>
      <c r="E498" s="92"/>
      <c r="F498" s="90"/>
      <c r="G498" s="93"/>
      <c r="H498" s="114"/>
      <c r="I498" s="114"/>
      <c r="J498" s="114"/>
      <c r="K498" s="114"/>
      <c r="L498" s="174"/>
      <c r="M498" s="92"/>
      <c r="N498" s="90"/>
      <c r="O498" s="90"/>
      <c r="P498" s="95"/>
      <c r="Q498" s="90"/>
      <c r="R498" s="180"/>
      <c r="S498" s="93"/>
      <c r="T498" s="93"/>
    </row>
    <row r="499" spans="1:20" ht="66" customHeight="1" x14ac:dyDescent="0.25">
      <c r="A499" s="89"/>
      <c r="B499" s="90"/>
      <c r="C499" s="90"/>
      <c r="D499" s="90"/>
      <c r="E499" s="92"/>
      <c r="F499" s="90"/>
      <c r="G499" s="93"/>
      <c r="H499" s="114"/>
      <c r="I499" s="114"/>
      <c r="J499" s="114"/>
      <c r="K499" s="114"/>
      <c r="L499" s="174"/>
      <c r="M499" s="92"/>
      <c r="N499" s="90"/>
      <c r="O499" s="90"/>
      <c r="P499" s="95"/>
      <c r="Q499" s="90"/>
      <c r="R499" s="180"/>
      <c r="S499" s="93"/>
      <c r="T499" s="93"/>
    </row>
    <row r="500" spans="1:20" ht="66" customHeight="1" x14ac:dyDescent="0.25">
      <c r="A500" s="89"/>
      <c r="B500" s="90"/>
      <c r="C500" s="90"/>
      <c r="D500" s="90"/>
      <c r="E500" s="92"/>
      <c r="F500" s="90"/>
      <c r="G500" s="93"/>
      <c r="H500" s="114"/>
      <c r="I500" s="114"/>
      <c r="J500" s="114"/>
      <c r="K500" s="114"/>
      <c r="L500" s="174"/>
      <c r="M500" s="92"/>
      <c r="N500" s="90"/>
      <c r="O500" s="90"/>
      <c r="P500" s="95"/>
      <c r="Q500" s="90"/>
      <c r="R500" s="180"/>
      <c r="S500" s="93"/>
      <c r="T500" s="93"/>
    </row>
    <row r="501" spans="1:20" ht="66" customHeight="1" x14ac:dyDescent="0.25">
      <c r="A501" s="89"/>
      <c r="B501" s="90"/>
      <c r="C501" s="90"/>
      <c r="D501" s="90"/>
      <c r="E501" s="92"/>
      <c r="F501" s="90"/>
      <c r="G501" s="93"/>
      <c r="H501" s="114"/>
      <c r="I501" s="114"/>
      <c r="J501" s="114"/>
      <c r="K501" s="114"/>
      <c r="L501" s="174"/>
      <c r="M501" s="92"/>
      <c r="N501" s="90"/>
      <c r="O501" s="90"/>
      <c r="P501" s="95"/>
      <c r="Q501" s="90"/>
      <c r="R501" s="180"/>
      <c r="S501" s="93"/>
      <c r="T501" s="93"/>
    </row>
    <row r="502" spans="1:20" ht="66" customHeight="1" x14ac:dyDescent="0.25">
      <c r="A502" s="89"/>
      <c r="B502" s="90"/>
      <c r="C502" s="90"/>
      <c r="D502" s="90"/>
      <c r="E502" s="92"/>
      <c r="F502" s="90"/>
      <c r="G502" s="93"/>
      <c r="H502" s="114"/>
      <c r="I502" s="114"/>
      <c r="J502" s="114"/>
      <c r="K502" s="114"/>
      <c r="L502" s="174"/>
      <c r="M502" s="92"/>
      <c r="N502" s="90"/>
      <c r="O502" s="90"/>
      <c r="P502" s="95"/>
      <c r="Q502" s="90"/>
      <c r="R502" s="180"/>
      <c r="S502" s="93"/>
      <c r="T502" s="93"/>
    </row>
    <row r="503" spans="1:20" ht="66" customHeight="1" x14ac:dyDescent="0.25">
      <c r="A503" s="89"/>
      <c r="B503" s="90"/>
      <c r="C503" s="90"/>
      <c r="D503" s="90"/>
      <c r="E503" s="92"/>
      <c r="F503" s="90"/>
      <c r="G503" s="93"/>
      <c r="H503" s="114"/>
      <c r="I503" s="114"/>
      <c r="J503" s="114"/>
      <c r="K503" s="114"/>
      <c r="L503" s="174"/>
      <c r="M503" s="92"/>
      <c r="N503" s="90"/>
      <c r="O503" s="90"/>
      <c r="P503" s="95"/>
      <c r="Q503" s="90"/>
      <c r="R503" s="180"/>
      <c r="S503" s="93"/>
      <c r="T503" s="93"/>
    </row>
    <row r="504" spans="1:20" ht="66" customHeight="1" x14ac:dyDescent="0.25">
      <c r="A504" s="89"/>
      <c r="B504" s="90"/>
      <c r="C504" s="90"/>
      <c r="D504" s="90"/>
      <c r="E504" s="92"/>
      <c r="F504" s="90"/>
      <c r="G504" s="93"/>
      <c r="H504" s="114"/>
      <c r="I504" s="114"/>
      <c r="J504" s="114"/>
      <c r="K504" s="114"/>
      <c r="L504" s="174"/>
      <c r="M504" s="92"/>
      <c r="N504" s="90"/>
      <c r="O504" s="90"/>
      <c r="P504" s="95"/>
      <c r="Q504" s="90"/>
      <c r="R504" s="180"/>
      <c r="S504" s="93"/>
      <c r="T504" s="93"/>
    </row>
    <row r="505" spans="1:20" ht="66" customHeight="1" x14ac:dyDescent="0.25">
      <c r="A505" s="89"/>
      <c r="B505" s="90"/>
      <c r="C505" s="90"/>
      <c r="D505" s="90"/>
      <c r="E505" s="92"/>
      <c r="F505" s="90"/>
      <c r="G505" s="93"/>
      <c r="H505" s="114"/>
      <c r="I505" s="114"/>
      <c r="J505" s="114"/>
      <c r="K505" s="114"/>
      <c r="L505" s="174"/>
      <c r="M505" s="92"/>
      <c r="N505" s="90"/>
      <c r="O505" s="90"/>
      <c r="P505" s="95"/>
      <c r="Q505" s="90"/>
      <c r="R505" s="180"/>
      <c r="S505" s="93"/>
      <c r="T505" s="93"/>
    </row>
    <row r="506" spans="1:20" ht="66" customHeight="1" x14ac:dyDescent="0.25">
      <c r="A506" s="89"/>
      <c r="B506" s="90"/>
      <c r="C506" s="90"/>
      <c r="D506" s="90"/>
      <c r="E506" s="92"/>
      <c r="F506" s="90"/>
      <c r="G506" s="93"/>
      <c r="H506" s="114"/>
      <c r="I506" s="114"/>
      <c r="J506" s="114"/>
      <c r="K506" s="114"/>
      <c r="L506" s="174"/>
      <c r="M506" s="92"/>
      <c r="N506" s="90"/>
      <c r="O506" s="90"/>
      <c r="P506" s="95"/>
      <c r="Q506" s="90"/>
      <c r="R506" s="180"/>
      <c r="S506" s="93"/>
      <c r="T506" s="93"/>
    </row>
    <row r="507" spans="1:20" ht="66" customHeight="1" x14ac:dyDescent="0.25">
      <c r="A507" s="89"/>
      <c r="B507" s="90"/>
      <c r="C507" s="90"/>
      <c r="D507" s="90"/>
      <c r="E507" s="92"/>
      <c r="F507" s="90"/>
      <c r="G507" s="93"/>
      <c r="H507" s="114"/>
      <c r="I507" s="114"/>
      <c r="J507" s="114"/>
      <c r="K507" s="114"/>
      <c r="L507" s="174"/>
      <c r="M507" s="92"/>
      <c r="N507" s="90"/>
      <c r="O507" s="90"/>
      <c r="P507" s="95"/>
      <c r="Q507" s="90"/>
      <c r="R507" s="180"/>
      <c r="S507" s="93"/>
      <c r="T507" s="93"/>
    </row>
    <row r="508" spans="1:20" ht="66" customHeight="1" x14ac:dyDescent="0.25">
      <c r="A508" s="89"/>
      <c r="B508" s="90"/>
      <c r="C508" s="90"/>
      <c r="D508" s="90"/>
      <c r="E508" s="92"/>
      <c r="F508" s="90"/>
      <c r="G508" s="93"/>
      <c r="H508" s="114"/>
      <c r="I508" s="114"/>
      <c r="J508" s="114"/>
      <c r="K508" s="114"/>
      <c r="L508" s="174"/>
      <c r="M508" s="92"/>
      <c r="N508" s="90"/>
      <c r="O508" s="90"/>
      <c r="P508" s="95"/>
      <c r="Q508" s="90"/>
      <c r="R508" s="180"/>
      <c r="S508" s="93"/>
      <c r="T508" s="93"/>
    </row>
    <row r="509" spans="1:20" ht="66" customHeight="1" x14ac:dyDescent="0.25">
      <c r="A509" s="89"/>
      <c r="B509" s="90"/>
      <c r="C509" s="90"/>
      <c r="D509" s="90"/>
      <c r="E509" s="92"/>
      <c r="F509" s="90"/>
      <c r="G509" s="93"/>
      <c r="H509" s="114"/>
      <c r="I509" s="114"/>
      <c r="J509" s="114"/>
      <c r="K509" s="114"/>
      <c r="L509" s="174"/>
      <c r="M509" s="92"/>
      <c r="N509" s="90"/>
      <c r="O509" s="90"/>
      <c r="P509" s="95"/>
      <c r="Q509" s="90"/>
      <c r="R509" s="180"/>
      <c r="S509" s="93"/>
      <c r="T509" s="93"/>
    </row>
    <row r="510" spans="1:20" ht="66" customHeight="1" x14ac:dyDescent="0.25">
      <c r="A510" s="89"/>
      <c r="B510" s="90"/>
      <c r="C510" s="90"/>
      <c r="D510" s="90"/>
      <c r="E510" s="92"/>
      <c r="F510" s="90"/>
      <c r="G510" s="93"/>
      <c r="H510" s="114"/>
      <c r="I510" s="114"/>
      <c r="J510" s="114"/>
      <c r="K510" s="114"/>
      <c r="L510" s="174"/>
      <c r="M510" s="92"/>
      <c r="N510" s="90"/>
      <c r="O510" s="90"/>
      <c r="P510" s="95"/>
      <c r="Q510" s="90"/>
      <c r="R510" s="180"/>
      <c r="S510" s="93"/>
      <c r="T510" s="93"/>
    </row>
    <row r="511" spans="1:20" ht="66" customHeight="1" x14ac:dyDescent="0.25">
      <c r="A511" s="89"/>
      <c r="B511" s="90"/>
      <c r="C511" s="90"/>
      <c r="D511" s="90"/>
      <c r="E511" s="92"/>
      <c r="F511" s="90"/>
      <c r="G511" s="93"/>
      <c r="H511" s="114"/>
      <c r="I511" s="114"/>
      <c r="J511" s="114"/>
      <c r="K511" s="114"/>
      <c r="L511" s="174"/>
      <c r="M511" s="92"/>
      <c r="N511" s="90"/>
      <c r="O511" s="90"/>
      <c r="P511" s="95"/>
      <c r="Q511" s="90"/>
      <c r="R511" s="180"/>
      <c r="S511" s="93"/>
      <c r="T511" s="93"/>
    </row>
    <row r="512" spans="1:20" ht="66" customHeight="1" x14ac:dyDescent="0.25">
      <c r="A512" s="89"/>
      <c r="B512" s="90"/>
      <c r="C512" s="90"/>
      <c r="D512" s="90"/>
      <c r="E512" s="92"/>
      <c r="F512" s="90"/>
      <c r="G512" s="93"/>
      <c r="H512" s="114"/>
      <c r="I512" s="114"/>
      <c r="J512" s="114"/>
      <c r="K512" s="114"/>
      <c r="L512" s="174"/>
      <c r="M512" s="92"/>
      <c r="N512" s="90"/>
      <c r="O512" s="90"/>
      <c r="P512" s="95"/>
      <c r="Q512" s="90"/>
      <c r="R512" s="180"/>
      <c r="S512" s="93"/>
      <c r="T512" s="93"/>
    </row>
    <row r="513" spans="1:20" ht="66" customHeight="1" x14ac:dyDescent="0.25">
      <c r="A513" s="89"/>
      <c r="B513" s="90"/>
      <c r="C513" s="90"/>
      <c r="D513" s="90"/>
      <c r="E513" s="92"/>
      <c r="F513" s="90"/>
      <c r="G513" s="93"/>
      <c r="H513" s="114"/>
      <c r="I513" s="114"/>
      <c r="J513" s="114"/>
      <c r="K513" s="114"/>
      <c r="L513" s="174"/>
      <c r="M513" s="92"/>
      <c r="N513" s="90"/>
      <c r="O513" s="90"/>
      <c r="P513" s="95"/>
      <c r="Q513" s="90"/>
      <c r="R513" s="180"/>
      <c r="S513" s="93"/>
      <c r="T513" s="93"/>
    </row>
    <row r="514" spans="1:20" ht="66" customHeight="1" x14ac:dyDescent="0.25">
      <c r="A514" s="89"/>
      <c r="B514" s="90"/>
      <c r="C514" s="90"/>
      <c r="D514" s="90"/>
      <c r="E514" s="92"/>
      <c r="F514" s="90"/>
      <c r="G514" s="93"/>
      <c r="H514" s="114"/>
      <c r="I514" s="114"/>
      <c r="J514" s="114"/>
      <c r="K514" s="114"/>
      <c r="L514" s="174"/>
      <c r="M514" s="92"/>
      <c r="N514" s="90"/>
      <c r="O514" s="90"/>
      <c r="P514" s="95"/>
      <c r="Q514" s="90"/>
      <c r="R514" s="180"/>
      <c r="S514" s="93"/>
      <c r="T514" s="93"/>
    </row>
    <row r="515" spans="1:20" ht="66" customHeight="1" x14ac:dyDescent="0.25">
      <c r="A515" s="89"/>
      <c r="B515" s="90"/>
      <c r="C515" s="90"/>
      <c r="D515" s="90"/>
      <c r="E515" s="92"/>
      <c r="F515" s="90"/>
      <c r="G515" s="93"/>
      <c r="H515" s="114"/>
      <c r="I515" s="114"/>
      <c r="J515" s="114"/>
      <c r="K515" s="114"/>
      <c r="L515" s="174"/>
      <c r="M515" s="92"/>
      <c r="N515" s="90"/>
      <c r="O515" s="90"/>
      <c r="P515" s="95"/>
      <c r="Q515" s="90"/>
      <c r="R515" s="180"/>
      <c r="S515" s="93"/>
      <c r="T515" s="93"/>
    </row>
    <row r="516" spans="1:20" ht="66" customHeight="1" x14ac:dyDescent="0.25">
      <c r="A516" s="89"/>
      <c r="B516" s="90"/>
      <c r="C516" s="90"/>
      <c r="D516" s="90"/>
      <c r="E516" s="92"/>
      <c r="F516" s="90"/>
      <c r="G516" s="93"/>
      <c r="H516" s="114"/>
      <c r="I516" s="114"/>
      <c r="J516" s="114"/>
      <c r="K516" s="114"/>
      <c r="L516" s="174"/>
      <c r="M516" s="92"/>
      <c r="N516" s="90"/>
      <c r="O516" s="90"/>
      <c r="P516" s="95"/>
      <c r="Q516" s="90"/>
      <c r="R516" s="180"/>
      <c r="S516" s="93"/>
      <c r="T516" s="93"/>
    </row>
    <row r="517" spans="1:20" ht="66" customHeight="1" x14ac:dyDescent="0.25">
      <c r="A517" s="89"/>
      <c r="B517" s="90"/>
      <c r="C517" s="90"/>
      <c r="D517" s="90"/>
      <c r="E517" s="92"/>
      <c r="F517" s="90"/>
      <c r="G517" s="93"/>
      <c r="H517" s="114"/>
      <c r="I517" s="114"/>
      <c r="J517" s="114"/>
      <c r="K517" s="114"/>
      <c r="L517" s="174"/>
      <c r="M517" s="92"/>
      <c r="N517" s="90"/>
      <c r="O517" s="90"/>
      <c r="P517" s="95"/>
      <c r="Q517" s="90"/>
      <c r="R517" s="180"/>
      <c r="S517" s="93"/>
      <c r="T517" s="93"/>
    </row>
    <row r="518" spans="1:20" ht="66" customHeight="1" x14ac:dyDescent="0.25">
      <c r="A518" s="89"/>
      <c r="B518" s="90"/>
      <c r="C518" s="90"/>
      <c r="D518" s="90"/>
      <c r="E518" s="92"/>
      <c r="F518" s="90"/>
      <c r="G518" s="93"/>
      <c r="H518" s="114"/>
      <c r="I518" s="114"/>
      <c r="J518" s="114"/>
      <c r="K518" s="114"/>
      <c r="L518" s="273"/>
      <c r="M518" s="96"/>
      <c r="N518" s="90"/>
      <c r="O518" s="90"/>
      <c r="P518" s="95"/>
      <c r="Q518" s="90"/>
      <c r="R518" s="180"/>
      <c r="S518" s="93"/>
      <c r="T518" s="93"/>
    </row>
    <row r="519" spans="1:20" ht="66" customHeight="1" x14ac:dyDescent="0.25">
      <c r="A519" s="89"/>
      <c r="B519" s="90"/>
      <c r="C519" s="90"/>
      <c r="D519" s="90"/>
      <c r="E519" s="92"/>
      <c r="F519" s="90"/>
      <c r="G519" s="93"/>
      <c r="H519" s="114"/>
      <c r="I519" s="114"/>
      <c r="J519" s="114"/>
      <c r="K519" s="114"/>
      <c r="L519" s="273"/>
      <c r="M519" s="96"/>
      <c r="N519" s="90"/>
      <c r="O519" s="90"/>
      <c r="P519" s="95"/>
      <c r="Q519" s="90"/>
      <c r="R519" s="180"/>
      <c r="S519" s="93"/>
      <c r="T519" s="93"/>
    </row>
    <row r="520" spans="1:20" ht="66" customHeight="1" x14ac:dyDescent="0.25">
      <c r="A520" s="89"/>
      <c r="B520" s="90"/>
      <c r="C520" s="90"/>
      <c r="D520" s="90"/>
      <c r="E520" s="92"/>
      <c r="F520" s="90"/>
      <c r="G520" s="93"/>
      <c r="H520" s="114"/>
      <c r="I520" s="114"/>
      <c r="J520" s="114"/>
      <c r="K520" s="114"/>
      <c r="L520" s="273"/>
      <c r="M520" s="96"/>
      <c r="N520" s="90"/>
      <c r="O520" s="90"/>
      <c r="P520" s="95"/>
      <c r="Q520" s="90"/>
      <c r="R520" s="180"/>
      <c r="S520" s="93"/>
      <c r="T520" s="93"/>
    </row>
    <row r="521" spans="1:20" ht="66" customHeight="1" x14ac:dyDescent="0.25">
      <c r="A521" s="89"/>
      <c r="B521" s="90"/>
      <c r="C521" s="90"/>
      <c r="D521" s="90"/>
      <c r="E521" s="92"/>
      <c r="F521" s="90"/>
      <c r="G521" s="93"/>
      <c r="H521" s="114"/>
      <c r="I521" s="114"/>
      <c r="J521" s="114"/>
      <c r="K521" s="114"/>
      <c r="L521" s="174"/>
      <c r="M521" s="92"/>
      <c r="N521" s="90"/>
      <c r="O521" s="90"/>
      <c r="P521" s="95"/>
      <c r="Q521" s="90"/>
      <c r="R521" s="180"/>
      <c r="S521" s="93"/>
      <c r="T521" s="93"/>
    </row>
    <row r="522" spans="1:20" ht="66" customHeight="1" x14ac:dyDescent="0.25">
      <c r="A522" s="89"/>
      <c r="B522" s="90"/>
      <c r="C522" s="90"/>
      <c r="D522" s="90"/>
      <c r="E522" s="92"/>
      <c r="F522" s="90"/>
      <c r="G522" s="93"/>
      <c r="H522" s="114"/>
      <c r="I522" s="114"/>
      <c r="J522" s="114"/>
      <c r="K522" s="114"/>
      <c r="L522" s="174"/>
      <c r="M522" s="92"/>
      <c r="N522" s="90"/>
      <c r="O522" s="90"/>
      <c r="P522" s="95"/>
      <c r="Q522" s="90"/>
      <c r="R522" s="180"/>
      <c r="S522" s="93"/>
      <c r="T522" s="93"/>
    </row>
    <row r="523" spans="1:20" ht="66" customHeight="1" x14ac:dyDescent="0.25">
      <c r="A523" s="89"/>
      <c r="B523" s="90"/>
      <c r="C523" s="90"/>
      <c r="D523" s="90"/>
      <c r="E523" s="92"/>
      <c r="F523" s="90"/>
      <c r="G523" s="93"/>
      <c r="H523" s="114"/>
      <c r="I523" s="114"/>
      <c r="J523" s="114"/>
      <c r="K523" s="114"/>
      <c r="L523" s="174"/>
      <c r="M523" s="92"/>
      <c r="N523" s="90"/>
      <c r="O523" s="90"/>
      <c r="P523" s="95"/>
      <c r="Q523" s="90"/>
      <c r="R523" s="180"/>
      <c r="S523" s="93"/>
      <c r="T523" s="93"/>
    </row>
    <row r="524" spans="1:20" ht="66" customHeight="1" x14ac:dyDescent="0.25">
      <c r="A524" s="89"/>
      <c r="B524" s="90"/>
      <c r="C524" s="90"/>
      <c r="D524" s="90"/>
      <c r="E524" s="92"/>
      <c r="F524" s="90"/>
      <c r="G524" s="93"/>
      <c r="H524" s="114"/>
      <c r="I524" s="114"/>
      <c r="J524" s="114"/>
      <c r="K524" s="114"/>
      <c r="L524" s="174"/>
      <c r="M524" s="92"/>
      <c r="N524" s="90"/>
      <c r="O524" s="90"/>
      <c r="P524" s="95"/>
      <c r="Q524" s="90"/>
      <c r="R524" s="180"/>
      <c r="S524" s="93"/>
      <c r="T524" s="93"/>
    </row>
    <row r="525" spans="1:20" ht="66" customHeight="1" x14ac:dyDescent="0.25">
      <c r="A525" s="89"/>
      <c r="B525" s="90"/>
      <c r="C525" s="90"/>
      <c r="D525" s="90"/>
      <c r="E525" s="92"/>
      <c r="F525" s="90"/>
      <c r="G525" s="93"/>
      <c r="H525" s="114"/>
      <c r="I525" s="114"/>
      <c r="J525" s="114"/>
      <c r="K525" s="114"/>
      <c r="L525" s="174"/>
      <c r="M525" s="92"/>
      <c r="N525" s="90"/>
      <c r="O525" s="90"/>
      <c r="P525" s="95"/>
      <c r="Q525" s="90"/>
      <c r="R525" s="180"/>
      <c r="S525" s="93"/>
      <c r="T525" s="93"/>
    </row>
    <row r="526" spans="1:20" ht="66" customHeight="1" x14ac:dyDescent="0.25">
      <c r="A526" s="89"/>
      <c r="B526" s="90"/>
      <c r="C526" s="90"/>
      <c r="D526" s="90"/>
      <c r="E526" s="92"/>
      <c r="F526" s="90"/>
      <c r="G526" s="93"/>
      <c r="H526" s="114"/>
      <c r="I526" s="114"/>
      <c r="J526" s="114"/>
      <c r="K526" s="114"/>
      <c r="L526" s="174"/>
      <c r="M526" s="92"/>
      <c r="N526" s="90"/>
      <c r="O526" s="90"/>
      <c r="P526" s="95"/>
      <c r="Q526" s="90"/>
      <c r="R526" s="180"/>
      <c r="S526" s="93"/>
      <c r="T526" s="93"/>
    </row>
    <row r="527" spans="1:20" ht="66" customHeight="1" x14ac:dyDescent="0.25">
      <c r="A527" s="89"/>
      <c r="B527" s="90"/>
      <c r="C527" s="90"/>
      <c r="D527" s="90"/>
      <c r="E527" s="92"/>
      <c r="F527" s="90"/>
      <c r="G527" s="93"/>
      <c r="H527" s="114"/>
      <c r="I527" s="114"/>
      <c r="J527" s="114"/>
      <c r="K527" s="114"/>
      <c r="L527" s="174"/>
      <c r="M527" s="92"/>
      <c r="N527" s="90"/>
      <c r="O527" s="90"/>
      <c r="P527" s="95"/>
      <c r="Q527" s="90"/>
      <c r="R527" s="180"/>
      <c r="S527" s="93"/>
      <c r="T527" s="93"/>
    </row>
    <row r="528" spans="1:20" ht="66" customHeight="1" x14ac:dyDescent="0.25">
      <c r="A528" s="89"/>
      <c r="B528" s="90"/>
      <c r="C528" s="90"/>
      <c r="D528" s="90"/>
      <c r="E528" s="92"/>
      <c r="F528" s="90"/>
      <c r="G528" s="93"/>
      <c r="H528" s="114"/>
      <c r="I528" s="114"/>
      <c r="J528" s="114"/>
      <c r="K528" s="114"/>
      <c r="L528" s="174"/>
      <c r="M528" s="92"/>
      <c r="N528" s="90"/>
      <c r="O528" s="90"/>
      <c r="P528" s="95"/>
      <c r="Q528" s="90"/>
      <c r="R528" s="180"/>
      <c r="S528" s="93"/>
      <c r="T528" s="93"/>
    </row>
    <row r="529" spans="1:20" ht="66" customHeight="1" x14ac:dyDescent="0.25">
      <c r="A529" s="89"/>
      <c r="B529" s="90"/>
      <c r="C529" s="90"/>
      <c r="D529" s="90"/>
      <c r="E529" s="92"/>
      <c r="F529" s="90"/>
      <c r="G529" s="93"/>
      <c r="H529" s="114"/>
      <c r="I529" s="114"/>
      <c r="J529" s="114"/>
      <c r="K529" s="114"/>
      <c r="L529" s="174"/>
      <c r="M529" s="92"/>
      <c r="N529" s="90"/>
      <c r="O529" s="90"/>
      <c r="P529" s="95"/>
      <c r="Q529" s="90"/>
      <c r="R529" s="180"/>
      <c r="S529" s="93"/>
      <c r="T529" s="93"/>
    </row>
    <row r="530" spans="1:20" ht="66" customHeight="1" x14ac:dyDescent="0.25">
      <c r="A530" s="89"/>
      <c r="B530" s="90"/>
      <c r="C530" s="90"/>
      <c r="D530" s="90"/>
      <c r="E530" s="92"/>
      <c r="F530" s="90"/>
      <c r="G530" s="93"/>
      <c r="H530" s="114"/>
      <c r="I530" s="114"/>
      <c r="J530" s="114"/>
      <c r="K530" s="114"/>
      <c r="L530" s="174"/>
      <c r="M530" s="92"/>
      <c r="N530" s="90"/>
      <c r="O530" s="90"/>
      <c r="P530" s="95"/>
      <c r="Q530" s="90"/>
      <c r="R530" s="180"/>
      <c r="S530" s="93"/>
      <c r="T530" s="93"/>
    </row>
    <row r="531" spans="1:20" ht="66" customHeight="1" x14ac:dyDescent="0.25">
      <c r="A531" s="89"/>
      <c r="B531" s="90"/>
      <c r="C531" s="90"/>
      <c r="D531" s="90"/>
      <c r="E531" s="92"/>
      <c r="F531" s="90"/>
      <c r="G531" s="93"/>
      <c r="H531" s="114"/>
      <c r="I531" s="114"/>
      <c r="J531" s="114"/>
      <c r="K531" s="114"/>
      <c r="L531" s="174"/>
      <c r="M531" s="92"/>
      <c r="N531" s="90"/>
      <c r="O531" s="90"/>
      <c r="P531" s="95"/>
      <c r="Q531" s="90"/>
      <c r="R531" s="180"/>
      <c r="S531" s="93"/>
      <c r="T531" s="93"/>
    </row>
    <row r="532" spans="1:20" ht="66" customHeight="1" x14ac:dyDescent="0.25">
      <c r="A532" s="89"/>
      <c r="B532" s="90"/>
      <c r="C532" s="90"/>
      <c r="D532" s="90"/>
      <c r="E532" s="92"/>
      <c r="F532" s="90"/>
      <c r="G532" s="93"/>
      <c r="H532" s="114"/>
      <c r="I532" s="114"/>
      <c r="J532" s="114"/>
      <c r="K532" s="114"/>
      <c r="L532" s="174"/>
      <c r="M532" s="92"/>
      <c r="N532" s="90"/>
      <c r="O532" s="90"/>
      <c r="P532" s="95"/>
      <c r="Q532" s="90"/>
      <c r="R532" s="180"/>
      <c r="S532" s="93"/>
      <c r="T532" s="93"/>
    </row>
    <row r="533" spans="1:20" ht="66" customHeight="1" x14ac:dyDescent="0.25">
      <c r="A533" s="89"/>
      <c r="B533" s="90"/>
      <c r="C533" s="90"/>
      <c r="D533" s="90"/>
      <c r="E533" s="92"/>
      <c r="F533" s="90"/>
      <c r="G533" s="93"/>
      <c r="H533" s="114"/>
      <c r="I533" s="114"/>
      <c r="J533" s="114"/>
      <c r="K533" s="114"/>
      <c r="L533" s="174"/>
      <c r="M533" s="92"/>
      <c r="N533" s="90"/>
      <c r="O533" s="90"/>
      <c r="P533" s="95"/>
      <c r="Q533" s="90"/>
      <c r="R533" s="180"/>
      <c r="S533" s="93"/>
      <c r="T533" s="93"/>
    </row>
    <row r="534" spans="1:20" ht="66" customHeight="1" x14ac:dyDescent="0.25">
      <c r="A534" s="89"/>
      <c r="B534" s="90"/>
      <c r="C534" s="90"/>
      <c r="D534" s="90"/>
      <c r="E534" s="92"/>
      <c r="F534" s="90"/>
      <c r="G534" s="93"/>
      <c r="H534" s="114"/>
      <c r="I534" s="114"/>
      <c r="J534" s="114"/>
      <c r="K534" s="114"/>
      <c r="L534" s="174"/>
      <c r="M534" s="92"/>
      <c r="N534" s="90"/>
      <c r="O534" s="90"/>
      <c r="P534" s="95"/>
      <c r="Q534" s="90"/>
      <c r="R534" s="180"/>
      <c r="S534" s="93"/>
      <c r="T534" s="93"/>
    </row>
    <row r="535" spans="1:20" ht="66" customHeight="1" x14ac:dyDescent="0.25">
      <c r="A535" s="89"/>
      <c r="B535" s="90"/>
      <c r="C535" s="90"/>
      <c r="D535" s="90"/>
      <c r="E535" s="92"/>
      <c r="F535" s="90"/>
      <c r="G535" s="93"/>
      <c r="H535" s="114"/>
      <c r="I535" s="114"/>
      <c r="J535" s="114"/>
      <c r="K535" s="114"/>
      <c r="L535" s="174"/>
      <c r="M535" s="92"/>
      <c r="N535" s="90"/>
      <c r="O535" s="90"/>
      <c r="P535" s="93"/>
      <c r="Q535" s="90"/>
      <c r="R535" s="180"/>
      <c r="S535" s="93"/>
      <c r="T535" s="93"/>
    </row>
    <row r="536" spans="1:20" ht="66" customHeight="1" x14ac:dyDescent="0.25">
      <c r="A536" s="89"/>
      <c r="B536" s="90"/>
      <c r="C536" s="90"/>
      <c r="D536" s="90"/>
      <c r="E536" s="92"/>
      <c r="F536" s="90"/>
      <c r="G536" s="93"/>
      <c r="H536" s="114"/>
      <c r="I536" s="114"/>
      <c r="J536" s="114"/>
      <c r="K536" s="114"/>
      <c r="L536" s="174"/>
      <c r="M536" s="92"/>
      <c r="N536" s="90"/>
      <c r="O536" s="90"/>
      <c r="P536" s="93"/>
      <c r="Q536" s="90"/>
      <c r="R536" s="180"/>
      <c r="S536" s="93"/>
      <c r="T536" s="93"/>
    </row>
    <row r="537" spans="1:20" ht="66" customHeight="1" x14ac:dyDescent="0.25">
      <c r="A537" s="89"/>
      <c r="B537" s="90"/>
      <c r="C537" s="90"/>
      <c r="D537" s="90"/>
      <c r="E537" s="92"/>
      <c r="F537" s="90"/>
      <c r="G537" s="93"/>
      <c r="H537" s="114"/>
      <c r="I537" s="114"/>
      <c r="J537" s="114"/>
      <c r="K537" s="114"/>
      <c r="L537" s="174"/>
      <c r="M537" s="92"/>
      <c r="N537" s="90"/>
      <c r="O537" s="90"/>
      <c r="P537" s="93"/>
      <c r="Q537" s="90"/>
      <c r="R537" s="180"/>
      <c r="S537" s="93"/>
      <c r="T537" s="93"/>
    </row>
    <row r="538" spans="1:20" ht="66" customHeight="1" x14ac:dyDescent="0.25">
      <c r="A538" s="89"/>
      <c r="B538" s="90"/>
      <c r="C538" s="90"/>
      <c r="D538" s="90"/>
      <c r="E538" s="92"/>
      <c r="F538" s="90"/>
      <c r="G538" s="93"/>
      <c r="H538" s="114"/>
      <c r="I538" s="114"/>
      <c r="J538" s="114"/>
      <c r="K538" s="114"/>
      <c r="L538" s="174"/>
      <c r="M538" s="92"/>
      <c r="N538" s="90"/>
      <c r="O538" s="90"/>
      <c r="P538" s="93"/>
      <c r="Q538" s="90"/>
      <c r="R538" s="180"/>
      <c r="S538" s="93"/>
      <c r="T538" s="93"/>
    </row>
    <row r="539" spans="1:20" ht="66" customHeight="1" x14ac:dyDescent="0.25">
      <c r="A539" s="89"/>
      <c r="B539" s="90"/>
      <c r="C539" s="90"/>
      <c r="D539" s="90"/>
      <c r="E539" s="92"/>
      <c r="F539" s="90"/>
      <c r="G539" s="93"/>
      <c r="H539" s="114"/>
      <c r="I539" s="114"/>
      <c r="J539" s="114"/>
      <c r="K539" s="114"/>
      <c r="L539" s="174"/>
      <c r="M539" s="92"/>
      <c r="N539" s="90"/>
      <c r="O539" s="90"/>
      <c r="P539" s="93"/>
      <c r="Q539" s="90"/>
      <c r="R539" s="180"/>
      <c r="S539" s="93"/>
      <c r="T539" s="93"/>
    </row>
    <row r="540" spans="1:20" ht="66" customHeight="1" x14ac:dyDescent="0.25">
      <c r="A540" s="89"/>
      <c r="B540" s="90"/>
      <c r="C540" s="90"/>
      <c r="D540" s="90"/>
      <c r="E540" s="92"/>
      <c r="F540" s="90"/>
      <c r="G540" s="93"/>
      <c r="H540" s="114"/>
      <c r="I540" s="114"/>
      <c r="J540" s="114"/>
      <c r="K540" s="114"/>
      <c r="L540" s="174"/>
      <c r="M540" s="92"/>
      <c r="N540" s="90"/>
      <c r="O540" s="90"/>
      <c r="P540" s="93"/>
      <c r="Q540" s="90"/>
      <c r="R540" s="180"/>
      <c r="S540" s="93"/>
      <c r="T540" s="93"/>
    </row>
    <row r="541" spans="1:20" ht="66" customHeight="1" x14ac:dyDescent="0.25">
      <c r="A541" s="89"/>
      <c r="B541" s="90"/>
      <c r="C541" s="90"/>
      <c r="D541" s="90"/>
      <c r="E541" s="92"/>
      <c r="F541" s="90"/>
      <c r="G541" s="93"/>
      <c r="H541" s="114"/>
      <c r="I541" s="114"/>
      <c r="J541" s="114"/>
      <c r="K541" s="114"/>
      <c r="L541" s="174"/>
      <c r="M541" s="92"/>
      <c r="N541" s="90"/>
      <c r="O541" s="90"/>
      <c r="P541" s="93"/>
      <c r="Q541" s="90"/>
      <c r="R541" s="180"/>
      <c r="S541" s="93"/>
      <c r="T541" s="93"/>
    </row>
    <row r="542" spans="1:20" ht="66" customHeight="1" x14ac:dyDescent="0.25">
      <c r="A542" s="89"/>
      <c r="B542" s="90"/>
      <c r="C542" s="90"/>
      <c r="D542" s="90"/>
      <c r="E542" s="92"/>
      <c r="F542" s="90"/>
      <c r="G542" s="93"/>
      <c r="H542" s="114"/>
      <c r="I542" s="114"/>
      <c r="J542" s="114"/>
      <c r="K542" s="114"/>
      <c r="L542" s="174"/>
      <c r="M542" s="92"/>
      <c r="N542" s="90"/>
      <c r="O542" s="90"/>
      <c r="P542" s="93"/>
      <c r="Q542" s="90"/>
      <c r="R542" s="180"/>
      <c r="S542" s="93"/>
      <c r="T542" s="93"/>
    </row>
    <row r="543" spans="1:20" ht="66" customHeight="1" x14ac:dyDescent="0.25">
      <c r="A543" s="89"/>
      <c r="B543" s="90"/>
      <c r="C543" s="90"/>
      <c r="D543" s="90"/>
      <c r="E543" s="92"/>
      <c r="F543" s="90"/>
      <c r="G543" s="93"/>
      <c r="H543" s="114"/>
      <c r="I543" s="114"/>
      <c r="J543" s="114"/>
      <c r="K543" s="114"/>
      <c r="L543" s="174"/>
      <c r="M543" s="92"/>
      <c r="N543" s="90"/>
      <c r="O543" s="90"/>
      <c r="P543" s="93"/>
      <c r="Q543" s="90"/>
      <c r="R543" s="180"/>
      <c r="S543" s="93"/>
      <c r="T543" s="93"/>
    </row>
    <row r="544" spans="1:20" ht="66" customHeight="1" x14ac:dyDescent="0.25">
      <c r="A544" s="89"/>
      <c r="B544" s="90"/>
      <c r="C544" s="90"/>
      <c r="D544" s="90"/>
      <c r="E544" s="92"/>
      <c r="F544" s="90"/>
      <c r="G544" s="93"/>
      <c r="H544" s="114"/>
      <c r="I544" s="114"/>
      <c r="J544" s="114"/>
      <c r="K544" s="114"/>
      <c r="L544" s="174"/>
      <c r="M544" s="92"/>
      <c r="N544" s="90"/>
      <c r="O544" s="90"/>
      <c r="P544" s="93"/>
      <c r="Q544" s="90"/>
      <c r="R544" s="180"/>
      <c r="S544" s="93"/>
      <c r="T544" s="93"/>
    </row>
    <row r="545" spans="1:20" ht="66" customHeight="1" x14ac:dyDescent="0.25">
      <c r="A545" s="89"/>
      <c r="B545" s="90"/>
      <c r="C545" s="90"/>
      <c r="D545" s="90"/>
      <c r="E545" s="92"/>
      <c r="F545" s="90"/>
      <c r="G545" s="93"/>
      <c r="H545" s="114"/>
      <c r="I545" s="114"/>
      <c r="J545" s="114"/>
      <c r="K545" s="114"/>
      <c r="L545" s="174"/>
      <c r="M545" s="92"/>
      <c r="N545" s="90"/>
      <c r="O545" s="90"/>
      <c r="P545" s="93"/>
      <c r="Q545" s="90"/>
      <c r="R545" s="180"/>
      <c r="S545" s="93"/>
      <c r="T545" s="93"/>
    </row>
    <row r="546" spans="1:20" ht="66" customHeight="1" x14ac:dyDescent="0.25">
      <c r="A546" s="89"/>
      <c r="B546" s="90"/>
      <c r="C546" s="90"/>
      <c r="D546" s="90"/>
      <c r="E546" s="92"/>
      <c r="F546" s="90"/>
      <c r="G546" s="93"/>
      <c r="H546" s="114"/>
      <c r="I546" s="114"/>
      <c r="J546" s="114"/>
      <c r="K546" s="114"/>
      <c r="L546" s="174"/>
      <c r="M546" s="92"/>
      <c r="N546" s="90"/>
      <c r="O546" s="90"/>
      <c r="P546" s="93"/>
      <c r="Q546" s="90"/>
      <c r="R546" s="180"/>
      <c r="S546" s="93"/>
      <c r="T546" s="93"/>
    </row>
    <row r="547" spans="1:20" ht="66" customHeight="1" x14ac:dyDescent="0.25">
      <c r="A547" s="89"/>
      <c r="B547" s="90"/>
      <c r="C547" s="90"/>
      <c r="D547" s="90"/>
      <c r="E547" s="92"/>
      <c r="F547" s="90"/>
      <c r="G547" s="93"/>
      <c r="H547" s="114"/>
      <c r="I547" s="114"/>
      <c r="J547" s="114"/>
      <c r="K547" s="114"/>
      <c r="L547" s="174"/>
      <c r="M547" s="92"/>
      <c r="N547" s="90"/>
      <c r="O547" s="90"/>
      <c r="P547" s="93"/>
      <c r="Q547" s="90"/>
      <c r="R547" s="180"/>
      <c r="S547" s="93"/>
      <c r="T547" s="93"/>
    </row>
    <row r="548" spans="1:20" ht="66" customHeight="1" x14ac:dyDescent="0.25">
      <c r="A548" s="89"/>
      <c r="B548" s="90"/>
      <c r="C548" s="90"/>
      <c r="D548" s="90"/>
      <c r="E548" s="92"/>
      <c r="F548" s="90"/>
      <c r="G548" s="93"/>
      <c r="H548" s="114"/>
      <c r="I548" s="114"/>
      <c r="J548" s="114"/>
      <c r="K548" s="114"/>
      <c r="L548" s="174"/>
      <c r="M548" s="92"/>
      <c r="N548" s="90"/>
      <c r="O548" s="90"/>
      <c r="P548" s="93"/>
      <c r="Q548" s="90"/>
      <c r="R548" s="180"/>
      <c r="S548" s="93"/>
      <c r="T548" s="93"/>
    </row>
    <row r="549" spans="1:20" ht="66" customHeight="1" x14ac:dyDescent="0.25">
      <c r="A549" s="89"/>
      <c r="B549" s="90"/>
      <c r="C549" s="90"/>
      <c r="D549" s="90"/>
      <c r="E549" s="92"/>
      <c r="F549" s="90"/>
      <c r="G549" s="93"/>
      <c r="H549" s="114"/>
      <c r="I549" s="114"/>
      <c r="J549" s="114"/>
      <c r="K549" s="114"/>
      <c r="L549" s="174"/>
      <c r="M549" s="92"/>
      <c r="N549" s="90"/>
      <c r="O549" s="90"/>
      <c r="P549" s="93"/>
      <c r="Q549" s="90"/>
      <c r="R549" s="180"/>
      <c r="S549" s="93"/>
      <c r="T549" s="93"/>
    </row>
    <row r="550" spans="1:20" ht="66" customHeight="1" x14ac:dyDescent="0.25">
      <c r="A550" s="89"/>
      <c r="B550" s="90"/>
      <c r="C550" s="90"/>
      <c r="D550" s="90"/>
      <c r="E550" s="92"/>
      <c r="F550" s="90"/>
      <c r="G550" s="93"/>
      <c r="H550" s="114"/>
      <c r="I550" s="114"/>
      <c r="J550" s="114"/>
      <c r="K550" s="114"/>
      <c r="L550" s="174"/>
      <c r="M550" s="92"/>
      <c r="N550" s="90"/>
      <c r="O550" s="90"/>
      <c r="P550" s="93"/>
      <c r="Q550" s="90"/>
      <c r="R550" s="180"/>
      <c r="S550" s="93"/>
      <c r="T550" s="93"/>
    </row>
    <row r="551" spans="1:20" ht="66" customHeight="1" x14ac:dyDescent="0.25">
      <c r="A551" s="89"/>
      <c r="B551" s="90"/>
      <c r="C551" s="90"/>
      <c r="D551" s="90"/>
      <c r="E551" s="92"/>
      <c r="F551" s="90"/>
      <c r="G551" s="93"/>
      <c r="H551" s="114"/>
      <c r="I551" s="114"/>
      <c r="J551" s="114"/>
      <c r="K551" s="114"/>
      <c r="L551" s="174"/>
      <c r="M551" s="92"/>
      <c r="N551" s="90"/>
      <c r="O551" s="90"/>
      <c r="P551" s="93"/>
      <c r="Q551" s="90"/>
      <c r="R551" s="180"/>
      <c r="S551" s="93"/>
      <c r="T551" s="93"/>
    </row>
    <row r="552" spans="1:20" ht="66" customHeight="1" x14ac:dyDescent="0.25">
      <c r="A552" s="89"/>
      <c r="B552" s="90"/>
      <c r="C552" s="90"/>
      <c r="D552" s="90"/>
      <c r="E552" s="92"/>
      <c r="F552" s="90"/>
      <c r="G552" s="93"/>
      <c r="H552" s="114"/>
      <c r="I552" s="114"/>
      <c r="J552" s="114"/>
      <c r="K552" s="114"/>
      <c r="L552" s="174"/>
      <c r="M552" s="92"/>
      <c r="N552" s="90"/>
      <c r="O552" s="90"/>
      <c r="P552" s="93"/>
      <c r="Q552" s="90"/>
      <c r="R552" s="180"/>
      <c r="S552" s="93"/>
      <c r="T552" s="93"/>
    </row>
    <row r="553" spans="1:20" ht="66" customHeight="1" x14ac:dyDescent="0.25">
      <c r="A553" s="89"/>
      <c r="B553" s="90"/>
      <c r="C553" s="90"/>
      <c r="D553" s="90"/>
      <c r="E553" s="92"/>
      <c r="F553" s="90"/>
      <c r="G553" s="93"/>
      <c r="H553" s="114"/>
      <c r="I553" s="114"/>
      <c r="J553" s="114"/>
      <c r="K553" s="114"/>
      <c r="L553" s="174"/>
      <c r="M553" s="92"/>
      <c r="N553" s="90"/>
      <c r="O553" s="90"/>
      <c r="P553" s="93"/>
      <c r="Q553" s="90"/>
      <c r="R553" s="180"/>
      <c r="S553" s="93"/>
      <c r="T553" s="93"/>
    </row>
    <row r="554" spans="1:20" ht="66" customHeight="1" x14ac:dyDescent="0.25">
      <c r="A554" s="89"/>
      <c r="B554" s="90"/>
      <c r="C554" s="90"/>
      <c r="D554" s="90"/>
      <c r="E554" s="92"/>
      <c r="F554" s="90"/>
      <c r="G554" s="93"/>
      <c r="H554" s="114"/>
      <c r="I554" s="114"/>
      <c r="J554" s="114"/>
      <c r="K554" s="114"/>
      <c r="L554" s="174"/>
      <c r="M554" s="92"/>
      <c r="N554" s="90"/>
      <c r="O554" s="90"/>
      <c r="P554" s="93"/>
      <c r="Q554" s="90"/>
      <c r="R554" s="180"/>
      <c r="S554" s="93"/>
      <c r="T554" s="93"/>
    </row>
    <row r="555" spans="1:20" ht="66" customHeight="1" x14ac:dyDescent="0.25">
      <c r="A555" s="89"/>
      <c r="B555" s="90"/>
      <c r="C555" s="90"/>
      <c r="D555" s="90"/>
      <c r="E555" s="92"/>
      <c r="F555" s="90"/>
      <c r="G555" s="93"/>
      <c r="H555" s="114"/>
      <c r="I555" s="114"/>
      <c r="J555" s="114"/>
      <c r="K555" s="114"/>
      <c r="L555" s="174"/>
      <c r="M555" s="92"/>
      <c r="N555" s="90"/>
      <c r="O555" s="90"/>
      <c r="P555" s="93"/>
      <c r="Q555" s="90"/>
      <c r="R555" s="180"/>
      <c r="S555" s="93"/>
      <c r="T555" s="93"/>
    </row>
    <row r="556" spans="1:20" ht="66" customHeight="1" x14ac:dyDescent="0.25">
      <c r="A556" s="89"/>
      <c r="B556" s="90"/>
      <c r="C556" s="90"/>
      <c r="D556" s="90"/>
      <c r="E556" s="92"/>
      <c r="F556" s="90"/>
      <c r="G556" s="93"/>
      <c r="H556" s="114"/>
      <c r="I556" s="114"/>
      <c r="J556" s="114"/>
      <c r="K556" s="114"/>
      <c r="L556" s="174"/>
      <c r="M556" s="92"/>
      <c r="N556" s="90"/>
      <c r="O556" s="90"/>
      <c r="P556" s="93"/>
      <c r="Q556" s="90"/>
      <c r="R556" s="180"/>
      <c r="S556" s="93"/>
      <c r="T556" s="93"/>
    </row>
    <row r="557" spans="1:20" ht="66" customHeight="1" x14ac:dyDescent="0.25">
      <c r="A557" s="89"/>
      <c r="B557" s="90"/>
      <c r="C557" s="90"/>
      <c r="D557" s="90"/>
      <c r="E557" s="92"/>
      <c r="F557" s="90"/>
      <c r="G557" s="93"/>
      <c r="H557" s="114"/>
      <c r="I557" s="114"/>
      <c r="J557" s="114"/>
      <c r="K557" s="114"/>
      <c r="L557" s="174"/>
      <c r="M557" s="92"/>
      <c r="N557" s="90"/>
      <c r="O557" s="90"/>
      <c r="P557" s="93"/>
      <c r="Q557" s="90"/>
      <c r="R557" s="180"/>
      <c r="S557" s="93"/>
      <c r="T557" s="93"/>
    </row>
    <row r="558" spans="1:20" ht="66" customHeight="1" x14ac:dyDescent="0.25">
      <c r="A558" s="89"/>
      <c r="B558" s="90"/>
      <c r="C558" s="90"/>
      <c r="D558" s="90"/>
      <c r="E558" s="92"/>
      <c r="F558" s="90"/>
      <c r="G558" s="93"/>
      <c r="H558" s="114"/>
      <c r="I558" s="114"/>
      <c r="J558" s="114"/>
      <c r="K558" s="114"/>
      <c r="L558" s="174"/>
      <c r="M558" s="92"/>
      <c r="N558" s="90"/>
      <c r="O558" s="90"/>
      <c r="P558" s="93"/>
      <c r="Q558" s="90"/>
      <c r="R558" s="180"/>
      <c r="S558" s="93"/>
      <c r="T558" s="93"/>
    </row>
    <row r="559" spans="1:20" ht="66" customHeight="1" x14ac:dyDescent="0.25">
      <c r="A559" s="89"/>
      <c r="B559" s="90"/>
      <c r="C559" s="90"/>
      <c r="D559" s="90"/>
      <c r="E559" s="92"/>
      <c r="F559" s="90"/>
      <c r="G559" s="93"/>
      <c r="H559" s="114"/>
      <c r="I559" s="114"/>
      <c r="J559" s="114"/>
      <c r="K559" s="114"/>
      <c r="L559" s="174"/>
      <c r="M559" s="92"/>
      <c r="N559" s="90"/>
      <c r="O559" s="90"/>
      <c r="P559" s="93"/>
      <c r="Q559" s="90"/>
      <c r="R559" s="180"/>
      <c r="S559" s="93"/>
      <c r="T559" s="93"/>
    </row>
    <row r="560" spans="1:20" ht="66" customHeight="1" x14ac:dyDescent="0.25">
      <c r="A560" s="89"/>
      <c r="B560" s="90"/>
      <c r="C560" s="90"/>
      <c r="D560" s="90"/>
      <c r="E560" s="92"/>
      <c r="F560" s="90"/>
      <c r="G560" s="93"/>
      <c r="H560" s="114"/>
      <c r="I560" s="114"/>
      <c r="J560" s="114"/>
      <c r="K560" s="114"/>
      <c r="L560" s="174"/>
      <c r="M560" s="92"/>
      <c r="N560" s="90"/>
      <c r="O560" s="90"/>
      <c r="P560" s="93"/>
      <c r="Q560" s="90"/>
      <c r="R560" s="180"/>
      <c r="S560" s="93"/>
      <c r="T560" s="93"/>
    </row>
    <row r="561" spans="1:20" ht="66" customHeight="1" x14ac:dyDescent="0.25">
      <c r="A561" s="89"/>
      <c r="B561" s="90"/>
      <c r="C561" s="90"/>
      <c r="D561" s="90"/>
      <c r="E561" s="92"/>
      <c r="F561" s="90"/>
      <c r="G561" s="93"/>
      <c r="H561" s="114"/>
      <c r="I561" s="114"/>
      <c r="J561" s="114"/>
      <c r="K561" s="114"/>
      <c r="L561" s="174"/>
      <c r="M561" s="92"/>
      <c r="N561" s="90"/>
      <c r="O561" s="90"/>
      <c r="P561" s="93"/>
      <c r="Q561" s="90"/>
      <c r="R561" s="180"/>
      <c r="S561" s="93"/>
      <c r="T561" s="93"/>
    </row>
    <row r="562" spans="1:20" ht="66" customHeight="1" x14ac:dyDescent="0.25">
      <c r="A562" s="89"/>
      <c r="B562" s="90"/>
      <c r="C562" s="90"/>
      <c r="D562" s="90"/>
      <c r="E562" s="92"/>
      <c r="F562" s="90"/>
      <c r="G562" s="93"/>
      <c r="H562" s="114"/>
      <c r="I562" s="114"/>
      <c r="J562" s="114"/>
      <c r="K562" s="114"/>
      <c r="L562" s="174"/>
      <c r="M562" s="92"/>
      <c r="N562" s="90"/>
      <c r="O562" s="90"/>
      <c r="P562" s="93"/>
      <c r="Q562" s="90"/>
      <c r="R562" s="180"/>
      <c r="S562" s="93"/>
      <c r="T562" s="93"/>
    </row>
    <row r="563" spans="1:20" ht="66" customHeight="1" x14ac:dyDescent="0.25">
      <c r="A563" s="89"/>
      <c r="B563" s="90"/>
      <c r="C563" s="90"/>
      <c r="D563" s="90"/>
      <c r="E563" s="92"/>
      <c r="F563" s="90"/>
      <c r="G563" s="93"/>
      <c r="H563" s="114"/>
      <c r="I563" s="114"/>
      <c r="J563" s="114"/>
      <c r="K563" s="114"/>
      <c r="L563" s="174"/>
      <c r="M563" s="92"/>
      <c r="N563" s="90"/>
      <c r="O563" s="90"/>
      <c r="P563" s="93"/>
      <c r="Q563" s="90"/>
      <c r="R563" s="180"/>
      <c r="S563" s="93"/>
      <c r="T563" s="93"/>
    </row>
    <row r="564" spans="1:20" ht="66" customHeight="1" x14ac:dyDescent="0.25">
      <c r="A564" s="89"/>
      <c r="B564" s="90"/>
      <c r="C564" s="90"/>
      <c r="D564" s="90"/>
      <c r="E564" s="92"/>
      <c r="F564" s="90"/>
      <c r="G564" s="93"/>
      <c r="H564" s="114"/>
      <c r="I564" s="114"/>
      <c r="J564" s="114"/>
      <c r="K564" s="114"/>
      <c r="L564" s="174"/>
      <c r="M564" s="92"/>
      <c r="N564" s="90"/>
      <c r="O564" s="90"/>
      <c r="P564" s="93"/>
      <c r="Q564" s="90"/>
      <c r="R564" s="180"/>
      <c r="S564" s="93"/>
      <c r="T564" s="93"/>
    </row>
    <row r="565" spans="1:20" ht="66" customHeight="1" x14ac:dyDescent="0.25">
      <c r="A565" s="89"/>
      <c r="B565" s="90"/>
      <c r="C565" s="90"/>
      <c r="D565" s="90"/>
      <c r="E565" s="92"/>
      <c r="F565" s="90"/>
      <c r="G565" s="93"/>
      <c r="H565" s="114"/>
      <c r="I565" s="114"/>
      <c r="J565" s="114"/>
      <c r="K565" s="114"/>
      <c r="L565" s="174"/>
      <c r="M565" s="92"/>
      <c r="N565" s="90"/>
      <c r="O565" s="90"/>
      <c r="P565" s="93"/>
      <c r="Q565" s="90"/>
      <c r="R565" s="180"/>
      <c r="S565" s="93"/>
      <c r="T565" s="93"/>
    </row>
    <row r="566" spans="1:20" ht="66" customHeight="1" x14ac:dyDescent="0.25">
      <c r="A566" s="89"/>
      <c r="B566" s="90"/>
      <c r="C566" s="90"/>
      <c r="D566" s="90"/>
      <c r="E566" s="92"/>
      <c r="F566" s="90"/>
      <c r="G566" s="93"/>
      <c r="H566" s="114"/>
      <c r="I566" s="114"/>
      <c r="J566" s="114"/>
      <c r="K566" s="114"/>
      <c r="L566" s="174"/>
      <c r="M566" s="92"/>
      <c r="N566" s="90"/>
      <c r="O566" s="90"/>
      <c r="P566" s="93"/>
      <c r="Q566" s="90"/>
      <c r="R566" s="180"/>
      <c r="S566" s="93"/>
      <c r="T566" s="93"/>
    </row>
    <row r="567" spans="1:20" ht="66" customHeight="1" x14ac:dyDescent="0.25">
      <c r="A567" s="89"/>
      <c r="B567" s="90"/>
      <c r="C567" s="90"/>
      <c r="D567" s="90"/>
      <c r="E567" s="92"/>
      <c r="F567" s="90"/>
      <c r="G567" s="93"/>
      <c r="H567" s="114"/>
      <c r="I567" s="114"/>
      <c r="J567" s="114"/>
      <c r="K567" s="114"/>
      <c r="L567" s="174"/>
      <c r="M567" s="92"/>
      <c r="N567" s="90"/>
      <c r="O567" s="90"/>
      <c r="P567" s="93"/>
      <c r="Q567" s="90"/>
      <c r="R567" s="180"/>
      <c r="S567" s="93"/>
      <c r="T567" s="93"/>
    </row>
    <row r="568" spans="1:20" ht="66" customHeight="1" x14ac:dyDescent="0.25">
      <c r="A568" s="89"/>
      <c r="B568" s="90"/>
      <c r="C568" s="90"/>
      <c r="D568" s="90"/>
      <c r="E568" s="92"/>
      <c r="F568" s="90"/>
      <c r="G568" s="93"/>
      <c r="H568" s="114"/>
      <c r="I568" s="114"/>
      <c r="J568" s="114"/>
      <c r="K568" s="114"/>
      <c r="L568" s="174"/>
      <c r="M568" s="92"/>
      <c r="N568" s="90"/>
      <c r="O568" s="90"/>
      <c r="P568" s="93"/>
      <c r="Q568" s="90"/>
      <c r="R568" s="180"/>
      <c r="S568" s="93"/>
      <c r="T568" s="93"/>
    </row>
    <row r="569" spans="1:20" ht="66" customHeight="1" x14ac:dyDescent="0.25">
      <c r="A569" s="89"/>
      <c r="B569" s="90"/>
      <c r="C569" s="90"/>
      <c r="D569" s="90"/>
      <c r="E569" s="92"/>
      <c r="F569" s="90"/>
      <c r="G569" s="93"/>
      <c r="H569" s="114"/>
      <c r="I569" s="114"/>
      <c r="J569" s="114"/>
      <c r="K569" s="114"/>
      <c r="L569" s="174"/>
      <c r="M569" s="92"/>
      <c r="N569" s="90"/>
      <c r="O569" s="90"/>
      <c r="P569" s="93"/>
      <c r="Q569" s="90"/>
      <c r="R569" s="180"/>
      <c r="S569" s="93"/>
      <c r="T569" s="93"/>
    </row>
    <row r="570" spans="1:20" ht="66" customHeight="1" x14ac:dyDescent="0.25">
      <c r="A570" s="89"/>
      <c r="B570" s="90"/>
      <c r="C570" s="90"/>
      <c r="D570" s="90"/>
      <c r="E570" s="92"/>
      <c r="F570" s="90"/>
      <c r="G570" s="93"/>
      <c r="H570" s="114"/>
      <c r="I570" s="114"/>
      <c r="J570" s="114"/>
      <c r="K570" s="114"/>
      <c r="L570" s="174"/>
      <c r="M570" s="92"/>
      <c r="N570" s="90"/>
      <c r="O570" s="90"/>
      <c r="P570" s="93"/>
      <c r="Q570" s="90"/>
      <c r="R570" s="180"/>
      <c r="S570" s="93"/>
      <c r="T570" s="93"/>
    </row>
    <row r="571" spans="1:20" ht="66" customHeight="1" x14ac:dyDescent="0.25">
      <c r="A571" s="89"/>
      <c r="B571" s="90"/>
      <c r="C571" s="90"/>
      <c r="D571" s="90"/>
      <c r="E571" s="92"/>
      <c r="F571" s="90"/>
      <c r="G571" s="93"/>
      <c r="H571" s="114"/>
      <c r="I571" s="114"/>
      <c r="J571" s="114"/>
      <c r="K571" s="114"/>
      <c r="L571" s="174"/>
      <c r="M571" s="92"/>
      <c r="N571" s="90"/>
      <c r="O571" s="90"/>
      <c r="P571" s="93"/>
      <c r="Q571" s="90"/>
      <c r="R571" s="180"/>
      <c r="S571" s="93"/>
      <c r="T571" s="93"/>
    </row>
    <row r="572" spans="1:20" ht="66" customHeight="1" x14ac:dyDescent="0.25">
      <c r="A572" s="89"/>
      <c r="B572" s="90"/>
      <c r="C572" s="90"/>
      <c r="D572" s="90"/>
      <c r="E572" s="92"/>
      <c r="F572" s="90"/>
      <c r="G572" s="93"/>
      <c r="H572" s="114"/>
      <c r="I572" s="114"/>
      <c r="J572" s="114"/>
      <c r="K572" s="114"/>
      <c r="L572" s="174"/>
      <c r="M572" s="92"/>
      <c r="N572" s="90"/>
      <c r="O572" s="90"/>
      <c r="P572" s="93"/>
      <c r="Q572" s="90"/>
      <c r="R572" s="180"/>
      <c r="S572" s="93"/>
      <c r="T572" s="93"/>
    </row>
    <row r="573" spans="1:20" ht="66" customHeight="1" x14ac:dyDescent="0.25">
      <c r="A573" s="89"/>
      <c r="B573" s="90"/>
      <c r="C573" s="90"/>
      <c r="D573" s="90"/>
      <c r="E573" s="92"/>
      <c r="F573" s="90"/>
      <c r="G573" s="93"/>
      <c r="H573" s="114"/>
      <c r="I573" s="114"/>
      <c r="J573" s="114"/>
      <c r="K573" s="114"/>
      <c r="L573" s="174"/>
      <c r="M573" s="92"/>
      <c r="N573" s="90"/>
      <c r="O573" s="90"/>
      <c r="P573" s="93"/>
      <c r="Q573" s="90"/>
      <c r="R573" s="180"/>
      <c r="S573" s="93"/>
      <c r="T573" s="93"/>
    </row>
    <row r="574" spans="1:20" ht="66" customHeight="1" x14ac:dyDescent="0.25">
      <c r="A574" s="89"/>
      <c r="B574" s="90"/>
      <c r="C574" s="90"/>
      <c r="D574" s="90"/>
      <c r="E574" s="92"/>
      <c r="F574" s="90"/>
      <c r="G574" s="93"/>
      <c r="H574" s="114"/>
      <c r="I574" s="114"/>
      <c r="J574" s="114"/>
      <c r="K574" s="114"/>
      <c r="L574" s="174"/>
      <c r="M574" s="92"/>
      <c r="N574" s="90"/>
      <c r="O574" s="90"/>
      <c r="P574" s="93"/>
      <c r="Q574" s="90"/>
      <c r="R574" s="180"/>
      <c r="S574" s="93"/>
      <c r="T574" s="93"/>
    </row>
    <row r="575" spans="1:20" ht="66" customHeight="1" x14ac:dyDescent="0.25">
      <c r="A575" s="89"/>
      <c r="B575" s="90"/>
      <c r="C575" s="90"/>
      <c r="D575" s="90"/>
      <c r="E575" s="92"/>
      <c r="F575" s="90"/>
      <c r="G575" s="93"/>
      <c r="H575" s="114"/>
      <c r="I575" s="114"/>
      <c r="J575" s="114"/>
      <c r="K575" s="114"/>
      <c r="L575" s="174"/>
      <c r="M575" s="92"/>
      <c r="N575" s="90"/>
      <c r="O575" s="90"/>
      <c r="P575" s="93"/>
      <c r="Q575" s="90"/>
      <c r="R575" s="180"/>
      <c r="S575" s="93"/>
      <c r="T575" s="93"/>
    </row>
    <row r="576" spans="1:20" ht="66" customHeight="1" x14ac:dyDescent="0.25">
      <c r="A576" s="89"/>
      <c r="B576" s="90"/>
      <c r="C576" s="90"/>
      <c r="D576" s="90"/>
      <c r="E576" s="92"/>
      <c r="F576" s="90"/>
      <c r="G576" s="93"/>
      <c r="H576" s="114"/>
      <c r="I576" s="114"/>
      <c r="J576" s="114"/>
      <c r="K576" s="114"/>
      <c r="L576" s="174"/>
      <c r="M576" s="92"/>
      <c r="N576" s="90"/>
      <c r="O576" s="90"/>
      <c r="P576" s="93"/>
      <c r="Q576" s="90"/>
      <c r="R576" s="180"/>
      <c r="S576" s="93"/>
      <c r="T576" s="93"/>
    </row>
    <row r="577" spans="1:20" ht="66" customHeight="1" x14ac:dyDescent="0.25">
      <c r="A577" s="89"/>
      <c r="B577" s="90"/>
      <c r="C577" s="90"/>
      <c r="D577" s="90"/>
      <c r="E577" s="92"/>
      <c r="F577" s="90"/>
      <c r="G577" s="93"/>
      <c r="H577" s="114"/>
      <c r="I577" s="114"/>
      <c r="J577" s="114"/>
      <c r="K577" s="114"/>
      <c r="L577" s="174"/>
      <c r="M577" s="92"/>
      <c r="N577" s="90"/>
      <c r="O577" s="90"/>
      <c r="P577" s="93"/>
      <c r="Q577" s="90"/>
      <c r="R577" s="180"/>
      <c r="S577" s="93"/>
      <c r="T577" s="93"/>
    </row>
    <row r="578" spans="1:20" ht="66" customHeight="1" x14ac:dyDescent="0.25">
      <c r="A578" s="89"/>
      <c r="B578" s="90"/>
      <c r="C578" s="90"/>
      <c r="D578" s="90"/>
      <c r="E578" s="92"/>
      <c r="F578" s="90"/>
      <c r="G578" s="93"/>
      <c r="H578" s="114"/>
      <c r="I578" s="114"/>
      <c r="J578" s="114"/>
      <c r="K578" s="114"/>
      <c r="L578" s="174"/>
      <c r="M578" s="92"/>
      <c r="N578" s="90"/>
      <c r="O578" s="90"/>
      <c r="P578" s="93"/>
      <c r="Q578" s="90"/>
      <c r="R578" s="180"/>
      <c r="S578" s="93"/>
      <c r="T578" s="93"/>
    </row>
    <row r="579" spans="1:20" ht="66" customHeight="1" x14ac:dyDescent="0.25">
      <c r="A579" s="89"/>
      <c r="B579" s="90"/>
      <c r="C579" s="90"/>
      <c r="D579" s="90"/>
      <c r="E579" s="92"/>
      <c r="F579" s="90"/>
      <c r="G579" s="93"/>
      <c r="H579" s="114"/>
      <c r="I579" s="114"/>
      <c r="J579" s="114"/>
      <c r="K579" s="114"/>
      <c r="L579" s="174"/>
      <c r="M579" s="92"/>
      <c r="N579" s="90"/>
      <c r="O579" s="90"/>
      <c r="P579" s="93"/>
      <c r="Q579" s="90"/>
      <c r="R579" s="180"/>
      <c r="S579" s="93"/>
      <c r="T579" s="93"/>
    </row>
    <row r="580" spans="1:20" ht="66" customHeight="1" x14ac:dyDescent="0.25">
      <c r="A580" s="89"/>
      <c r="B580" s="90"/>
      <c r="C580" s="90"/>
      <c r="D580" s="90"/>
      <c r="E580" s="92"/>
      <c r="F580" s="90"/>
      <c r="G580" s="93"/>
      <c r="H580" s="114"/>
      <c r="I580" s="114"/>
      <c r="J580" s="114"/>
      <c r="K580" s="114"/>
      <c r="L580" s="174"/>
      <c r="M580" s="92"/>
      <c r="N580" s="90"/>
      <c r="O580" s="90"/>
      <c r="P580" s="93"/>
      <c r="Q580" s="90"/>
      <c r="R580" s="180"/>
      <c r="S580" s="93"/>
      <c r="T580" s="93"/>
    </row>
    <row r="581" spans="1:20" ht="66" customHeight="1" x14ac:dyDescent="0.25">
      <c r="A581" s="89"/>
      <c r="B581" s="90"/>
      <c r="C581" s="90"/>
      <c r="D581" s="90"/>
      <c r="E581" s="92"/>
      <c r="F581" s="90"/>
      <c r="G581" s="93"/>
      <c r="H581" s="114"/>
      <c r="I581" s="114"/>
      <c r="J581" s="114"/>
      <c r="K581" s="114"/>
      <c r="L581" s="174"/>
      <c r="M581" s="92"/>
      <c r="N581" s="90"/>
      <c r="O581" s="90"/>
      <c r="P581" s="93"/>
      <c r="Q581" s="90"/>
      <c r="R581" s="180"/>
      <c r="S581" s="93"/>
      <c r="T581" s="93"/>
    </row>
    <row r="582" spans="1:20" ht="66" customHeight="1" x14ac:dyDescent="0.25">
      <c r="A582" s="89"/>
      <c r="B582" s="90"/>
      <c r="C582" s="90"/>
      <c r="D582" s="90"/>
      <c r="E582" s="92"/>
      <c r="F582" s="90"/>
      <c r="G582" s="93"/>
      <c r="H582" s="114"/>
      <c r="I582" s="114"/>
      <c r="J582" s="114"/>
      <c r="K582" s="114"/>
      <c r="L582" s="174"/>
      <c r="M582" s="92"/>
      <c r="N582" s="90"/>
      <c r="O582" s="90"/>
      <c r="P582" s="93"/>
      <c r="Q582" s="90"/>
      <c r="R582" s="180"/>
      <c r="S582" s="93"/>
      <c r="T582" s="93"/>
    </row>
    <row r="583" spans="1:20" ht="66" customHeight="1" x14ac:dyDescent="0.25">
      <c r="A583" s="89"/>
      <c r="B583" s="90"/>
      <c r="C583" s="90"/>
      <c r="D583" s="90"/>
      <c r="E583" s="92"/>
      <c r="F583" s="90"/>
      <c r="G583" s="93"/>
      <c r="H583" s="114"/>
      <c r="I583" s="114"/>
      <c r="J583" s="114"/>
      <c r="K583" s="114"/>
      <c r="L583" s="174"/>
      <c r="M583" s="92"/>
      <c r="N583" s="90"/>
      <c r="O583" s="90"/>
      <c r="P583" s="93"/>
      <c r="Q583" s="90"/>
      <c r="R583" s="180"/>
      <c r="S583" s="93"/>
      <c r="T583" s="93"/>
    </row>
    <row r="584" spans="1:20" ht="66" customHeight="1" x14ac:dyDescent="0.25">
      <c r="A584" s="89"/>
      <c r="B584" s="90"/>
      <c r="C584" s="90"/>
      <c r="D584" s="90"/>
      <c r="E584" s="92"/>
      <c r="F584" s="90"/>
      <c r="G584" s="93"/>
      <c r="H584" s="114"/>
      <c r="I584" s="114"/>
      <c r="J584" s="114"/>
      <c r="K584" s="114"/>
      <c r="L584" s="174"/>
      <c r="M584" s="92"/>
      <c r="N584" s="90"/>
      <c r="O584" s="90"/>
      <c r="P584" s="93"/>
      <c r="Q584" s="90"/>
      <c r="R584" s="180"/>
      <c r="S584" s="93"/>
      <c r="T584" s="93"/>
    </row>
    <row r="585" spans="1:20" ht="66" customHeight="1" x14ac:dyDescent="0.25">
      <c r="A585" s="89"/>
      <c r="B585" s="90"/>
      <c r="C585" s="90"/>
      <c r="D585" s="90"/>
      <c r="E585" s="92"/>
      <c r="F585" s="90"/>
      <c r="G585" s="93"/>
      <c r="H585" s="114"/>
      <c r="I585" s="114"/>
      <c r="J585" s="114"/>
      <c r="K585" s="114"/>
      <c r="L585" s="174"/>
      <c r="M585" s="92"/>
      <c r="N585" s="90"/>
      <c r="O585" s="90"/>
      <c r="P585" s="93"/>
      <c r="Q585" s="90"/>
      <c r="R585" s="180"/>
      <c r="S585" s="93"/>
      <c r="T585" s="93"/>
    </row>
    <row r="586" spans="1:20" ht="66" customHeight="1" x14ac:dyDescent="0.25">
      <c r="A586" s="89"/>
      <c r="B586" s="90"/>
      <c r="C586" s="90"/>
      <c r="D586" s="90"/>
      <c r="E586" s="92"/>
      <c r="F586" s="90"/>
      <c r="G586" s="93"/>
      <c r="H586" s="114"/>
      <c r="I586" s="114"/>
      <c r="J586" s="114"/>
      <c r="K586" s="114"/>
      <c r="L586" s="174"/>
      <c r="M586" s="92"/>
      <c r="N586" s="90"/>
      <c r="O586" s="90"/>
      <c r="P586" s="93"/>
      <c r="Q586" s="90"/>
      <c r="R586" s="180"/>
      <c r="S586" s="93"/>
      <c r="T586" s="93"/>
    </row>
    <row r="587" spans="1:20" ht="66" customHeight="1" x14ac:dyDescent="0.25">
      <c r="A587" s="89"/>
      <c r="B587" s="90"/>
      <c r="C587" s="90"/>
      <c r="D587" s="90"/>
      <c r="E587" s="92"/>
      <c r="F587" s="90"/>
      <c r="G587" s="93"/>
      <c r="H587" s="114"/>
      <c r="I587" s="114"/>
      <c r="J587" s="114"/>
      <c r="K587" s="114"/>
      <c r="L587" s="174"/>
      <c r="M587" s="92"/>
      <c r="N587" s="90"/>
      <c r="O587" s="90"/>
      <c r="P587" s="93"/>
      <c r="Q587" s="90"/>
      <c r="R587" s="180"/>
      <c r="S587" s="93"/>
      <c r="T587" s="93"/>
    </row>
    <row r="588" spans="1:20" ht="66" customHeight="1" x14ac:dyDescent="0.25">
      <c r="A588" s="89"/>
      <c r="B588" s="90"/>
      <c r="C588" s="90"/>
      <c r="D588" s="90"/>
      <c r="E588" s="92"/>
      <c r="F588" s="90"/>
      <c r="G588" s="93"/>
      <c r="H588" s="114"/>
      <c r="I588" s="114"/>
      <c r="J588" s="114"/>
      <c r="K588" s="114"/>
      <c r="L588" s="174"/>
      <c r="M588" s="92"/>
      <c r="N588" s="90"/>
      <c r="O588" s="90"/>
      <c r="P588" s="93"/>
      <c r="Q588" s="90"/>
      <c r="R588" s="180"/>
      <c r="S588" s="93"/>
      <c r="T588" s="93"/>
    </row>
    <row r="589" spans="1:20" ht="66" customHeight="1" x14ac:dyDescent="0.25">
      <c r="A589" s="89"/>
      <c r="B589" s="90"/>
      <c r="C589" s="90"/>
      <c r="D589" s="90"/>
      <c r="E589" s="92"/>
      <c r="F589" s="90"/>
      <c r="G589" s="93"/>
      <c r="H589" s="114"/>
      <c r="I589" s="114"/>
      <c r="J589" s="114"/>
      <c r="K589" s="114"/>
      <c r="L589" s="174"/>
      <c r="M589" s="92"/>
      <c r="N589" s="90"/>
      <c r="O589" s="90"/>
      <c r="P589" s="93"/>
      <c r="Q589" s="90"/>
      <c r="R589" s="180"/>
      <c r="S589" s="93"/>
      <c r="T589" s="93"/>
    </row>
    <row r="590" spans="1:20" ht="66" customHeight="1" x14ac:dyDescent="0.25">
      <c r="A590" s="89"/>
      <c r="B590" s="90"/>
      <c r="C590" s="90"/>
      <c r="D590" s="90"/>
      <c r="E590" s="92"/>
      <c r="F590" s="90"/>
      <c r="G590" s="93"/>
      <c r="H590" s="114"/>
      <c r="I590" s="114"/>
      <c r="J590" s="114"/>
      <c r="K590" s="114"/>
      <c r="L590" s="174"/>
      <c r="M590" s="92"/>
      <c r="N590" s="90"/>
      <c r="O590" s="90"/>
      <c r="P590" s="93"/>
      <c r="Q590" s="90"/>
      <c r="R590" s="180"/>
      <c r="S590" s="93"/>
      <c r="T590" s="93"/>
    </row>
    <row r="591" spans="1:20" ht="66" customHeight="1" x14ac:dyDescent="0.25">
      <c r="A591" s="89"/>
      <c r="B591" s="90"/>
      <c r="C591" s="90"/>
      <c r="D591" s="90"/>
      <c r="E591" s="92"/>
      <c r="F591" s="90"/>
      <c r="G591" s="93"/>
      <c r="H591" s="114"/>
      <c r="I591" s="114"/>
      <c r="J591" s="114"/>
      <c r="K591" s="114"/>
      <c r="L591" s="174"/>
      <c r="M591" s="92"/>
      <c r="N591" s="90"/>
      <c r="O591" s="90"/>
      <c r="P591" s="93"/>
      <c r="Q591" s="90"/>
      <c r="R591" s="180"/>
      <c r="S591" s="93"/>
      <c r="T591" s="93"/>
    </row>
    <row r="592" spans="1:20" ht="66" customHeight="1" x14ac:dyDescent="0.25">
      <c r="A592" s="89"/>
      <c r="B592" s="90"/>
      <c r="C592" s="90"/>
      <c r="D592" s="90"/>
      <c r="E592" s="92"/>
      <c r="F592" s="90"/>
      <c r="G592" s="93"/>
      <c r="H592" s="114"/>
      <c r="I592" s="114"/>
      <c r="J592" s="114"/>
      <c r="K592" s="114"/>
      <c r="L592" s="174"/>
      <c r="M592" s="92"/>
      <c r="N592" s="90"/>
      <c r="O592" s="90"/>
      <c r="P592" s="93"/>
      <c r="Q592" s="90"/>
      <c r="R592" s="180"/>
      <c r="S592" s="93"/>
      <c r="T592" s="93"/>
    </row>
    <row r="593" spans="1:20" ht="66" customHeight="1" x14ac:dyDescent="0.25">
      <c r="A593" s="89"/>
      <c r="B593" s="90"/>
      <c r="C593" s="90"/>
      <c r="D593" s="90"/>
      <c r="E593" s="92"/>
      <c r="F593" s="90"/>
      <c r="G593" s="93"/>
      <c r="H593" s="114"/>
      <c r="I593" s="114"/>
      <c r="J593" s="114"/>
      <c r="K593" s="114"/>
      <c r="L593" s="174"/>
      <c r="M593" s="92"/>
      <c r="N593" s="90"/>
      <c r="O593" s="90"/>
      <c r="P593" s="93"/>
      <c r="Q593" s="90"/>
      <c r="R593" s="180"/>
      <c r="S593" s="93"/>
      <c r="T593" s="93"/>
    </row>
    <row r="594" spans="1:20" ht="66" customHeight="1" x14ac:dyDescent="0.25">
      <c r="A594" s="89"/>
      <c r="B594" s="90"/>
      <c r="C594" s="90"/>
      <c r="D594" s="90"/>
      <c r="E594" s="92"/>
      <c r="F594" s="90"/>
      <c r="G594" s="93"/>
      <c r="H594" s="114"/>
      <c r="I594" s="114"/>
      <c r="J594" s="114"/>
      <c r="K594" s="114"/>
      <c r="L594" s="174"/>
      <c r="M594" s="92"/>
      <c r="N594" s="90"/>
      <c r="O594" s="90"/>
      <c r="P594" s="93"/>
      <c r="Q594" s="90"/>
      <c r="R594" s="180"/>
      <c r="S594" s="93"/>
      <c r="T594" s="93"/>
    </row>
    <row r="595" spans="1:20" ht="66" customHeight="1" x14ac:dyDescent="0.25">
      <c r="A595" s="89"/>
      <c r="B595" s="90"/>
      <c r="C595" s="90"/>
      <c r="D595" s="90"/>
      <c r="E595" s="92"/>
      <c r="F595" s="90"/>
      <c r="G595" s="93"/>
      <c r="H595" s="114"/>
      <c r="I595" s="114"/>
      <c r="J595" s="114"/>
      <c r="K595" s="114"/>
      <c r="L595" s="174"/>
      <c r="M595" s="92"/>
      <c r="N595" s="90"/>
      <c r="O595" s="90"/>
      <c r="P595" s="93"/>
      <c r="Q595" s="90"/>
      <c r="R595" s="180"/>
      <c r="S595" s="93"/>
      <c r="T595" s="93"/>
    </row>
    <row r="596" spans="1:20" ht="66" customHeight="1" x14ac:dyDescent="0.25">
      <c r="A596" s="89"/>
      <c r="B596" s="90"/>
      <c r="C596" s="90"/>
      <c r="D596" s="90"/>
      <c r="E596" s="92"/>
      <c r="F596" s="90"/>
      <c r="G596" s="93"/>
      <c r="H596" s="114"/>
      <c r="I596" s="114"/>
      <c r="J596" s="114"/>
      <c r="K596" s="114"/>
      <c r="L596" s="174"/>
      <c r="M596" s="92"/>
      <c r="N596" s="90"/>
      <c r="O596" s="90"/>
      <c r="P596" s="93"/>
      <c r="Q596" s="90"/>
      <c r="R596" s="180"/>
      <c r="S596" s="93"/>
      <c r="T596" s="93"/>
    </row>
    <row r="597" spans="1:20" ht="66" customHeight="1" x14ac:dyDescent="0.25">
      <c r="A597" s="89"/>
      <c r="B597" s="90"/>
      <c r="C597" s="90"/>
      <c r="D597" s="90"/>
      <c r="E597" s="92"/>
      <c r="F597" s="90"/>
      <c r="G597" s="93"/>
      <c r="H597" s="114"/>
      <c r="I597" s="114"/>
      <c r="J597" s="114"/>
      <c r="K597" s="114"/>
      <c r="L597" s="174"/>
      <c r="M597" s="92"/>
      <c r="N597" s="90"/>
      <c r="O597" s="90"/>
      <c r="P597" s="93"/>
      <c r="Q597" s="90"/>
      <c r="R597" s="180"/>
      <c r="S597" s="93"/>
      <c r="T597" s="93"/>
    </row>
    <row r="598" spans="1:20" ht="66" customHeight="1" x14ac:dyDescent="0.25">
      <c r="A598" s="89"/>
      <c r="B598" s="90"/>
      <c r="C598" s="90"/>
      <c r="D598" s="90"/>
      <c r="E598" s="92"/>
      <c r="F598" s="90"/>
      <c r="G598" s="93"/>
      <c r="H598" s="114"/>
      <c r="I598" s="114"/>
      <c r="J598" s="114"/>
      <c r="K598" s="114"/>
      <c r="L598" s="174"/>
      <c r="M598" s="92"/>
      <c r="N598" s="90"/>
      <c r="O598" s="90"/>
      <c r="P598" s="93"/>
      <c r="Q598" s="90"/>
      <c r="R598" s="180"/>
      <c r="S598" s="93"/>
      <c r="T598" s="93"/>
    </row>
    <row r="599" spans="1:20" ht="66" customHeight="1" x14ac:dyDescent="0.25">
      <c r="A599" s="89"/>
      <c r="B599" s="90"/>
      <c r="C599" s="90"/>
      <c r="D599" s="90"/>
      <c r="E599" s="92"/>
      <c r="F599" s="90"/>
      <c r="G599" s="93"/>
      <c r="H599" s="114"/>
      <c r="I599" s="114"/>
      <c r="J599" s="114"/>
      <c r="K599" s="114"/>
      <c r="L599" s="174"/>
      <c r="M599" s="92"/>
      <c r="N599" s="90"/>
      <c r="O599" s="90"/>
      <c r="P599" s="93"/>
      <c r="Q599" s="90"/>
      <c r="R599" s="180"/>
      <c r="S599" s="93"/>
      <c r="T599" s="93"/>
    </row>
    <row r="600" spans="1:20" ht="66" customHeight="1" x14ac:dyDescent="0.25">
      <c r="A600" s="89"/>
      <c r="B600" s="90"/>
      <c r="C600" s="90"/>
      <c r="D600" s="90"/>
      <c r="E600" s="92"/>
      <c r="F600" s="90"/>
      <c r="G600" s="93"/>
      <c r="H600" s="114"/>
      <c r="I600" s="114"/>
      <c r="J600" s="114"/>
      <c r="K600" s="114"/>
      <c r="L600" s="174"/>
      <c r="M600" s="92"/>
      <c r="N600" s="90"/>
      <c r="O600" s="90"/>
      <c r="P600" s="93"/>
      <c r="Q600" s="90"/>
      <c r="R600" s="180"/>
      <c r="S600" s="93"/>
      <c r="T600" s="93"/>
    </row>
    <row r="601" spans="1:20" ht="66" customHeight="1" x14ac:dyDescent="0.25">
      <c r="A601" s="89"/>
      <c r="B601" s="90"/>
      <c r="C601" s="90"/>
      <c r="D601" s="90"/>
      <c r="E601" s="92"/>
      <c r="F601" s="90"/>
      <c r="G601" s="93"/>
      <c r="H601" s="114"/>
      <c r="I601" s="114"/>
      <c r="J601" s="114"/>
      <c r="K601" s="114"/>
      <c r="L601" s="174"/>
      <c r="M601" s="92"/>
      <c r="N601" s="90"/>
      <c r="O601" s="90"/>
      <c r="P601" s="93"/>
      <c r="Q601" s="90"/>
      <c r="R601" s="180"/>
      <c r="S601" s="93"/>
      <c r="T601" s="93"/>
    </row>
    <row r="602" spans="1:20" ht="66" customHeight="1" x14ac:dyDescent="0.25">
      <c r="A602" s="89"/>
      <c r="B602" s="90"/>
      <c r="C602" s="90"/>
      <c r="D602" s="90"/>
      <c r="E602" s="92"/>
      <c r="F602" s="90"/>
      <c r="G602" s="93"/>
      <c r="H602" s="114"/>
      <c r="I602" s="114"/>
      <c r="J602" s="114"/>
      <c r="K602" s="114"/>
      <c r="L602" s="174"/>
      <c r="M602" s="92"/>
      <c r="N602" s="90"/>
      <c r="O602" s="90"/>
      <c r="P602" s="93"/>
      <c r="Q602" s="90"/>
      <c r="R602" s="180"/>
      <c r="S602" s="93"/>
      <c r="T602" s="93"/>
    </row>
    <row r="603" spans="1:20" ht="66" customHeight="1" x14ac:dyDescent="0.25">
      <c r="A603" s="89"/>
      <c r="B603" s="90"/>
      <c r="C603" s="90"/>
      <c r="D603" s="90"/>
      <c r="E603" s="92"/>
      <c r="F603" s="90"/>
      <c r="G603" s="93"/>
      <c r="H603" s="114"/>
      <c r="I603" s="114"/>
      <c r="J603" s="114"/>
      <c r="K603" s="114"/>
      <c r="L603" s="174"/>
      <c r="M603" s="92"/>
      <c r="N603" s="90"/>
      <c r="O603" s="90"/>
      <c r="P603" s="93"/>
      <c r="Q603" s="90"/>
      <c r="R603" s="180"/>
      <c r="S603" s="93"/>
      <c r="T603" s="93"/>
    </row>
    <row r="604" spans="1:20" ht="66" customHeight="1" x14ac:dyDescent="0.25">
      <c r="A604" s="89"/>
      <c r="B604" s="90"/>
      <c r="C604" s="90"/>
      <c r="D604" s="90"/>
      <c r="E604" s="92"/>
      <c r="F604" s="90"/>
      <c r="G604" s="93"/>
      <c r="H604" s="114"/>
      <c r="I604" s="114"/>
      <c r="J604" s="114"/>
      <c r="K604" s="114"/>
      <c r="L604" s="174"/>
      <c r="M604" s="92"/>
      <c r="N604" s="90"/>
      <c r="O604" s="90"/>
      <c r="P604" s="93"/>
      <c r="Q604" s="90"/>
      <c r="R604" s="180"/>
      <c r="S604" s="93"/>
      <c r="T604" s="93"/>
    </row>
    <row r="605" spans="1:20" ht="66" customHeight="1" x14ac:dyDescent="0.25">
      <c r="A605" s="89"/>
      <c r="B605" s="90"/>
      <c r="C605" s="90"/>
      <c r="D605" s="90"/>
      <c r="E605" s="92"/>
      <c r="F605" s="90"/>
      <c r="G605" s="93"/>
      <c r="H605" s="114"/>
      <c r="I605" s="114"/>
      <c r="J605" s="114"/>
      <c r="K605" s="114"/>
      <c r="L605" s="174"/>
      <c r="M605" s="92"/>
      <c r="N605" s="90"/>
      <c r="O605" s="90"/>
      <c r="P605" s="93"/>
      <c r="Q605" s="90"/>
      <c r="R605" s="180"/>
      <c r="S605" s="93"/>
      <c r="T605" s="93"/>
    </row>
    <row r="606" spans="1:20" ht="66" customHeight="1" x14ac:dyDescent="0.25">
      <c r="A606" s="89"/>
      <c r="B606" s="90"/>
      <c r="C606" s="90"/>
      <c r="D606" s="90"/>
      <c r="E606" s="92"/>
      <c r="F606" s="90"/>
      <c r="G606" s="93"/>
      <c r="H606" s="114"/>
      <c r="I606" s="114"/>
      <c r="J606" s="114"/>
      <c r="K606" s="114"/>
      <c r="L606" s="174"/>
      <c r="M606" s="92"/>
      <c r="N606" s="90"/>
      <c r="O606" s="90"/>
      <c r="P606" s="93"/>
      <c r="Q606" s="90"/>
      <c r="R606" s="180"/>
      <c r="S606" s="93"/>
      <c r="T606" s="93"/>
    </row>
    <row r="607" spans="1:20" ht="66" customHeight="1" x14ac:dyDescent="0.25">
      <c r="A607" s="89"/>
      <c r="B607" s="90"/>
      <c r="C607" s="90"/>
      <c r="D607" s="90"/>
      <c r="E607" s="92"/>
      <c r="F607" s="90"/>
      <c r="G607" s="93"/>
      <c r="H607" s="114"/>
      <c r="I607" s="114"/>
      <c r="J607" s="114"/>
      <c r="K607" s="114"/>
      <c r="L607" s="174"/>
      <c r="M607" s="92"/>
      <c r="N607" s="90"/>
      <c r="O607" s="90"/>
      <c r="P607" s="93"/>
      <c r="Q607" s="90"/>
      <c r="R607" s="180"/>
      <c r="S607" s="93"/>
      <c r="T607" s="93"/>
    </row>
    <row r="608" spans="1:20" ht="66" customHeight="1" x14ac:dyDescent="0.25">
      <c r="A608" s="89"/>
      <c r="B608" s="90"/>
      <c r="C608" s="90"/>
      <c r="D608" s="90"/>
      <c r="E608" s="92"/>
      <c r="F608" s="90"/>
      <c r="G608" s="93"/>
      <c r="H608" s="114"/>
      <c r="I608" s="114"/>
      <c r="J608" s="114"/>
      <c r="K608" s="114"/>
      <c r="L608" s="174"/>
      <c r="M608" s="92"/>
      <c r="N608" s="90"/>
      <c r="O608" s="90"/>
      <c r="P608" s="93"/>
      <c r="Q608" s="90"/>
      <c r="R608" s="180"/>
      <c r="S608" s="93"/>
      <c r="T608" s="93"/>
    </row>
    <row r="609" spans="1:20" ht="66" customHeight="1" x14ac:dyDescent="0.25">
      <c r="A609" s="89"/>
      <c r="B609" s="90"/>
      <c r="C609" s="90"/>
      <c r="D609" s="90"/>
      <c r="E609" s="92"/>
      <c r="F609" s="90"/>
      <c r="G609" s="93"/>
      <c r="H609" s="114"/>
      <c r="I609" s="114"/>
      <c r="J609" s="114"/>
      <c r="K609" s="114"/>
      <c r="L609" s="174"/>
      <c r="M609" s="92"/>
      <c r="N609" s="90"/>
      <c r="O609" s="90"/>
      <c r="P609" s="93"/>
      <c r="Q609" s="90"/>
      <c r="R609" s="180"/>
      <c r="S609" s="93"/>
      <c r="T609" s="93"/>
    </row>
    <row r="610" spans="1:20" ht="66" customHeight="1" x14ac:dyDescent="0.25">
      <c r="A610" s="89"/>
      <c r="B610" s="90"/>
      <c r="C610" s="90"/>
      <c r="D610" s="90"/>
      <c r="E610" s="92"/>
      <c r="F610" s="90"/>
      <c r="G610" s="93"/>
      <c r="H610" s="114"/>
      <c r="I610" s="114"/>
      <c r="J610" s="114"/>
      <c r="K610" s="114"/>
      <c r="L610" s="174"/>
      <c r="M610" s="92"/>
      <c r="N610" s="90"/>
      <c r="O610" s="90"/>
      <c r="P610" s="93"/>
      <c r="Q610" s="90"/>
      <c r="R610" s="180"/>
      <c r="S610" s="93"/>
      <c r="T610" s="93"/>
    </row>
    <row r="611" spans="1:20" ht="66" customHeight="1" x14ac:dyDescent="0.25">
      <c r="A611" s="89"/>
      <c r="B611" s="90"/>
      <c r="C611" s="90"/>
      <c r="D611" s="90"/>
      <c r="E611" s="92"/>
      <c r="F611" s="90"/>
      <c r="G611" s="93"/>
      <c r="H611" s="114"/>
      <c r="I611" s="114"/>
      <c r="J611" s="114"/>
      <c r="K611" s="114"/>
      <c r="L611" s="174"/>
      <c r="M611" s="92"/>
      <c r="N611" s="90"/>
      <c r="O611" s="90"/>
      <c r="P611" s="93"/>
      <c r="Q611" s="90"/>
      <c r="R611" s="180"/>
      <c r="S611" s="93"/>
      <c r="T611" s="93"/>
    </row>
    <row r="612" spans="1:20" ht="66" customHeight="1" x14ac:dyDescent="0.25">
      <c r="A612" s="89"/>
      <c r="B612" s="90"/>
      <c r="C612" s="90"/>
      <c r="D612" s="90"/>
      <c r="E612" s="92"/>
      <c r="F612" s="90"/>
      <c r="G612" s="93"/>
      <c r="H612" s="114"/>
      <c r="I612" s="114"/>
      <c r="J612" s="114"/>
      <c r="K612" s="114"/>
      <c r="L612" s="174"/>
      <c r="M612" s="92"/>
      <c r="N612" s="90"/>
      <c r="O612" s="90"/>
      <c r="P612" s="93"/>
      <c r="Q612" s="90"/>
      <c r="R612" s="180"/>
      <c r="S612" s="93"/>
      <c r="T612" s="93"/>
    </row>
    <row r="613" spans="1:20" ht="66" customHeight="1" x14ac:dyDescent="0.25">
      <c r="A613" s="89"/>
      <c r="B613" s="90"/>
      <c r="C613" s="90"/>
      <c r="D613" s="90"/>
      <c r="E613" s="92"/>
      <c r="F613" s="90"/>
      <c r="G613" s="93"/>
      <c r="H613" s="114"/>
      <c r="I613" s="114"/>
      <c r="J613" s="114"/>
      <c r="K613" s="114"/>
      <c r="L613" s="174"/>
      <c r="M613" s="92"/>
      <c r="N613" s="90"/>
      <c r="O613" s="90"/>
      <c r="P613" s="93"/>
      <c r="Q613" s="90"/>
      <c r="R613" s="180"/>
      <c r="S613" s="93"/>
      <c r="T613" s="93"/>
    </row>
    <row r="614" spans="1:20" ht="66" customHeight="1" x14ac:dyDescent="0.25">
      <c r="A614" s="89"/>
      <c r="B614" s="90"/>
      <c r="C614" s="90"/>
      <c r="D614" s="90"/>
      <c r="E614" s="92"/>
      <c r="F614" s="90"/>
      <c r="G614" s="93"/>
      <c r="H614" s="114"/>
      <c r="I614" s="114"/>
      <c r="J614" s="114"/>
      <c r="K614" s="114"/>
      <c r="L614" s="174"/>
      <c r="M614" s="92"/>
      <c r="N614" s="90"/>
      <c r="O614" s="90"/>
      <c r="P614" s="93"/>
      <c r="Q614" s="90"/>
      <c r="R614" s="180"/>
      <c r="S614" s="93"/>
      <c r="T614" s="93"/>
    </row>
    <row r="615" spans="1:20" ht="66" customHeight="1" x14ac:dyDescent="0.25">
      <c r="A615" s="89"/>
      <c r="B615" s="90"/>
      <c r="C615" s="90"/>
      <c r="D615" s="90"/>
      <c r="E615" s="92"/>
      <c r="F615" s="90"/>
      <c r="G615" s="93"/>
      <c r="H615" s="114"/>
      <c r="I615" s="114"/>
      <c r="J615" s="114"/>
      <c r="K615" s="114"/>
      <c r="L615" s="174"/>
      <c r="M615" s="92"/>
      <c r="N615" s="90"/>
      <c r="O615" s="90"/>
      <c r="P615" s="93"/>
      <c r="Q615" s="90"/>
      <c r="R615" s="180"/>
      <c r="S615" s="93"/>
      <c r="T615" s="93"/>
    </row>
    <row r="616" spans="1:20" ht="66" customHeight="1" x14ac:dyDescent="0.25">
      <c r="A616" s="89"/>
      <c r="B616" s="90"/>
      <c r="C616" s="90"/>
      <c r="D616" s="90"/>
      <c r="E616" s="92"/>
      <c r="F616" s="90"/>
      <c r="G616" s="93"/>
      <c r="H616" s="114"/>
      <c r="I616" s="114"/>
      <c r="J616" s="114"/>
      <c r="K616" s="114"/>
      <c r="L616" s="174"/>
      <c r="M616" s="92"/>
      <c r="N616" s="90"/>
      <c r="O616" s="90"/>
      <c r="P616" s="93"/>
      <c r="Q616" s="90"/>
      <c r="R616" s="180"/>
      <c r="S616" s="93"/>
      <c r="T616" s="93"/>
    </row>
    <row r="617" spans="1:20" ht="66" customHeight="1" x14ac:dyDescent="0.25">
      <c r="A617" s="89"/>
      <c r="B617" s="90"/>
      <c r="C617" s="90"/>
      <c r="D617" s="90"/>
      <c r="E617" s="92"/>
      <c r="F617" s="90"/>
      <c r="G617" s="93"/>
      <c r="H617" s="114"/>
      <c r="I617" s="114"/>
      <c r="J617" s="114"/>
      <c r="K617" s="114"/>
      <c r="L617" s="174"/>
      <c r="M617" s="92"/>
      <c r="N617" s="90"/>
      <c r="O617" s="90"/>
      <c r="P617" s="93"/>
      <c r="Q617" s="90"/>
      <c r="R617" s="180"/>
      <c r="S617" s="93"/>
      <c r="T617" s="93"/>
    </row>
    <row r="618" spans="1:20" ht="66" customHeight="1" x14ac:dyDescent="0.25">
      <c r="A618" s="89"/>
      <c r="B618" s="90"/>
      <c r="C618" s="90"/>
      <c r="D618" s="90"/>
      <c r="E618" s="92"/>
      <c r="F618" s="90"/>
      <c r="G618" s="93"/>
      <c r="H618" s="114"/>
      <c r="I618" s="114"/>
      <c r="J618" s="114"/>
      <c r="K618" s="114"/>
      <c r="L618" s="174"/>
      <c r="M618" s="92"/>
      <c r="N618" s="90"/>
      <c r="O618" s="90"/>
      <c r="P618" s="93"/>
      <c r="Q618" s="90"/>
      <c r="R618" s="180"/>
      <c r="S618" s="93"/>
      <c r="T618" s="93"/>
    </row>
    <row r="619" spans="1:20" ht="66" customHeight="1" x14ac:dyDescent="0.25">
      <c r="A619" s="89"/>
      <c r="B619" s="90"/>
      <c r="C619" s="90"/>
      <c r="D619" s="90"/>
      <c r="E619" s="92"/>
      <c r="F619" s="90"/>
      <c r="G619" s="93"/>
      <c r="H619" s="114"/>
      <c r="I619" s="114"/>
      <c r="J619" s="114"/>
      <c r="K619" s="114"/>
      <c r="L619" s="174"/>
      <c r="M619" s="92"/>
      <c r="N619" s="90"/>
      <c r="O619" s="90"/>
      <c r="P619" s="93"/>
      <c r="Q619" s="90"/>
      <c r="R619" s="180"/>
      <c r="S619" s="93"/>
      <c r="T619" s="93"/>
    </row>
    <row r="620" spans="1:20" ht="66" customHeight="1" x14ac:dyDescent="0.25">
      <c r="A620" s="89"/>
      <c r="B620" s="90"/>
      <c r="C620" s="90"/>
      <c r="D620" s="90"/>
      <c r="E620" s="92"/>
      <c r="F620" s="90"/>
      <c r="G620" s="93"/>
      <c r="H620" s="114"/>
      <c r="I620" s="114"/>
      <c r="J620" s="114"/>
      <c r="K620" s="114"/>
      <c r="L620" s="174"/>
      <c r="M620" s="92"/>
      <c r="N620" s="90"/>
      <c r="O620" s="90"/>
      <c r="P620" s="93"/>
      <c r="Q620" s="90"/>
      <c r="R620" s="180"/>
      <c r="S620" s="93"/>
      <c r="T620" s="93"/>
    </row>
    <row r="621" spans="1:20" ht="66" customHeight="1" x14ac:dyDescent="0.25">
      <c r="A621" s="89"/>
      <c r="B621" s="90"/>
      <c r="C621" s="90"/>
      <c r="D621" s="90"/>
      <c r="E621" s="92"/>
      <c r="F621" s="90"/>
      <c r="G621" s="93"/>
      <c r="H621" s="114"/>
      <c r="I621" s="114"/>
      <c r="J621" s="114"/>
      <c r="K621" s="114"/>
      <c r="L621" s="174"/>
      <c r="M621" s="92"/>
      <c r="N621" s="90"/>
      <c r="O621" s="90"/>
      <c r="P621" s="93"/>
      <c r="Q621" s="90"/>
      <c r="R621" s="180"/>
      <c r="S621" s="93"/>
      <c r="T621" s="93"/>
    </row>
    <row r="622" spans="1:20" ht="66" customHeight="1" x14ac:dyDescent="0.25">
      <c r="A622" s="89"/>
      <c r="B622" s="90"/>
      <c r="C622" s="90"/>
      <c r="D622" s="90"/>
      <c r="E622" s="92"/>
      <c r="F622" s="90"/>
      <c r="G622" s="93"/>
      <c r="H622" s="114"/>
      <c r="I622" s="114"/>
      <c r="J622" s="114"/>
      <c r="K622" s="114"/>
      <c r="L622" s="174"/>
      <c r="M622" s="92"/>
      <c r="N622" s="90"/>
      <c r="O622" s="90"/>
      <c r="P622" s="93"/>
      <c r="Q622" s="90"/>
      <c r="R622" s="180"/>
      <c r="S622" s="93"/>
      <c r="T622" s="93"/>
    </row>
    <row r="623" spans="1:20" ht="66" customHeight="1" x14ac:dyDescent="0.25">
      <c r="A623" s="89"/>
      <c r="B623" s="90"/>
      <c r="C623" s="90"/>
      <c r="D623" s="90"/>
      <c r="E623" s="92"/>
      <c r="F623" s="90"/>
      <c r="G623" s="93"/>
      <c r="H623" s="114"/>
      <c r="I623" s="114"/>
      <c r="J623" s="114"/>
      <c r="K623" s="114"/>
      <c r="L623" s="174"/>
      <c r="M623" s="92"/>
      <c r="N623" s="90"/>
      <c r="O623" s="90"/>
      <c r="P623" s="93"/>
      <c r="Q623" s="90"/>
      <c r="R623" s="180"/>
      <c r="S623" s="93"/>
      <c r="T623" s="93"/>
    </row>
    <row r="624" spans="1:20" ht="66" customHeight="1" x14ac:dyDescent="0.25">
      <c r="A624" s="89"/>
      <c r="B624" s="90"/>
      <c r="C624" s="90"/>
      <c r="D624" s="90"/>
      <c r="E624" s="92"/>
      <c r="F624" s="90"/>
      <c r="G624" s="93"/>
      <c r="H624" s="114"/>
      <c r="I624" s="114"/>
      <c r="J624" s="114"/>
      <c r="K624" s="114"/>
      <c r="L624" s="174"/>
      <c r="M624" s="92"/>
      <c r="N624" s="90"/>
      <c r="O624" s="90"/>
      <c r="P624" s="93"/>
      <c r="Q624" s="90"/>
      <c r="R624" s="180"/>
      <c r="S624" s="93"/>
      <c r="T624" s="93"/>
    </row>
    <row r="625" spans="1:20" ht="66" customHeight="1" x14ac:dyDescent="0.25">
      <c r="A625" s="89"/>
      <c r="B625" s="90"/>
      <c r="C625" s="90"/>
      <c r="D625" s="90"/>
      <c r="E625" s="92"/>
      <c r="F625" s="90"/>
      <c r="G625" s="93"/>
      <c r="H625" s="114"/>
      <c r="I625" s="114"/>
      <c r="J625" s="114"/>
      <c r="K625" s="114"/>
      <c r="L625" s="174"/>
      <c r="M625" s="92"/>
      <c r="N625" s="90"/>
      <c r="O625" s="90"/>
      <c r="P625" s="93"/>
      <c r="Q625" s="90"/>
      <c r="R625" s="180"/>
      <c r="S625" s="93"/>
      <c r="T625" s="93"/>
    </row>
    <row r="626" spans="1:20" ht="66" customHeight="1" x14ac:dyDescent="0.25">
      <c r="A626" s="89"/>
      <c r="B626" s="90"/>
      <c r="C626" s="90"/>
      <c r="D626" s="90"/>
      <c r="E626" s="92"/>
      <c r="F626" s="90"/>
      <c r="G626" s="93"/>
      <c r="H626" s="114"/>
      <c r="I626" s="114"/>
      <c r="J626" s="114"/>
      <c r="K626" s="114"/>
      <c r="L626" s="174"/>
      <c r="M626" s="92"/>
      <c r="N626" s="90"/>
      <c r="O626" s="90"/>
      <c r="P626" s="93"/>
      <c r="Q626" s="90"/>
      <c r="R626" s="180"/>
      <c r="S626" s="93"/>
      <c r="T626" s="93"/>
    </row>
    <row r="627" spans="1:20" ht="66" customHeight="1" x14ac:dyDescent="0.25">
      <c r="A627" s="89"/>
      <c r="B627" s="90"/>
      <c r="C627" s="90"/>
      <c r="D627" s="90"/>
      <c r="E627" s="92"/>
      <c r="F627" s="90"/>
      <c r="G627" s="93"/>
      <c r="H627" s="114"/>
      <c r="I627" s="114"/>
      <c r="J627" s="114"/>
      <c r="K627" s="114"/>
      <c r="L627" s="174"/>
      <c r="M627" s="92"/>
      <c r="N627" s="90"/>
      <c r="O627" s="90"/>
      <c r="P627" s="93"/>
      <c r="Q627" s="90"/>
      <c r="R627" s="180"/>
      <c r="S627" s="93"/>
      <c r="T627" s="93"/>
    </row>
    <row r="628" spans="1:20" ht="66" customHeight="1" x14ac:dyDescent="0.25">
      <c r="A628" s="89"/>
      <c r="B628" s="90"/>
      <c r="C628" s="90"/>
      <c r="D628" s="90"/>
      <c r="E628" s="92"/>
      <c r="F628" s="90"/>
      <c r="G628" s="93"/>
      <c r="H628" s="114"/>
      <c r="I628" s="114"/>
      <c r="J628" s="114"/>
      <c r="K628" s="114"/>
      <c r="L628" s="174"/>
      <c r="M628" s="92"/>
      <c r="N628" s="90"/>
      <c r="O628" s="90"/>
      <c r="P628" s="95"/>
      <c r="Q628" s="90"/>
      <c r="R628" s="180"/>
      <c r="S628" s="93"/>
      <c r="T628" s="93"/>
    </row>
    <row r="629" spans="1:20" ht="66" customHeight="1" x14ac:dyDescent="0.25">
      <c r="A629" s="89"/>
      <c r="B629" s="90"/>
      <c r="C629" s="90"/>
      <c r="D629" s="90"/>
      <c r="E629" s="92"/>
      <c r="F629" s="90"/>
      <c r="G629" s="93"/>
      <c r="H629" s="114"/>
      <c r="I629" s="114"/>
      <c r="J629" s="114"/>
      <c r="K629" s="114"/>
      <c r="L629" s="174"/>
      <c r="M629" s="92"/>
      <c r="N629" s="90"/>
      <c r="O629" s="90"/>
      <c r="P629" s="95"/>
      <c r="Q629" s="90"/>
      <c r="R629" s="180"/>
      <c r="S629" s="93"/>
      <c r="T629" s="93"/>
    </row>
    <row r="630" spans="1:20" ht="66" customHeight="1" x14ac:dyDescent="0.25">
      <c r="A630" s="89"/>
      <c r="B630" s="90"/>
      <c r="C630" s="90"/>
      <c r="D630" s="90"/>
      <c r="E630" s="92"/>
      <c r="F630" s="90"/>
      <c r="G630" s="93"/>
      <c r="H630" s="114"/>
      <c r="I630" s="114"/>
      <c r="J630" s="114"/>
      <c r="K630" s="114"/>
      <c r="L630" s="174"/>
      <c r="M630" s="92"/>
      <c r="N630" s="90"/>
      <c r="O630" s="90"/>
      <c r="P630" s="95"/>
      <c r="Q630" s="90"/>
      <c r="R630" s="180"/>
      <c r="S630" s="93"/>
      <c r="T630" s="93"/>
    </row>
    <row r="631" spans="1:20" ht="66" customHeight="1" x14ac:dyDescent="0.25">
      <c r="A631" s="89"/>
      <c r="B631" s="90"/>
      <c r="C631" s="90"/>
      <c r="D631" s="90"/>
      <c r="E631" s="92"/>
      <c r="F631" s="90"/>
      <c r="G631" s="93"/>
      <c r="H631" s="114"/>
      <c r="I631" s="114"/>
      <c r="J631" s="114"/>
      <c r="K631" s="114"/>
      <c r="L631" s="174"/>
      <c r="M631" s="92"/>
      <c r="N631" s="90"/>
      <c r="O631" s="90"/>
      <c r="P631" s="95"/>
      <c r="Q631" s="90"/>
      <c r="R631" s="180"/>
      <c r="S631" s="93"/>
      <c r="T631" s="93"/>
    </row>
    <row r="632" spans="1:20" ht="66" customHeight="1" x14ac:dyDescent="0.25">
      <c r="A632" s="89"/>
      <c r="B632" s="90"/>
      <c r="C632" s="90"/>
      <c r="D632" s="90"/>
      <c r="E632" s="92"/>
      <c r="F632" s="90"/>
      <c r="G632" s="93"/>
      <c r="H632" s="114"/>
      <c r="I632" s="114"/>
      <c r="J632" s="114"/>
      <c r="K632" s="114"/>
      <c r="L632" s="174"/>
      <c r="M632" s="92"/>
      <c r="N632" s="90"/>
      <c r="O632" s="90"/>
      <c r="P632" s="95"/>
      <c r="Q632" s="90"/>
      <c r="R632" s="180"/>
      <c r="S632" s="93"/>
      <c r="T632" s="93"/>
    </row>
    <row r="633" spans="1:20" ht="66" customHeight="1" x14ac:dyDescent="0.25">
      <c r="A633" s="89"/>
      <c r="B633" s="90"/>
      <c r="C633" s="90"/>
      <c r="D633" s="90"/>
      <c r="E633" s="92"/>
      <c r="F633" s="90"/>
      <c r="G633" s="93"/>
      <c r="H633" s="114"/>
      <c r="I633" s="114"/>
      <c r="J633" s="114"/>
      <c r="K633" s="114"/>
      <c r="L633" s="174"/>
      <c r="M633" s="92"/>
      <c r="N633" s="90"/>
      <c r="O633" s="90"/>
      <c r="P633" s="95"/>
      <c r="Q633" s="90"/>
      <c r="R633" s="180"/>
      <c r="S633" s="93"/>
      <c r="T633" s="93"/>
    </row>
    <row r="634" spans="1:20" ht="66" customHeight="1" x14ac:dyDescent="0.25">
      <c r="A634" s="89"/>
      <c r="B634" s="90"/>
      <c r="C634" s="90"/>
      <c r="D634" s="90"/>
      <c r="E634" s="92"/>
      <c r="F634" s="90"/>
      <c r="G634" s="93"/>
      <c r="H634" s="114"/>
      <c r="I634" s="114"/>
      <c r="J634" s="114"/>
      <c r="K634" s="114"/>
      <c r="L634" s="174"/>
      <c r="M634" s="92"/>
      <c r="N634" s="90"/>
      <c r="O634" s="90"/>
      <c r="P634" s="95"/>
      <c r="Q634" s="90"/>
      <c r="R634" s="180"/>
      <c r="S634" s="93"/>
      <c r="T634" s="93"/>
    </row>
    <row r="635" spans="1:20" ht="66" customHeight="1" x14ac:dyDescent="0.25">
      <c r="A635" s="89"/>
      <c r="B635" s="90"/>
      <c r="C635" s="90"/>
      <c r="D635" s="90"/>
      <c r="E635" s="92"/>
      <c r="F635" s="90"/>
      <c r="G635" s="93"/>
      <c r="H635" s="114"/>
      <c r="I635" s="114"/>
      <c r="J635" s="114"/>
      <c r="K635" s="114"/>
      <c r="L635" s="174"/>
      <c r="M635" s="92"/>
      <c r="N635" s="90"/>
      <c r="O635" s="90"/>
      <c r="P635" s="95"/>
      <c r="Q635" s="90"/>
      <c r="R635" s="180"/>
      <c r="S635" s="93"/>
      <c r="T635" s="93"/>
    </row>
    <row r="636" spans="1:20" ht="66" customHeight="1" x14ac:dyDescent="0.25">
      <c r="A636" s="89"/>
      <c r="B636" s="90"/>
      <c r="C636" s="90"/>
      <c r="D636" s="90"/>
      <c r="E636" s="92"/>
      <c r="F636" s="90"/>
      <c r="G636" s="93"/>
      <c r="H636" s="114"/>
      <c r="I636" s="114"/>
      <c r="J636" s="114"/>
      <c r="K636" s="114"/>
      <c r="L636" s="174"/>
      <c r="M636" s="92"/>
      <c r="N636" s="90"/>
      <c r="O636" s="90"/>
      <c r="P636" s="95"/>
      <c r="Q636" s="90"/>
      <c r="R636" s="180"/>
      <c r="S636" s="93"/>
      <c r="T636" s="93"/>
    </row>
    <row r="637" spans="1:20" ht="66" customHeight="1" x14ac:dyDescent="0.25">
      <c r="A637" s="89"/>
      <c r="B637" s="90"/>
      <c r="C637" s="90"/>
      <c r="D637" s="90"/>
      <c r="E637" s="92"/>
      <c r="F637" s="90"/>
      <c r="G637" s="93"/>
      <c r="H637" s="114"/>
      <c r="I637" s="114"/>
      <c r="J637" s="114"/>
      <c r="K637" s="114"/>
      <c r="L637" s="174"/>
      <c r="M637" s="92"/>
      <c r="N637" s="90"/>
      <c r="O637" s="90"/>
      <c r="P637" s="95"/>
      <c r="Q637" s="90"/>
      <c r="R637" s="180"/>
      <c r="S637" s="93"/>
      <c r="T637" s="93"/>
    </row>
    <row r="638" spans="1:20" ht="66" customHeight="1" x14ac:dyDescent="0.25">
      <c r="A638" s="89"/>
      <c r="B638" s="90"/>
      <c r="C638" s="90"/>
      <c r="D638" s="90"/>
      <c r="E638" s="92"/>
      <c r="F638" s="90"/>
      <c r="G638" s="93"/>
      <c r="H638" s="114"/>
      <c r="I638" s="114"/>
      <c r="J638" s="114"/>
      <c r="K638" s="114"/>
      <c r="L638" s="174"/>
      <c r="M638" s="92"/>
      <c r="N638" s="90"/>
      <c r="O638" s="90"/>
      <c r="P638" s="95"/>
      <c r="Q638" s="90"/>
      <c r="R638" s="180"/>
      <c r="S638" s="93"/>
      <c r="T638" s="93"/>
    </row>
    <row r="639" spans="1:20" ht="66" customHeight="1" x14ac:dyDescent="0.25">
      <c r="A639" s="89"/>
      <c r="B639" s="90"/>
      <c r="C639" s="90"/>
      <c r="D639" s="90"/>
      <c r="E639" s="92"/>
      <c r="F639" s="90"/>
      <c r="G639" s="93"/>
      <c r="H639" s="114"/>
      <c r="I639" s="114"/>
      <c r="J639" s="114"/>
      <c r="K639" s="114"/>
      <c r="L639" s="174"/>
      <c r="M639" s="92"/>
      <c r="N639" s="90"/>
      <c r="O639" s="90"/>
      <c r="P639" s="95"/>
      <c r="Q639" s="90"/>
      <c r="R639" s="180"/>
      <c r="S639" s="93"/>
      <c r="T639" s="93"/>
    </row>
    <row r="640" spans="1:20" ht="66" customHeight="1" x14ac:dyDescent="0.25">
      <c r="A640" s="89"/>
      <c r="B640" s="90"/>
      <c r="C640" s="90"/>
      <c r="D640" s="90"/>
      <c r="E640" s="92"/>
      <c r="F640" s="90"/>
      <c r="G640" s="93"/>
      <c r="H640" s="114"/>
      <c r="I640" s="114"/>
      <c r="J640" s="114"/>
      <c r="K640" s="114"/>
      <c r="L640" s="174"/>
      <c r="M640" s="92"/>
      <c r="N640" s="90"/>
      <c r="O640" s="90"/>
      <c r="P640" s="95"/>
      <c r="Q640" s="90"/>
      <c r="R640" s="180"/>
      <c r="S640" s="93"/>
      <c r="T640" s="93"/>
    </row>
    <row r="641" spans="1:20" ht="66" customHeight="1" x14ac:dyDescent="0.25">
      <c r="A641" s="89"/>
      <c r="B641" s="90"/>
      <c r="C641" s="90"/>
      <c r="D641" s="90"/>
      <c r="E641" s="92"/>
      <c r="F641" s="90"/>
      <c r="G641" s="93"/>
      <c r="H641" s="114"/>
      <c r="I641" s="114"/>
      <c r="J641" s="114"/>
      <c r="K641" s="114"/>
      <c r="L641" s="174"/>
      <c r="M641" s="92"/>
      <c r="N641" s="90"/>
      <c r="O641" s="90"/>
      <c r="P641" s="95"/>
      <c r="Q641" s="90"/>
      <c r="R641" s="180"/>
      <c r="S641" s="93"/>
      <c r="T641" s="93"/>
    </row>
    <row r="642" spans="1:20" ht="66" customHeight="1" x14ac:dyDescent="0.25">
      <c r="A642" s="89"/>
      <c r="B642" s="90"/>
      <c r="C642" s="90"/>
      <c r="D642" s="90"/>
      <c r="E642" s="92"/>
      <c r="F642" s="90"/>
      <c r="G642" s="93"/>
      <c r="H642" s="114"/>
      <c r="I642" s="114"/>
      <c r="J642" s="114"/>
      <c r="K642" s="114"/>
      <c r="L642" s="174"/>
      <c r="M642" s="92"/>
      <c r="N642" s="90"/>
      <c r="O642" s="90"/>
      <c r="P642" s="95"/>
      <c r="Q642" s="90"/>
      <c r="R642" s="180"/>
      <c r="S642" s="93"/>
      <c r="T642" s="93"/>
    </row>
    <row r="643" spans="1:20" ht="66" customHeight="1" x14ac:dyDescent="0.25">
      <c r="A643" s="89"/>
      <c r="B643" s="90"/>
      <c r="C643" s="90"/>
      <c r="D643" s="90"/>
      <c r="E643" s="92"/>
      <c r="F643" s="90"/>
      <c r="G643" s="93"/>
      <c r="H643" s="114"/>
      <c r="I643" s="114"/>
      <c r="J643" s="114"/>
      <c r="K643" s="114"/>
      <c r="L643" s="174"/>
      <c r="M643" s="92"/>
      <c r="N643" s="90"/>
      <c r="O643" s="90"/>
      <c r="P643" s="95"/>
      <c r="Q643" s="90"/>
      <c r="R643" s="180"/>
      <c r="S643" s="93"/>
      <c r="T643" s="93"/>
    </row>
    <row r="644" spans="1:20" ht="66" customHeight="1" x14ac:dyDescent="0.25">
      <c r="A644" s="89"/>
      <c r="B644" s="90"/>
      <c r="C644" s="90"/>
      <c r="D644" s="90"/>
      <c r="E644" s="92"/>
      <c r="F644" s="90"/>
      <c r="G644" s="93"/>
      <c r="H644" s="114"/>
      <c r="I644" s="114"/>
      <c r="J644" s="114"/>
      <c r="K644" s="114"/>
      <c r="L644" s="174"/>
      <c r="M644" s="92"/>
      <c r="N644" s="90"/>
      <c r="O644" s="90"/>
      <c r="P644" s="95"/>
      <c r="Q644" s="90"/>
      <c r="R644" s="180"/>
      <c r="S644" s="93"/>
      <c r="T644" s="93"/>
    </row>
    <row r="645" spans="1:20" ht="66" customHeight="1" x14ac:dyDescent="0.25">
      <c r="A645" s="89"/>
      <c r="B645" s="90"/>
      <c r="C645" s="90"/>
      <c r="D645" s="90"/>
      <c r="E645" s="92"/>
      <c r="F645" s="90"/>
      <c r="G645" s="93"/>
      <c r="H645" s="114"/>
      <c r="I645" s="114"/>
      <c r="J645" s="114"/>
      <c r="K645" s="114"/>
      <c r="L645" s="174"/>
      <c r="M645" s="92"/>
      <c r="N645" s="90"/>
      <c r="O645" s="90"/>
      <c r="P645" s="95"/>
      <c r="Q645" s="90"/>
      <c r="R645" s="180"/>
      <c r="S645" s="93"/>
      <c r="T645" s="93"/>
    </row>
    <row r="646" spans="1:20" ht="66" customHeight="1" x14ac:dyDescent="0.25">
      <c r="A646" s="89"/>
      <c r="B646" s="90"/>
      <c r="C646" s="90"/>
      <c r="D646" s="90"/>
      <c r="E646" s="92"/>
      <c r="F646" s="90"/>
      <c r="G646" s="93"/>
      <c r="H646" s="114"/>
      <c r="I646" s="114"/>
      <c r="J646" s="114"/>
      <c r="K646" s="114"/>
      <c r="L646" s="174"/>
      <c r="M646" s="92"/>
      <c r="N646" s="90"/>
      <c r="O646" s="90"/>
      <c r="P646" s="95"/>
      <c r="Q646" s="90"/>
      <c r="R646" s="180"/>
      <c r="S646" s="93"/>
      <c r="T646" s="93"/>
    </row>
    <row r="647" spans="1:20" ht="66" customHeight="1" x14ac:dyDescent="0.25">
      <c r="A647" s="89"/>
      <c r="B647" s="90"/>
      <c r="C647" s="90"/>
      <c r="D647" s="90"/>
      <c r="E647" s="92"/>
      <c r="F647" s="90"/>
      <c r="G647" s="93"/>
      <c r="H647" s="114"/>
      <c r="I647" s="114"/>
      <c r="J647" s="114"/>
      <c r="K647" s="114"/>
      <c r="L647" s="174"/>
      <c r="M647" s="92"/>
      <c r="N647" s="90"/>
      <c r="O647" s="90"/>
      <c r="P647" s="95"/>
      <c r="Q647" s="90"/>
      <c r="R647" s="180"/>
      <c r="S647" s="93"/>
      <c r="T647" s="93"/>
    </row>
    <row r="648" spans="1:20" ht="66" customHeight="1" x14ac:dyDescent="0.25">
      <c r="A648" s="89"/>
      <c r="B648" s="90"/>
      <c r="C648" s="90"/>
      <c r="D648" s="90"/>
      <c r="E648" s="92"/>
      <c r="F648" s="90"/>
      <c r="G648" s="93"/>
      <c r="H648" s="114"/>
      <c r="I648" s="114"/>
      <c r="J648" s="114"/>
      <c r="K648" s="114"/>
      <c r="L648" s="174"/>
      <c r="M648" s="92"/>
      <c r="N648" s="90"/>
      <c r="O648" s="90"/>
      <c r="P648" s="95"/>
      <c r="Q648" s="90"/>
      <c r="R648" s="180"/>
      <c r="S648" s="93"/>
      <c r="T648" s="93"/>
    </row>
    <row r="649" spans="1:20" ht="66" customHeight="1" x14ac:dyDescent="0.25">
      <c r="A649" s="89"/>
      <c r="B649" s="90"/>
      <c r="C649" s="90"/>
      <c r="D649" s="90"/>
      <c r="E649" s="92"/>
      <c r="F649" s="90"/>
      <c r="G649" s="93"/>
      <c r="H649" s="114"/>
      <c r="I649" s="114"/>
      <c r="J649" s="114"/>
      <c r="K649" s="114"/>
      <c r="L649" s="174"/>
      <c r="M649" s="92"/>
      <c r="N649" s="90"/>
      <c r="O649" s="90"/>
      <c r="P649" s="95"/>
      <c r="Q649" s="90"/>
      <c r="R649" s="180"/>
      <c r="S649" s="93"/>
      <c r="T649" s="93"/>
    </row>
    <row r="650" spans="1:20" ht="66" customHeight="1" x14ac:dyDescent="0.25">
      <c r="A650" s="89"/>
      <c r="B650" s="90"/>
      <c r="C650" s="90"/>
      <c r="D650" s="90"/>
      <c r="E650" s="92"/>
      <c r="F650" s="90"/>
      <c r="G650" s="93"/>
      <c r="H650" s="114"/>
      <c r="I650" s="114"/>
      <c r="J650" s="114"/>
      <c r="K650" s="114"/>
      <c r="L650" s="174"/>
      <c r="M650" s="92"/>
      <c r="N650" s="90"/>
      <c r="O650" s="90"/>
      <c r="P650" s="95"/>
      <c r="Q650" s="90"/>
      <c r="R650" s="180"/>
      <c r="S650" s="93"/>
      <c r="T650" s="93"/>
    </row>
    <row r="651" spans="1:20" ht="66" customHeight="1" x14ac:dyDescent="0.25">
      <c r="A651" s="89"/>
      <c r="B651" s="90"/>
      <c r="C651" s="90"/>
      <c r="D651" s="90"/>
      <c r="E651" s="92"/>
      <c r="F651" s="90"/>
      <c r="G651" s="93"/>
      <c r="H651" s="114"/>
      <c r="I651" s="114"/>
      <c r="J651" s="114"/>
      <c r="K651" s="114"/>
      <c r="L651" s="174"/>
      <c r="M651" s="92"/>
      <c r="N651" s="90"/>
      <c r="O651" s="90"/>
      <c r="P651" s="95"/>
      <c r="Q651" s="90"/>
      <c r="R651" s="180"/>
      <c r="S651" s="93"/>
      <c r="T651" s="93"/>
    </row>
    <row r="652" spans="1:20" ht="66" customHeight="1" x14ac:dyDescent="0.25">
      <c r="A652" s="89"/>
      <c r="B652" s="90"/>
      <c r="C652" s="90"/>
      <c r="D652" s="90"/>
      <c r="E652" s="92"/>
      <c r="F652" s="90"/>
      <c r="G652" s="93"/>
      <c r="H652" s="114"/>
      <c r="I652" s="114"/>
      <c r="J652" s="114"/>
      <c r="K652" s="114"/>
      <c r="L652" s="174"/>
      <c r="M652" s="92"/>
      <c r="N652" s="90"/>
      <c r="O652" s="90"/>
      <c r="P652" s="95"/>
      <c r="Q652" s="90"/>
      <c r="R652" s="180"/>
      <c r="S652" s="93"/>
      <c r="T652" s="93"/>
    </row>
    <row r="653" spans="1:20" ht="66" customHeight="1" x14ac:dyDescent="0.25">
      <c r="A653" s="89"/>
      <c r="B653" s="90"/>
      <c r="C653" s="90"/>
      <c r="D653" s="90"/>
      <c r="E653" s="92"/>
      <c r="F653" s="90"/>
      <c r="G653" s="93"/>
      <c r="H653" s="114"/>
      <c r="I653" s="114"/>
      <c r="J653" s="114"/>
      <c r="K653" s="114"/>
      <c r="L653" s="174"/>
      <c r="M653" s="92"/>
      <c r="N653" s="90"/>
      <c r="O653" s="90"/>
      <c r="P653" s="95"/>
      <c r="Q653" s="90"/>
      <c r="R653" s="180"/>
      <c r="S653" s="93"/>
      <c r="T653" s="93"/>
    </row>
    <row r="654" spans="1:20" ht="66" customHeight="1" x14ac:dyDescent="0.25">
      <c r="A654" s="89"/>
      <c r="B654" s="90"/>
      <c r="C654" s="90"/>
      <c r="D654" s="90"/>
      <c r="E654" s="92"/>
      <c r="F654" s="90"/>
      <c r="G654" s="93"/>
      <c r="H654" s="114"/>
      <c r="I654" s="114"/>
      <c r="J654" s="114"/>
      <c r="K654" s="114"/>
      <c r="L654" s="174"/>
      <c r="M654" s="92"/>
      <c r="N654" s="90"/>
      <c r="O654" s="90"/>
      <c r="P654" s="95"/>
      <c r="Q654" s="90"/>
      <c r="R654" s="180"/>
      <c r="S654" s="93"/>
      <c r="T654" s="93"/>
    </row>
    <row r="655" spans="1:20" ht="66" customHeight="1" x14ac:dyDescent="0.25">
      <c r="A655" s="89"/>
      <c r="B655" s="90"/>
      <c r="C655" s="90"/>
      <c r="D655" s="90"/>
      <c r="E655" s="92"/>
      <c r="F655" s="90"/>
      <c r="G655" s="93"/>
      <c r="H655" s="114"/>
      <c r="I655" s="114"/>
      <c r="J655" s="114"/>
      <c r="K655" s="114"/>
      <c r="L655" s="174"/>
      <c r="M655" s="92"/>
      <c r="N655" s="90"/>
      <c r="O655" s="90"/>
      <c r="P655" s="95"/>
      <c r="Q655" s="90"/>
      <c r="R655" s="180"/>
      <c r="S655" s="93"/>
      <c r="T655" s="93"/>
    </row>
    <row r="656" spans="1:20" ht="66" customHeight="1" x14ac:dyDescent="0.25">
      <c r="A656" s="89"/>
      <c r="B656" s="90"/>
      <c r="C656" s="90"/>
      <c r="D656" s="90"/>
      <c r="E656" s="92"/>
      <c r="F656" s="90"/>
      <c r="G656" s="93"/>
      <c r="H656" s="114"/>
      <c r="I656" s="114"/>
      <c r="J656" s="114"/>
      <c r="K656" s="114"/>
      <c r="L656" s="174"/>
      <c r="M656" s="92"/>
      <c r="N656" s="90"/>
      <c r="O656" s="90"/>
      <c r="P656" s="95"/>
      <c r="Q656" s="90"/>
      <c r="R656" s="180"/>
      <c r="S656" s="93"/>
      <c r="T656" s="93"/>
    </row>
    <row r="657" spans="1:20" ht="66" customHeight="1" x14ac:dyDescent="0.25">
      <c r="A657" s="89"/>
      <c r="B657" s="90"/>
      <c r="C657" s="90"/>
      <c r="D657" s="90"/>
      <c r="E657" s="92"/>
      <c r="F657" s="90"/>
      <c r="G657" s="93"/>
      <c r="H657" s="114"/>
      <c r="I657" s="114"/>
      <c r="J657" s="114"/>
      <c r="K657" s="114"/>
      <c r="L657" s="174"/>
      <c r="M657" s="92"/>
      <c r="N657" s="90"/>
      <c r="O657" s="90"/>
      <c r="P657" s="95"/>
      <c r="Q657" s="90"/>
      <c r="R657" s="180"/>
      <c r="S657" s="93"/>
      <c r="T657" s="93"/>
    </row>
    <row r="658" spans="1:20" ht="66" customHeight="1" x14ac:dyDescent="0.25">
      <c r="A658" s="89"/>
      <c r="B658" s="90"/>
      <c r="C658" s="90"/>
      <c r="D658" s="90"/>
      <c r="E658" s="92"/>
      <c r="F658" s="90"/>
      <c r="G658" s="93"/>
      <c r="H658" s="114"/>
      <c r="I658" s="114"/>
      <c r="J658" s="114"/>
      <c r="K658" s="114"/>
      <c r="L658" s="174"/>
      <c r="M658" s="92"/>
      <c r="N658" s="90"/>
      <c r="O658" s="90"/>
      <c r="P658" s="95"/>
      <c r="Q658" s="90"/>
      <c r="R658" s="180"/>
      <c r="S658" s="93"/>
      <c r="T658" s="93"/>
    </row>
    <row r="659" spans="1:20" ht="66" customHeight="1" x14ac:dyDescent="0.25">
      <c r="A659" s="89"/>
      <c r="B659" s="90"/>
      <c r="C659" s="90"/>
      <c r="D659" s="90"/>
      <c r="E659" s="92"/>
      <c r="F659" s="90"/>
      <c r="G659" s="93"/>
      <c r="H659" s="114"/>
      <c r="I659" s="114"/>
      <c r="J659" s="114"/>
      <c r="K659" s="114"/>
      <c r="L659" s="174"/>
      <c r="M659" s="92"/>
      <c r="N659" s="90"/>
      <c r="O659" s="90"/>
      <c r="P659" s="95"/>
      <c r="Q659" s="90"/>
      <c r="R659" s="180"/>
      <c r="S659" s="93"/>
      <c r="T659" s="93"/>
    </row>
    <row r="660" spans="1:20" ht="66" customHeight="1" x14ac:dyDescent="0.25">
      <c r="A660" s="89"/>
      <c r="B660" s="90"/>
      <c r="C660" s="90"/>
      <c r="D660" s="90"/>
      <c r="E660" s="92"/>
      <c r="F660" s="90"/>
      <c r="G660" s="93"/>
      <c r="H660" s="114"/>
      <c r="I660" s="114"/>
      <c r="J660" s="114"/>
      <c r="K660" s="114"/>
      <c r="L660" s="174"/>
      <c r="M660" s="92"/>
      <c r="N660" s="90"/>
      <c r="O660" s="90"/>
      <c r="P660" s="95"/>
      <c r="Q660" s="90"/>
      <c r="R660" s="180"/>
      <c r="S660" s="93"/>
      <c r="T660" s="93"/>
    </row>
    <row r="661" spans="1:20" ht="66" customHeight="1" x14ac:dyDescent="0.25">
      <c r="A661" s="89"/>
      <c r="B661" s="90"/>
      <c r="C661" s="90"/>
      <c r="D661" s="90"/>
      <c r="E661" s="92"/>
      <c r="F661" s="90"/>
      <c r="G661" s="93"/>
      <c r="H661" s="114"/>
      <c r="I661" s="114"/>
      <c r="J661" s="114"/>
      <c r="K661" s="114"/>
      <c r="L661" s="174"/>
      <c r="M661" s="92"/>
      <c r="N661" s="90"/>
      <c r="O661" s="90"/>
      <c r="P661" s="95"/>
      <c r="Q661" s="90"/>
      <c r="R661" s="180"/>
      <c r="S661" s="93"/>
      <c r="T661" s="93"/>
    </row>
    <row r="662" spans="1:20" ht="66" customHeight="1" x14ac:dyDescent="0.25">
      <c r="A662" s="89"/>
      <c r="B662" s="90"/>
      <c r="C662" s="90"/>
      <c r="D662" s="90"/>
      <c r="E662" s="92"/>
      <c r="F662" s="90"/>
      <c r="G662" s="93"/>
      <c r="H662" s="114"/>
      <c r="I662" s="114"/>
      <c r="J662" s="114"/>
      <c r="K662" s="114"/>
      <c r="L662" s="174"/>
      <c r="M662" s="92"/>
      <c r="N662" s="90"/>
      <c r="O662" s="90"/>
      <c r="P662" s="95"/>
      <c r="Q662" s="90"/>
      <c r="R662" s="180"/>
      <c r="S662" s="93"/>
      <c r="T662" s="93"/>
    </row>
    <row r="663" spans="1:20" ht="66" customHeight="1" x14ac:dyDescent="0.25">
      <c r="A663" s="89"/>
      <c r="B663" s="90"/>
      <c r="C663" s="90"/>
      <c r="D663" s="90"/>
      <c r="E663" s="92"/>
      <c r="F663" s="90"/>
      <c r="G663" s="93"/>
      <c r="H663" s="114"/>
      <c r="I663" s="114"/>
      <c r="J663" s="114"/>
      <c r="K663" s="114"/>
      <c r="L663" s="174"/>
      <c r="M663" s="92"/>
      <c r="N663" s="90"/>
      <c r="O663" s="90"/>
      <c r="P663" s="95"/>
      <c r="Q663" s="90"/>
      <c r="R663" s="180"/>
      <c r="S663" s="93"/>
      <c r="T663" s="93"/>
    </row>
    <row r="664" spans="1:20" ht="66" customHeight="1" x14ac:dyDescent="0.25">
      <c r="A664" s="89"/>
      <c r="B664" s="90"/>
      <c r="C664" s="90"/>
      <c r="D664" s="90"/>
      <c r="E664" s="92"/>
      <c r="F664" s="90"/>
      <c r="G664" s="93"/>
      <c r="H664" s="114"/>
      <c r="I664" s="114"/>
      <c r="J664" s="114"/>
      <c r="K664" s="114"/>
      <c r="L664" s="174"/>
      <c r="M664" s="92"/>
      <c r="N664" s="90"/>
      <c r="O664" s="90"/>
      <c r="P664" s="95"/>
      <c r="Q664" s="90"/>
      <c r="R664" s="180"/>
      <c r="S664" s="93"/>
      <c r="T664" s="93"/>
    </row>
    <row r="665" spans="1:20" ht="66" customHeight="1" x14ac:dyDescent="0.25">
      <c r="A665" s="89"/>
      <c r="B665" s="90"/>
      <c r="C665" s="90"/>
      <c r="D665" s="90"/>
      <c r="E665" s="92"/>
      <c r="F665" s="90"/>
      <c r="G665" s="93"/>
      <c r="H665" s="114"/>
      <c r="I665" s="114"/>
      <c r="J665" s="114"/>
      <c r="K665" s="114"/>
      <c r="L665" s="174"/>
      <c r="M665" s="92"/>
      <c r="N665" s="90"/>
      <c r="O665" s="90"/>
      <c r="P665" s="95"/>
      <c r="Q665" s="90"/>
      <c r="R665" s="180"/>
      <c r="S665" s="93"/>
      <c r="T665" s="93"/>
    </row>
    <row r="666" spans="1:20" ht="66" customHeight="1" x14ac:dyDescent="0.25">
      <c r="A666" s="89"/>
      <c r="B666" s="90"/>
      <c r="C666" s="90"/>
      <c r="D666" s="90"/>
      <c r="E666" s="92"/>
      <c r="F666" s="90"/>
      <c r="G666" s="93"/>
      <c r="H666" s="114"/>
      <c r="I666" s="114"/>
      <c r="J666" s="114"/>
      <c r="K666" s="114"/>
      <c r="L666" s="174"/>
      <c r="M666" s="92"/>
      <c r="N666" s="90"/>
      <c r="O666" s="90"/>
      <c r="P666" s="95"/>
      <c r="Q666" s="90"/>
      <c r="R666" s="180"/>
      <c r="S666" s="93"/>
      <c r="T666" s="93"/>
    </row>
    <row r="667" spans="1:20" ht="66" customHeight="1" x14ac:dyDescent="0.25">
      <c r="A667" s="89"/>
      <c r="B667" s="90"/>
      <c r="C667" s="90"/>
      <c r="D667" s="90"/>
      <c r="E667" s="92"/>
      <c r="F667" s="90"/>
      <c r="G667" s="93"/>
      <c r="H667" s="114"/>
      <c r="I667" s="114"/>
      <c r="J667" s="114"/>
      <c r="K667" s="114"/>
      <c r="L667" s="174"/>
      <c r="M667" s="92"/>
      <c r="N667" s="90"/>
      <c r="O667" s="90"/>
      <c r="P667" s="95"/>
      <c r="Q667" s="90"/>
      <c r="R667" s="180"/>
      <c r="S667" s="93"/>
      <c r="T667" s="93"/>
    </row>
    <row r="668" spans="1:20" ht="66" customHeight="1" x14ac:dyDescent="0.25">
      <c r="A668" s="89"/>
      <c r="B668" s="90"/>
      <c r="C668" s="90"/>
      <c r="D668" s="90"/>
      <c r="E668" s="92"/>
      <c r="F668" s="90"/>
      <c r="G668" s="93"/>
      <c r="H668" s="114"/>
      <c r="I668" s="114"/>
      <c r="J668" s="114"/>
      <c r="K668" s="114"/>
      <c r="L668" s="174"/>
      <c r="M668" s="92"/>
      <c r="N668" s="90"/>
      <c r="O668" s="90"/>
      <c r="P668" s="95"/>
      <c r="Q668" s="90"/>
      <c r="R668" s="180"/>
      <c r="S668" s="93"/>
      <c r="T668" s="93"/>
    </row>
    <row r="669" spans="1:20" ht="66" customHeight="1" x14ac:dyDescent="0.25">
      <c r="A669" s="89"/>
      <c r="B669" s="90"/>
      <c r="C669" s="90"/>
      <c r="D669" s="90"/>
      <c r="E669" s="92"/>
      <c r="F669" s="90"/>
      <c r="G669" s="93"/>
      <c r="H669" s="114"/>
      <c r="I669" s="114"/>
      <c r="J669" s="114"/>
      <c r="K669" s="114"/>
      <c r="L669" s="174"/>
      <c r="M669" s="92"/>
      <c r="N669" s="90"/>
      <c r="O669" s="90"/>
      <c r="P669" s="95"/>
      <c r="Q669" s="90"/>
      <c r="R669" s="180"/>
      <c r="S669" s="93"/>
      <c r="T669" s="93"/>
    </row>
    <row r="670" spans="1:20" ht="66" customHeight="1" x14ac:dyDescent="0.25">
      <c r="A670" s="89"/>
      <c r="B670" s="90"/>
      <c r="C670" s="90"/>
      <c r="D670" s="90"/>
      <c r="E670" s="92"/>
      <c r="F670" s="90"/>
      <c r="G670" s="93"/>
      <c r="H670" s="114"/>
      <c r="I670" s="114"/>
      <c r="J670" s="114"/>
      <c r="K670" s="114"/>
      <c r="L670" s="174"/>
      <c r="M670" s="92"/>
      <c r="N670" s="90"/>
      <c r="O670" s="90"/>
      <c r="P670" s="95"/>
      <c r="Q670" s="90"/>
      <c r="R670" s="180"/>
      <c r="S670" s="93"/>
      <c r="T670" s="93"/>
    </row>
    <row r="671" spans="1:20" ht="66" customHeight="1" x14ac:dyDescent="0.25">
      <c r="A671" s="89"/>
      <c r="B671" s="90"/>
      <c r="C671" s="90"/>
      <c r="D671" s="90"/>
      <c r="E671" s="92"/>
      <c r="F671" s="90"/>
      <c r="G671" s="93"/>
      <c r="H671" s="114"/>
      <c r="I671" s="114"/>
      <c r="J671" s="114"/>
      <c r="K671" s="114"/>
      <c r="L671" s="174"/>
      <c r="M671" s="92"/>
      <c r="N671" s="90"/>
      <c r="O671" s="90"/>
      <c r="P671" s="95"/>
      <c r="Q671" s="90"/>
      <c r="R671" s="180"/>
      <c r="S671" s="93"/>
      <c r="T671" s="93"/>
    </row>
    <row r="672" spans="1:20" ht="66" customHeight="1" x14ac:dyDescent="0.25">
      <c r="A672" s="89"/>
      <c r="B672" s="90"/>
      <c r="C672" s="90"/>
      <c r="D672" s="90"/>
      <c r="E672" s="92"/>
      <c r="F672" s="90"/>
      <c r="G672" s="93"/>
      <c r="H672" s="114"/>
      <c r="I672" s="114"/>
      <c r="J672" s="114"/>
      <c r="K672" s="114"/>
      <c r="L672" s="174"/>
      <c r="M672" s="92"/>
      <c r="N672" s="90"/>
      <c r="O672" s="90"/>
      <c r="P672" s="95"/>
      <c r="Q672" s="90"/>
      <c r="R672" s="180"/>
      <c r="S672" s="93"/>
      <c r="T672" s="93"/>
    </row>
    <row r="673" spans="1:20" ht="66" customHeight="1" x14ac:dyDescent="0.25">
      <c r="A673" s="89"/>
      <c r="B673" s="90"/>
      <c r="C673" s="90"/>
      <c r="D673" s="90"/>
      <c r="E673" s="92"/>
      <c r="F673" s="90"/>
      <c r="G673" s="93"/>
      <c r="H673" s="114"/>
      <c r="I673" s="114"/>
      <c r="J673" s="114"/>
      <c r="K673" s="114"/>
      <c r="L673" s="174"/>
      <c r="M673" s="92"/>
      <c r="N673" s="90"/>
      <c r="O673" s="90"/>
      <c r="P673" s="95"/>
      <c r="Q673" s="90"/>
      <c r="R673" s="180"/>
      <c r="S673" s="93"/>
      <c r="T673" s="93"/>
    </row>
    <row r="674" spans="1:20" ht="66" customHeight="1" x14ac:dyDescent="0.25">
      <c r="A674" s="89"/>
      <c r="B674" s="90"/>
      <c r="C674" s="90"/>
      <c r="D674" s="90"/>
      <c r="E674" s="92"/>
      <c r="F674" s="90"/>
      <c r="G674" s="93"/>
      <c r="H674" s="114"/>
      <c r="I674" s="114"/>
      <c r="J674" s="114"/>
      <c r="K674" s="114"/>
      <c r="L674" s="174"/>
      <c r="M674" s="92"/>
      <c r="N674" s="90"/>
      <c r="O674" s="90"/>
      <c r="P674" s="95"/>
      <c r="Q674" s="90"/>
      <c r="R674" s="180"/>
      <c r="S674" s="93"/>
      <c r="T674" s="93"/>
    </row>
    <row r="675" spans="1:20" ht="66" customHeight="1" x14ac:dyDescent="0.25">
      <c r="A675" s="89"/>
      <c r="B675" s="90"/>
      <c r="C675" s="90"/>
      <c r="D675" s="90"/>
      <c r="E675" s="92"/>
      <c r="F675" s="90"/>
      <c r="G675" s="93"/>
      <c r="H675" s="114"/>
      <c r="I675" s="114"/>
      <c r="J675" s="114"/>
      <c r="K675" s="114"/>
      <c r="L675" s="174"/>
      <c r="M675" s="92"/>
      <c r="N675" s="90"/>
      <c r="O675" s="90"/>
      <c r="P675" s="95"/>
      <c r="Q675" s="90"/>
      <c r="R675" s="180"/>
      <c r="S675" s="93"/>
      <c r="T675" s="93"/>
    </row>
    <row r="676" spans="1:20" ht="66" customHeight="1" x14ac:dyDescent="0.25">
      <c r="A676" s="89"/>
      <c r="B676" s="90"/>
      <c r="C676" s="90"/>
      <c r="D676" s="90"/>
      <c r="E676" s="92"/>
      <c r="F676" s="90"/>
      <c r="G676" s="93"/>
      <c r="H676" s="114"/>
      <c r="I676" s="114"/>
      <c r="J676" s="114"/>
      <c r="K676" s="114"/>
      <c r="L676" s="174"/>
      <c r="M676" s="92"/>
      <c r="N676" s="90"/>
      <c r="O676" s="90"/>
      <c r="P676" s="95"/>
      <c r="Q676" s="90"/>
      <c r="R676" s="180"/>
      <c r="S676" s="93"/>
      <c r="T676" s="93"/>
    </row>
    <row r="677" spans="1:20" ht="66" customHeight="1" x14ac:dyDescent="0.25">
      <c r="A677" s="89"/>
      <c r="B677" s="90"/>
      <c r="C677" s="90"/>
      <c r="D677" s="90"/>
      <c r="E677" s="92"/>
      <c r="F677" s="90"/>
      <c r="G677" s="93"/>
      <c r="H677" s="114"/>
      <c r="I677" s="114"/>
      <c r="J677" s="114"/>
      <c r="K677" s="114"/>
      <c r="L677" s="174"/>
      <c r="M677" s="92"/>
      <c r="N677" s="90"/>
      <c r="O677" s="90"/>
      <c r="P677" s="95"/>
      <c r="Q677" s="90"/>
      <c r="R677" s="180"/>
      <c r="S677" s="93"/>
      <c r="T677" s="93"/>
    </row>
    <row r="678" spans="1:20" ht="66" customHeight="1" x14ac:dyDescent="0.25">
      <c r="A678" s="89"/>
      <c r="B678" s="90"/>
      <c r="C678" s="90"/>
      <c r="D678" s="90"/>
      <c r="E678" s="92"/>
      <c r="F678" s="90"/>
      <c r="G678" s="93"/>
      <c r="H678" s="114"/>
      <c r="I678" s="114"/>
      <c r="J678" s="114"/>
      <c r="K678" s="114"/>
      <c r="L678" s="174"/>
      <c r="M678" s="92"/>
      <c r="N678" s="90"/>
      <c r="O678" s="90"/>
      <c r="P678" s="95"/>
      <c r="Q678" s="90"/>
      <c r="R678" s="180"/>
      <c r="S678" s="93"/>
      <c r="T678" s="93"/>
    </row>
    <row r="679" spans="1:20" ht="66" customHeight="1" x14ac:dyDescent="0.25">
      <c r="A679" s="89"/>
      <c r="B679" s="90"/>
      <c r="C679" s="90"/>
      <c r="D679" s="90"/>
      <c r="E679" s="92"/>
      <c r="F679" s="90"/>
      <c r="G679" s="93"/>
      <c r="H679" s="114"/>
      <c r="I679" s="114"/>
      <c r="J679" s="114"/>
      <c r="K679" s="114"/>
      <c r="L679" s="174"/>
      <c r="M679" s="92"/>
      <c r="N679" s="90"/>
      <c r="O679" s="90"/>
      <c r="P679" s="95"/>
      <c r="Q679" s="90"/>
      <c r="R679" s="180"/>
      <c r="S679" s="93"/>
      <c r="T679" s="93"/>
    </row>
    <row r="680" spans="1:20" ht="66" customHeight="1" x14ac:dyDescent="0.25">
      <c r="A680" s="89"/>
      <c r="B680" s="90"/>
      <c r="C680" s="90"/>
      <c r="D680" s="90"/>
      <c r="E680" s="92"/>
      <c r="F680" s="90"/>
      <c r="G680" s="93"/>
      <c r="H680" s="114"/>
      <c r="I680" s="114"/>
      <c r="J680" s="114"/>
      <c r="K680" s="114"/>
      <c r="L680" s="174"/>
      <c r="M680" s="92"/>
      <c r="N680" s="90"/>
      <c r="O680" s="90"/>
      <c r="P680" s="95"/>
      <c r="Q680" s="90"/>
      <c r="R680" s="180"/>
      <c r="S680" s="93"/>
      <c r="T680" s="93"/>
    </row>
    <row r="681" spans="1:20" ht="66" customHeight="1" x14ac:dyDescent="0.25">
      <c r="A681" s="89"/>
      <c r="B681" s="90"/>
      <c r="C681" s="90"/>
      <c r="D681" s="90"/>
      <c r="E681" s="92"/>
      <c r="F681" s="90"/>
      <c r="G681" s="93"/>
      <c r="H681" s="114"/>
      <c r="I681" s="114"/>
      <c r="J681" s="114"/>
      <c r="K681" s="114"/>
      <c r="L681" s="174"/>
      <c r="M681" s="92"/>
      <c r="N681" s="90"/>
      <c r="O681" s="90"/>
      <c r="P681" s="95"/>
      <c r="Q681" s="90"/>
      <c r="R681" s="180"/>
      <c r="S681" s="93"/>
      <c r="T681" s="93"/>
    </row>
    <row r="682" spans="1:20" ht="66" customHeight="1" x14ac:dyDescent="0.25">
      <c r="A682" s="89"/>
      <c r="B682" s="90"/>
      <c r="C682" s="90"/>
      <c r="D682" s="90"/>
      <c r="E682" s="92"/>
      <c r="F682" s="90"/>
      <c r="G682" s="93"/>
      <c r="H682" s="114"/>
      <c r="I682" s="114"/>
      <c r="J682" s="114"/>
      <c r="K682" s="114"/>
      <c r="L682" s="174"/>
      <c r="M682" s="92"/>
      <c r="N682" s="90"/>
      <c r="O682" s="90"/>
      <c r="P682" s="95"/>
      <c r="Q682" s="90"/>
      <c r="R682" s="180"/>
      <c r="S682" s="93"/>
      <c r="T682" s="93"/>
    </row>
    <row r="683" spans="1:20" ht="66" customHeight="1" x14ac:dyDescent="0.25">
      <c r="A683" s="89"/>
      <c r="B683" s="90"/>
      <c r="C683" s="90"/>
      <c r="D683" s="90"/>
      <c r="E683" s="92"/>
      <c r="F683" s="90"/>
      <c r="G683" s="93"/>
      <c r="H683" s="114"/>
      <c r="I683" s="114"/>
      <c r="J683" s="114"/>
      <c r="K683" s="114"/>
      <c r="L683" s="174"/>
      <c r="M683" s="92"/>
      <c r="N683" s="90"/>
      <c r="O683" s="90"/>
      <c r="P683" s="95"/>
      <c r="Q683" s="90"/>
      <c r="R683" s="180"/>
      <c r="S683" s="93"/>
      <c r="T683" s="93"/>
    </row>
    <row r="684" spans="1:20" ht="66" customHeight="1" x14ac:dyDescent="0.25">
      <c r="A684" s="89"/>
      <c r="B684" s="90"/>
      <c r="C684" s="90"/>
      <c r="D684" s="90"/>
      <c r="E684" s="92"/>
      <c r="F684" s="90"/>
      <c r="G684" s="93"/>
      <c r="H684" s="114"/>
      <c r="I684" s="114"/>
      <c r="J684" s="114"/>
      <c r="K684" s="114"/>
      <c r="L684" s="174"/>
      <c r="M684" s="92"/>
      <c r="N684" s="90"/>
      <c r="O684" s="90"/>
      <c r="P684" s="95"/>
      <c r="Q684" s="90"/>
      <c r="R684" s="180"/>
      <c r="S684" s="93"/>
      <c r="T684" s="93"/>
    </row>
    <row r="685" spans="1:20" ht="66" customHeight="1" x14ac:dyDescent="0.25">
      <c r="A685" s="89"/>
      <c r="B685" s="90"/>
      <c r="C685" s="90"/>
      <c r="D685" s="90"/>
      <c r="E685" s="92"/>
      <c r="F685" s="90"/>
      <c r="G685" s="93"/>
      <c r="H685" s="114"/>
      <c r="I685" s="114"/>
      <c r="J685" s="114"/>
      <c r="K685" s="114"/>
      <c r="L685" s="174"/>
      <c r="M685" s="92"/>
      <c r="N685" s="90"/>
      <c r="O685" s="90"/>
      <c r="P685" s="95"/>
      <c r="Q685" s="90"/>
      <c r="R685" s="180"/>
      <c r="S685" s="93"/>
      <c r="T685" s="93"/>
    </row>
    <row r="686" spans="1:20" ht="66" customHeight="1" x14ac:dyDescent="0.25">
      <c r="A686" s="89"/>
      <c r="B686" s="90"/>
      <c r="C686" s="90"/>
      <c r="D686" s="90"/>
      <c r="E686" s="92"/>
      <c r="F686" s="90"/>
      <c r="G686" s="93"/>
      <c r="H686" s="114"/>
      <c r="I686" s="114"/>
      <c r="J686" s="114"/>
      <c r="K686" s="114"/>
      <c r="L686" s="174"/>
      <c r="M686" s="92"/>
      <c r="N686" s="90"/>
      <c r="O686" s="90"/>
      <c r="P686" s="95"/>
      <c r="Q686" s="90"/>
      <c r="R686" s="180"/>
      <c r="S686" s="93"/>
      <c r="T686" s="93"/>
    </row>
    <row r="687" spans="1:20" ht="66" customHeight="1" x14ac:dyDescent="0.25">
      <c r="A687" s="89"/>
      <c r="B687" s="90"/>
      <c r="C687" s="90"/>
      <c r="D687" s="90"/>
      <c r="E687" s="92"/>
      <c r="F687" s="90"/>
      <c r="G687" s="93"/>
      <c r="H687" s="114"/>
      <c r="I687" s="114"/>
      <c r="J687" s="114"/>
      <c r="K687" s="114"/>
      <c r="L687" s="174"/>
      <c r="M687" s="92"/>
      <c r="N687" s="90"/>
      <c r="O687" s="90"/>
      <c r="P687" s="95"/>
      <c r="Q687" s="90"/>
      <c r="R687" s="180"/>
      <c r="S687" s="93"/>
      <c r="T687" s="93"/>
    </row>
    <row r="688" spans="1:20" ht="66" customHeight="1" x14ac:dyDescent="0.25">
      <c r="A688" s="89"/>
      <c r="B688" s="90"/>
      <c r="C688" s="90"/>
      <c r="D688" s="90"/>
      <c r="E688" s="92"/>
      <c r="F688" s="90"/>
      <c r="G688" s="93"/>
      <c r="H688" s="114"/>
      <c r="I688" s="114"/>
      <c r="J688" s="114"/>
      <c r="K688" s="114"/>
      <c r="L688" s="174"/>
      <c r="M688" s="92"/>
      <c r="N688" s="90"/>
      <c r="O688" s="90"/>
      <c r="P688" s="95"/>
      <c r="Q688" s="90"/>
      <c r="R688" s="180"/>
      <c r="S688" s="93"/>
      <c r="T688" s="93"/>
    </row>
    <row r="689" spans="1:20" ht="66" customHeight="1" x14ac:dyDescent="0.25">
      <c r="A689" s="89"/>
      <c r="B689" s="90"/>
      <c r="C689" s="90"/>
      <c r="D689" s="90"/>
      <c r="E689" s="92"/>
      <c r="F689" s="90"/>
      <c r="G689" s="93"/>
      <c r="H689" s="114"/>
      <c r="I689" s="114"/>
      <c r="J689" s="114"/>
      <c r="K689" s="114"/>
      <c r="L689" s="174"/>
      <c r="M689" s="92"/>
      <c r="N689" s="90"/>
      <c r="O689" s="90"/>
      <c r="P689" s="95"/>
      <c r="Q689" s="90"/>
      <c r="R689" s="180"/>
      <c r="S689" s="93"/>
      <c r="T689" s="93"/>
    </row>
    <row r="690" spans="1:20" ht="66" customHeight="1" x14ac:dyDescent="0.25">
      <c r="A690" s="89"/>
      <c r="B690" s="90"/>
      <c r="C690" s="90"/>
      <c r="D690" s="90"/>
      <c r="E690" s="92"/>
      <c r="F690" s="90"/>
      <c r="G690" s="93"/>
      <c r="H690" s="114"/>
      <c r="I690" s="114"/>
      <c r="J690" s="114"/>
      <c r="K690" s="114"/>
      <c r="L690" s="174"/>
      <c r="M690" s="92"/>
      <c r="N690" s="90"/>
      <c r="O690" s="90"/>
      <c r="P690" s="95"/>
      <c r="Q690" s="90"/>
      <c r="R690" s="180"/>
      <c r="S690" s="93"/>
      <c r="T690" s="93"/>
    </row>
    <row r="691" spans="1:20" ht="66" customHeight="1" x14ac:dyDescent="0.25">
      <c r="A691" s="89"/>
      <c r="B691" s="90"/>
      <c r="C691" s="90"/>
      <c r="D691" s="90"/>
      <c r="E691" s="92"/>
      <c r="F691" s="90"/>
      <c r="G691" s="93"/>
      <c r="H691" s="114"/>
      <c r="I691" s="114"/>
      <c r="J691" s="114"/>
      <c r="K691" s="114"/>
      <c r="L691" s="174"/>
      <c r="M691" s="92"/>
      <c r="N691" s="90"/>
      <c r="O691" s="90"/>
      <c r="P691" s="95"/>
      <c r="Q691" s="90"/>
      <c r="R691" s="180"/>
      <c r="S691" s="93"/>
      <c r="T691" s="93"/>
    </row>
    <row r="692" spans="1:20" ht="66" customHeight="1" x14ac:dyDescent="0.25">
      <c r="A692" s="89"/>
      <c r="B692" s="90"/>
      <c r="C692" s="90"/>
      <c r="D692" s="90"/>
      <c r="E692" s="92"/>
      <c r="F692" s="90"/>
      <c r="G692" s="93"/>
      <c r="H692" s="114"/>
      <c r="I692" s="114"/>
      <c r="J692" s="114"/>
      <c r="K692" s="114"/>
      <c r="L692" s="174"/>
      <c r="M692" s="92"/>
      <c r="N692" s="90"/>
      <c r="O692" s="90"/>
      <c r="P692" s="95"/>
      <c r="Q692" s="90"/>
      <c r="R692" s="180"/>
      <c r="S692" s="93"/>
      <c r="T692" s="93"/>
    </row>
    <row r="693" spans="1:20" ht="66" customHeight="1" x14ac:dyDescent="0.25">
      <c r="A693" s="89"/>
      <c r="B693" s="90"/>
      <c r="C693" s="90"/>
      <c r="D693" s="90"/>
      <c r="E693" s="92"/>
      <c r="F693" s="90"/>
      <c r="G693" s="93"/>
      <c r="H693" s="114"/>
      <c r="I693" s="114"/>
      <c r="J693" s="114"/>
      <c r="K693" s="114"/>
      <c r="L693" s="174"/>
      <c r="M693" s="92"/>
      <c r="N693" s="90"/>
      <c r="O693" s="90"/>
      <c r="P693" s="95"/>
      <c r="Q693" s="90"/>
      <c r="R693" s="180"/>
      <c r="S693" s="93"/>
      <c r="T693" s="93"/>
    </row>
    <row r="694" spans="1:20" ht="66" customHeight="1" x14ac:dyDescent="0.25">
      <c r="A694" s="89"/>
      <c r="B694" s="90"/>
      <c r="C694" s="90"/>
      <c r="D694" s="90"/>
      <c r="E694" s="92"/>
      <c r="F694" s="90"/>
      <c r="G694" s="93"/>
      <c r="H694" s="114"/>
      <c r="I694" s="114"/>
      <c r="J694" s="114"/>
      <c r="K694" s="114"/>
      <c r="L694" s="174"/>
      <c r="M694" s="92"/>
      <c r="N694" s="90"/>
      <c r="O694" s="90"/>
      <c r="P694" s="95"/>
      <c r="Q694" s="90"/>
      <c r="R694" s="180"/>
      <c r="S694" s="93"/>
      <c r="T694" s="93"/>
    </row>
    <row r="695" spans="1:20" ht="66" customHeight="1" x14ac:dyDescent="0.25">
      <c r="A695" s="89"/>
      <c r="B695" s="90"/>
      <c r="C695" s="90"/>
      <c r="D695" s="90"/>
      <c r="E695" s="92"/>
      <c r="F695" s="90"/>
      <c r="G695" s="93"/>
      <c r="H695" s="114"/>
      <c r="I695" s="114"/>
      <c r="J695" s="114"/>
      <c r="K695" s="114"/>
      <c r="L695" s="174"/>
      <c r="M695" s="92"/>
      <c r="N695" s="90"/>
      <c r="O695" s="90"/>
      <c r="P695" s="95"/>
      <c r="Q695" s="90"/>
      <c r="R695" s="180"/>
      <c r="S695" s="93"/>
      <c r="T695" s="93"/>
    </row>
    <row r="696" spans="1:20" ht="66" customHeight="1" x14ac:dyDescent="0.25">
      <c r="A696" s="89"/>
      <c r="B696" s="90"/>
      <c r="C696" s="90"/>
      <c r="D696" s="90"/>
      <c r="E696" s="92"/>
      <c r="F696" s="90"/>
      <c r="G696" s="93"/>
      <c r="H696" s="114"/>
      <c r="I696" s="114"/>
      <c r="J696" s="114"/>
      <c r="K696" s="114"/>
      <c r="L696" s="174"/>
      <c r="M696" s="92"/>
      <c r="N696" s="90"/>
      <c r="O696" s="90"/>
      <c r="P696" s="95"/>
      <c r="Q696" s="90"/>
      <c r="R696" s="180"/>
      <c r="S696" s="93"/>
      <c r="T696" s="93"/>
    </row>
    <row r="697" spans="1:20" ht="66" customHeight="1" x14ac:dyDescent="0.25">
      <c r="A697" s="89"/>
      <c r="B697" s="90"/>
      <c r="C697" s="90"/>
      <c r="D697" s="90"/>
      <c r="E697" s="92"/>
      <c r="F697" s="90"/>
      <c r="G697" s="93"/>
      <c r="H697" s="114"/>
      <c r="I697" s="114"/>
      <c r="J697" s="114"/>
      <c r="K697" s="114"/>
      <c r="L697" s="174"/>
      <c r="M697" s="92"/>
      <c r="N697" s="90"/>
      <c r="O697" s="90"/>
      <c r="P697" s="95"/>
      <c r="Q697" s="90"/>
      <c r="R697" s="180"/>
      <c r="S697" s="93"/>
      <c r="T697" s="93"/>
    </row>
    <row r="698" spans="1:20" ht="66" customHeight="1" x14ac:dyDescent="0.25">
      <c r="A698" s="89"/>
      <c r="B698" s="90"/>
      <c r="C698" s="90"/>
      <c r="D698" s="90"/>
      <c r="E698" s="92"/>
      <c r="F698" s="90"/>
      <c r="G698" s="93"/>
      <c r="H698" s="114"/>
      <c r="I698" s="114"/>
      <c r="J698" s="114"/>
      <c r="K698" s="114"/>
      <c r="L698" s="174"/>
      <c r="M698" s="92"/>
      <c r="N698" s="90"/>
      <c r="O698" s="90"/>
      <c r="P698" s="95"/>
      <c r="Q698" s="90"/>
      <c r="R698" s="180"/>
      <c r="S698" s="93"/>
      <c r="T698" s="93"/>
    </row>
    <row r="699" spans="1:20" ht="66" customHeight="1" x14ac:dyDescent="0.25">
      <c r="A699" s="89"/>
      <c r="B699" s="90"/>
      <c r="C699" s="90"/>
      <c r="D699" s="90"/>
      <c r="E699" s="92"/>
      <c r="F699" s="90"/>
      <c r="G699" s="93"/>
      <c r="H699" s="114"/>
      <c r="I699" s="114"/>
      <c r="J699" s="114"/>
      <c r="K699" s="114"/>
      <c r="L699" s="174"/>
      <c r="M699" s="92"/>
      <c r="N699" s="90"/>
      <c r="O699" s="90"/>
      <c r="P699" s="95"/>
      <c r="Q699" s="90"/>
      <c r="R699" s="180"/>
      <c r="S699" s="93"/>
      <c r="T699" s="93"/>
    </row>
    <row r="700" spans="1:20" ht="66" customHeight="1" x14ac:dyDescent="0.25">
      <c r="A700" s="89"/>
      <c r="B700" s="90"/>
      <c r="C700" s="90"/>
      <c r="D700" s="90"/>
      <c r="E700" s="92"/>
      <c r="F700" s="90"/>
      <c r="G700" s="93"/>
      <c r="H700" s="114"/>
      <c r="I700" s="114"/>
      <c r="J700" s="114"/>
      <c r="K700" s="114"/>
      <c r="L700" s="174"/>
      <c r="M700" s="92"/>
      <c r="N700" s="90"/>
      <c r="O700" s="90"/>
      <c r="P700" s="95"/>
      <c r="Q700" s="90"/>
      <c r="R700" s="180"/>
      <c r="S700" s="93"/>
      <c r="T700" s="93"/>
    </row>
    <row r="701" spans="1:20" ht="66" customHeight="1" x14ac:dyDescent="0.25">
      <c r="A701" s="89"/>
      <c r="B701" s="90"/>
      <c r="C701" s="90"/>
      <c r="D701" s="90"/>
      <c r="E701" s="92"/>
      <c r="F701" s="90"/>
      <c r="G701" s="93"/>
      <c r="H701" s="114"/>
      <c r="I701" s="114"/>
      <c r="J701" s="114"/>
      <c r="K701" s="114"/>
      <c r="L701" s="174"/>
      <c r="M701" s="92"/>
      <c r="N701" s="90"/>
      <c r="O701" s="90"/>
      <c r="P701" s="95"/>
      <c r="Q701" s="90"/>
      <c r="R701" s="180"/>
      <c r="S701" s="93"/>
      <c r="T701" s="93"/>
    </row>
    <row r="702" spans="1:20" ht="66" customHeight="1" x14ac:dyDescent="0.25">
      <c r="A702" s="89"/>
      <c r="B702" s="90"/>
      <c r="C702" s="90"/>
      <c r="D702" s="90"/>
      <c r="E702" s="92"/>
      <c r="F702" s="90"/>
      <c r="G702" s="93"/>
      <c r="H702" s="114"/>
      <c r="I702" s="114"/>
      <c r="J702" s="114"/>
      <c r="K702" s="114"/>
      <c r="L702" s="174"/>
      <c r="M702" s="92"/>
      <c r="N702" s="90"/>
      <c r="O702" s="90"/>
      <c r="P702" s="95"/>
      <c r="Q702" s="90"/>
      <c r="R702" s="180"/>
      <c r="S702" s="93"/>
      <c r="T702" s="93"/>
    </row>
    <row r="703" spans="1:20" ht="66" customHeight="1" x14ac:dyDescent="0.25">
      <c r="A703" s="89"/>
      <c r="B703" s="90"/>
      <c r="C703" s="90"/>
      <c r="D703" s="90"/>
      <c r="E703" s="92"/>
      <c r="F703" s="90"/>
      <c r="G703" s="93"/>
      <c r="H703" s="114"/>
      <c r="I703" s="114"/>
      <c r="J703" s="114"/>
      <c r="K703" s="114"/>
      <c r="L703" s="174"/>
      <c r="M703" s="92"/>
      <c r="N703" s="90"/>
      <c r="O703" s="90"/>
      <c r="P703" s="95"/>
      <c r="Q703" s="90"/>
      <c r="R703" s="180"/>
      <c r="S703" s="93"/>
      <c r="T703" s="93"/>
    </row>
    <row r="704" spans="1:20" ht="66" customHeight="1" x14ac:dyDescent="0.25">
      <c r="A704" s="89"/>
      <c r="B704" s="90"/>
      <c r="C704" s="90"/>
      <c r="D704" s="90"/>
      <c r="E704" s="92"/>
      <c r="F704" s="90"/>
      <c r="G704" s="93"/>
      <c r="H704" s="114"/>
      <c r="I704" s="114"/>
      <c r="J704" s="114"/>
      <c r="K704" s="114"/>
      <c r="L704" s="174"/>
      <c r="M704" s="92"/>
      <c r="N704" s="90"/>
      <c r="O704" s="90"/>
      <c r="P704" s="95"/>
      <c r="Q704" s="90"/>
      <c r="R704" s="180"/>
      <c r="S704" s="93"/>
      <c r="T704" s="93"/>
    </row>
    <row r="705" spans="1:20" ht="66" customHeight="1" x14ac:dyDescent="0.25">
      <c r="A705" s="89"/>
      <c r="B705" s="90"/>
      <c r="C705" s="90"/>
      <c r="D705" s="90"/>
      <c r="E705" s="92"/>
      <c r="F705" s="90"/>
      <c r="G705" s="93"/>
      <c r="H705" s="114"/>
      <c r="I705" s="114"/>
      <c r="J705" s="114"/>
      <c r="K705" s="114"/>
      <c r="L705" s="174"/>
      <c r="M705" s="92"/>
      <c r="N705" s="90"/>
      <c r="O705" s="90"/>
      <c r="P705" s="95"/>
      <c r="Q705" s="90"/>
      <c r="R705" s="180"/>
      <c r="S705" s="93"/>
      <c r="T705" s="93"/>
    </row>
    <row r="706" spans="1:20" ht="66" customHeight="1" x14ac:dyDescent="0.25">
      <c r="A706" s="89"/>
      <c r="B706" s="90"/>
      <c r="C706" s="90"/>
      <c r="D706" s="90"/>
      <c r="E706" s="92"/>
      <c r="F706" s="90"/>
      <c r="G706" s="93"/>
      <c r="H706" s="114"/>
      <c r="I706" s="114"/>
      <c r="J706" s="114"/>
      <c r="K706" s="114"/>
      <c r="L706" s="174"/>
      <c r="M706" s="92"/>
      <c r="N706" s="90"/>
      <c r="O706" s="90"/>
      <c r="P706" s="95"/>
      <c r="Q706" s="90"/>
      <c r="R706" s="180"/>
      <c r="S706" s="93"/>
      <c r="T706" s="93"/>
    </row>
    <row r="707" spans="1:20" ht="66" customHeight="1" x14ac:dyDescent="0.25">
      <c r="A707" s="89"/>
      <c r="B707" s="90"/>
      <c r="C707" s="90"/>
      <c r="D707" s="90"/>
      <c r="E707" s="92"/>
      <c r="F707" s="90"/>
      <c r="G707" s="93"/>
      <c r="H707" s="114"/>
      <c r="I707" s="114"/>
      <c r="J707" s="114"/>
      <c r="K707" s="114"/>
      <c r="L707" s="174"/>
      <c r="M707" s="92"/>
      <c r="N707" s="90"/>
      <c r="O707" s="90"/>
      <c r="P707" s="95"/>
      <c r="Q707" s="90"/>
      <c r="R707" s="180"/>
      <c r="S707" s="93"/>
      <c r="T707" s="93"/>
    </row>
    <row r="708" spans="1:20" ht="66" customHeight="1" x14ac:dyDescent="0.25">
      <c r="A708" s="89"/>
      <c r="B708" s="90"/>
      <c r="C708" s="90"/>
      <c r="D708" s="90"/>
      <c r="E708" s="92"/>
      <c r="F708" s="90"/>
      <c r="G708" s="93"/>
      <c r="H708" s="114"/>
      <c r="I708" s="114"/>
      <c r="J708" s="114"/>
      <c r="K708" s="114"/>
      <c r="L708" s="174"/>
      <c r="M708" s="92"/>
      <c r="N708" s="90"/>
      <c r="O708" s="90"/>
      <c r="P708" s="95"/>
      <c r="Q708" s="90"/>
      <c r="R708" s="180"/>
      <c r="S708" s="93"/>
      <c r="T708" s="93"/>
    </row>
    <row r="709" spans="1:20" ht="66" customHeight="1" x14ac:dyDescent="0.25">
      <c r="A709" s="89"/>
      <c r="B709" s="90"/>
      <c r="C709" s="90"/>
      <c r="D709" s="90"/>
      <c r="E709" s="92"/>
      <c r="F709" s="90"/>
      <c r="G709" s="93"/>
      <c r="H709" s="114"/>
      <c r="I709" s="114"/>
      <c r="J709" s="114"/>
      <c r="K709" s="114"/>
      <c r="L709" s="174"/>
      <c r="M709" s="92"/>
      <c r="N709" s="90"/>
      <c r="O709" s="90"/>
      <c r="P709" s="95"/>
      <c r="Q709" s="90"/>
      <c r="R709" s="180"/>
      <c r="S709" s="93"/>
      <c r="T709" s="93"/>
    </row>
    <row r="710" spans="1:20" ht="66" customHeight="1" x14ac:dyDescent="0.25">
      <c r="A710" s="89"/>
      <c r="B710" s="90"/>
      <c r="C710" s="90"/>
      <c r="D710" s="90"/>
      <c r="E710" s="92"/>
      <c r="F710" s="90"/>
      <c r="G710" s="93"/>
      <c r="H710" s="114"/>
      <c r="I710" s="114"/>
      <c r="J710" s="114"/>
      <c r="K710" s="114"/>
      <c r="L710" s="174"/>
      <c r="M710" s="92"/>
      <c r="N710" s="90"/>
      <c r="O710" s="90"/>
      <c r="P710" s="95"/>
      <c r="Q710" s="90"/>
      <c r="R710" s="180"/>
      <c r="S710" s="93"/>
      <c r="T710" s="93"/>
    </row>
    <row r="711" spans="1:20" ht="66" customHeight="1" x14ac:dyDescent="0.25">
      <c r="A711" s="89"/>
      <c r="B711" s="90"/>
      <c r="C711" s="90"/>
      <c r="D711" s="90"/>
      <c r="E711" s="92"/>
      <c r="F711" s="90"/>
      <c r="G711" s="93"/>
      <c r="H711" s="114"/>
      <c r="I711" s="114"/>
      <c r="J711" s="114"/>
      <c r="K711" s="114"/>
      <c r="L711" s="174"/>
      <c r="M711" s="92"/>
      <c r="N711" s="90"/>
      <c r="O711" s="90"/>
      <c r="P711" s="95"/>
      <c r="Q711" s="90"/>
      <c r="R711" s="180"/>
      <c r="S711" s="93"/>
      <c r="T711" s="93"/>
    </row>
    <row r="712" spans="1:20" ht="66" customHeight="1" x14ac:dyDescent="0.25">
      <c r="A712" s="89"/>
      <c r="B712" s="90"/>
      <c r="C712" s="90"/>
      <c r="D712" s="90"/>
      <c r="E712" s="92"/>
      <c r="F712" s="90"/>
      <c r="G712" s="93"/>
      <c r="H712" s="114"/>
      <c r="I712" s="114"/>
      <c r="J712" s="114"/>
      <c r="K712" s="114"/>
      <c r="L712" s="174"/>
      <c r="M712" s="92"/>
      <c r="N712" s="90"/>
      <c r="O712" s="90"/>
      <c r="P712" s="95"/>
      <c r="Q712" s="90"/>
      <c r="R712" s="180"/>
      <c r="S712" s="93"/>
      <c r="T712" s="93"/>
    </row>
    <row r="713" spans="1:20" ht="66" customHeight="1" x14ac:dyDescent="0.25">
      <c r="A713" s="89"/>
      <c r="B713" s="90"/>
      <c r="C713" s="90"/>
      <c r="D713" s="90"/>
      <c r="E713" s="92"/>
      <c r="F713" s="90"/>
      <c r="G713" s="93"/>
      <c r="H713" s="114"/>
      <c r="I713" s="114"/>
      <c r="J713" s="114"/>
      <c r="K713" s="114"/>
      <c r="L713" s="174"/>
      <c r="M713" s="92"/>
      <c r="N713" s="90"/>
      <c r="O713" s="90"/>
      <c r="P713" s="95"/>
      <c r="Q713" s="90"/>
      <c r="R713" s="180"/>
      <c r="S713" s="93"/>
      <c r="T713" s="93"/>
    </row>
    <row r="714" spans="1:20" ht="66" customHeight="1" x14ac:dyDescent="0.25">
      <c r="A714" s="89"/>
      <c r="B714" s="90"/>
      <c r="C714" s="90"/>
      <c r="D714" s="90"/>
      <c r="E714" s="92"/>
      <c r="F714" s="90"/>
      <c r="G714" s="93"/>
      <c r="H714" s="114"/>
      <c r="I714" s="114"/>
      <c r="J714" s="114"/>
      <c r="K714" s="114"/>
      <c r="L714" s="174"/>
      <c r="M714" s="92"/>
      <c r="N714" s="90"/>
      <c r="O714" s="90"/>
      <c r="P714" s="95"/>
      <c r="Q714" s="90"/>
      <c r="R714" s="180"/>
      <c r="S714" s="93"/>
      <c r="T714" s="93"/>
    </row>
    <row r="715" spans="1:20" ht="66" customHeight="1" x14ac:dyDescent="0.25">
      <c r="A715" s="89"/>
      <c r="B715" s="90"/>
      <c r="C715" s="90"/>
      <c r="D715" s="90"/>
      <c r="E715" s="92"/>
      <c r="F715" s="90"/>
      <c r="G715" s="93"/>
      <c r="H715" s="114"/>
      <c r="I715" s="114"/>
      <c r="J715" s="114"/>
      <c r="K715" s="114"/>
      <c r="L715" s="174"/>
      <c r="M715" s="92"/>
      <c r="N715" s="90"/>
      <c r="O715" s="90"/>
      <c r="P715" s="95"/>
      <c r="Q715" s="90"/>
      <c r="R715" s="180"/>
      <c r="S715" s="93"/>
      <c r="T715" s="93"/>
    </row>
    <row r="716" spans="1:20" ht="66" customHeight="1" x14ac:dyDescent="0.25">
      <c r="A716" s="89"/>
      <c r="B716" s="90"/>
      <c r="C716" s="90"/>
      <c r="D716" s="90"/>
      <c r="E716" s="92"/>
      <c r="F716" s="90"/>
      <c r="G716" s="93"/>
      <c r="H716" s="114"/>
      <c r="I716" s="114"/>
      <c r="J716" s="114"/>
      <c r="K716" s="114"/>
      <c r="L716" s="174"/>
      <c r="M716" s="92"/>
      <c r="N716" s="90"/>
      <c r="O716" s="90"/>
      <c r="P716" s="95"/>
      <c r="Q716" s="90"/>
      <c r="R716" s="180"/>
      <c r="S716" s="93"/>
      <c r="T716" s="93"/>
    </row>
    <row r="717" spans="1:20" ht="66" customHeight="1" x14ac:dyDescent="0.25">
      <c r="A717" s="89"/>
      <c r="B717" s="90"/>
      <c r="C717" s="90"/>
      <c r="D717" s="90"/>
      <c r="E717" s="92"/>
      <c r="F717" s="90"/>
      <c r="G717" s="93"/>
      <c r="H717" s="114"/>
      <c r="I717" s="114"/>
      <c r="J717" s="114"/>
      <c r="K717" s="114"/>
      <c r="L717" s="174"/>
      <c r="M717" s="92"/>
      <c r="N717" s="90"/>
      <c r="O717" s="90"/>
      <c r="P717" s="87"/>
      <c r="Q717" s="326"/>
      <c r="R717" s="180"/>
      <c r="S717" s="93"/>
      <c r="T717" s="93"/>
    </row>
    <row r="718" spans="1:20" ht="66" customHeight="1" x14ac:dyDescent="0.25">
      <c r="A718" s="89"/>
      <c r="B718" s="90"/>
      <c r="C718" s="90"/>
      <c r="D718" s="90"/>
      <c r="E718" s="92"/>
      <c r="F718" s="90"/>
      <c r="G718" s="93"/>
      <c r="H718" s="114"/>
      <c r="I718" s="114"/>
      <c r="J718" s="114"/>
      <c r="K718" s="114"/>
      <c r="L718" s="174"/>
      <c r="M718" s="92"/>
      <c r="N718" s="90"/>
      <c r="O718" s="90"/>
      <c r="P718" s="95"/>
      <c r="Q718" s="90"/>
      <c r="R718" s="180"/>
      <c r="S718" s="93"/>
      <c r="T718" s="93"/>
    </row>
    <row r="719" spans="1:20" ht="66" customHeight="1" x14ac:dyDescent="0.25">
      <c r="A719" s="89"/>
      <c r="B719" s="90"/>
      <c r="C719" s="90"/>
      <c r="D719" s="90"/>
      <c r="E719" s="92"/>
      <c r="F719" s="90"/>
      <c r="G719" s="93"/>
      <c r="H719" s="114"/>
      <c r="I719" s="114"/>
      <c r="J719" s="114"/>
      <c r="K719" s="114"/>
      <c r="L719" s="174"/>
      <c r="M719" s="92"/>
      <c r="N719" s="90"/>
      <c r="O719" s="90"/>
      <c r="P719" s="95"/>
      <c r="Q719" s="90"/>
      <c r="R719" s="180"/>
      <c r="S719" s="93"/>
      <c r="T719" s="93"/>
    </row>
    <row r="720" spans="1:20" ht="66" customHeight="1" x14ac:dyDescent="0.25">
      <c r="A720" s="89"/>
      <c r="B720" s="90"/>
      <c r="C720" s="90"/>
      <c r="D720" s="90"/>
      <c r="E720" s="92"/>
      <c r="F720" s="90"/>
      <c r="G720" s="93"/>
      <c r="H720" s="114"/>
      <c r="I720" s="114"/>
      <c r="J720" s="114"/>
      <c r="K720" s="114"/>
      <c r="L720" s="174"/>
      <c r="M720" s="92"/>
      <c r="N720" s="90"/>
      <c r="O720" s="90"/>
      <c r="P720" s="95"/>
      <c r="Q720" s="90"/>
      <c r="R720" s="180"/>
      <c r="S720" s="93"/>
      <c r="T720" s="93"/>
    </row>
    <row r="721" spans="1:20" ht="66" customHeight="1" x14ac:dyDescent="0.25">
      <c r="A721" s="89"/>
      <c r="B721" s="90"/>
      <c r="C721" s="90"/>
      <c r="D721" s="90"/>
      <c r="E721" s="92"/>
      <c r="F721" s="90"/>
      <c r="G721" s="93"/>
      <c r="H721" s="114"/>
      <c r="I721" s="114"/>
      <c r="J721" s="114"/>
      <c r="K721" s="114"/>
      <c r="L721" s="174"/>
      <c r="M721" s="92"/>
      <c r="N721" s="90"/>
      <c r="O721" s="90"/>
      <c r="P721" s="95"/>
      <c r="Q721" s="90"/>
      <c r="R721" s="180"/>
      <c r="S721" s="93"/>
      <c r="T721" s="93"/>
    </row>
    <row r="722" spans="1:20" ht="66" customHeight="1" x14ac:dyDescent="0.25">
      <c r="A722" s="89"/>
      <c r="B722" s="90"/>
      <c r="C722" s="90"/>
      <c r="D722" s="90"/>
      <c r="E722" s="92"/>
      <c r="F722" s="90"/>
      <c r="G722" s="93"/>
      <c r="H722" s="114"/>
      <c r="I722" s="114"/>
      <c r="J722" s="114"/>
      <c r="K722" s="114"/>
      <c r="L722" s="174"/>
      <c r="M722" s="92"/>
      <c r="N722" s="90"/>
      <c r="O722" s="90"/>
      <c r="P722" s="95"/>
      <c r="Q722" s="90"/>
      <c r="R722" s="180"/>
      <c r="S722" s="93"/>
      <c r="T722" s="93"/>
    </row>
    <row r="723" spans="1:20" ht="66" customHeight="1" x14ac:dyDescent="0.25">
      <c r="A723" s="89"/>
      <c r="B723" s="90"/>
      <c r="C723" s="90"/>
      <c r="D723" s="90"/>
      <c r="E723" s="92"/>
      <c r="F723" s="90"/>
      <c r="G723" s="93"/>
      <c r="H723" s="114"/>
      <c r="I723" s="114"/>
      <c r="J723" s="114"/>
      <c r="K723" s="114"/>
      <c r="L723" s="174"/>
      <c r="M723" s="92"/>
      <c r="N723" s="90"/>
      <c r="O723" s="90"/>
      <c r="P723" s="95"/>
      <c r="Q723" s="90"/>
      <c r="R723" s="180"/>
      <c r="S723" s="93"/>
      <c r="T723" s="93"/>
    </row>
    <row r="724" spans="1:20" ht="66" customHeight="1" x14ac:dyDescent="0.25">
      <c r="A724" s="89"/>
      <c r="B724" s="90"/>
      <c r="C724" s="90"/>
      <c r="D724" s="90"/>
      <c r="E724" s="92"/>
      <c r="F724" s="90"/>
      <c r="G724" s="93"/>
      <c r="H724" s="114"/>
      <c r="I724" s="114"/>
      <c r="J724" s="114"/>
      <c r="K724" s="114"/>
      <c r="L724" s="174"/>
      <c r="M724" s="92"/>
      <c r="N724" s="90"/>
      <c r="O724" s="90"/>
      <c r="P724" s="95"/>
      <c r="Q724" s="90"/>
      <c r="R724" s="180"/>
      <c r="S724" s="93"/>
      <c r="T724" s="93"/>
    </row>
    <row r="725" spans="1:20" ht="66" customHeight="1" x14ac:dyDescent="0.25">
      <c r="A725" s="89"/>
      <c r="B725" s="90"/>
      <c r="C725" s="90"/>
      <c r="D725" s="90"/>
      <c r="E725" s="92"/>
      <c r="F725" s="90"/>
      <c r="G725" s="93"/>
      <c r="H725" s="114"/>
      <c r="I725" s="114"/>
      <c r="J725" s="114"/>
      <c r="K725" s="114"/>
      <c r="L725" s="174"/>
      <c r="M725" s="92"/>
      <c r="N725" s="90"/>
      <c r="O725" s="90"/>
      <c r="P725" s="95"/>
      <c r="Q725" s="90"/>
      <c r="R725" s="180"/>
      <c r="S725" s="93"/>
      <c r="T725" s="93"/>
    </row>
    <row r="726" spans="1:20" ht="66" customHeight="1" x14ac:dyDescent="0.25">
      <c r="A726" s="89"/>
      <c r="B726" s="90"/>
      <c r="C726" s="90"/>
      <c r="D726" s="90"/>
      <c r="E726" s="92"/>
      <c r="F726" s="90"/>
      <c r="G726" s="93"/>
      <c r="H726" s="114"/>
      <c r="I726" s="114"/>
      <c r="J726" s="114"/>
      <c r="K726" s="114"/>
      <c r="L726" s="174"/>
      <c r="M726" s="92"/>
      <c r="N726" s="90"/>
      <c r="O726" s="90"/>
      <c r="P726" s="95"/>
      <c r="Q726" s="90"/>
      <c r="R726" s="180"/>
      <c r="S726" s="93"/>
      <c r="T726" s="93"/>
    </row>
    <row r="727" spans="1:20" ht="66" customHeight="1" x14ac:dyDescent="0.25">
      <c r="A727" s="89"/>
      <c r="B727" s="90"/>
      <c r="C727" s="90"/>
      <c r="D727" s="90"/>
      <c r="E727" s="92"/>
      <c r="F727" s="90"/>
      <c r="G727" s="93"/>
      <c r="H727" s="114"/>
      <c r="I727" s="114"/>
      <c r="J727" s="114"/>
      <c r="K727" s="114"/>
      <c r="L727" s="174"/>
      <c r="M727" s="92"/>
      <c r="N727" s="90"/>
      <c r="O727" s="90"/>
      <c r="P727" s="95"/>
      <c r="Q727" s="90"/>
      <c r="R727" s="180"/>
      <c r="S727" s="93"/>
      <c r="T727" s="93"/>
    </row>
    <row r="728" spans="1:20" ht="66" customHeight="1" x14ac:dyDescent="0.25">
      <c r="A728" s="89"/>
      <c r="B728" s="90"/>
      <c r="C728" s="90"/>
      <c r="D728" s="90"/>
      <c r="E728" s="92"/>
      <c r="F728" s="90"/>
      <c r="G728" s="93"/>
      <c r="H728" s="114"/>
      <c r="I728" s="114"/>
      <c r="J728" s="114"/>
      <c r="K728" s="114"/>
      <c r="L728" s="174"/>
      <c r="M728" s="92"/>
      <c r="N728" s="90"/>
      <c r="O728" s="90"/>
      <c r="P728" s="95"/>
      <c r="Q728" s="90"/>
      <c r="R728" s="180"/>
      <c r="S728" s="93"/>
      <c r="T728" s="93"/>
    </row>
    <row r="729" spans="1:20" ht="66" customHeight="1" x14ac:dyDescent="0.25">
      <c r="A729" s="89"/>
      <c r="B729" s="90"/>
      <c r="C729" s="90"/>
      <c r="D729" s="90"/>
      <c r="E729" s="92"/>
      <c r="F729" s="90"/>
      <c r="G729" s="93"/>
      <c r="H729" s="114"/>
      <c r="I729" s="114"/>
      <c r="J729" s="114"/>
      <c r="K729" s="114"/>
      <c r="L729" s="174"/>
      <c r="M729" s="92"/>
      <c r="N729" s="90"/>
      <c r="O729" s="90"/>
      <c r="P729" s="95"/>
      <c r="Q729" s="90"/>
      <c r="R729" s="180"/>
      <c r="S729" s="93"/>
      <c r="T729" s="93"/>
    </row>
    <row r="730" spans="1:20" ht="66" customHeight="1" x14ac:dyDescent="0.25">
      <c r="A730" s="89"/>
      <c r="B730" s="90"/>
      <c r="C730" s="90"/>
      <c r="D730" s="90"/>
      <c r="E730" s="92"/>
      <c r="F730" s="90"/>
      <c r="G730" s="93"/>
      <c r="H730" s="114"/>
      <c r="I730" s="114"/>
      <c r="J730" s="114"/>
      <c r="K730" s="114"/>
      <c r="L730" s="174"/>
      <c r="M730" s="92"/>
      <c r="N730" s="90"/>
      <c r="O730" s="90"/>
      <c r="P730" s="95"/>
      <c r="Q730" s="90"/>
      <c r="R730" s="180"/>
      <c r="S730" s="93"/>
      <c r="T730" s="93"/>
    </row>
    <row r="731" spans="1:20" ht="66" customHeight="1" x14ac:dyDescent="0.25">
      <c r="A731" s="89"/>
      <c r="B731" s="90"/>
      <c r="C731" s="90"/>
      <c r="D731" s="90"/>
      <c r="E731" s="92"/>
      <c r="F731" s="90"/>
      <c r="G731" s="93"/>
      <c r="H731" s="114"/>
      <c r="I731" s="114"/>
      <c r="J731" s="114"/>
      <c r="K731" s="114"/>
      <c r="L731" s="174"/>
      <c r="M731" s="92"/>
      <c r="N731" s="90"/>
      <c r="O731" s="90"/>
      <c r="P731" s="95"/>
      <c r="Q731" s="90"/>
      <c r="R731" s="180"/>
      <c r="S731" s="93"/>
      <c r="T731" s="93"/>
    </row>
    <row r="732" spans="1:20" ht="66" customHeight="1" x14ac:dyDescent="0.25">
      <c r="A732" s="89"/>
      <c r="B732" s="90"/>
      <c r="C732" s="90"/>
      <c r="D732" s="90"/>
      <c r="E732" s="92"/>
      <c r="F732" s="90"/>
      <c r="G732" s="93"/>
      <c r="H732" s="114"/>
      <c r="I732" s="114"/>
      <c r="J732" s="114"/>
      <c r="K732" s="114"/>
      <c r="L732" s="174"/>
      <c r="M732" s="92"/>
      <c r="N732" s="90"/>
      <c r="O732" s="90"/>
      <c r="P732" s="95"/>
      <c r="Q732" s="90"/>
      <c r="R732" s="180"/>
      <c r="S732" s="93"/>
      <c r="T732" s="93"/>
    </row>
    <row r="733" spans="1:20" ht="66" customHeight="1" x14ac:dyDescent="0.25">
      <c r="A733" s="89"/>
      <c r="B733" s="90"/>
      <c r="C733" s="90"/>
      <c r="D733" s="90"/>
      <c r="E733" s="92"/>
      <c r="F733" s="90"/>
      <c r="G733" s="93"/>
      <c r="H733" s="114"/>
      <c r="I733" s="114"/>
      <c r="J733" s="114"/>
      <c r="K733" s="114"/>
      <c r="L733" s="174"/>
      <c r="M733" s="92"/>
      <c r="N733" s="90"/>
      <c r="O733" s="90"/>
      <c r="P733" s="95"/>
      <c r="Q733" s="90"/>
      <c r="R733" s="180"/>
      <c r="S733" s="93"/>
      <c r="T733" s="93"/>
    </row>
    <row r="734" spans="1:20" ht="66" customHeight="1" x14ac:dyDescent="0.25">
      <c r="A734" s="89"/>
      <c r="B734" s="90"/>
      <c r="C734" s="90"/>
      <c r="D734" s="90"/>
      <c r="E734" s="92"/>
      <c r="F734" s="90"/>
      <c r="G734" s="93"/>
      <c r="H734" s="114"/>
      <c r="I734" s="114"/>
      <c r="J734" s="114"/>
      <c r="K734" s="114"/>
      <c r="L734" s="174"/>
      <c r="M734" s="92"/>
      <c r="N734" s="90"/>
      <c r="O734" s="90"/>
      <c r="P734" s="95"/>
      <c r="Q734" s="90"/>
      <c r="R734" s="180"/>
      <c r="S734" s="93"/>
      <c r="T734" s="93"/>
    </row>
    <row r="735" spans="1:20" ht="66" customHeight="1" x14ac:dyDescent="0.25">
      <c r="A735" s="89"/>
      <c r="B735" s="90"/>
      <c r="C735" s="90"/>
      <c r="D735" s="90"/>
      <c r="E735" s="92"/>
      <c r="F735" s="90"/>
      <c r="G735" s="93"/>
      <c r="H735" s="114"/>
      <c r="I735" s="114"/>
      <c r="J735" s="114"/>
      <c r="K735" s="114"/>
      <c r="L735" s="174"/>
      <c r="M735" s="92"/>
      <c r="N735" s="90"/>
      <c r="O735" s="90"/>
      <c r="P735" s="95"/>
      <c r="Q735" s="90"/>
      <c r="R735" s="180"/>
      <c r="S735" s="93"/>
      <c r="T735" s="93"/>
    </row>
    <row r="736" spans="1:20" ht="66" customHeight="1" x14ac:dyDescent="0.25">
      <c r="A736" s="89"/>
      <c r="B736" s="90"/>
      <c r="C736" s="90"/>
      <c r="D736" s="90"/>
      <c r="E736" s="92"/>
      <c r="F736" s="90"/>
      <c r="G736" s="93"/>
      <c r="H736" s="114"/>
      <c r="I736" s="114"/>
      <c r="J736" s="114"/>
      <c r="K736" s="114"/>
      <c r="L736" s="174"/>
      <c r="M736" s="92"/>
      <c r="N736" s="90"/>
      <c r="O736" s="90"/>
      <c r="P736" s="95"/>
      <c r="Q736" s="90"/>
      <c r="R736" s="180"/>
      <c r="S736" s="93"/>
      <c r="T736" s="93"/>
    </row>
    <row r="737" spans="1:20" ht="66" customHeight="1" x14ac:dyDescent="0.25">
      <c r="A737" s="89"/>
      <c r="B737" s="90"/>
      <c r="C737" s="90"/>
      <c r="D737" s="90"/>
      <c r="E737" s="92"/>
      <c r="F737" s="90"/>
      <c r="G737" s="93"/>
      <c r="H737" s="114"/>
      <c r="I737" s="114"/>
      <c r="J737" s="114"/>
      <c r="K737" s="114"/>
      <c r="L737" s="174"/>
      <c r="M737" s="92"/>
      <c r="N737" s="90"/>
      <c r="O737" s="90"/>
      <c r="P737" s="95"/>
      <c r="Q737" s="90"/>
      <c r="R737" s="180"/>
      <c r="S737" s="93"/>
      <c r="T737" s="93"/>
    </row>
    <row r="738" spans="1:20" ht="66" customHeight="1" x14ac:dyDescent="0.25">
      <c r="A738" s="89"/>
      <c r="B738" s="90"/>
      <c r="C738" s="90"/>
      <c r="D738" s="90"/>
      <c r="E738" s="92"/>
      <c r="F738" s="90"/>
      <c r="G738" s="93"/>
      <c r="H738" s="114"/>
      <c r="I738" s="114"/>
      <c r="J738" s="114"/>
      <c r="K738" s="114"/>
      <c r="L738" s="174"/>
      <c r="M738" s="92"/>
      <c r="N738" s="90"/>
      <c r="O738" s="90"/>
      <c r="P738" s="95"/>
      <c r="Q738" s="90"/>
      <c r="R738" s="180"/>
      <c r="S738" s="93"/>
      <c r="T738" s="93"/>
    </row>
    <row r="739" spans="1:20" ht="66" customHeight="1" x14ac:dyDescent="0.25">
      <c r="A739" s="89"/>
      <c r="B739" s="90"/>
      <c r="C739" s="90"/>
      <c r="D739" s="90"/>
      <c r="E739" s="92"/>
      <c r="F739" s="90"/>
      <c r="G739" s="93"/>
      <c r="H739" s="114"/>
      <c r="I739" s="114"/>
      <c r="J739" s="114"/>
      <c r="K739" s="114"/>
      <c r="L739" s="174"/>
      <c r="M739" s="92"/>
      <c r="N739" s="90"/>
      <c r="O739" s="90"/>
      <c r="P739" s="95"/>
      <c r="Q739" s="90"/>
      <c r="R739" s="180"/>
      <c r="S739" s="93"/>
      <c r="T739" s="93"/>
    </row>
    <row r="740" spans="1:20" ht="66" customHeight="1" x14ac:dyDescent="0.25">
      <c r="A740" s="89"/>
      <c r="B740" s="90"/>
      <c r="C740" s="90"/>
      <c r="D740" s="90"/>
      <c r="E740" s="92"/>
      <c r="F740" s="90"/>
      <c r="G740" s="93"/>
      <c r="H740" s="114"/>
      <c r="I740" s="114"/>
      <c r="J740" s="114"/>
      <c r="K740" s="114"/>
      <c r="L740" s="174"/>
      <c r="M740" s="92"/>
      <c r="N740" s="90"/>
      <c r="O740" s="90"/>
      <c r="P740" s="95"/>
      <c r="Q740" s="90"/>
      <c r="R740" s="180"/>
      <c r="S740" s="93"/>
      <c r="T740" s="93"/>
    </row>
    <row r="741" spans="1:20" ht="66" customHeight="1" x14ac:dyDescent="0.25">
      <c r="A741" s="89"/>
      <c r="B741" s="90"/>
      <c r="C741" s="90"/>
      <c r="D741" s="90"/>
      <c r="E741" s="92"/>
      <c r="F741" s="90"/>
      <c r="G741" s="93"/>
      <c r="H741" s="114"/>
      <c r="I741" s="114"/>
      <c r="J741" s="114"/>
      <c r="K741" s="114"/>
      <c r="L741" s="174"/>
      <c r="M741" s="92"/>
      <c r="N741" s="90"/>
      <c r="O741" s="90"/>
      <c r="P741" s="95"/>
      <c r="Q741" s="90"/>
      <c r="R741" s="180"/>
      <c r="S741" s="93"/>
      <c r="T741" s="93"/>
    </row>
    <row r="742" spans="1:20" ht="66" customHeight="1" x14ac:dyDescent="0.25">
      <c r="A742" s="89"/>
      <c r="B742" s="90"/>
      <c r="C742" s="90"/>
      <c r="D742" s="90"/>
      <c r="E742" s="92"/>
      <c r="F742" s="90"/>
      <c r="G742" s="93"/>
      <c r="H742" s="114"/>
      <c r="I742" s="114"/>
      <c r="J742" s="114"/>
      <c r="K742" s="114"/>
      <c r="L742" s="174"/>
      <c r="M742" s="92"/>
      <c r="N742" s="90"/>
      <c r="O742" s="90"/>
      <c r="P742" s="95"/>
      <c r="Q742" s="90"/>
      <c r="R742" s="180"/>
      <c r="S742" s="93"/>
      <c r="T742" s="93"/>
    </row>
    <row r="743" spans="1:20" ht="66" customHeight="1" x14ac:dyDescent="0.25">
      <c r="A743" s="89"/>
      <c r="B743" s="90"/>
      <c r="C743" s="90"/>
      <c r="D743" s="90"/>
      <c r="E743" s="92"/>
      <c r="F743" s="90"/>
      <c r="G743" s="93"/>
      <c r="H743" s="114"/>
      <c r="I743" s="114"/>
      <c r="J743" s="114"/>
      <c r="K743" s="114"/>
      <c r="L743" s="174"/>
      <c r="M743" s="92"/>
      <c r="N743" s="90"/>
      <c r="O743" s="90"/>
      <c r="P743" s="95"/>
      <c r="Q743" s="90"/>
      <c r="R743" s="180"/>
      <c r="S743" s="93"/>
      <c r="T743" s="93"/>
    </row>
    <row r="744" spans="1:20" ht="66" customHeight="1" x14ac:dyDescent="0.25">
      <c r="A744" s="89"/>
      <c r="B744" s="90"/>
      <c r="C744" s="90"/>
      <c r="D744" s="90"/>
      <c r="E744" s="92"/>
      <c r="F744" s="90"/>
      <c r="G744" s="93"/>
      <c r="H744" s="114"/>
      <c r="I744" s="114"/>
      <c r="J744" s="114"/>
      <c r="K744" s="114"/>
      <c r="L744" s="174"/>
      <c r="M744" s="92"/>
      <c r="N744" s="90"/>
      <c r="O744" s="90"/>
      <c r="P744" s="95"/>
      <c r="Q744" s="90"/>
      <c r="R744" s="180"/>
      <c r="S744" s="93"/>
      <c r="T744" s="93"/>
    </row>
    <row r="745" spans="1:20" ht="66" customHeight="1" x14ac:dyDescent="0.25">
      <c r="A745" s="89"/>
      <c r="B745" s="90"/>
      <c r="C745" s="90"/>
      <c r="D745" s="90"/>
      <c r="E745" s="92"/>
      <c r="F745" s="90"/>
      <c r="G745" s="93"/>
      <c r="H745" s="114"/>
      <c r="I745" s="114"/>
      <c r="J745" s="114"/>
      <c r="K745" s="114"/>
      <c r="L745" s="174"/>
      <c r="M745" s="92"/>
      <c r="N745" s="90"/>
      <c r="O745" s="90"/>
      <c r="P745" s="95"/>
      <c r="Q745" s="90"/>
      <c r="R745" s="180"/>
      <c r="S745" s="93"/>
      <c r="T745" s="93"/>
    </row>
    <row r="746" spans="1:20" ht="66" customHeight="1" x14ac:dyDescent="0.25">
      <c r="A746" s="89"/>
      <c r="B746" s="90"/>
      <c r="C746" s="90"/>
      <c r="D746" s="90"/>
      <c r="E746" s="92"/>
      <c r="F746" s="90"/>
      <c r="G746" s="93"/>
      <c r="H746" s="114"/>
      <c r="I746" s="114"/>
      <c r="J746" s="114"/>
      <c r="K746" s="114"/>
      <c r="L746" s="174"/>
      <c r="M746" s="92"/>
      <c r="N746" s="90"/>
      <c r="O746" s="90"/>
      <c r="P746" s="95"/>
      <c r="Q746" s="90"/>
      <c r="R746" s="180"/>
      <c r="S746" s="93"/>
      <c r="T746" s="93"/>
    </row>
    <row r="747" spans="1:20" ht="66" customHeight="1" x14ac:dyDescent="0.25">
      <c r="A747" s="89"/>
      <c r="B747" s="90"/>
      <c r="C747" s="90"/>
      <c r="D747" s="90"/>
      <c r="E747" s="92"/>
      <c r="F747" s="90"/>
      <c r="G747" s="93"/>
      <c r="H747" s="114"/>
      <c r="I747" s="114"/>
      <c r="J747" s="114"/>
      <c r="K747" s="114"/>
      <c r="L747" s="174"/>
      <c r="M747" s="92"/>
      <c r="N747" s="90"/>
      <c r="O747" s="90"/>
      <c r="P747" s="95"/>
      <c r="Q747" s="90"/>
      <c r="R747" s="180"/>
      <c r="S747" s="93"/>
      <c r="T747" s="93"/>
    </row>
    <row r="748" spans="1:20" ht="66" customHeight="1" x14ac:dyDescent="0.25">
      <c r="A748" s="89"/>
      <c r="B748" s="90"/>
      <c r="C748" s="90"/>
      <c r="D748" s="90"/>
      <c r="E748" s="92"/>
      <c r="F748" s="90"/>
      <c r="G748" s="93"/>
      <c r="H748" s="114"/>
      <c r="I748" s="114"/>
      <c r="J748" s="114"/>
      <c r="K748" s="114"/>
      <c r="L748" s="174"/>
      <c r="M748" s="92"/>
      <c r="N748" s="90"/>
      <c r="O748" s="90"/>
      <c r="P748" s="95"/>
      <c r="Q748" s="90"/>
      <c r="R748" s="180"/>
      <c r="S748" s="93"/>
      <c r="T748" s="93"/>
    </row>
    <row r="749" spans="1:20" ht="66" customHeight="1" x14ac:dyDescent="0.25">
      <c r="A749" s="89"/>
      <c r="B749" s="90"/>
      <c r="C749" s="90"/>
      <c r="D749" s="90"/>
      <c r="E749" s="92"/>
      <c r="F749" s="90"/>
      <c r="G749" s="93"/>
      <c r="H749" s="114"/>
      <c r="I749" s="114"/>
      <c r="J749" s="114"/>
      <c r="K749" s="114"/>
      <c r="L749" s="174"/>
      <c r="M749" s="92"/>
      <c r="N749" s="90"/>
      <c r="O749" s="90"/>
      <c r="P749" s="95"/>
      <c r="Q749" s="90"/>
      <c r="R749" s="180"/>
      <c r="S749" s="93"/>
      <c r="T749" s="93"/>
    </row>
    <row r="750" spans="1:20" ht="66" customHeight="1" x14ac:dyDescent="0.25">
      <c r="A750" s="89"/>
      <c r="B750" s="90"/>
      <c r="C750" s="90"/>
      <c r="D750" s="90"/>
      <c r="E750" s="92"/>
      <c r="F750" s="90"/>
      <c r="G750" s="93"/>
      <c r="H750" s="114"/>
      <c r="I750" s="114"/>
      <c r="J750" s="114"/>
      <c r="K750" s="114"/>
      <c r="L750" s="174"/>
      <c r="M750" s="92"/>
      <c r="N750" s="90"/>
      <c r="O750" s="90"/>
      <c r="P750" s="95"/>
      <c r="Q750" s="90"/>
      <c r="R750" s="180"/>
      <c r="S750" s="93"/>
      <c r="T750" s="93"/>
    </row>
    <row r="751" spans="1:20" ht="66" customHeight="1" x14ac:dyDescent="0.25">
      <c r="A751" s="89"/>
      <c r="B751" s="90"/>
      <c r="C751" s="90"/>
      <c r="D751" s="90"/>
      <c r="E751" s="92"/>
      <c r="F751" s="90"/>
      <c r="G751" s="93"/>
      <c r="H751" s="114"/>
      <c r="I751" s="114"/>
      <c r="J751" s="114"/>
      <c r="K751" s="114"/>
      <c r="L751" s="174"/>
      <c r="M751" s="92"/>
      <c r="N751" s="90"/>
      <c r="O751" s="90"/>
      <c r="P751" s="95"/>
      <c r="Q751" s="90"/>
      <c r="R751" s="180"/>
      <c r="S751" s="93"/>
      <c r="T751" s="93"/>
    </row>
    <row r="752" spans="1:20" ht="66" customHeight="1" x14ac:dyDescent="0.25">
      <c r="A752" s="89"/>
      <c r="B752" s="90"/>
      <c r="C752" s="90"/>
      <c r="D752" s="90"/>
      <c r="E752" s="92"/>
      <c r="F752" s="90"/>
      <c r="G752" s="93"/>
      <c r="H752" s="114"/>
      <c r="I752" s="114"/>
      <c r="J752" s="114"/>
      <c r="K752" s="114"/>
      <c r="L752" s="174"/>
      <c r="M752" s="92"/>
      <c r="N752" s="90"/>
      <c r="O752" s="90"/>
      <c r="P752" s="95"/>
      <c r="Q752" s="90"/>
      <c r="R752" s="180"/>
      <c r="S752" s="93"/>
      <c r="T752" s="93"/>
    </row>
    <row r="753" spans="1:20" ht="66" customHeight="1" x14ac:dyDescent="0.25">
      <c r="A753" s="89"/>
      <c r="B753" s="90"/>
      <c r="C753" s="90"/>
      <c r="D753" s="90"/>
      <c r="E753" s="92"/>
      <c r="F753" s="90"/>
      <c r="G753" s="93"/>
      <c r="H753" s="114"/>
      <c r="I753" s="114"/>
      <c r="J753" s="114"/>
      <c r="K753" s="114"/>
      <c r="L753" s="174"/>
      <c r="M753" s="92"/>
      <c r="N753" s="90"/>
      <c r="O753" s="90"/>
      <c r="P753" s="95"/>
      <c r="Q753" s="90"/>
      <c r="R753" s="180"/>
      <c r="S753" s="93"/>
      <c r="T753" s="93"/>
    </row>
    <row r="754" spans="1:20" ht="66" customHeight="1" x14ac:dyDescent="0.25">
      <c r="A754" s="89"/>
      <c r="B754" s="90"/>
      <c r="C754" s="90"/>
      <c r="D754" s="90"/>
      <c r="E754" s="92"/>
      <c r="F754" s="90"/>
      <c r="G754" s="93"/>
      <c r="H754" s="114"/>
      <c r="I754" s="114"/>
      <c r="J754" s="114"/>
      <c r="K754" s="114"/>
      <c r="L754" s="174"/>
      <c r="M754" s="92"/>
      <c r="N754" s="90"/>
      <c r="O754" s="90"/>
      <c r="P754" s="95"/>
      <c r="Q754" s="90"/>
      <c r="R754" s="180"/>
      <c r="S754" s="93"/>
      <c r="T754" s="93"/>
    </row>
    <row r="755" spans="1:20" ht="66" customHeight="1" x14ac:dyDescent="0.25">
      <c r="A755" s="89"/>
      <c r="B755" s="90"/>
      <c r="C755" s="90"/>
      <c r="D755" s="90"/>
      <c r="E755" s="92"/>
      <c r="F755" s="90"/>
      <c r="G755" s="93"/>
      <c r="H755" s="114"/>
      <c r="I755" s="114"/>
      <c r="J755" s="114"/>
      <c r="K755" s="114"/>
      <c r="L755" s="174"/>
      <c r="M755" s="92"/>
      <c r="N755" s="90"/>
      <c r="O755" s="90"/>
      <c r="P755" s="95"/>
      <c r="Q755" s="90"/>
      <c r="R755" s="180"/>
      <c r="S755" s="93"/>
      <c r="T755" s="93"/>
    </row>
    <row r="756" spans="1:20" ht="66" customHeight="1" x14ac:dyDescent="0.25">
      <c r="A756" s="89"/>
      <c r="B756" s="90"/>
      <c r="C756" s="90"/>
      <c r="D756" s="90"/>
      <c r="E756" s="92"/>
      <c r="F756" s="90"/>
      <c r="G756" s="93"/>
      <c r="H756" s="114"/>
      <c r="I756" s="114"/>
      <c r="J756" s="114"/>
      <c r="K756" s="114"/>
      <c r="L756" s="174"/>
      <c r="M756" s="92"/>
      <c r="N756" s="90"/>
      <c r="O756" s="90"/>
      <c r="P756" s="95"/>
      <c r="Q756" s="90"/>
      <c r="R756" s="180"/>
      <c r="S756" s="93"/>
      <c r="T756" s="93"/>
    </row>
    <row r="757" spans="1:20" ht="66" customHeight="1" x14ac:dyDescent="0.25">
      <c r="A757" s="89"/>
      <c r="B757" s="90"/>
      <c r="C757" s="90"/>
      <c r="D757" s="90"/>
      <c r="E757" s="92"/>
      <c r="F757" s="90"/>
      <c r="G757" s="93"/>
      <c r="H757" s="114"/>
      <c r="I757" s="114"/>
      <c r="J757" s="114"/>
      <c r="K757" s="114"/>
      <c r="L757" s="174"/>
      <c r="M757" s="92"/>
      <c r="N757" s="90"/>
      <c r="O757" s="90"/>
      <c r="P757" s="95"/>
      <c r="Q757" s="90"/>
      <c r="R757" s="180"/>
      <c r="S757" s="93"/>
      <c r="T757" s="93"/>
    </row>
    <row r="758" spans="1:20" ht="66" customHeight="1" x14ac:dyDescent="0.25">
      <c r="A758" s="89"/>
      <c r="B758" s="90"/>
      <c r="C758" s="90"/>
      <c r="D758" s="90"/>
      <c r="E758" s="92"/>
      <c r="F758" s="90"/>
      <c r="G758" s="93"/>
      <c r="H758" s="114"/>
      <c r="I758" s="114"/>
      <c r="J758" s="114"/>
      <c r="K758" s="114"/>
      <c r="L758" s="174"/>
      <c r="M758" s="92"/>
      <c r="N758" s="90"/>
      <c r="O758" s="90"/>
      <c r="P758" s="95"/>
      <c r="Q758" s="90"/>
      <c r="R758" s="180"/>
      <c r="S758" s="93"/>
      <c r="T758" s="93"/>
    </row>
    <row r="759" spans="1:20" ht="66" customHeight="1" x14ac:dyDescent="0.25">
      <c r="A759" s="89"/>
      <c r="B759" s="90"/>
      <c r="C759" s="90"/>
      <c r="D759" s="90"/>
      <c r="E759" s="92"/>
      <c r="F759" s="90"/>
      <c r="G759" s="93"/>
      <c r="H759" s="114"/>
      <c r="I759" s="114"/>
      <c r="J759" s="114"/>
      <c r="K759" s="114"/>
      <c r="L759" s="174"/>
      <c r="M759" s="92"/>
      <c r="N759" s="90"/>
      <c r="O759" s="90"/>
      <c r="P759" s="95"/>
      <c r="Q759" s="90"/>
      <c r="R759" s="180"/>
      <c r="S759" s="93"/>
      <c r="T759" s="93"/>
    </row>
    <row r="760" spans="1:20" ht="66" customHeight="1" x14ac:dyDescent="0.25">
      <c r="A760" s="89"/>
      <c r="B760" s="90"/>
      <c r="C760" s="90"/>
      <c r="D760" s="90"/>
      <c r="E760" s="92"/>
      <c r="F760" s="90"/>
      <c r="G760" s="93"/>
      <c r="H760" s="114"/>
      <c r="I760" s="114"/>
      <c r="J760" s="114"/>
      <c r="K760" s="114"/>
      <c r="L760" s="174"/>
      <c r="M760" s="92"/>
      <c r="N760" s="90"/>
      <c r="O760" s="90"/>
      <c r="P760" s="95"/>
      <c r="Q760" s="90"/>
      <c r="R760" s="180"/>
      <c r="S760" s="93"/>
      <c r="T760" s="93"/>
    </row>
    <row r="761" spans="1:20" ht="66" customHeight="1" x14ac:dyDescent="0.25">
      <c r="A761" s="89"/>
      <c r="B761" s="90"/>
      <c r="C761" s="90"/>
      <c r="D761" s="90"/>
      <c r="E761" s="92"/>
      <c r="F761" s="90"/>
      <c r="G761" s="93"/>
      <c r="H761" s="114"/>
      <c r="I761" s="114"/>
      <c r="J761" s="114"/>
      <c r="K761" s="114"/>
      <c r="L761" s="174"/>
      <c r="M761" s="92"/>
      <c r="N761" s="90"/>
      <c r="O761" s="90"/>
      <c r="P761" s="95"/>
      <c r="Q761" s="90"/>
      <c r="R761" s="180"/>
      <c r="S761" s="93"/>
      <c r="T761" s="93"/>
    </row>
    <row r="762" spans="1:20" ht="66" customHeight="1" x14ac:dyDescent="0.25">
      <c r="A762" s="89"/>
      <c r="B762" s="90"/>
      <c r="C762" s="90"/>
      <c r="D762" s="90"/>
      <c r="E762" s="92"/>
      <c r="F762" s="90"/>
      <c r="G762" s="93"/>
      <c r="H762" s="114"/>
      <c r="I762" s="114"/>
      <c r="J762" s="114"/>
      <c r="K762" s="114"/>
      <c r="L762" s="174"/>
      <c r="M762" s="92"/>
      <c r="N762" s="90"/>
      <c r="O762" s="90"/>
      <c r="P762" s="95"/>
      <c r="Q762" s="90"/>
      <c r="R762" s="180"/>
      <c r="S762" s="93"/>
      <c r="T762" s="93"/>
    </row>
    <row r="763" spans="1:20" ht="66" customHeight="1" x14ac:dyDescent="0.25">
      <c r="A763" s="89"/>
      <c r="B763" s="90"/>
      <c r="C763" s="90"/>
      <c r="D763" s="90"/>
      <c r="E763" s="92"/>
      <c r="F763" s="90"/>
      <c r="G763" s="93"/>
      <c r="H763" s="114"/>
      <c r="I763" s="114"/>
      <c r="J763" s="114"/>
      <c r="K763" s="114"/>
      <c r="L763" s="174"/>
      <c r="M763" s="92"/>
      <c r="N763" s="90"/>
      <c r="O763" s="90"/>
      <c r="P763" s="95"/>
      <c r="Q763" s="90"/>
      <c r="R763" s="180"/>
      <c r="S763" s="93"/>
      <c r="T763" s="93"/>
    </row>
    <row r="764" spans="1:20" ht="66" customHeight="1" x14ac:dyDescent="0.25">
      <c r="A764" s="89"/>
      <c r="B764" s="90"/>
      <c r="C764" s="90"/>
      <c r="D764" s="90"/>
      <c r="E764" s="92"/>
      <c r="F764" s="90"/>
      <c r="G764" s="93"/>
      <c r="H764" s="114"/>
      <c r="I764" s="114"/>
      <c r="J764" s="114"/>
      <c r="K764" s="114"/>
      <c r="L764" s="174"/>
      <c r="M764" s="92"/>
      <c r="N764" s="90"/>
      <c r="O764" s="90"/>
      <c r="P764" s="95"/>
      <c r="Q764" s="90"/>
      <c r="R764" s="180"/>
      <c r="S764" s="93"/>
      <c r="T764" s="93"/>
    </row>
    <row r="765" spans="1:20" ht="66" customHeight="1" x14ac:dyDescent="0.25">
      <c r="A765" s="89"/>
      <c r="B765" s="90"/>
      <c r="C765" s="90"/>
      <c r="D765" s="90"/>
      <c r="E765" s="92"/>
      <c r="F765" s="90"/>
      <c r="G765" s="93"/>
      <c r="H765" s="114"/>
      <c r="I765" s="114"/>
      <c r="J765" s="114"/>
      <c r="K765" s="114"/>
      <c r="L765" s="174"/>
      <c r="M765" s="92"/>
      <c r="N765" s="90"/>
      <c r="O765" s="90"/>
      <c r="P765" s="95"/>
      <c r="Q765" s="90"/>
      <c r="R765" s="180"/>
      <c r="S765" s="93"/>
      <c r="T765" s="93"/>
    </row>
    <row r="766" spans="1:20" ht="66" customHeight="1" x14ac:dyDescent="0.25">
      <c r="A766" s="89"/>
      <c r="B766" s="90"/>
      <c r="C766" s="90"/>
      <c r="D766" s="90"/>
      <c r="E766" s="92"/>
      <c r="F766" s="90"/>
      <c r="G766" s="93"/>
      <c r="H766" s="114"/>
      <c r="I766" s="114"/>
      <c r="J766" s="114"/>
      <c r="K766" s="114"/>
      <c r="L766" s="174"/>
      <c r="M766" s="92"/>
      <c r="N766" s="90"/>
      <c r="O766" s="90"/>
      <c r="P766" s="95"/>
      <c r="Q766" s="90"/>
      <c r="R766" s="180"/>
      <c r="S766" s="93"/>
      <c r="T766" s="93"/>
    </row>
    <row r="767" spans="1:20" ht="66" customHeight="1" x14ac:dyDescent="0.25">
      <c r="A767" s="89"/>
      <c r="B767" s="90"/>
      <c r="C767" s="90"/>
      <c r="D767" s="90"/>
      <c r="E767" s="92"/>
      <c r="F767" s="90"/>
      <c r="G767" s="93"/>
      <c r="H767" s="114"/>
      <c r="I767" s="114"/>
      <c r="J767" s="114"/>
      <c r="K767" s="114"/>
      <c r="L767" s="174"/>
      <c r="M767" s="96"/>
      <c r="N767" s="91"/>
      <c r="O767" s="90"/>
      <c r="P767" s="95"/>
      <c r="Q767" s="90"/>
      <c r="R767" s="180"/>
      <c r="S767" s="93"/>
      <c r="T767" s="93"/>
    </row>
    <row r="768" spans="1:20" ht="66" customHeight="1" x14ac:dyDescent="0.25">
      <c r="A768" s="89"/>
      <c r="B768" s="90"/>
      <c r="C768" s="90"/>
      <c r="D768" s="90"/>
      <c r="E768" s="92"/>
      <c r="F768" s="90"/>
      <c r="G768" s="93"/>
      <c r="H768" s="114"/>
      <c r="I768" s="114"/>
      <c r="J768" s="114"/>
      <c r="K768" s="114"/>
      <c r="L768" s="174"/>
      <c r="M768" s="96"/>
      <c r="N768" s="90"/>
      <c r="O768" s="90"/>
      <c r="P768" s="95"/>
      <c r="Q768" s="90"/>
      <c r="R768" s="180"/>
      <c r="S768" s="93"/>
      <c r="T768" s="93"/>
    </row>
    <row r="769" spans="1:20" ht="66" customHeight="1" x14ac:dyDescent="0.25">
      <c r="A769" s="89"/>
      <c r="B769" s="90"/>
      <c r="C769" s="90"/>
      <c r="D769" s="90"/>
      <c r="E769" s="92"/>
      <c r="F769" s="90"/>
      <c r="G769" s="93"/>
      <c r="H769" s="114"/>
      <c r="I769" s="114"/>
      <c r="J769" s="114"/>
      <c r="K769" s="114"/>
      <c r="L769" s="174"/>
      <c r="M769" s="96"/>
      <c r="N769" s="90"/>
      <c r="O769" s="90"/>
      <c r="P769" s="95"/>
      <c r="Q769" s="90"/>
      <c r="R769" s="180"/>
      <c r="S769" s="93"/>
      <c r="T769" s="93"/>
    </row>
    <row r="770" spans="1:20" ht="66" customHeight="1" x14ac:dyDescent="0.25">
      <c r="A770" s="89"/>
      <c r="B770" s="90"/>
      <c r="C770" s="90"/>
      <c r="D770" s="90"/>
      <c r="E770" s="92"/>
      <c r="F770" s="90"/>
      <c r="G770" s="93"/>
      <c r="H770" s="114"/>
      <c r="I770" s="114"/>
      <c r="J770" s="114"/>
      <c r="K770" s="114"/>
      <c r="L770" s="174"/>
      <c r="M770" s="96"/>
      <c r="N770" s="90"/>
      <c r="O770" s="90"/>
      <c r="P770" s="95"/>
      <c r="Q770" s="90"/>
      <c r="R770" s="180"/>
      <c r="S770" s="93"/>
      <c r="T770" s="93"/>
    </row>
    <row r="771" spans="1:20" ht="66" customHeight="1" x14ac:dyDescent="0.25">
      <c r="A771" s="89"/>
      <c r="B771" s="90"/>
      <c r="C771" s="90"/>
      <c r="D771" s="90"/>
      <c r="E771" s="92"/>
      <c r="F771" s="90"/>
      <c r="G771" s="93"/>
      <c r="H771" s="114"/>
      <c r="I771" s="114"/>
      <c r="J771" s="114"/>
      <c r="K771" s="114"/>
      <c r="L771" s="174"/>
      <c r="M771" s="96"/>
      <c r="N771" s="90"/>
      <c r="O771" s="90"/>
      <c r="P771" s="95"/>
      <c r="Q771" s="90"/>
      <c r="R771" s="180"/>
      <c r="S771" s="93"/>
      <c r="T771" s="93"/>
    </row>
    <row r="772" spans="1:20" ht="66" customHeight="1" x14ac:dyDescent="0.25">
      <c r="A772" s="89"/>
      <c r="B772" s="90"/>
      <c r="C772" s="90"/>
      <c r="D772" s="90"/>
      <c r="E772" s="92"/>
      <c r="F772" s="90"/>
      <c r="G772" s="93"/>
      <c r="H772" s="114"/>
      <c r="I772" s="114"/>
      <c r="J772" s="114"/>
      <c r="K772" s="114"/>
      <c r="L772" s="174"/>
      <c r="M772" s="96"/>
      <c r="N772" s="90"/>
      <c r="O772" s="90"/>
      <c r="P772" s="95"/>
      <c r="Q772" s="90"/>
      <c r="R772" s="180"/>
      <c r="S772" s="93"/>
      <c r="T772" s="93"/>
    </row>
    <row r="773" spans="1:20" ht="66" customHeight="1" x14ac:dyDescent="0.25">
      <c r="A773" s="89"/>
      <c r="B773" s="90"/>
      <c r="C773" s="90"/>
      <c r="D773" s="90"/>
      <c r="E773" s="92"/>
      <c r="F773" s="90"/>
      <c r="G773" s="93"/>
      <c r="H773" s="114"/>
      <c r="I773" s="114"/>
      <c r="J773" s="114"/>
      <c r="K773" s="114"/>
      <c r="L773" s="174"/>
      <c r="M773" s="96"/>
      <c r="N773" s="90"/>
      <c r="O773" s="90"/>
      <c r="P773" s="95"/>
      <c r="Q773" s="90"/>
      <c r="R773" s="180"/>
      <c r="S773" s="93"/>
      <c r="T773" s="93"/>
    </row>
    <row r="774" spans="1:20" ht="66" customHeight="1" x14ac:dyDescent="0.25">
      <c r="A774" s="89"/>
      <c r="B774" s="90"/>
      <c r="C774" s="90"/>
      <c r="D774" s="90"/>
      <c r="E774" s="92"/>
      <c r="F774" s="90"/>
      <c r="G774" s="93"/>
      <c r="H774" s="114"/>
      <c r="I774" s="114"/>
      <c r="J774" s="114"/>
      <c r="K774" s="114"/>
      <c r="L774" s="174"/>
      <c r="M774" s="96"/>
      <c r="N774" s="90"/>
      <c r="O774" s="90"/>
      <c r="P774" s="95"/>
      <c r="Q774" s="90"/>
      <c r="R774" s="180"/>
      <c r="S774" s="93"/>
      <c r="T774" s="93"/>
    </row>
    <row r="775" spans="1:20" ht="66" customHeight="1" x14ac:dyDescent="0.25">
      <c r="A775" s="89"/>
      <c r="B775" s="90"/>
      <c r="C775" s="90"/>
      <c r="D775" s="90"/>
      <c r="E775" s="92"/>
      <c r="F775" s="90"/>
      <c r="G775" s="93"/>
      <c r="H775" s="114"/>
      <c r="I775" s="114"/>
      <c r="J775" s="114"/>
      <c r="K775" s="114"/>
      <c r="L775" s="174"/>
      <c r="M775" s="96"/>
      <c r="N775" s="90"/>
      <c r="O775" s="90"/>
      <c r="P775" s="95"/>
      <c r="Q775" s="90"/>
      <c r="R775" s="180"/>
      <c r="S775" s="93"/>
      <c r="T775" s="93"/>
    </row>
    <row r="776" spans="1:20" ht="66" customHeight="1" x14ac:dyDescent="0.25">
      <c r="A776" s="89"/>
      <c r="B776" s="90"/>
      <c r="C776" s="90"/>
      <c r="D776" s="90"/>
      <c r="E776" s="92"/>
      <c r="F776" s="90"/>
      <c r="G776" s="93"/>
      <c r="H776" s="114"/>
      <c r="I776" s="114"/>
      <c r="J776" s="114"/>
      <c r="K776" s="114"/>
      <c r="L776" s="174"/>
      <c r="M776" s="92"/>
      <c r="N776" s="90"/>
      <c r="O776" s="90"/>
      <c r="P776" s="95"/>
      <c r="Q776" s="90"/>
      <c r="R776" s="180"/>
      <c r="S776" s="93"/>
      <c r="T776" s="93"/>
    </row>
    <row r="777" spans="1:20" ht="66" customHeight="1" x14ac:dyDescent="0.25">
      <c r="A777" s="89"/>
      <c r="B777" s="90"/>
      <c r="C777" s="90"/>
      <c r="D777" s="90"/>
      <c r="E777" s="92"/>
      <c r="F777" s="90"/>
      <c r="G777" s="93"/>
      <c r="H777" s="114"/>
      <c r="I777" s="114"/>
      <c r="J777" s="114"/>
      <c r="K777" s="114"/>
      <c r="L777" s="174"/>
      <c r="M777" s="92"/>
      <c r="N777" s="90"/>
      <c r="O777" s="90"/>
      <c r="P777" s="95"/>
      <c r="Q777" s="90"/>
      <c r="R777" s="180"/>
      <c r="S777" s="93"/>
      <c r="T777" s="93"/>
    </row>
    <row r="778" spans="1:20" ht="66" customHeight="1" x14ac:dyDescent="0.25">
      <c r="A778" s="89"/>
      <c r="B778" s="90"/>
      <c r="C778" s="90"/>
      <c r="D778" s="90"/>
      <c r="E778" s="92"/>
      <c r="F778" s="90"/>
      <c r="G778" s="93"/>
      <c r="H778" s="114"/>
      <c r="I778" s="114"/>
      <c r="J778" s="114"/>
      <c r="K778" s="114"/>
      <c r="L778" s="174"/>
      <c r="M778" s="92"/>
      <c r="N778" s="90"/>
      <c r="O778" s="90"/>
      <c r="P778" s="95"/>
      <c r="Q778" s="90"/>
      <c r="R778" s="180"/>
      <c r="S778" s="93"/>
      <c r="T778" s="93"/>
    </row>
    <row r="779" spans="1:20" ht="66" customHeight="1" x14ac:dyDescent="0.25">
      <c r="A779" s="89"/>
      <c r="B779" s="90"/>
      <c r="C779" s="90"/>
      <c r="D779" s="90"/>
      <c r="E779" s="92"/>
      <c r="F779" s="90"/>
      <c r="G779" s="93"/>
      <c r="H779" s="114"/>
      <c r="I779" s="114"/>
      <c r="J779" s="94"/>
      <c r="K779" s="94"/>
      <c r="L779" s="174"/>
      <c r="M779" s="92"/>
      <c r="N779" s="90"/>
      <c r="O779" s="90"/>
      <c r="P779" s="95"/>
      <c r="Q779" s="120"/>
      <c r="R779" s="180"/>
      <c r="S779" s="324"/>
      <c r="T779" s="93"/>
    </row>
    <row r="780" spans="1:20" ht="66" customHeight="1" x14ac:dyDescent="0.25">
      <c r="A780" s="89"/>
      <c r="B780" s="90"/>
      <c r="C780" s="90"/>
      <c r="D780" s="90"/>
      <c r="E780" s="92"/>
      <c r="F780" s="90"/>
      <c r="G780" s="93"/>
      <c r="H780" s="114"/>
      <c r="I780" s="114"/>
      <c r="J780" s="114"/>
      <c r="K780" s="114"/>
      <c r="L780" s="174"/>
      <c r="M780" s="92"/>
      <c r="N780" s="90"/>
      <c r="O780" s="90"/>
      <c r="P780" s="95"/>
      <c r="Q780" s="90"/>
      <c r="R780" s="180"/>
      <c r="S780" s="93"/>
      <c r="T780" s="93"/>
    </row>
    <row r="781" spans="1:20" ht="66" customHeight="1" x14ac:dyDescent="0.25">
      <c r="A781" s="89"/>
      <c r="B781" s="90"/>
      <c r="C781" s="90"/>
      <c r="D781" s="90"/>
      <c r="E781" s="92"/>
      <c r="F781" s="90"/>
      <c r="G781" s="93"/>
      <c r="H781" s="114"/>
      <c r="I781" s="114"/>
      <c r="J781" s="114"/>
      <c r="K781" s="114"/>
      <c r="L781" s="174"/>
      <c r="M781" s="92"/>
      <c r="N781" s="90"/>
      <c r="O781" s="90"/>
      <c r="P781" s="95"/>
      <c r="Q781" s="90"/>
      <c r="R781" s="180"/>
      <c r="S781" s="93"/>
      <c r="T781" s="93"/>
    </row>
    <row r="782" spans="1:20" ht="66" customHeight="1" x14ac:dyDescent="0.25">
      <c r="A782" s="89"/>
      <c r="B782" s="90"/>
      <c r="C782" s="90"/>
      <c r="D782" s="90"/>
      <c r="E782" s="92"/>
      <c r="F782" s="90"/>
      <c r="G782" s="93"/>
      <c r="H782" s="114"/>
      <c r="I782" s="114"/>
      <c r="J782" s="114"/>
      <c r="K782" s="94"/>
      <c r="L782" s="174"/>
      <c r="M782" s="92"/>
      <c r="N782" s="90"/>
      <c r="O782" s="90"/>
      <c r="P782" s="95"/>
      <c r="Q782" s="90"/>
      <c r="R782" s="180"/>
      <c r="S782" s="93"/>
      <c r="T782" s="93"/>
    </row>
    <row r="783" spans="1:20" ht="66" customHeight="1" x14ac:dyDescent="0.25">
      <c r="A783" s="89"/>
      <c r="B783" s="90"/>
      <c r="C783" s="90"/>
      <c r="D783" s="90"/>
      <c r="E783" s="92"/>
      <c r="F783" s="90"/>
      <c r="G783" s="93"/>
      <c r="H783" s="114"/>
      <c r="I783" s="114"/>
      <c r="J783" s="114"/>
      <c r="K783" s="114"/>
      <c r="L783" s="174"/>
      <c r="M783" s="92"/>
      <c r="N783" s="90"/>
      <c r="O783" s="90"/>
      <c r="P783" s="95"/>
      <c r="Q783" s="90"/>
      <c r="R783" s="180"/>
      <c r="S783" s="93"/>
      <c r="T783" s="93"/>
    </row>
    <row r="784" spans="1:20" ht="66" customHeight="1" x14ac:dyDescent="0.25">
      <c r="A784" s="89"/>
      <c r="B784" s="90"/>
      <c r="C784" s="90"/>
      <c r="D784" s="90"/>
      <c r="E784" s="92"/>
      <c r="F784" s="90"/>
      <c r="G784" s="93"/>
      <c r="H784" s="114"/>
      <c r="I784" s="114"/>
      <c r="J784" s="114"/>
      <c r="K784" s="114"/>
      <c r="L784" s="174"/>
      <c r="M784" s="92"/>
      <c r="N784" s="90"/>
      <c r="O784" s="90"/>
      <c r="P784" s="95"/>
      <c r="Q784" s="90"/>
      <c r="R784" s="180"/>
      <c r="S784" s="93"/>
      <c r="T784" s="93"/>
    </row>
    <row r="785" spans="1:20" ht="66" customHeight="1" x14ac:dyDescent="0.25">
      <c r="A785" s="89"/>
      <c r="B785" s="90"/>
      <c r="C785" s="90"/>
      <c r="D785" s="90"/>
      <c r="E785" s="92"/>
      <c r="F785" s="90"/>
      <c r="G785" s="93"/>
      <c r="H785" s="114"/>
      <c r="I785" s="114"/>
      <c r="J785" s="114"/>
      <c r="K785" s="114"/>
      <c r="L785" s="174"/>
      <c r="M785" s="92"/>
      <c r="N785" s="90"/>
      <c r="O785" s="90"/>
      <c r="P785" s="95"/>
      <c r="Q785" s="90"/>
      <c r="R785" s="180"/>
      <c r="S785" s="93"/>
      <c r="T785" s="93"/>
    </row>
    <row r="786" spans="1:20" ht="66" customHeight="1" x14ac:dyDescent="0.25">
      <c r="A786" s="89"/>
      <c r="B786" s="90"/>
      <c r="C786" s="90"/>
      <c r="D786" s="90"/>
      <c r="E786" s="92"/>
      <c r="F786" s="90"/>
      <c r="G786" s="93"/>
      <c r="H786" s="114"/>
      <c r="I786" s="114"/>
      <c r="J786" s="114"/>
      <c r="K786" s="114"/>
      <c r="L786" s="174"/>
      <c r="M786" s="92"/>
      <c r="N786" s="90"/>
      <c r="O786" s="90"/>
      <c r="P786" s="95"/>
      <c r="Q786" s="90"/>
      <c r="R786" s="180"/>
      <c r="S786" s="93"/>
      <c r="T786" s="93"/>
    </row>
    <row r="787" spans="1:20" ht="71.45" customHeight="1" x14ac:dyDescent="0.25">
      <c r="A787" s="89"/>
      <c r="B787" s="90"/>
      <c r="C787" s="90"/>
      <c r="D787" s="90"/>
      <c r="E787" s="92"/>
      <c r="F787" s="90"/>
      <c r="G787" s="93"/>
      <c r="H787" s="114"/>
      <c r="I787" s="114"/>
      <c r="J787" s="114"/>
      <c r="K787" s="94"/>
      <c r="L787" s="96"/>
      <c r="M787" s="92"/>
      <c r="N787" s="90"/>
      <c r="O787" s="90"/>
      <c r="P787" s="95"/>
      <c r="Q787" s="90"/>
      <c r="R787" s="180"/>
      <c r="S787" s="93"/>
      <c r="T787" s="93"/>
    </row>
    <row r="788" spans="1:20" ht="90" customHeight="1" x14ac:dyDescent="0.25">
      <c r="A788" s="89"/>
      <c r="B788" s="90"/>
      <c r="C788" s="90"/>
      <c r="D788" s="90"/>
      <c r="E788" s="92"/>
      <c r="F788" s="90"/>
      <c r="G788" s="93"/>
      <c r="H788" s="114"/>
      <c r="I788" s="114"/>
      <c r="J788" s="114"/>
      <c r="K788" s="94"/>
      <c r="L788" s="96"/>
      <c r="M788" s="92"/>
      <c r="N788" s="90"/>
      <c r="O788" s="90"/>
      <c r="P788" s="95"/>
      <c r="Q788" s="90"/>
      <c r="R788" s="180"/>
      <c r="S788" s="93"/>
      <c r="T788" s="93"/>
    </row>
    <row r="789" spans="1:20" ht="71.45" customHeight="1" x14ac:dyDescent="0.25">
      <c r="A789" s="89"/>
      <c r="B789" s="90"/>
      <c r="C789" s="90"/>
      <c r="D789" s="90"/>
      <c r="E789" s="92"/>
      <c r="F789" s="90"/>
      <c r="G789" s="93"/>
      <c r="H789" s="114"/>
      <c r="I789" s="114"/>
      <c r="J789" s="114"/>
      <c r="K789" s="114"/>
      <c r="L789" s="325"/>
      <c r="M789" s="92"/>
      <c r="N789" s="90"/>
      <c r="O789" s="90"/>
      <c r="P789" s="95"/>
      <c r="Q789" s="90"/>
      <c r="R789" s="180"/>
      <c r="S789" s="93"/>
      <c r="T789" s="93"/>
    </row>
    <row r="790" spans="1:20" ht="71.45" customHeight="1" x14ac:dyDescent="0.25">
      <c r="A790" s="89"/>
      <c r="B790" s="90"/>
      <c r="C790" s="90"/>
      <c r="D790" s="90"/>
      <c r="E790" s="92"/>
      <c r="F790" s="90"/>
      <c r="G790" s="93"/>
      <c r="H790" s="114"/>
      <c r="I790" s="114"/>
      <c r="J790" s="114"/>
      <c r="K790" s="94"/>
      <c r="L790" s="96"/>
      <c r="M790" s="92"/>
      <c r="N790" s="90"/>
      <c r="O790" s="90"/>
      <c r="P790" s="95"/>
      <c r="Q790" s="90"/>
      <c r="R790" s="180"/>
      <c r="S790" s="93"/>
      <c r="T790" s="93"/>
    </row>
    <row r="791" spans="1:20" ht="71.45" customHeight="1" x14ac:dyDescent="0.25">
      <c r="A791" s="89"/>
      <c r="B791" s="90"/>
      <c r="C791" s="90"/>
      <c r="D791" s="90"/>
      <c r="E791" s="92"/>
      <c r="F791" s="90"/>
      <c r="G791" s="93"/>
      <c r="H791" s="114"/>
      <c r="I791" s="114"/>
      <c r="J791" s="114"/>
      <c r="K791" s="94"/>
      <c r="L791" s="96"/>
      <c r="M791" s="92"/>
      <c r="N791" s="90"/>
      <c r="O791" s="90"/>
      <c r="P791" s="95"/>
      <c r="Q791" s="90"/>
      <c r="R791" s="180"/>
      <c r="S791" s="93"/>
      <c r="T791" s="93"/>
    </row>
    <row r="792" spans="1:20" ht="71.45" customHeight="1" x14ac:dyDescent="0.25">
      <c r="A792" s="89"/>
      <c r="B792" s="90"/>
      <c r="C792" s="90"/>
      <c r="D792" s="90"/>
      <c r="E792" s="92"/>
      <c r="F792" s="90"/>
      <c r="G792" s="93"/>
      <c r="H792" s="114"/>
      <c r="I792" s="114"/>
      <c r="J792" s="114"/>
      <c r="K792" s="94"/>
      <c r="L792" s="96"/>
      <c r="M792" s="92"/>
      <c r="N792" s="90"/>
      <c r="O792" s="90"/>
      <c r="P792" s="95"/>
      <c r="Q792" s="90"/>
      <c r="R792" s="180"/>
      <c r="S792" s="93"/>
      <c r="T792" s="93"/>
    </row>
    <row r="793" spans="1:20" ht="63.75" customHeight="1" x14ac:dyDescent="0.25">
      <c r="A793" s="89"/>
      <c r="B793" s="90"/>
      <c r="C793" s="90"/>
      <c r="D793" s="90"/>
      <c r="E793" s="92"/>
      <c r="F793" s="90"/>
      <c r="G793" s="93"/>
      <c r="H793" s="114"/>
      <c r="I793" s="114"/>
      <c r="J793" s="114"/>
      <c r="K793" s="94"/>
      <c r="L793" s="96"/>
      <c r="M793" s="92"/>
      <c r="N793" s="90"/>
      <c r="O793" s="90"/>
      <c r="P793" s="95"/>
      <c r="Q793" s="90"/>
      <c r="R793" s="180"/>
      <c r="S793" s="93"/>
      <c r="T793" s="93"/>
    </row>
    <row r="794" spans="1:20" ht="70.5" customHeight="1" x14ac:dyDescent="0.25">
      <c r="A794" s="89"/>
      <c r="B794" s="90"/>
      <c r="C794" s="90"/>
      <c r="D794" s="90"/>
      <c r="E794" s="92"/>
      <c r="F794" s="90"/>
      <c r="G794" s="93"/>
      <c r="H794" s="114"/>
      <c r="I794" s="114"/>
      <c r="J794" s="114"/>
      <c r="K794" s="94"/>
      <c r="L794" s="96"/>
      <c r="M794" s="92"/>
      <c r="N794" s="90"/>
      <c r="O794" s="90"/>
      <c r="P794" s="95"/>
      <c r="Q794" s="90"/>
      <c r="R794" s="180"/>
      <c r="S794" s="93"/>
      <c r="T794" s="93"/>
    </row>
    <row r="795" spans="1:20" ht="60" customHeight="1" x14ac:dyDescent="0.25">
      <c r="A795" s="89"/>
      <c r="B795" s="90"/>
      <c r="C795" s="90"/>
      <c r="D795" s="90"/>
      <c r="E795" s="92"/>
      <c r="F795" s="90"/>
      <c r="G795" s="93"/>
      <c r="H795" s="114"/>
      <c r="I795" s="114"/>
      <c r="J795" s="114"/>
      <c r="K795" s="94"/>
      <c r="L795" s="96"/>
      <c r="M795" s="92"/>
      <c r="N795" s="90"/>
      <c r="O795" s="90"/>
      <c r="P795" s="95"/>
      <c r="Q795" s="90"/>
      <c r="R795" s="180"/>
      <c r="S795" s="93"/>
      <c r="T795" s="93"/>
    </row>
    <row r="796" spans="1:20" ht="66" customHeight="1" x14ac:dyDescent="0.25">
      <c r="A796" s="89"/>
      <c r="B796" s="90"/>
      <c r="C796" s="90"/>
      <c r="D796" s="90"/>
      <c r="E796" s="92"/>
      <c r="F796" s="90"/>
      <c r="G796" s="93"/>
      <c r="H796" s="114"/>
      <c r="I796" s="114"/>
      <c r="J796" s="114"/>
      <c r="K796" s="114"/>
      <c r="L796" s="174"/>
      <c r="M796" s="92"/>
      <c r="N796" s="90"/>
      <c r="O796" s="90"/>
      <c r="P796" s="95"/>
      <c r="Q796" s="90"/>
      <c r="R796" s="180"/>
      <c r="S796" s="93"/>
      <c r="T796" s="93"/>
    </row>
    <row r="797" spans="1:20" ht="66" customHeight="1" x14ac:dyDescent="0.25">
      <c r="A797" s="89"/>
      <c r="B797" s="90"/>
      <c r="C797" s="90"/>
      <c r="D797" s="90"/>
      <c r="E797" s="92"/>
      <c r="F797" s="90"/>
      <c r="G797" s="93"/>
      <c r="H797" s="114"/>
      <c r="I797" s="114"/>
      <c r="J797" s="114"/>
      <c r="K797" s="114"/>
      <c r="L797" s="174"/>
      <c r="M797" s="96"/>
      <c r="N797" s="90"/>
      <c r="O797" s="90"/>
      <c r="P797" s="95"/>
      <c r="Q797" s="90"/>
      <c r="R797" s="180"/>
      <c r="S797" s="93"/>
      <c r="T797" s="93"/>
    </row>
    <row r="798" spans="1:20" ht="66" customHeight="1" x14ac:dyDescent="0.25">
      <c r="A798" s="89"/>
      <c r="B798" s="90"/>
      <c r="C798" s="90"/>
      <c r="D798" s="90"/>
      <c r="E798" s="92"/>
      <c r="F798" s="90"/>
      <c r="G798" s="93"/>
      <c r="H798" s="114"/>
      <c r="I798" s="114"/>
      <c r="J798" s="114"/>
      <c r="K798" s="114"/>
      <c r="L798" s="174"/>
      <c r="M798" s="92"/>
      <c r="N798" s="90"/>
      <c r="O798" s="90"/>
      <c r="P798" s="95"/>
      <c r="Q798" s="90"/>
      <c r="R798" s="180"/>
      <c r="S798" s="93"/>
      <c r="T798" s="93"/>
    </row>
    <row r="799" spans="1:20" ht="66" customHeight="1" x14ac:dyDescent="0.25">
      <c r="A799" s="89"/>
      <c r="B799" s="90"/>
      <c r="C799" s="90"/>
      <c r="D799" s="90"/>
      <c r="E799" s="92"/>
      <c r="F799" s="90"/>
      <c r="G799" s="93"/>
      <c r="H799" s="114"/>
      <c r="I799" s="114"/>
      <c r="J799" s="114"/>
      <c r="K799" s="114"/>
      <c r="L799" s="174"/>
      <c r="M799" s="92"/>
      <c r="N799" s="90"/>
      <c r="O799" s="90"/>
      <c r="P799" s="95"/>
      <c r="Q799" s="90"/>
      <c r="R799" s="180"/>
      <c r="S799" s="93"/>
      <c r="T799" s="93"/>
    </row>
    <row r="800" spans="1:20" ht="66" customHeight="1" x14ac:dyDescent="0.25">
      <c r="A800" s="89"/>
      <c r="B800" s="90"/>
      <c r="C800" s="90"/>
      <c r="D800" s="90"/>
      <c r="E800" s="92"/>
      <c r="F800" s="90"/>
      <c r="G800" s="93"/>
      <c r="H800" s="114"/>
      <c r="I800" s="114"/>
      <c r="J800" s="114"/>
      <c r="K800" s="114"/>
      <c r="L800" s="174"/>
      <c r="M800" s="92"/>
      <c r="N800" s="90"/>
      <c r="O800" s="90"/>
      <c r="P800" s="95"/>
      <c r="Q800" s="90"/>
      <c r="R800" s="180"/>
      <c r="S800" s="93"/>
      <c r="T800" s="93"/>
    </row>
    <row r="801" spans="1:20" ht="66" customHeight="1" x14ac:dyDescent="0.25">
      <c r="A801" s="89"/>
      <c r="B801" s="90"/>
      <c r="C801" s="90"/>
      <c r="D801" s="90"/>
      <c r="E801" s="92"/>
      <c r="F801" s="90"/>
      <c r="G801" s="93"/>
      <c r="H801" s="114"/>
      <c r="I801" s="114"/>
      <c r="J801" s="114"/>
      <c r="K801" s="114"/>
      <c r="L801" s="174"/>
      <c r="M801" s="92"/>
      <c r="N801" s="90"/>
      <c r="O801" s="90"/>
      <c r="P801" s="95"/>
      <c r="Q801" s="90"/>
      <c r="R801" s="180"/>
      <c r="S801" s="93"/>
      <c r="T801" s="93"/>
    </row>
    <row r="802" spans="1:20" ht="66" customHeight="1" x14ac:dyDescent="0.25">
      <c r="A802" s="89"/>
      <c r="B802" s="90"/>
      <c r="C802" s="90"/>
      <c r="D802" s="90"/>
      <c r="E802" s="92"/>
      <c r="F802" s="90"/>
      <c r="G802" s="93"/>
      <c r="H802" s="114"/>
      <c r="I802" s="114"/>
      <c r="J802" s="114"/>
      <c r="K802" s="114"/>
      <c r="L802" s="174"/>
      <c r="M802" s="92"/>
      <c r="N802" s="90"/>
      <c r="O802" s="90"/>
      <c r="P802" s="95"/>
      <c r="Q802" s="90"/>
      <c r="R802" s="180"/>
      <c r="S802" s="93"/>
      <c r="T802" s="93"/>
    </row>
    <row r="803" spans="1:20" ht="66" customHeight="1" x14ac:dyDescent="0.25">
      <c r="A803" s="89"/>
      <c r="B803" s="90"/>
      <c r="C803" s="90"/>
      <c r="D803" s="90"/>
      <c r="E803" s="92"/>
      <c r="F803" s="90"/>
      <c r="G803" s="93"/>
      <c r="H803" s="114"/>
      <c r="I803" s="114"/>
      <c r="J803" s="114"/>
      <c r="K803" s="114"/>
      <c r="L803" s="174"/>
      <c r="M803" s="92"/>
      <c r="N803" s="90"/>
      <c r="O803" s="90"/>
      <c r="P803" s="95"/>
      <c r="Q803" s="90"/>
      <c r="R803" s="180"/>
      <c r="S803" s="93"/>
      <c r="T803" s="93"/>
    </row>
    <row r="804" spans="1:20" ht="66" customHeight="1" x14ac:dyDescent="0.25">
      <c r="A804" s="89"/>
      <c r="B804" s="90"/>
      <c r="C804" s="90"/>
      <c r="D804" s="90"/>
      <c r="E804" s="92"/>
      <c r="F804" s="90"/>
      <c r="G804" s="93"/>
      <c r="H804" s="114"/>
      <c r="I804" s="114"/>
      <c r="J804" s="114"/>
      <c r="K804" s="114"/>
      <c r="L804" s="174"/>
      <c r="M804" s="92"/>
      <c r="N804" s="90"/>
      <c r="O804" s="90"/>
      <c r="P804" s="95"/>
      <c r="Q804" s="90"/>
      <c r="R804" s="180"/>
      <c r="S804" s="93"/>
      <c r="T804" s="93"/>
    </row>
    <row r="805" spans="1:20" ht="66" customHeight="1" x14ac:dyDescent="0.25">
      <c r="A805" s="89"/>
      <c r="B805" s="90"/>
      <c r="C805" s="90"/>
      <c r="D805" s="90"/>
      <c r="E805" s="92"/>
      <c r="F805" s="90"/>
      <c r="G805" s="93"/>
      <c r="H805" s="114"/>
      <c r="I805" s="114"/>
      <c r="J805" s="114"/>
      <c r="K805" s="114"/>
      <c r="L805" s="174"/>
      <c r="M805" s="92"/>
      <c r="N805" s="90"/>
      <c r="O805" s="90"/>
      <c r="P805" s="95"/>
      <c r="Q805" s="90"/>
      <c r="R805" s="180"/>
      <c r="S805" s="93"/>
      <c r="T805" s="93"/>
    </row>
    <row r="806" spans="1:20" ht="66" customHeight="1" x14ac:dyDescent="0.25">
      <c r="A806" s="89"/>
      <c r="B806" s="90"/>
      <c r="C806" s="90"/>
      <c r="D806" s="90"/>
      <c r="E806" s="92"/>
      <c r="F806" s="90"/>
      <c r="G806" s="93"/>
      <c r="H806" s="114"/>
      <c r="I806" s="114"/>
      <c r="J806" s="114"/>
      <c r="K806" s="114"/>
      <c r="L806" s="174"/>
      <c r="M806" s="92"/>
      <c r="N806" s="90"/>
      <c r="O806" s="90"/>
      <c r="P806" s="95"/>
      <c r="Q806" s="90"/>
      <c r="R806" s="180"/>
      <c r="S806" s="93"/>
      <c r="T806" s="93"/>
    </row>
    <row r="807" spans="1:20" ht="66" customHeight="1" x14ac:dyDescent="0.25">
      <c r="A807" s="89"/>
      <c r="B807" s="90"/>
      <c r="C807" s="90"/>
      <c r="D807" s="90"/>
      <c r="E807" s="92"/>
      <c r="F807" s="90"/>
      <c r="G807" s="93"/>
      <c r="H807" s="114"/>
      <c r="I807" s="114"/>
      <c r="J807" s="114"/>
      <c r="K807" s="114"/>
      <c r="L807" s="174"/>
      <c r="M807" s="92"/>
      <c r="N807" s="90"/>
      <c r="O807" s="90"/>
      <c r="P807" s="95"/>
      <c r="Q807" s="90"/>
      <c r="R807" s="180"/>
      <c r="S807" s="93"/>
      <c r="T807" s="93"/>
    </row>
    <row r="808" spans="1:20" ht="66" customHeight="1" x14ac:dyDescent="0.25">
      <c r="A808" s="89"/>
      <c r="B808" s="90"/>
      <c r="C808" s="90"/>
      <c r="D808" s="90"/>
      <c r="E808" s="92"/>
      <c r="F808" s="90"/>
      <c r="G808" s="93"/>
      <c r="H808" s="114"/>
      <c r="I808" s="114"/>
      <c r="J808" s="114"/>
      <c r="K808" s="114"/>
      <c r="L808" s="174"/>
      <c r="M808" s="92"/>
      <c r="N808" s="90"/>
      <c r="O808" s="90"/>
      <c r="P808" s="95"/>
      <c r="Q808" s="90"/>
      <c r="R808" s="180"/>
      <c r="S808" s="93"/>
      <c r="T808" s="93"/>
    </row>
    <row r="809" spans="1:20" ht="66" customHeight="1" x14ac:dyDescent="0.25">
      <c r="A809" s="89"/>
      <c r="B809" s="90"/>
      <c r="C809" s="90"/>
      <c r="D809" s="90"/>
      <c r="E809" s="92"/>
      <c r="F809" s="90"/>
      <c r="G809" s="93"/>
      <c r="H809" s="114"/>
      <c r="I809" s="114"/>
      <c r="J809" s="114"/>
      <c r="K809" s="114"/>
      <c r="L809" s="174"/>
      <c r="M809" s="92"/>
      <c r="N809" s="90"/>
      <c r="O809" s="90"/>
      <c r="P809" s="95"/>
      <c r="Q809" s="90"/>
      <c r="R809" s="180"/>
      <c r="S809" s="93"/>
      <c r="T809" s="93"/>
    </row>
    <row r="810" spans="1:20" ht="66" customHeight="1" x14ac:dyDescent="0.25">
      <c r="A810" s="89"/>
      <c r="B810" s="90"/>
      <c r="C810" s="90"/>
      <c r="D810" s="90"/>
      <c r="E810" s="92"/>
      <c r="F810" s="90"/>
      <c r="G810" s="93"/>
      <c r="H810" s="114"/>
      <c r="I810" s="114"/>
      <c r="J810" s="114"/>
      <c r="K810" s="114"/>
      <c r="L810" s="174"/>
      <c r="M810" s="92"/>
      <c r="N810" s="90"/>
      <c r="O810" s="90"/>
      <c r="P810" s="95"/>
      <c r="Q810" s="90"/>
      <c r="R810" s="180"/>
      <c r="S810" s="93"/>
      <c r="T810" s="93"/>
    </row>
    <row r="811" spans="1:20" ht="66" customHeight="1" x14ac:dyDescent="0.25">
      <c r="A811" s="89"/>
      <c r="B811" s="90"/>
      <c r="C811" s="90"/>
      <c r="D811" s="90"/>
      <c r="E811" s="92"/>
      <c r="F811" s="90"/>
      <c r="G811" s="93"/>
      <c r="H811" s="114"/>
      <c r="I811" s="114"/>
      <c r="J811" s="114"/>
      <c r="K811" s="114"/>
      <c r="L811" s="174"/>
      <c r="M811" s="92"/>
      <c r="N811" s="90"/>
      <c r="O811" s="90"/>
      <c r="P811" s="95"/>
      <c r="Q811" s="90"/>
      <c r="R811" s="180"/>
      <c r="S811" s="93"/>
      <c r="T811" s="93"/>
    </row>
    <row r="812" spans="1:20" ht="66" customHeight="1" x14ac:dyDescent="0.25">
      <c r="A812" s="89"/>
      <c r="B812" s="90"/>
      <c r="C812" s="90"/>
      <c r="D812" s="90"/>
      <c r="E812" s="92"/>
      <c r="F812" s="90"/>
      <c r="G812" s="93"/>
      <c r="H812" s="114"/>
      <c r="I812" s="114"/>
      <c r="J812" s="114"/>
      <c r="K812" s="114"/>
      <c r="L812" s="174"/>
      <c r="M812" s="92"/>
      <c r="N812" s="90"/>
      <c r="O812" s="90"/>
      <c r="P812" s="95"/>
      <c r="Q812" s="90"/>
      <c r="R812" s="180"/>
      <c r="S812" s="93"/>
      <c r="T812" s="93"/>
    </row>
    <row r="813" spans="1:20" ht="66" customHeight="1" x14ac:dyDescent="0.25">
      <c r="A813" s="89"/>
      <c r="B813" s="90"/>
      <c r="C813" s="90"/>
      <c r="D813" s="90"/>
      <c r="E813" s="92"/>
      <c r="F813" s="90"/>
      <c r="G813" s="93"/>
      <c r="H813" s="114"/>
      <c r="I813" s="114"/>
      <c r="J813" s="114"/>
      <c r="K813" s="114"/>
      <c r="L813" s="174"/>
      <c r="M813" s="92"/>
      <c r="N813" s="90"/>
      <c r="O813" s="90"/>
      <c r="P813" s="95"/>
      <c r="Q813" s="90"/>
      <c r="R813" s="180"/>
      <c r="S813" s="93"/>
      <c r="T813" s="93"/>
    </row>
    <row r="814" spans="1:20" ht="66" customHeight="1" x14ac:dyDescent="0.25">
      <c r="A814" s="89"/>
      <c r="B814" s="90"/>
      <c r="C814" s="90"/>
      <c r="D814" s="90"/>
      <c r="E814" s="92"/>
      <c r="F814" s="90"/>
      <c r="G814" s="93"/>
      <c r="H814" s="114"/>
      <c r="I814" s="114"/>
      <c r="J814" s="94"/>
      <c r="K814" s="94"/>
      <c r="L814" s="174"/>
      <c r="M814" s="92"/>
      <c r="N814" s="90"/>
      <c r="O814" s="90"/>
      <c r="P814" s="95"/>
      <c r="Q814" s="92"/>
      <c r="R814" s="180"/>
      <c r="S814" s="324"/>
      <c r="T814" s="93"/>
    </row>
    <row r="815" spans="1:20" ht="66" customHeight="1" x14ac:dyDescent="0.25">
      <c r="A815" s="89"/>
      <c r="B815" s="90"/>
      <c r="C815" s="90"/>
      <c r="D815" s="90"/>
      <c r="E815" s="92"/>
      <c r="F815" s="90"/>
      <c r="G815" s="93"/>
      <c r="H815" s="114"/>
      <c r="I815" s="114"/>
      <c r="J815" s="114"/>
      <c r="K815" s="114"/>
      <c r="L815" s="174"/>
      <c r="M815" s="92"/>
      <c r="N815" s="90"/>
      <c r="O815" s="90"/>
      <c r="P815" s="95"/>
      <c r="Q815" s="90"/>
      <c r="R815" s="180"/>
      <c r="S815" s="93"/>
      <c r="T815" s="93"/>
    </row>
    <row r="816" spans="1:20" ht="66" customHeight="1" x14ac:dyDescent="0.25">
      <c r="A816" s="89"/>
      <c r="B816" s="90"/>
      <c r="C816" s="90"/>
      <c r="D816" s="90"/>
      <c r="E816" s="92"/>
      <c r="F816" s="90"/>
      <c r="G816" s="93"/>
      <c r="H816" s="114"/>
      <c r="I816" s="114"/>
      <c r="J816" s="114"/>
      <c r="K816" s="114"/>
      <c r="L816" s="174"/>
      <c r="M816" s="92"/>
      <c r="N816" s="90"/>
      <c r="O816" s="90"/>
      <c r="P816" s="95"/>
      <c r="Q816" s="90"/>
      <c r="R816" s="180"/>
      <c r="S816" s="93"/>
      <c r="T816" s="93"/>
    </row>
    <row r="817" spans="1:20" ht="66" customHeight="1" x14ac:dyDescent="0.25">
      <c r="A817" s="89"/>
      <c r="B817" s="90"/>
      <c r="C817" s="90"/>
      <c r="D817" s="90"/>
      <c r="E817" s="92"/>
      <c r="F817" s="90"/>
      <c r="G817" s="93"/>
      <c r="H817" s="114"/>
      <c r="I817" s="114"/>
      <c r="J817" s="114"/>
      <c r="K817" s="114"/>
      <c r="L817" s="174"/>
      <c r="M817" s="92"/>
      <c r="N817" s="90"/>
      <c r="O817" s="90"/>
      <c r="P817" s="95"/>
      <c r="Q817" s="90"/>
      <c r="R817" s="180"/>
      <c r="S817" s="93"/>
      <c r="T817" s="93"/>
    </row>
    <row r="818" spans="1:20" ht="66" customHeight="1" x14ac:dyDescent="0.25">
      <c r="A818" s="89"/>
      <c r="B818" s="90"/>
      <c r="C818" s="90"/>
      <c r="D818" s="90"/>
      <c r="E818" s="92"/>
      <c r="F818" s="90"/>
      <c r="G818" s="93"/>
      <c r="H818" s="114"/>
      <c r="I818" s="114"/>
      <c r="J818" s="114"/>
      <c r="K818" s="114"/>
      <c r="L818" s="174"/>
      <c r="M818" s="92"/>
      <c r="N818" s="90"/>
      <c r="O818" s="90"/>
      <c r="P818" s="95"/>
      <c r="Q818" s="90"/>
      <c r="R818" s="180"/>
      <c r="S818" s="93"/>
      <c r="T818" s="93"/>
    </row>
    <row r="819" spans="1:20" ht="66" customHeight="1" x14ac:dyDescent="0.25">
      <c r="A819" s="89"/>
      <c r="B819" s="90"/>
      <c r="C819" s="90"/>
      <c r="D819" s="90"/>
      <c r="E819" s="92"/>
      <c r="F819" s="90"/>
      <c r="G819" s="93"/>
      <c r="H819" s="114"/>
      <c r="I819" s="114"/>
      <c r="J819" s="114"/>
      <c r="K819" s="114"/>
      <c r="L819" s="174"/>
      <c r="M819" s="92"/>
      <c r="N819" s="90"/>
      <c r="O819" s="90"/>
      <c r="P819" s="95"/>
      <c r="Q819" s="90"/>
      <c r="R819" s="180"/>
      <c r="S819" s="93"/>
      <c r="T819" s="93"/>
    </row>
    <row r="820" spans="1:20" ht="66" customHeight="1" x14ac:dyDescent="0.25">
      <c r="A820" s="89"/>
      <c r="B820" s="90"/>
      <c r="C820" s="90"/>
      <c r="D820" s="90"/>
      <c r="E820" s="92"/>
      <c r="F820" s="90"/>
      <c r="G820" s="93"/>
      <c r="H820" s="114"/>
      <c r="I820" s="114"/>
      <c r="J820" s="114"/>
      <c r="K820" s="114"/>
      <c r="L820" s="174"/>
      <c r="M820" s="92"/>
      <c r="N820" s="90"/>
      <c r="O820" s="90"/>
      <c r="P820" s="95"/>
      <c r="Q820" s="90"/>
      <c r="R820" s="180"/>
      <c r="S820" s="93"/>
      <c r="T820" s="93"/>
    </row>
    <row r="821" spans="1:20" ht="66" customHeight="1" x14ac:dyDescent="0.25">
      <c r="A821" s="89"/>
      <c r="B821" s="90"/>
      <c r="C821" s="90"/>
      <c r="D821" s="90"/>
      <c r="E821" s="92"/>
      <c r="F821" s="90"/>
      <c r="G821" s="93"/>
      <c r="H821" s="114"/>
      <c r="I821" s="114"/>
      <c r="J821" s="114"/>
      <c r="K821" s="114"/>
      <c r="L821" s="174"/>
      <c r="M821" s="92"/>
      <c r="N821" s="90"/>
      <c r="O821" s="90"/>
      <c r="P821" s="95"/>
      <c r="Q821" s="90"/>
      <c r="R821" s="180"/>
      <c r="S821" s="324"/>
      <c r="T821" s="93"/>
    </row>
    <row r="822" spans="1:20" ht="66" customHeight="1" x14ac:dyDescent="0.25">
      <c r="A822" s="89"/>
      <c r="B822" s="90"/>
      <c r="C822" s="90"/>
      <c r="D822" s="90"/>
      <c r="E822" s="92"/>
      <c r="F822" s="90"/>
      <c r="G822" s="93"/>
      <c r="H822" s="114"/>
      <c r="I822" s="114"/>
      <c r="J822" s="114"/>
      <c r="K822" s="114"/>
      <c r="L822" s="174"/>
      <c r="M822" s="92"/>
      <c r="N822" s="90"/>
      <c r="O822" s="90"/>
      <c r="P822" s="95"/>
      <c r="Q822" s="90"/>
      <c r="R822" s="180"/>
      <c r="S822" s="93"/>
      <c r="T822" s="93"/>
    </row>
    <row r="823" spans="1:20" ht="66" customHeight="1" x14ac:dyDescent="0.25">
      <c r="A823" s="89"/>
      <c r="B823" s="90"/>
      <c r="C823" s="90"/>
      <c r="D823" s="90"/>
      <c r="E823" s="92"/>
      <c r="F823" s="90"/>
      <c r="G823" s="93"/>
      <c r="H823" s="114"/>
      <c r="I823" s="114"/>
      <c r="J823" s="114"/>
      <c r="K823" s="114"/>
      <c r="L823" s="174"/>
      <c r="M823" s="92"/>
      <c r="N823" s="90"/>
      <c r="O823" s="90"/>
      <c r="P823" s="95"/>
      <c r="Q823" s="90"/>
      <c r="R823" s="180"/>
      <c r="S823" s="93"/>
      <c r="T823" s="93"/>
    </row>
    <row r="824" spans="1:20" ht="66" customHeight="1" x14ac:dyDescent="0.25">
      <c r="A824" s="89"/>
      <c r="B824" s="90"/>
      <c r="C824" s="90"/>
      <c r="D824" s="90"/>
      <c r="E824" s="92"/>
      <c r="F824" s="90"/>
      <c r="G824" s="93"/>
      <c r="H824" s="114"/>
      <c r="I824" s="114"/>
      <c r="J824" s="114"/>
      <c r="K824" s="114"/>
      <c r="L824" s="174"/>
      <c r="M824" s="92"/>
      <c r="N824" s="90"/>
      <c r="O824" s="90"/>
      <c r="P824" s="95"/>
      <c r="Q824" s="90"/>
      <c r="R824" s="180"/>
      <c r="S824" s="93"/>
      <c r="T824" s="93"/>
    </row>
    <row r="825" spans="1:20" ht="66" customHeight="1" x14ac:dyDescent="0.25">
      <c r="A825" s="89"/>
      <c r="B825" s="90"/>
      <c r="C825" s="90"/>
      <c r="D825" s="90"/>
      <c r="E825" s="92"/>
      <c r="F825" s="90"/>
      <c r="G825" s="93"/>
      <c r="H825" s="114"/>
      <c r="I825" s="114"/>
      <c r="J825" s="114"/>
      <c r="K825" s="114"/>
      <c r="L825" s="174"/>
      <c r="M825" s="92"/>
      <c r="N825" s="90"/>
      <c r="O825" s="90"/>
      <c r="P825" s="95"/>
      <c r="Q825" s="90"/>
      <c r="R825" s="180"/>
      <c r="S825" s="93"/>
      <c r="T825" s="93"/>
    </row>
    <row r="826" spans="1:20" ht="66" customHeight="1" x14ac:dyDescent="0.25">
      <c r="A826" s="89"/>
      <c r="B826" s="90"/>
      <c r="C826" s="90"/>
      <c r="D826" s="90"/>
      <c r="E826" s="92"/>
      <c r="F826" s="90"/>
      <c r="G826" s="93"/>
      <c r="H826" s="114"/>
      <c r="I826" s="114"/>
      <c r="J826" s="114"/>
      <c r="K826" s="114"/>
      <c r="L826" s="174"/>
      <c r="M826" s="92"/>
      <c r="N826" s="90"/>
      <c r="O826" s="90"/>
      <c r="P826" s="95"/>
      <c r="Q826" s="90"/>
      <c r="R826" s="180"/>
      <c r="S826" s="93"/>
      <c r="T826" s="93"/>
    </row>
    <row r="827" spans="1:20" ht="66" customHeight="1" x14ac:dyDescent="0.25">
      <c r="A827" s="89"/>
      <c r="B827" s="90"/>
      <c r="C827" s="90"/>
      <c r="D827" s="90"/>
      <c r="E827" s="92"/>
      <c r="F827" s="90"/>
      <c r="G827" s="93"/>
      <c r="H827" s="114"/>
      <c r="I827" s="114"/>
      <c r="J827" s="114"/>
      <c r="K827" s="114"/>
      <c r="L827" s="174"/>
      <c r="M827" s="92"/>
      <c r="N827" s="90"/>
      <c r="O827" s="90"/>
      <c r="P827" s="95"/>
      <c r="Q827" s="90"/>
      <c r="R827" s="180"/>
      <c r="S827" s="93"/>
      <c r="T827" s="93"/>
    </row>
    <row r="828" spans="1:20" ht="66" customHeight="1" x14ac:dyDescent="0.25">
      <c r="A828" s="89"/>
      <c r="B828" s="90"/>
      <c r="C828" s="90"/>
      <c r="D828" s="90"/>
      <c r="E828" s="92"/>
      <c r="F828" s="90"/>
      <c r="G828" s="93"/>
      <c r="H828" s="114"/>
      <c r="I828" s="114"/>
      <c r="J828" s="114"/>
      <c r="K828" s="114"/>
      <c r="L828" s="174"/>
      <c r="M828" s="92"/>
      <c r="N828" s="90"/>
      <c r="O828" s="90"/>
      <c r="P828" s="95"/>
      <c r="Q828" s="90"/>
      <c r="R828" s="180"/>
      <c r="S828" s="93"/>
      <c r="T828" s="93"/>
    </row>
    <row r="829" spans="1:20" ht="66" customHeight="1" x14ac:dyDescent="0.25">
      <c r="A829" s="89"/>
      <c r="B829" s="90"/>
      <c r="C829" s="90"/>
      <c r="D829" s="90"/>
      <c r="E829" s="92"/>
      <c r="F829" s="90"/>
      <c r="G829" s="93"/>
      <c r="H829" s="114"/>
      <c r="I829" s="114"/>
      <c r="J829" s="114"/>
      <c r="K829" s="114"/>
      <c r="L829" s="174"/>
      <c r="M829" s="92"/>
      <c r="N829" s="90"/>
      <c r="O829" s="90"/>
      <c r="P829" s="95"/>
      <c r="Q829" s="90"/>
      <c r="R829" s="180"/>
      <c r="S829" s="93"/>
      <c r="T829" s="93"/>
    </row>
    <row r="830" spans="1:20" ht="66" customHeight="1" x14ac:dyDescent="0.25">
      <c r="A830" s="89"/>
      <c r="B830" s="90"/>
      <c r="C830" s="90"/>
      <c r="D830" s="90"/>
      <c r="E830" s="92"/>
      <c r="F830" s="90"/>
      <c r="G830" s="93"/>
      <c r="H830" s="114"/>
      <c r="I830" s="114"/>
      <c r="J830" s="114"/>
      <c r="K830" s="114"/>
      <c r="L830" s="174"/>
      <c r="M830" s="92"/>
      <c r="N830" s="90"/>
      <c r="O830" s="90"/>
      <c r="P830" s="95"/>
      <c r="Q830" s="90"/>
      <c r="R830" s="180"/>
      <c r="S830" s="93"/>
      <c r="T830" s="93"/>
    </row>
    <row r="831" spans="1:20" ht="66" customHeight="1" x14ac:dyDescent="0.25">
      <c r="A831" s="89"/>
      <c r="B831" s="90"/>
      <c r="C831" s="90"/>
      <c r="D831" s="90"/>
      <c r="E831" s="92"/>
      <c r="F831" s="90"/>
      <c r="G831" s="93"/>
      <c r="H831" s="114"/>
      <c r="I831" s="114"/>
      <c r="J831" s="114"/>
      <c r="K831" s="114"/>
      <c r="L831" s="174"/>
      <c r="M831" s="92"/>
      <c r="N831" s="90"/>
      <c r="O831" s="90"/>
      <c r="P831" s="95"/>
      <c r="Q831" s="90"/>
      <c r="R831" s="180"/>
      <c r="S831" s="93"/>
      <c r="T831" s="93"/>
    </row>
    <row r="832" spans="1:20" ht="66" customHeight="1" x14ac:dyDescent="0.25">
      <c r="A832" s="89"/>
      <c r="B832" s="90"/>
      <c r="C832" s="90"/>
      <c r="D832" s="90"/>
      <c r="E832" s="92"/>
      <c r="F832" s="90"/>
      <c r="G832" s="93"/>
      <c r="H832" s="114"/>
      <c r="I832" s="114"/>
      <c r="J832" s="114"/>
      <c r="K832" s="114"/>
      <c r="L832" s="174"/>
      <c r="M832" s="92"/>
      <c r="N832" s="90"/>
      <c r="O832" s="90"/>
      <c r="P832" s="95"/>
      <c r="Q832" s="90"/>
      <c r="R832" s="180"/>
      <c r="S832" s="93"/>
      <c r="T832" s="93"/>
    </row>
    <row r="833" spans="1:20" ht="66" customHeight="1" x14ac:dyDescent="0.25">
      <c r="A833" s="89"/>
      <c r="B833" s="90"/>
      <c r="C833" s="90"/>
      <c r="D833" s="90"/>
      <c r="E833" s="92"/>
      <c r="F833" s="90"/>
      <c r="G833" s="93"/>
      <c r="H833" s="114"/>
      <c r="I833" s="114"/>
      <c r="J833" s="114"/>
      <c r="K833" s="114"/>
      <c r="L833" s="174"/>
      <c r="M833" s="92"/>
      <c r="N833" s="90"/>
      <c r="O833" s="90"/>
      <c r="P833" s="95"/>
      <c r="Q833" s="90"/>
      <c r="R833" s="180"/>
      <c r="S833" s="93"/>
      <c r="T833" s="93"/>
    </row>
    <row r="834" spans="1:20" ht="66" customHeight="1" x14ac:dyDescent="0.25">
      <c r="A834" s="89"/>
      <c r="B834" s="90"/>
      <c r="C834" s="90"/>
      <c r="D834" s="90"/>
      <c r="E834" s="92"/>
      <c r="F834" s="90"/>
      <c r="G834" s="93"/>
      <c r="H834" s="114"/>
      <c r="I834" s="114"/>
      <c r="J834" s="94"/>
      <c r="K834" s="94"/>
      <c r="L834" s="174"/>
      <c r="M834" s="92"/>
      <c r="N834" s="90"/>
      <c r="O834" s="90"/>
      <c r="P834" s="95"/>
      <c r="Q834" s="92"/>
      <c r="R834" s="180"/>
      <c r="S834" s="324"/>
      <c r="T834" s="93"/>
    </row>
    <row r="835" spans="1:20" ht="66" customHeight="1" x14ac:dyDescent="0.25">
      <c r="A835" s="89"/>
      <c r="B835" s="90"/>
      <c r="C835" s="90"/>
      <c r="D835" s="90"/>
      <c r="E835" s="92"/>
      <c r="F835" s="90"/>
      <c r="G835" s="93"/>
      <c r="H835" s="114"/>
      <c r="I835" s="114"/>
      <c r="J835" s="114"/>
      <c r="K835" s="114"/>
      <c r="L835" s="174"/>
      <c r="M835" s="92"/>
      <c r="N835" s="90"/>
      <c r="O835" s="90"/>
      <c r="P835" s="95"/>
      <c r="Q835" s="90"/>
      <c r="R835" s="180"/>
      <c r="S835" s="93"/>
      <c r="T835" s="93"/>
    </row>
    <row r="836" spans="1:20" ht="66" customHeight="1" x14ac:dyDescent="0.25">
      <c r="A836" s="89"/>
      <c r="B836" s="90"/>
      <c r="C836" s="90"/>
      <c r="D836" s="90"/>
      <c r="E836" s="92"/>
      <c r="F836" s="90"/>
      <c r="G836" s="93"/>
      <c r="H836" s="114"/>
      <c r="I836" s="114"/>
      <c r="J836" s="114"/>
      <c r="K836" s="114"/>
      <c r="L836" s="174"/>
      <c r="M836" s="92"/>
      <c r="N836" s="90"/>
      <c r="O836" s="90"/>
      <c r="P836" s="95"/>
      <c r="Q836" s="90"/>
      <c r="R836" s="180"/>
      <c r="S836" s="93"/>
      <c r="T836" s="93"/>
    </row>
    <row r="837" spans="1:20" ht="66" customHeight="1" x14ac:dyDescent="0.25">
      <c r="A837" s="89"/>
      <c r="B837" s="90"/>
      <c r="C837" s="90"/>
      <c r="D837" s="90"/>
      <c r="E837" s="92"/>
      <c r="F837" s="90"/>
      <c r="G837" s="93"/>
      <c r="H837" s="114"/>
      <c r="I837" s="114"/>
      <c r="J837" s="114"/>
      <c r="K837" s="114"/>
      <c r="L837" s="174"/>
      <c r="M837" s="92"/>
      <c r="N837" s="90"/>
      <c r="O837" s="90"/>
      <c r="P837" s="95"/>
      <c r="Q837" s="90"/>
      <c r="R837" s="180"/>
      <c r="S837" s="93"/>
      <c r="T837" s="93"/>
    </row>
    <row r="838" spans="1:20" ht="66" customHeight="1" x14ac:dyDescent="0.25">
      <c r="A838" s="89"/>
      <c r="B838" s="90"/>
      <c r="C838" s="90"/>
      <c r="D838" s="90"/>
      <c r="E838" s="92"/>
      <c r="F838" s="90"/>
      <c r="G838" s="93"/>
      <c r="H838" s="114"/>
      <c r="I838" s="114"/>
      <c r="J838" s="114"/>
      <c r="K838" s="114"/>
      <c r="L838" s="174"/>
      <c r="M838" s="92"/>
      <c r="N838" s="90"/>
      <c r="O838" s="90"/>
      <c r="P838" s="95"/>
      <c r="Q838" s="90"/>
      <c r="R838" s="180"/>
      <c r="S838" s="93"/>
      <c r="T838" s="93"/>
    </row>
    <row r="839" spans="1:20" ht="66" customHeight="1" x14ac:dyDescent="0.25">
      <c r="A839" s="89"/>
      <c r="B839" s="90"/>
      <c r="C839" s="90"/>
      <c r="D839" s="90"/>
      <c r="E839" s="92"/>
      <c r="F839" s="90"/>
      <c r="G839" s="93"/>
      <c r="H839" s="114"/>
      <c r="I839" s="114"/>
      <c r="J839" s="114"/>
      <c r="K839" s="114"/>
      <c r="L839" s="174"/>
      <c r="M839" s="92"/>
      <c r="N839" s="90"/>
      <c r="O839" s="90"/>
      <c r="P839" s="95"/>
      <c r="Q839" s="90"/>
      <c r="R839" s="180"/>
      <c r="S839" s="93"/>
      <c r="T839" s="93"/>
    </row>
    <row r="840" spans="1:20" ht="66" customHeight="1" x14ac:dyDescent="0.25">
      <c r="A840" s="89"/>
      <c r="B840" s="90"/>
      <c r="C840" s="90"/>
      <c r="D840" s="90"/>
      <c r="E840" s="92"/>
      <c r="F840" s="90"/>
      <c r="G840" s="93"/>
      <c r="H840" s="114"/>
      <c r="I840" s="114"/>
      <c r="J840" s="114"/>
      <c r="K840" s="114"/>
      <c r="L840" s="174"/>
      <c r="M840" s="92"/>
      <c r="N840" s="90"/>
      <c r="O840" s="90"/>
      <c r="P840" s="95"/>
      <c r="Q840" s="90"/>
      <c r="R840" s="180"/>
      <c r="S840" s="93"/>
      <c r="T840" s="93"/>
    </row>
    <row r="841" spans="1:20" ht="66" customHeight="1" x14ac:dyDescent="0.25">
      <c r="A841" s="89"/>
      <c r="B841" s="90"/>
      <c r="C841" s="90"/>
      <c r="D841" s="90"/>
      <c r="E841" s="92"/>
      <c r="F841" s="90"/>
      <c r="G841" s="93"/>
      <c r="H841" s="114"/>
      <c r="I841" s="114"/>
      <c r="J841" s="114"/>
      <c r="K841" s="114"/>
      <c r="L841" s="174"/>
      <c r="M841" s="92"/>
      <c r="N841" s="90"/>
      <c r="O841" s="90"/>
      <c r="P841" s="95"/>
      <c r="Q841" s="90"/>
      <c r="R841" s="180"/>
      <c r="S841" s="93"/>
      <c r="T841" s="93"/>
    </row>
    <row r="842" spans="1:20" ht="66" customHeight="1" x14ac:dyDescent="0.25">
      <c r="A842" s="89"/>
      <c r="B842" s="90"/>
      <c r="C842" s="90"/>
      <c r="D842" s="90"/>
      <c r="E842" s="92"/>
      <c r="F842" s="90"/>
      <c r="G842" s="93"/>
      <c r="H842" s="114"/>
      <c r="I842" s="114"/>
      <c r="J842" s="114"/>
      <c r="K842" s="114"/>
      <c r="L842" s="174"/>
      <c r="M842" s="92"/>
      <c r="N842" s="90"/>
      <c r="O842" s="90"/>
      <c r="P842" s="95"/>
      <c r="Q842" s="90"/>
      <c r="R842" s="180"/>
      <c r="S842" s="93"/>
      <c r="T842" s="93"/>
    </row>
    <row r="843" spans="1:20" ht="66" customHeight="1" x14ac:dyDescent="0.25">
      <c r="A843" s="89"/>
      <c r="B843" s="90"/>
      <c r="C843" s="90"/>
      <c r="D843" s="90"/>
      <c r="E843" s="92"/>
      <c r="F843" s="90"/>
      <c r="G843" s="93"/>
      <c r="H843" s="114"/>
      <c r="I843" s="114"/>
      <c r="J843" s="114"/>
      <c r="K843" s="114"/>
      <c r="L843" s="174"/>
      <c r="M843" s="92"/>
      <c r="N843" s="90"/>
      <c r="O843" s="90"/>
      <c r="P843" s="95"/>
      <c r="Q843" s="90"/>
      <c r="R843" s="180"/>
      <c r="S843" s="93"/>
      <c r="T843" s="93"/>
    </row>
    <row r="844" spans="1:20" ht="66" customHeight="1" x14ac:dyDescent="0.25">
      <c r="A844" s="89"/>
      <c r="B844" s="90"/>
      <c r="C844" s="90"/>
      <c r="D844" s="90"/>
      <c r="E844" s="92"/>
      <c r="F844" s="90"/>
      <c r="G844" s="93"/>
      <c r="H844" s="114"/>
      <c r="I844" s="114"/>
      <c r="J844" s="114"/>
      <c r="K844" s="114"/>
      <c r="L844" s="174"/>
      <c r="M844" s="92"/>
      <c r="N844" s="90"/>
      <c r="O844" s="90"/>
      <c r="P844" s="95"/>
      <c r="Q844" s="90"/>
      <c r="R844" s="180"/>
      <c r="S844" s="93"/>
      <c r="T844" s="93"/>
    </row>
    <row r="845" spans="1:20" ht="66" customHeight="1" x14ac:dyDescent="0.25">
      <c r="A845" s="89"/>
      <c r="B845" s="90"/>
      <c r="C845" s="90"/>
      <c r="D845" s="90"/>
      <c r="E845" s="92"/>
      <c r="F845" s="90"/>
      <c r="G845" s="93"/>
      <c r="H845" s="114"/>
      <c r="I845" s="114"/>
      <c r="J845" s="114"/>
      <c r="K845" s="114"/>
      <c r="L845" s="174"/>
      <c r="M845" s="92"/>
      <c r="N845" s="90"/>
      <c r="O845" s="90"/>
      <c r="P845" s="95"/>
      <c r="Q845" s="90"/>
      <c r="R845" s="180"/>
      <c r="S845" s="93"/>
      <c r="T845" s="93"/>
    </row>
    <row r="846" spans="1:20" ht="66" customHeight="1" x14ac:dyDescent="0.25">
      <c r="A846" s="89"/>
      <c r="B846" s="90"/>
      <c r="C846" s="90"/>
      <c r="D846" s="90"/>
      <c r="E846" s="92"/>
      <c r="F846" s="90"/>
      <c r="G846" s="93"/>
      <c r="H846" s="114"/>
      <c r="I846" s="114"/>
      <c r="J846" s="114"/>
      <c r="K846" s="114"/>
      <c r="L846" s="174"/>
      <c r="M846" s="92"/>
      <c r="N846" s="90"/>
      <c r="O846" s="90"/>
      <c r="P846" s="95"/>
      <c r="Q846" s="90"/>
      <c r="R846" s="180"/>
      <c r="S846" s="93"/>
      <c r="T846" s="93"/>
    </row>
    <row r="847" spans="1:20" ht="66" customHeight="1" x14ac:dyDescent="0.25">
      <c r="A847" s="89"/>
      <c r="B847" s="90"/>
      <c r="C847" s="90"/>
      <c r="D847" s="90"/>
      <c r="E847" s="92"/>
      <c r="F847" s="90"/>
      <c r="G847" s="93"/>
      <c r="H847" s="114"/>
      <c r="I847" s="114"/>
      <c r="J847" s="114"/>
      <c r="K847" s="114"/>
      <c r="L847" s="174"/>
      <c r="M847" s="92"/>
      <c r="N847" s="90"/>
      <c r="O847" s="90"/>
      <c r="P847" s="95"/>
      <c r="Q847" s="90"/>
      <c r="R847" s="180"/>
      <c r="S847" s="93"/>
      <c r="T847" s="93"/>
    </row>
    <row r="848" spans="1:20" ht="66" customHeight="1" x14ac:dyDescent="0.25">
      <c r="A848" s="89"/>
      <c r="B848" s="90"/>
      <c r="C848" s="90"/>
      <c r="D848" s="90"/>
      <c r="E848" s="92"/>
      <c r="F848" s="90"/>
      <c r="G848" s="93"/>
      <c r="H848" s="114"/>
      <c r="I848" s="114"/>
      <c r="J848" s="114"/>
      <c r="K848" s="114"/>
      <c r="L848" s="174"/>
      <c r="M848" s="92"/>
      <c r="N848" s="90"/>
      <c r="O848" s="90"/>
      <c r="P848" s="95"/>
      <c r="Q848" s="90"/>
      <c r="R848" s="180"/>
      <c r="S848" s="93"/>
      <c r="T848" s="93"/>
    </row>
    <row r="849" spans="1:20" ht="66" customHeight="1" x14ac:dyDescent="0.25">
      <c r="A849" s="89"/>
      <c r="B849" s="90"/>
      <c r="C849" s="90"/>
      <c r="D849" s="90"/>
      <c r="E849" s="92"/>
      <c r="F849" s="90"/>
      <c r="G849" s="93"/>
      <c r="H849" s="114"/>
      <c r="I849" s="114"/>
      <c r="J849" s="114"/>
      <c r="K849" s="114"/>
      <c r="L849" s="174"/>
      <c r="M849" s="92"/>
      <c r="N849" s="90"/>
      <c r="O849" s="90"/>
      <c r="P849" s="95"/>
      <c r="Q849" s="90"/>
      <c r="R849" s="180"/>
      <c r="S849" s="93"/>
      <c r="T849" s="93"/>
    </row>
    <row r="850" spans="1:20" ht="66" customHeight="1" x14ac:dyDescent="0.25">
      <c r="A850" s="89"/>
      <c r="B850" s="90"/>
      <c r="C850" s="90"/>
      <c r="D850" s="90"/>
      <c r="E850" s="92"/>
      <c r="F850" s="90"/>
      <c r="G850" s="93"/>
      <c r="H850" s="114"/>
      <c r="I850" s="114"/>
      <c r="J850" s="114"/>
      <c r="K850" s="114"/>
      <c r="L850" s="174"/>
      <c r="M850" s="92"/>
      <c r="N850" s="90"/>
      <c r="O850" s="90"/>
      <c r="P850" s="95"/>
      <c r="Q850" s="90"/>
      <c r="R850" s="180"/>
      <c r="S850" s="93"/>
      <c r="T850" s="93"/>
    </row>
    <row r="851" spans="1:20" ht="66" customHeight="1" x14ac:dyDescent="0.25">
      <c r="A851" s="89"/>
      <c r="B851" s="90"/>
      <c r="C851" s="90"/>
      <c r="D851" s="90"/>
      <c r="E851" s="92"/>
      <c r="F851" s="90"/>
      <c r="G851" s="93"/>
      <c r="H851" s="114"/>
      <c r="I851" s="114"/>
      <c r="J851" s="114"/>
      <c r="K851" s="114"/>
      <c r="L851" s="174"/>
      <c r="M851" s="92"/>
      <c r="N851" s="90"/>
      <c r="O851" s="90"/>
      <c r="P851" s="95"/>
      <c r="Q851" s="90"/>
      <c r="R851" s="180"/>
      <c r="S851" s="93"/>
      <c r="T851" s="93"/>
    </row>
    <row r="852" spans="1:20" ht="66" customHeight="1" x14ac:dyDescent="0.25">
      <c r="A852" s="89"/>
      <c r="B852" s="90"/>
      <c r="C852" s="90"/>
      <c r="D852" s="90"/>
      <c r="E852" s="92"/>
      <c r="F852" s="90"/>
      <c r="G852" s="93"/>
      <c r="H852" s="114"/>
      <c r="I852" s="114"/>
      <c r="J852" s="114"/>
      <c r="K852" s="114"/>
      <c r="L852" s="174"/>
      <c r="M852" s="92"/>
      <c r="N852" s="90"/>
      <c r="O852" s="90"/>
      <c r="P852" s="95"/>
      <c r="Q852" s="90"/>
      <c r="R852" s="180"/>
      <c r="S852" s="93"/>
      <c r="T852" s="93"/>
    </row>
    <row r="853" spans="1:20" ht="66" customHeight="1" x14ac:dyDescent="0.25">
      <c r="A853" s="89"/>
      <c r="B853" s="90"/>
      <c r="C853" s="90"/>
      <c r="D853" s="90"/>
      <c r="E853" s="92"/>
      <c r="F853" s="90"/>
      <c r="G853" s="93"/>
      <c r="H853" s="114"/>
      <c r="I853" s="114"/>
      <c r="J853" s="114"/>
      <c r="K853" s="114"/>
      <c r="L853" s="174"/>
      <c r="M853" s="92"/>
      <c r="N853" s="90"/>
      <c r="O853" s="90"/>
      <c r="P853" s="95"/>
      <c r="Q853" s="90"/>
      <c r="R853" s="180"/>
      <c r="S853" s="93"/>
      <c r="T853" s="93"/>
    </row>
    <row r="854" spans="1:20" ht="66" customHeight="1" x14ac:dyDescent="0.25">
      <c r="A854" s="89"/>
      <c r="B854" s="90"/>
      <c r="C854" s="90"/>
      <c r="D854" s="90"/>
      <c r="E854" s="92"/>
      <c r="F854" s="90"/>
      <c r="G854" s="93"/>
      <c r="H854" s="114"/>
      <c r="I854" s="114"/>
      <c r="J854" s="114"/>
      <c r="K854" s="114"/>
      <c r="L854" s="174"/>
      <c r="M854" s="92"/>
      <c r="N854" s="90"/>
      <c r="O854" s="90"/>
      <c r="P854" s="95"/>
      <c r="Q854" s="90"/>
      <c r="R854" s="180"/>
      <c r="S854" s="93"/>
      <c r="T854" s="93"/>
    </row>
    <row r="855" spans="1:20" ht="66" customHeight="1" x14ac:dyDescent="0.25">
      <c r="A855" s="89"/>
      <c r="B855" s="90"/>
      <c r="C855" s="90"/>
      <c r="D855" s="90"/>
      <c r="E855" s="92"/>
      <c r="F855" s="90"/>
      <c r="G855" s="93"/>
      <c r="H855" s="114"/>
      <c r="I855" s="114"/>
      <c r="J855" s="114"/>
      <c r="K855" s="114"/>
      <c r="L855" s="174"/>
      <c r="M855" s="92"/>
      <c r="N855" s="90"/>
      <c r="O855" s="90"/>
      <c r="P855" s="95"/>
      <c r="Q855" s="90"/>
      <c r="R855" s="180"/>
      <c r="S855" s="93"/>
      <c r="T855" s="93"/>
    </row>
    <row r="856" spans="1:20" ht="66" customHeight="1" x14ac:dyDescent="0.25">
      <c r="A856" s="89"/>
      <c r="B856" s="90"/>
      <c r="C856" s="90"/>
      <c r="D856" s="90"/>
      <c r="E856" s="92"/>
      <c r="F856" s="90"/>
      <c r="G856" s="93"/>
      <c r="H856" s="114"/>
      <c r="I856" s="114"/>
      <c r="J856" s="114"/>
      <c r="K856" s="114"/>
      <c r="L856" s="174"/>
      <c r="M856" s="92"/>
      <c r="N856" s="90"/>
      <c r="O856" s="90"/>
      <c r="P856" s="95"/>
      <c r="Q856" s="90"/>
      <c r="R856" s="180"/>
      <c r="S856" s="93"/>
      <c r="T856" s="93"/>
    </row>
    <row r="857" spans="1:20" ht="66" customHeight="1" x14ac:dyDescent="0.25">
      <c r="A857" s="89"/>
      <c r="B857" s="90"/>
      <c r="C857" s="90"/>
      <c r="D857" s="90"/>
      <c r="E857" s="92"/>
      <c r="F857" s="90"/>
      <c r="G857" s="93"/>
      <c r="H857" s="114"/>
      <c r="I857" s="114"/>
      <c r="J857" s="114"/>
      <c r="K857" s="114"/>
      <c r="L857" s="174"/>
      <c r="M857" s="92"/>
      <c r="N857" s="90"/>
      <c r="O857" s="90"/>
      <c r="P857" s="95"/>
      <c r="Q857" s="90"/>
      <c r="R857" s="180"/>
      <c r="S857" s="93"/>
      <c r="T857" s="93"/>
    </row>
    <row r="858" spans="1:20" ht="66" customHeight="1" x14ac:dyDescent="0.25">
      <c r="A858" s="89"/>
      <c r="B858" s="90"/>
      <c r="C858" s="90"/>
      <c r="D858" s="90"/>
      <c r="E858" s="92"/>
      <c r="F858" s="90"/>
      <c r="G858" s="93"/>
      <c r="H858" s="114"/>
      <c r="I858" s="114"/>
      <c r="J858" s="114"/>
      <c r="K858" s="114"/>
      <c r="L858" s="174"/>
      <c r="M858" s="92"/>
      <c r="N858" s="90"/>
      <c r="O858" s="90"/>
      <c r="P858" s="95"/>
      <c r="Q858" s="90"/>
      <c r="R858" s="180"/>
      <c r="S858" s="93"/>
      <c r="T858" s="93"/>
    </row>
    <row r="859" spans="1:20" ht="66" customHeight="1" x14ac:dyDescent="0.25">
      <c r="A859" s="89"/>
      <c r="B859" s="90"/>
      <c r="C859" s="90"/>
      <c r="D859" s="90"/>
      <c r="E859" s="92"/>
      <c r="F859" s="90"/>
      <c r="G859" s="93"/>
      <c r="H859" s="114"/>
      <c r="I859" s="114"/>
      <c r="J859" s="114"/>
      <c r="K859" s="114"/>
      <c r="L859" s="174"/>
      <c r="M859" s="92"/>
      <c r="N859" s="90"/>
      <c r="O859" s="90"/>
      <c r="P859" s="95"/>
      <c r="Q859" s="90"/>
      <c r="R859" s="180"/>
      <c r="S859" s="93"/>
      <c r="T859" s="93"/>
    </row>
    <row r="860" spans="1:20" ht="66" customHeight="1" x14ac:dyDescent="0.25">
      <c r="A860" s="89"/>
      <c r="B860" s="90"/>
      <c r="C860" s="90"/>
      <c r="D860" s="90"/>
      <c r="E860" s="92"/>
      <c r="F860" s="90"/>
      <c r="G860" s="93"/>
      <c r="H860" s="114"/>
      <c r="I860" s="114"/>
      <c r="J860" s="114"/>
      <c r="K860" s="114"/>
      <c r="L860" s="174"/>
      <c r="M860" s="92"/>
      <c r="N860" s="90"/>
      <c r="O860" s="90"/>
      <c r="P860" s="95"/>
      <c r="Q860" s="90"/>
      <c r="R860" s="180"/>
      <c r="S860" s="93"/>
      <c r="T860" s="93"/>
    </row>
    <row r="861" spans="1:20" ht="66" customHeight="1" x14ac:dyDescent="0.25">
      <c r="A861" s="89"/>
      <c r="B861" s="90"/>
      <c r="C861" s="90"/>
      <c r="D861" s="90"/>
      <c r="E861" s="92"/>
      <c r="F861" s="90"/>
      <c r="G861" s="93"/>
      <c r="H861" s="114"/>
      <c r="I861" s="114"/>
      <c r="J861" s="114"/>
      <c r="K861" s="114"/>
      <c r="L861" s="174"/>
      <c r="M861" s="92"/>
      <c r="N861" s="90"/>
      <c r="O861" s="90"/>
      <c r="P861" s="95"/>
      <c r="Q861" s="90"/>
      <c r="R861" s="180"/>
      <c r="S861" s="93"/>
      <c r="T861" s="93"/>
    </row>
    <row r="862" spans="1:20" ht="66" customHeight="1" x14ac:dyDescent="0.25">
      <c r="A862" s="89"/>
      <c r="B862" s="90"/>
      <c r="C862" s="90"/>
      <c r="D862" s="90"/>
      <c r="E862" s="92"/>
      <c r="F862" s="90"/>
      <c r="G862" s="93"/>
      <c r="H862" s="114"/>
      <c r="I862" s="114"/>
      <c r="J862" s="114"/>
      <c r="K862" s="114"/>
      <c r="L862" s="174"/>
      <c r="M862" s="92"/>
      <c r="N862" s="90"/>
      <c r="O862" s="90"/>
      <c r="P862" s="95"/>
      <c r="Q862" s="90"/>
      <c r="R862" s="180"/>
      <c r="S862" s="93"/>
      <c r="T862" s="93"/>
    </row>
    <row r="863" spans="1:20" ht="66" customHeight="1" x14ac:dyDescent="0.25">
      <c r="A863" s="89"/>
      <c r="B863" s="90"/>
      <c r="C863" s="90"/>
      <c r="D863" s="90"/>
      <c r="E863" s="92"/>
      <c r="F863" s="90"/>
      <c r="G863" s="93"/>
      <c r="H863" s="114"/>
      <c r="I863" s="114"/>
      <c r="J863" s="114"/>
      <c r="K863" s="114"/>
      <c r="L863" s="174"/>
      <c r="M863" s="92"/>
      <c r="N863" s="90"/>
      <c r="O863" s="90"/>
      <c r="P863" s="95"/>
      <c r="Q863" s="90"/>
      <c r="R863" s="180"/>
      <c r="S863" s="93"/>
      <c r="T863" s="93"/>
    </row>
    <row r="864" spans="1:20" ht="66" customHeight="1" x14ac:dyDescent="0.25">
      <c r="A864" s="89"/>
      <c r="B864" s="90"/>
      <c r="C864" s="90"/>
      <c r="D864" s="90"/>
      <c r="E864" s="92"/>
      <c r="F864" s="90"/>
      <c r="G864" s="93"/>
      <c r="H864" s="114"/>
      <c r="I864" s="114"/>
      <c r="J864" s="114"/>
      <c r="K864" s="114"/>
      <c r="L864" s="174"/>
      <c r="M864" s="92"/>
      <c r="N864" s="90"/>
      <c r="O864" s="90"/>
      <c r="P864" s="95"/>
      <c r="Q864" s="90"/>
      <c r="R864" s="180"/>
      <c r="S864" s="93"/>
      <c r="T864" s="93"/>
    </row>
    <row r="865" spans="1:20" ht="66" customHeight="1" x14ac:dyDescent="0.25">
      <c r="A865" s="89"/>
      <c r="B865" s="90"/>
      <c r="C865" s="90"/>
      <c r="D865" s="90"/>
      <c r="E865" s="92"/>
      <c r="F865" s="90"/>
      <c r="G865" s="93"/>
      <c r="H865" s="114"/>
      <c r="I865" s="114"/>
      <c r="J865" s="114"/>
      <c r="K865" s="114"/>
      <c r="L865" s="174"/>
      <c r="M865" s="92"/>
      <c r="N865" s="90"/>
      <c r="O865" s="90"/>
      <c r="P865" s="95"/>
      <c r="Q865" s="90"/>
      <c r="R865" s="180"/>
      <c r="S865" s="93"/>
      <c r="T865" s="93"/>
    </row>
    <row r="866" spans="1:20" ht="66" customHeight="1" x14ac:dyDescent="0.25">
      <c r="A866" s="89"/>
      <c r="B866" s="90"/>
      <c r="C866" s="90"/>
      <c r="D866" s="90"/>
      <c r="E866" s="92"/>
      <c r="F866" s="90"/>
      <c r="G866" s="93"/>
      <c r="H866" s="114"/>
      <c r="I866" s="114"/>
      <c r="J866" s="114"/>
      <c r="K866" s="114"/>
      <c r="L866" s="174"/>
      <c r="M866" s="92"/>
      <c r="N866" s="90"/>
      <c r="O866" s="90"/>
      <c r="P866" s="95"/>
      <c r="Q866" s="90"/>
      <c r="R866" s="180"/>
      <c r="S866" s="93"/>
      <c r="T866" s="93"/>
    </row>
    <row r="867" spans="1:20" ht="66" customHeight="1" x14ac:dyDescent="0.25">
      <c r="A867" s="89"/>
      <c r="B867" s="90"/>
      <c r="C867" s="90"/>
      <c r="D867" s="90"/>
      <c r="E867" s="92"/>
      <c r="F867" s="90"/>
      <c r="G867" s="93"/>
      <c r="H867" s="114"/>
      <c r="I867" s="114"/>
      <c r="J867" s="114"/>
      <c r="K867" s="114"/>
      <c r="L867" s="174"/>
      <c r="M867" s="92"/>
      <c r="N867" s="90"/>
      <c r="O867" s="90"/>
      <c r="P867" s="95"/>
      <c r="Q867" s="90"/>
      <c r="R867" s="180"/>
      <c r="S867" s="93"/>
      <c r="T867" s="93"/>
    </row>
    <row r="868" spans="1:20" ht="66" customHeight="1" x14ac:dyDescent="0.25">
      <c r="A868" s="89"/>
      <c r="B868" s="90"/>
      <c r="C868" s="90"/>
      <c r="D868" s="90"/>
      <c r="E868" s="92"/>
      <c r="F868" s="90"/>
      <c r="G868" s="93"/>
      <c r="H868" s="114"/>
      <c r="I868" s="114"/>
      <c r="J868" s="114"/>
      <c r="K868" s="114"/>
      <c r="L868" s="174"/>
      <c r="M868" s="92"/>
      <c r="N868" s="90"/>
      <c r="O868" s="90"/>
      <c r="P868" s="95"/>
      <c r="Q868" s="90"/>
      <c r="R868" s="180"/>
      <c r="S868" s="93"/>
      <c r="T868" s="93"/>
    </row>
    <row r="869" spans="1:20" ht="66" customHeight="1" x14ac:dyDescent="0.25">
      <c r="A869" s="89"/>
      <c r="B869" s="90"/>
      <c r="C869" s="90"/>
      <c r="D869" s="90"/>
      <c r="E869" s="92"/>
      <c r="F869" s="90"/>
      <c r="G869" s="93"/>
      <c r="H869" s="114"/>
      <c r="I869" s="114"/>
      <c r="J869" s="114"/>
      <c r="K869" s="114"/>
      <c r="L869" s="174"/>
      <c r="M869" s="92"/>
      <c r="N869" s="90"/>
      <c r="O869" s="90"/>
      <c r="P869" s="95"/>
      <c r="Q869" s="90"/>
      <c r="R869" s="180"/>
      <c r="S869" s="93"/>
      <c r="T869" s="93"/>
    </row>
    <row r="870" spans="1:20" ht="66" customHeight="1" x14ac:dyDescent="0.25">
      <c r="A870" s="89"/>
      <c r="B870" s="90"/>
      <c r="C870" s="90"/>
      <c r="D870" s="90"/>
      <c r="E870" s="92"/>
      <c r="F870" s="90"/>
      <c r="G870" s="93"/>
      <c r="H870" s="114"/>
      <c r="I870" s="114"/>
      <c r="J870" s="114"/>
      <c r="K870" s="114"/>
      <c r="L870" s="174"/>
      <c r="M870" s="92"/>
      <c r="N870" s="90"/>
      <c r="O870" s="90"/>
      <c r="P870" s="95"/>
      <c r="Q870" s="90"/>
      <c r="R870" s="180"/>
      <c r="S870" s="93"/>
      <c r="T870" s="93"/>
    </row>
    <row r="871" spans="1:20" ht="66" customHeight="1" x14ac:dyDescent="0.25">
      <c r="A871" s="89"/>
      <c r="B871" s="90"/>
      <c r="C871" s="90"/>
      <c r="D871" s="90"/>
      <c r="E871" s="92"/>
      <c r="F871" s="90"/>
      <c r="G871" s="93"/>
      <c r="H871" s="114"/>
      <c r="I871" s="114"/>
      <c r="J871" s="114"/>
      <c r="K871" s="114"/>
      <c r="L871" s="174"/>
      <c r="M871" s="92"/>
      <c r="N871" s="90"/>
      <c r="O871" s="90"/>
      <c r="P871" s="95"/>
      <c r="Q871" s="90"/>
      <c r="R871" s="180"/>
      <c r="S871" s="93"/>
      <c r="T871" s="93"/>
    </row>
    <row r="872" spans="1:20" ht="66" customHeight="1" x14ac:dyDescent="0.25">
      <c r="A872" s="89"/>
      <c r="B872" s="90"/>
      <c r="C872" s="90"/>
      <c r="D872" s="90"/>
      <c r="E872" s="92"/>
      <c r="F872" s="90"/>
      <c r="G872" s="93"/>
      <c r="H872" s="114"/>
      <c r="I872" s="114"/>
      <c r="J872" s="114"/>
      <c r="K872" s="114"/>
      <c r="L872" s="174"/>
      <c r="M872" s="92"/>
      <c r="N872" s="90"/>
      <c r="O872" s="90"/>
      <c r="P872" s="95"/>
      <c r="Q872" s="90"/>
      <c r="R872" s="180"/>
      <c r="S872" s="93"/>
      <c r="T872" s="93"/>
    </row>
    <row r="873" spans="1:20" ht="66" customHeight="1" x14ac:dyDescent="0.25">
      <c r="A873" s="89"/>
      <c r="B873" s="90"/>
      <c r="C873" s="90"/>
      <c r="D873" s="90"/>
      <c r="E873" s="92"/>
      <c r="F873" s="90"/>
      <c r="G873" s="93"/>
      <c r="H873" s="114"/>
      <c r="I873" s="114"/>
      <c r="J873" s="114"/>
      <c r="K873" s="114"/>
      <c r="L873" s="174"/>
      <c r="M873" s="92"/>
      <c r="N873" s="90"/>
      <c r="O873" s="90"/>
      <c r="P873" s="95"/>
      <c r="Q873" s="90"/>
      <c r="R873" s="180"/>
      <c r="S873" s="93"/>
      <c r="T873" s="93"/>
    </row>
    <row r="874" spans="1:20" ht="66" customHeight="1" x14ac:dyDescent="0.25">
      <c r="A874" s="89"/>
      <c r="B874" s="90"/>
      <c r="C874" s="90"/>
      <c r="D874" s="90"/>
      <c r="E874" s="92"/>
      <c r="F874" s="90"/>
      <c r="G874" s="93"/>
      <c r="H874" s="114"/>
      <c r="I874" s="114"/>
      <c r="J874" s="114"/>
      <c r="K874" s="114"/>
      <c r="L874" s="174"/>
      <c r="M874" s="92"/>
      <c r="N874" s="90"/>
      <c r="O874" s="90"/>
      <c r="P874" s="95"/>
      <c r="Q874" s="90"/>
      <c r="R874" s="180"/>
      <c r="S874" s="93"/>
      <c r="T874" s="93"/>
    </row>
    <row r="875" spans="1:20" ht="66" customHeight="1" x14ac:dyDescent="0.25">
      <c r="A875" s="89"/>
      <c r="B875" s="90"/>
      <c r="C875" s="90"/>
      <c r="D875" s="90"/>
      <c r="E875" s="92"/>
      <c r="F875" s="90"/>
      <c r="G875" s="93"/>
      <c r="H875" s="114"/>
      <c r="I875" s="114"/>
      <c r="J875" s="114"/>
      <c r="K875" s="114"/>
      <c r="L875" s="174"/>
      <c r="M875" s="92"/>
      <c r="N875" s="90"/>
      <c r="O875" s="90"/>
      <c r="P875" s="95"/>
      <c r="Q875" s="90"/>
      <c r="R875" s="180"/>
      <c r="S875" s="93"/>
      <c r="T875" s="93"/>
    </row>
    <row r="876" spans="1:20" ht="66" customHeight="1" x14ac:dyDescent="0.25">
      <c r="A876" s="89"/>
      <c r="B876" s="90"/>
      <c r="C876" s="90"/>
      <c r="D876" s="90"/>
      <c r="E876" s="92"/>
      <c r="F876" s="90"/>
      <c r="G876" s="93"/>
      <c r="H876" s="114"/>
      <c r="I876" s="114"/>
      <c r="J876" s="114"/>
      <c r="K876" s="114"/>
      <c r="L876" s="174"/>
      <c r="M876" s="92"/>
      <c r="N876" s="90"/>
      <c r="O876" s="90"/>
      <c r="P876" s="95"/>
      <c r="Q876" s="90"/>
      <c r="R876" s="180"/>
      <c r="S876" s="93"/>
      <c r="T876" s="93"/>
    </row>
    <row r="877" spans="1:20" ht="66" customHeight="1" x14ac:dyDescent="0.25">
      <c r="A877" s="89"/>
      <c r="B877" s="90"/>
      <c r="C877" s="90"/>
      <c r="D877" s="90"/>
      <c r="E877" s="92"/>
      <c r="F877" s="90"/>
      <c r="G877" s="93"/>
      <c r="H877" s="114"/>
      <c r="I877" s="114"/>
      <c r="J877" s="114"/>
      <c r="K877" s="114"/>
      <c r="L877" s="174"/>
      <c r="M877" s="92"/>
      <c r="N877" s="90"/>
      <c r="O877" s="90"/>
      <c r="P877" s="95"/>
      <c r="Q877" s="90"/>
      <c r="R877" s="180"/>
      <c r="S877" s="93"/>
      <c r="T877" s="93"/>
    </row>
    <row r="878" spans="1:20" ht="66" customHeight="1" x14ac:dyDescent="0.25">
      <c r="A878" s="89"/>
      <c r="B878" s="90"/>
      <c r="C878" s="90"/>
      <c r="D878" s="90"/>
      <c r="E878" s="92"/>
      <c r="F878" s="90"/>
      <c r="G878" s="93"/>
      <c r="H878" s="114"/>
      <c r="I878" s="114"/>
      <c r="J878" s="114"/>
      <c r="K878" s="114"/>
      <c r="L878" s="174"/>
      <c r="M878" s="92"/>
      <c r="N878" s="90"/>
      <c r="O878" s="90"/>
      <c r="P878" s="95"/>
      <c r="Q878" s="90"/>
      <c r="R878" s="180"/>
      <c r="S878" s="93"/>
      <c r="T878" s="93"/>
    </row>
    <row r="879" spans="1:20" ht="66" customHeight="1" x14ac:dyDescent="0.25">
      <c r="A879" s="89"/>
      <c r="B879" s="90"/>
      <c r="C879" s="90"/>
      <c r="D879" s="90"/>
      <c r="E879" s="92"/>
      <c r="F879" s="90"/>
      <c r="G879" s="93"/>
      <c r="H879" s="114"/>
      <c r="I879" s="114"/>
      <c r="J879" s="114"/>
      <c r="K879" s="114"/>
      <c r="L879" s="174"/>
      <c r="M879" s="92"/>
      <c r="N879" s="90"/>
      <c r="O879" s="90"/>
      <c r="P879" s="95"/>
      <c r="Q879" s="90"/>
      <c r="R879" s="180"/>
      <c r="S879" s="93"/>
      <c r="T879" s="93"/>
    </row>
    <row r="880" spans="1:20" ht="66" customHeight="1" x14ac:dyDescent="0.25">
      <c r="A880" s="89"/>
      <c r="B880" s="90"/>
      <c r="C880" s="90"/>
      <c r="D880" s="90"/>
      <c r="E880" s="92"/>
      <c r="F880" s="90"/>
      <c r="G880" s="93"/>
      <c r="H880" s="114"/>
      <c r="I880" s="114"/>
      <c r="J880" s="114"/>
      <c r="K880" s="114"/>
      <c r="L880" s="174"/>
      <c r="M880" s="92"/>
      <c r="N880" s="90"/>
      <c r="O880" s="90"/>
      <c r="P880" s="95"/>
      <c r="Q880" s="90"/>
      <c r="R880" s="180"/>
      <c r="S880" s="93"/>
      <c r="T880" s="93"/>
    </row>
    <row r="881" spans="1:20" ht="66" customHeight="1" x14ac:dyDescent="0.25">
      <c r="A881" s="89"/>
      <c r="B881" s="90"/>
      <c r="C881" s="90"/>
      <c r="D881" s="90"/>
      <c r="E881" s="92"/>
      <c r="F881" s="90"/>
      <c r="G881" s="93"/>
      <c r="H881" s="114"/>
      <c r="I881" s="114"/>
      <c r="J881" s="114"/>
      <c r="K881" s="114"/>
      <c r="L881" s="174"/>
      <c r="M881" s="92"/>
      <c r="N881" s="90"/>
      <c r="O881" s="90"/>
      <c r="P881" s="95"/>
      <c r="Q881" s="90"/>
      <c r="R881" s="180"/>
      <c r="S881" s="93"/>
      <c r="T881" s="93"/>
    </row>
    <row r="882" spans="1:20" ht="66" customHeight="1" x14ac:dyDescent="0.25">
      <c r="A882" s="89"/>
      <c r="B882" s="90"/>
      <c r="C882" s="90"/>
      <c r="D882" s="90"/>
      <c r="E882" s="92"/>
      <c r="F882" s="90"/>
      <c r="G882" s="93"/>
      <c r="H882" s="114"/>
      <c r="I882" s="114"/>
      <c r="J882" s="114"/>
      <c r="K882" s="114"/>
      <c r="L882" s="174"/>
      <c r="M882" s="92"/>
      <c r="N882" s="90"/>
      <c r="O882" s="90"/>
      <c r="P882" s="95"/>
      <c r="Q882" s="90"/>
      <c r="R882" s="180"/>
      <c r="S882" s="93"/>
      <c r="T882" s="93"/>
    </row>
    <row r="883" spans="1:20" ht="66" customHeight="1" x14ac:dyDescent="0.25">
      <c r="A883" s="89"/>
      <c r="B883" s="90"/>
      <c r="C883" s="90"/>
      <c r="D883" s="90"/>
      <c r="E883" s="92"/>
      <c r="F883" s="90"/>
      <c r="G883" s="93"/>
      <c r="H883" s="114"/>
      <c r="I883" s="114"/>
      <c r="J883" s="114"/>
      <c r="K883" s="114"/>
      <c r="L883" s="174"/>
      <c r="M883" s="92"/>
      <c r="N883" s="90"/>
      <c r="O883" s="90"/>
      <c r="P883" s="95"/>
      <c r="Q883" s="90"/>
      <c r="R883" s="180"/>
      <c r="S883" s="93"/>
      <c r="T883" s="93"/>
    </row>
    <row r="884" spans="1:20" ht="66" customHeight="1" x14ac:dyDescent="0.25">
      <c r="A884" s="89"/>
      <c r="B884" s="90"/>
      <c r="C884" s="90"/>
      <c r="D884" s="90"/>
      <c r="E884" s="92"/>
      <c r="F884" s="90"/>
      <c r="G884" s="93"/>
      <c r="H884" s="114"/>
      <c r="I884" s="114"/>
      <c r="J884" s="114"/>
      <c r="K884" s="114"/>
      <c r="L884" s="325"/>
      <c r="M884" s="92"/>
      <c r="N884" s="90"/>
      <c r="O884" s="90"/>
      <c r="P884" s="95"/>
      <c r="Q884" s="90"/>
      <c r="R884" s="180"/>
      <c r="S884" s="93"/>
      <c r="T884" s="93"/>
    </row>
    <row r="885" spans="1:20" ht="66" customHeight="1" x14ac:dyDescent="0.25">
      <c r="A885" s="89"/>
      <c r="B885" s="90"/>
      <c r="C885" s="90"/>
      <c r="D885" s="90"/>
      <c r="E885" s="92"/>
      <c r="F885" s="90"/>
      <c r="G885" s="93"/>
      <c r="H885" s="114"/>
      <c r="I885" s="114"/>
      <c r="J885" s="114"/>
      <c r="K885" s="114"/>
      <c r="L885" s="174"/>
      <c r="M885" s="92"/>
      <c r="N885" s="90"/>
      <c r="O885" s="90"/>
      <c r="P885" s="95"/>
      <c r="Q885" s="90"/>
      <c r="R885" s="180"/>
      <c r="S885" s="93"/>
      <c r="T885" s="93"/>
    </row>
    <row r="886" spans="1:20" ht="66" customHeight="1" x14ac:dyDescent="0.25">
      <c r="A886" s="89"/>
      <c r="B886" s="90"/>
      <c r="C886" s="90"/>
      <c r="D886" s="90"/>
      <c r="E886" s="92"/>
      <c r="F886" s="90"/>
      <c r="G886" s="93"/>
      <c r="H886" s="114"/>
      <c r="I886" s="114"/>
      <c r="J886" s="114"/>
      <c r="K886" s="114"/>
      <c r="L886" s="174"/>
      <c r="M886" s="92"/>
      <c r="N886" s="90"/>
      <c r="O886" s="90"/>
      <c r="P886" s="95"/>
      <c r="Q886" s="90"/>
      <c r="R886" s="180"/>
      <c r="S886" s="93"/>
      <c r="T886" s="93"/>
    </row>
    <row r="887" spans="1:20" ht="66" customHeight="1" x14ac:dyDescent="0.25">
      <c r="A887" s="89"/>
      <c r="B887" s="90"/>
      <c r="C887" s="90"/>
      <c r="D887" s="90"/>
      <c r="E887" s="92"/>
      <c r="F887" s="90"/>
      <c r="G887" s="93"/>
      <c r="H887" s="114"/>
      <c r="I887" s="114"/>
      <c r="J887" s="114"/>
      <c r="K887" s="114"/>
      <c r="L887" s="174"/>
      <c r="M887" s="92"/>
      <c r="N887" s="90"/>
      <c r="O887" s="90"/>
      <c r="P887" s="95"/>
      <c r="Q887" s="90"/>
      <c r="R887" s="180"/>
      <c r="S887" s="93"/>
      <c r="T887" s="93"/>
    </row>
    <row r="888" spans="1:20" ht="66" customHeight="1" x14ac:dyDescent="0.25">
      <c r="A888" s="89"/>
      <c r="B888" s="90"/>
      <c r="C888" s="90"/>
      <c r="D888" s="90"/>
      <c r="E888" s="92"/>
      <c r="F888" s="90"/>
      <c r="G888" s="93"/>
      <c r="H888" s="114"/>
      <c r="I888" s="114"/>
      <c r="J888" s="114"/>
      <c r="K888" s="114"/>
      <c r="L888" s="174"/>
      <c r="M888" s="92"/>
      <c r="N888" s="90"/>
      <c r="O888" s="90"/>
      <c r="P888" s="93"/>
      <c r="Q888" s="90"/>
      <c r="R888" s="180"/>
      <c r="S888" s="93"/>
      <c r="T888" s="93"/>
    </row>
    <row r="889" spans="1:20" ht="66" customHeight="1" x14ac:dyDescent="0.25">
      <c r="A889" s="89"/>
      <c r="B889" s="90"/>
      <c r="C889" s="90"/>
      <c r="D889" s="90"/>
      <c r="E889" s="92"/>
      <c r="F889" s="90"/>
      <c r="G889" s="93"/>
      <c r="H889" s="114"/>
      <c r="I889" s="114"/>
      <c r="J889" s="114"/>
      <c r="K889" s="114"/>
      <c r="L889" s="174"/>
      <c r="M889" s="92"/>
      <c r="N889" s="90"/>
      <c r="O889" s="90"/>
      <c r="P889" s="93"/>
      <c r="Q889" s="90"/>
      <c r="R889" s="180"/>
      <c r="S889" s="93"/>
      <c r="T889" s="93"/>
    </row>
    <row r="890" spans="1:20" ht="66" customHeight="1" x14ac:dyDescent="0.25">
      <c r="A890" s="89"/>
      <c r="B890" s="90"/>
      <c r="C890" s="90"/>
      <c r="D890" s="90"/>
      <c r="E890" s="92"/>
      <c r="F890" s="90"/>
      <c r="G890" s="93"/>
      <c r="H890" s="114"/>
      <c r="I890" s="114"/>
      <c r="J890" s="114"/>
      <c r="K890" s="114"/>
      <c r="L890" s="174"/>
      <c r="M890" s="92"/>
      <c r="N890" s="90"/>
      <c r="O890" s="90"/>
      <c r="P890" s="93"/>
      <c r="Q890" s="90"/>
      <c r="R890" s="180"/>
      <c r="S890" s="93"/>
      <c r="T890" s="93"/>
    </row>
    <row r="891" spans="1:20" ht="66" customHeight="1" x14ac:dyDescent="0.25">
      <c r="A891" s="89"/>
      <c r="B891" s="90"/>
      <c r="C891" s="90"/>
      <c r="D891" s="90"/>
      <c r="E891" s="92"/>
      <c r="F891" s="90"/>
      <c r="G891" s="93"/>
      <c r="H891" s="114"/>
      <c r="I891" s="114"/>
      <c r="J891" s="114"/>
      <c r="K891" s="114"/>
      <c r="L891" s="174"/>
      <c r="M891" s="92"/>
      <c r="N891" s="90"/>
      <c r="O891" s="90"/>
      <c r="P891" s="93"/>
      <c r="Q891" s="90"/>
      <c r="R891" s="180"/>
      <c r="S891" s="93"/>
      <c r="T891" s="93"/>
    </row>
    <row r="892" spans="1:20" ht="66" customHeight="1" x14ac:dyDescent="0.25">
      <c r="A892" s="89"/>
      <c r="B892" s="90"/>
      <c r="C892" s="90"/>
      <c r="D892" s="90"/>
      <c r="E892" s="92"/>
      <c r="F892" s="90"/>
      <c r="G892" s="93"/>
      <c r="H892" s="114"/>
      <c r="I892" s="114"/>
      <c r="J892" s="114"/>
      <c r="K892" s="114"/>
      <c r="L892" s="174"/>
      <c r="M892" s="92"/>
      <c r="N892" s="90"/>
      <c r="O892" s="90"/>
      <c r="P892" s="93"/>
      <c r="Q892" s="90"/>
      <c r="R892" s="180"/>
      <c r="S892" s="93"/>
      <c r="T892" s="93"/>
    </row>
    <row r="893" spans="1:20" ht="66" customHeight="1" x14ac:dyDescent="0.25">
      <c r="A893" s="89"/>
      <c r="B893" s="90"/>
      <c r="C893" s="90"/>
      <c r="D893" s="90"/>
      <c r="E893" s="92"/>
      <c r="F893" s="90"/>
      <c r="G893" s="93"/>
      <c r="H893" s="114"/>
      <c r="I893" s="114"/>
      <c r="J893" s="114"/>
      <c r="K893" s="114"/>
      <c r="L893" s="174"/>
      <c r="M893" s="92"/>
      <c r="N893" s="90"/>
      <c r="O893" s="90"/>
      <c r="P893" s="93"/>
      <c r="Q893" s="90"/>
      <c r="R893" s="180"/>
      <c r="S893" s="93"/>
      <c r="T893" s="93"/>
    </row>
    <row r="894" spans="1:20" ht="66" customHeight="1" x14ac:dyDescent="0.25">
      <c r="A894" s="89"/>
      <c r="B894" s="90"/>
      <c r="C894" s="90"/>
      <c r="D894" s="90"/>
      <c r="E894" s="92"/>
      <c r="F894" s="90"/>
      <c r="G894" s="93"/>
      <c r="H894" s="114"/>
      <c r="I894" s="114"/>
      <c r="J894" s="114"/>
      <c r="K894" s="114"/>
      <c r="L894" s="174"/>
      <c r="M894" s="92"/>
      <c r="N894" s="90"/>
      <c r="O894" s="90"/>
      <c r="P894" s="93"/>
      <c r="Q894" s="90"/>
      <c r="R894" s="180"/>
      <c r="S894" s="93"/>
      <c r="T894" s="93"/>
    </row>
    <row r="895" spans="1:20" ht="66" customHeight="1" x14ac:dyDescent="0.25">
      <c r="A895" s="89"/>
      <c r="B895" s="90"/>
      <c r="C895" s="90"/>
      <c r="D895" s="90"/>
      <c r="E895" s="92"/>
      <c r="F895" s="90"/>
      <c r="G895" s="93"/>
      <c r="H895" s="114"/>
      <c r="I895" s="114"/>
      <c r="J895" s="114"/>
      <c r="K895" s="114"/>
      <c r="L895" s="174"/>
      <c r="M895" s="92"/>
      <c r="N895" s="90"/>
      <c r="O895" s="90"/>
      <c r="P895" s="93"/>
      <c r="Q895" s="90"/>
      <c r="R895" s="180"/>
      <c r="S895" s="93"/>
      <c r="T895" s="93"/>
    </row>
    <row r="896" spans="1:20" ht="66" customHeight="1" x14ac:dyDescent="0.25">
      <c r="A896" s="89"/>
      <c r="B896" s="90"/>
      <c r="C896" s="90"/>
      <c r="D896" s="90"/>
      <c r="E896" s="92"/>
      <c r="F896" s="90"/>
      <c r="G896" s="93"/>
      <c r="H896" s="114"/>
      <c r="I896" s="114"/>
      <c r="J896" s="114"/>
      <c r="K896" s="114"/>
      <c r="L896" s="174"/>
      <c r="M896" s="92"/>
      <c r="N896" s="90"/>
      <c r="O896" s="90"/>
      <c r="P896" s="93"/>
      <c r="Q896" s="90"/>
      <c r="R896" s="180"/>
      <c r="S896" s="93"/>
      <c r="T896" s="93"/>
    </row>
    <row r="897" spans="1:20" ht="66" customHeight="1" x14ac:dyDescent="0.25">
      <c r="A897" s="89"/>
      <c r="B897" s="90"/>
      <c r="C897" s="90"/>
      <c r="D897" s="90"/>
      <c r="E897" s="92"/>
      <c r="F897" s="90"/>
      <c r="G897" s="93"/>
      <c r="H897" s="114"/>
      <c r="I897" s="114"/>
      <c r="J897" s="114"/>
      <c r="K897" s="114"/>
      <c r="L897" s="174"/>
      <c r="M897" s="92"/>
      <c r="N897" s="90"/>
      <c r="O897" s="90"/>
      <c r="P897" s="93"/>
      <c r="Q897" s="90"/>
      <c r="R897" s="180"/>
      <c r="S897" s="93"/>
      <c r="T897" s="93"/>
    </row>
    <row r="898" spans="1:20" ht="66" customHeight="1" x14ac:dyDescent="0.25">
      <c r="A898" s="89"/>
      <c r="B898" s="90"/>
      <c r="C898" s="90"/>
      <c r="D898" s="90"/>
      <c r="E898" s="92"/>
      <c r="F898" s="90"/>
      <c r="G898" s="93"/>
      <c r="H898" s="114"/>
      <c r="I898" s="114"/>
      <c r="J898" s="114"/>
      <c r="K898" s="114"/>
      <c r="L898" s="174"/>
      <c r="M898" s="92"/>
      <c r="N898" s="90"/>
      <c r="O898" s="90"/>
      <c r="P898" s="93"/>
      <c r="Q898" s="90"/>
      <c r="R898" s="180"/>
      <c r="S898" s="93"/>
      <c r="T898" s="93"/>
    </row>
    <row r="899" spans="1:20" ht="66" customHeight="1" x14ac:dyDescent="0.25">
      <c r="A899" s="89"/>
      <c r="B899" s="90"/>
      <c r="C899" s="90"/>
      <c r="D899" s="90"/>
      <c r="E899" s="92"/>
      <c r="F899" s="90"/>
      <c r="G899" s="93"/>
      <c r="H899" s="114"/>
      <c r="I899" s="114"/>
      <c r="J899" s="114"/>
      <c r="K899" s="114"/>
      <c r="L899" s="174"/>
      <c r="M899" s="92"/>
      <c r="N899" s="90"/>
      <c r="O899" s="90"/>
      <c r="P899" s="93"/>
      <c r="Q899" s="90"/>
      <c r="R899" s="180"/>
      <c r="S899" s="93"/>
      <c r="T899" s="93"/>
    </row>
    <row r="900" spans="1:20" ht="66" customHeight="1" x14ac:dyDescent="0.25">
      <c r="A900" s="89"/>
      <c r="B900" s="90"/>
      <c r="C900" s="90"/>
      <c r="D900" s="90"/>
      <c r="E900" s="92"/>
      <c r="F900" s="90"/>
      <c r="G900" s="93"/>
      <c r="H900" s="114"/>
      <c r="I900" s="114"/>
      <c r="J900" s="114"/>
      <c r="K900" s="114"/>
      <c r="L900" s="174"/>
      <c r="M900" s="92"/>
      <c r="N900" s="90"/>
      <c r="O900" s="90"/>
      <c r="P900" s="95"/>
      <c r="Q900" s="90"/>
      <c r="R900" s="180"/>
      <c r="S900" s="93"/>
      <c r="T900" s="93"/>
    </row>
    <row r="901" spans="1:20" ht="66" customHeight="1" x14ac:dyDescent="0.25">
      <c r="A901" s="89"/>
      <c r="B901" s="90"/>
      <c r="C901" s="90"/>
      <c r="D901" s="90"/>
      <c r="E901" s="92"/>
      <c r="F901" s="90"/>
      <c r="G901" s="93"/>
      <c r="H901" s="114"/>
      <c r="I901" s="114"/>
      <c r="J901" s="114"/>
      <c r="K901" s="114"/>
      <c r="L901" s="174"/>
      <c r="M901" s="92"/>
      <c r="N901" s="90"/>
      <c r="O901" s="90"/>
      <c r="P901" s="95"/>
      <c r="Q901" s="90"/>
      <c r="R901" s="180"/>
      <c r="S901" s="93"/>
      <c r="T901" s="93"/>
    </row>
    <row r="902" spans="1:20" ht="66" customHeight="1" x14ac:dyDescent="0.25">
      <c r="A902" s="89"/>
      <c r="B902" s="90"/>
      <c r="C902" s="90"/>
      <c r="D902" s="90"/>
      <c r="E902" s="92"/>
      <c r="F902" s="90"/>
      <c r="G902" s="93"/>
      <c r="H902" s="114"/>
      <c r="I902" s="114"/>
      <c r="J902" s="114"/>
      <c r="K902" s="114"/>
      <c r="L902" s="174"/>
      <c r="M902" s="92"/>
      <c r="N902" s="90"/>
      <c r="O902" s="90"/>
      <c r="P902" s="95"/>
      <c r="Q902" s="90"/>
      <c r="R902" s="180"/>
      <c r="S902" s="93"/>
      <c r="T902" s="93"/>
    </row>
    <row r="903" spans="1:20" ht="66" customHeight="1" x14ac:dyDescent="0.25">
      <c r="A903" s="89"/>
      <c r="B903" s="90"/>
      <c r="C903" s="90"/>
      <c r="D903" s="90"/>
      <c r="E903" s="92"/>
      <c r="F903" s="90"/>
      <c r="G903" s="93"/>
      <c r="H903" s="114"/>
      <c r="I903" s="114"/>
      <c r="J903" s="114"/>
      <c r="K903" s="114"/>
      <c r="L903" s="174"/>
      <c r="M903" s="92"/>
      <c r="N903" s="90"/>
      <c r="O903" s="90"/>
      <c r="P903" s="95"/>
      <c r="Q903" s="90"/>
      <c r="R903" s="180"/>
      <c r="S903" s="93"/>
      <c r="T903" s="93"/>
    </row>
    <row r="904" spans="1:20" ht="66" customHeight="1" x14ac:dyDescent="0.25">
      <c r="A904" s="89"/>
      <c r="B904" s="90"/>
      <c r="C904" s="90"/>
      <c r="D904" s="90"/>
      <c r="E904" s="92"/>
      <c r="F904" s="90"/>
      <c r="G904" s="93"/>
      <c r="H904" s="114"/>
      <c r="I904" s="114"/>
      <c r="J904" s="114"/>
      <c r="K904" s="114"/>
      <c r="L904" s="174"/>
      <c r="M904" s="92"/>
      <c r="N904" s="90"/>
      <c r="O904" s="90"/>
      <c r="P904" s="95"/>
      <c r="Q904" s="90"/>
      <c r="R904" s="180"/>
      <c r="S904" s="93"/>
      <c r="T904" s="93"/>
    </row>
    <row r="905" spans="1:20" ht="66" customHeight="1" x14ac:dyDescent="0.25">
      <c r="A905" s="89"/>
      <c r="B905" s="90"/>
      <c r="C905" s="90"/>
      <c r="D905" s="90"/>
      <c r="E905" s="92"/>
      <c r="F905" s="90"/>
      <c r="G905" s="93"/>
      <c r="H905" s="114"/>
      <c r="I905" s="114"/>
      <c r="J905" s="114"/>
      <c r="K905" s="114"/>
      <c r="L905" s="174"/>
      <c r="M905" s="92"/>
      <c r="N905" s="90"/>
      <c r="O905" s="90"/>
      <c r="P905" s="95"/>
      <c r="Q905" s="90"/>
      <c r="R905" s="180"/>
      <c r="S905" s="93"/>
      <c r="T905" s="93"/>
    </row>
    <row r="906" spans="1:20" ht="66" customHeight="1" x14ac:dyDescent="0.25">
      <c r="A906" s="89"/>
      <c r="B906" s="90"/>
      <c r="C906" s="90"/>
      <c r="D906" s="90"/>
      <c r="E906" s="92"/>
      <c r="F906" s="90"/>
      <c r="G906" s="93"/>
      <c r="H906" s="114"/>
      <c r="I906" s="114"/>
      <c r="J906" s="114"/>
      <c r="K906" s="114"/>
      <c r="L906" s="174"/>
      <c r="M906" s="92"/>
      <c r="N906" s="90"/>
      <c r="O906" s="90"/>
      <c r="P906" s="95"/>
      <c r="Q906" s="90"/>
      <c r="R906" s="180"/>
      <c r="S906" s="93"/>
      <c r="T906" s="93"/>
    </row>
    <row r="907" spans="1:20" ht="66" customHeight="1" x14ac:dyDescent="0.25">
      <c r="A907" s="89"/>
      <c r="B907" s="90"/>
      <c r="C907" s="90"/>
      <c r="D907" s="90"/>
      <c r="E907" s="92"/>
      <c r="F907" s="90"/>
      <c r="G907" s="93"/>
      <c r="H907" s="114"/>
      <c r="I907" s="114"/>
      <c r="J907" s="114"/>
      <c r="K907" s="114"/>
      <c r="L907" s="174"/>
      <c r="M907" s="92"/>
      <c r="N907" s="90"/>
      <c r="O907" s="90"/>
      <c r="P907" s="95"/>
      <c r="Q907" s="90"/>
      <c r="R907" s="180"/>
      <c r="S907" s="93"/>
      <c r="T907" s="93"/>
    </row>
    <row r="908" spans="1:20" ht="66" customHeight="1" x14ac:dyDescent="0.25">
      <c r="A908" s="89"/>
      <c r="B908" s="90"/>
      <c r="C908" s="90"/>
      <c r="D908" s="90"/>
      <c r="E908" s="92"/>
      <c r="F908" s="90"/>
      <c r="G908" s="93"/>
      <c r="H908" s="114"/>
      <c r="I908" s="114"/>
      <c r="J908" s="114"/>
      <c r="K908" s="114"/>
      <c r="L908" s="174"/>
      <c r="M908" s="92"/>
      <c r="N908" s="90"/>
      <c r="O908" s="90"/>
      <c r="P908" s="95"/>
      <c r="Q908" s="90"/>
      <c r="R908" s="180"/>
      <c r="S908" s="93"/>
      <c r="T908" s="93"/>
    </row>
    <row r="909" spans="1:20" ht="66" customHeight="1" x14ac:dyDescent="0.25">
      <c r="A909" s="89"/>
      <c r="B909" s="90"/>
      <c r="C909" s="90"/>
      <c r="D909" s="90"/>
      <c r="E909" s="92"/>
      <c r="F909" s="90"/>
      <c r="G909" s="93"/>
      <c r="H909" s="114"/>
      <c r="I909" s="114"/>
      <c r="J909" s="114"/>
      <c r="K909" s="114"/>
      <c r="L909" s="174"/>
      <c r="M909" s="92"/>
      <c r="N909" s="90"/>
      <c r="O909" s="90"/>
      <c r="P909" s="95"/>
      <c r="Q909" s="90"/>
      <c r="R909" s="180"/>
      <c r="S909" s="93"/>
      <c r="T909" s="93"/>
    </row>
    <row r="910" spans="1:20" ht="66" customHeight="1" x14ac:dyDescent="0.25">
      <c r="A910" s="89"/>
      <c r="B910" s="90"/>
      <c r="C910" s="90"/>
      <c r="D910" s="90"/>
      <c r="E910" s="92"/>
      <c r="F910" s="90"/>
      <c r="G910" s="93"/>
      <c r="H910" s="114"/>
      <c r="I910" s="114"/>
      <c r="J910" s="114"/>
      <c r="K910" s="114"/>
      <c r="L910" s="174"/>
      <c r="M910" s="92"/>
      <c r="N910" s="90"/>
      <c r="O910" s="90"/>
      <c r="P910" s="95"/>
      <c r="Q910" s="90"/>
      <c r="R910" s="180"/>
      <c r="S910" s="93"/>
      <c r="T910" s="93"/>
    </row>
    <row r="911" spans="1:20" ht="66" customHeight="1" x14ac:dyDescent="0.25">
      <c r="A911" s="89"/>
      <c r="B911" s="90"/>
      <c r="C911" s="90"/>
      <c r="D911" s="90"/>
      <c r="E911" s="92"/>
      <c r="F911" s="90"/>
      <c r="G911" s="93"/>
      <c r="H911" s="114"/>
      <c r="I911" s="114"/>
      <c r="J911" s="114"/>
      <c r="K911" s="114"/>
      <c r="L911" s="174"/>
      <c r="M911" s="92"/>
      <c r="N911" s="90"/>
      <c r="O911" s="90"/>
      <c r="P911" s="95"/>
      <c r="Q911" s="90"/>
      <c r="R911" s="180"/>
      <c r="S911" s="93"/>
      <c r="T911" s="93"/>
    </row>
    <row r="912" spans="1:20" ht="66" customHeight="1" x14ac:dyDescent="0.25">
      <c r="A912" s="89"/>
      <c r="B912" s="90"/>
      <c r="C912" s="90"/>
      <c r="D912" s="90"/>
      <c r="E912" s="92"/>
      <c r="F912" s="90"/>
      <c r="G912" s="93"/>
      <c r="H912" s="114"/>
      <c r="I912" s="114"/>
      <c r="J912" s="114"/>
      <c r="K912" s="114"/>
      <c r="L912" s="174"/>
      <c r="M912" s="92"/>
      <c r="N912" s="90"/>
      <c r="O912" s="90"/>
      <c r="P912" s="95"/>
      <c r="Q912" s="90"/>
      <c r="R912" s="180"/>
      <c r="S912" s="93"/>
      <c r="T912" s="93"/>
    </row>
    <row r="913" spans="1:20" ht="66" customHeight="1" x14ac:dyDescent="0.25">
      <c r="A913" s="89"/>
      <c r="B913" s="90"/>
      <c r="C913" s="90"/>
      <c r="D913" s="90"/>
      <c r="E913" s="92"/>
      <c r="F913" s="90"/>
      <c r="G913" s="93"/>
      <c r="H913" s="114"/>
      <c r="I913" s="114"/>
      <c r="J913" s="114"/>
      <c r="K913" s="114"/>
      <c r="L913" s="174"/>
      <c r="M913" s="92"/>
      <c r="N913" s="90"/>
      <c r="O913" s="90"/>
      <c r="P913" s="95"/>
      <c r="Q913" s="90"/>
      <c r="R913" s="180"/>
      <c r="S913" s="93"/>
      <c r="T913" s="93"/>
    </row>
    <row r="914" spans="1:20" ht="66" customHeight="1" x14ac:dyDescent="0.25">
      <c r="A914" s="89"/>
      <c r="B914" s="90"/>
      <c r="C914" s="90"/>
      <c r="D914" s="90"/>
      <c r="E914" s="92"/>
      <c r="F914" s="90"/>
      <c r="G914" s="93"/>
      <c r="H914" s="114"/>
      <c r="I914" s="114"/>
      <c r="J914" s="114"/>
      <c r="K914" s="114"/>
      <c r="L914" s="174"/>
      <c r="M914" s="92"/>
      <c r="N914" s="90"/>
      <c r="O914" s="90"/>
      <c r="P914" s="95"/>
      <c r="Q914" s="90"/>
      <c r="R914" s="180"/>
      <c r="S914" s="93"/>
      <c r="T914" s="93"/>
    </row>
    <row r="915" spans="1:20" ht="66" customHeight="1" x14ac:dyDescent="0.25">
      <c r="A915" s="89"/>
      <c r="B915" s="90"/>
      <c r="C915" s="90"/>
      <c r="D915" s="90"/>
      <c r="E915" s="92"/>
      <c r="F915" s="90"/>
      <c r="G915" s="93"/>
      <c r="H915" s="114"/>
      <c r="I915" s="114"/>
      <c r="J915" s="114"/>
      <c r="K915" s="114"/>
      <c r="L915" s="174"/>
      <c r="M915" s="92"/>
      <c r="N915" s="90"/>
      <c r="O915" s="90"/>
      <c r="P915" s="95"/>
      <c r="Q915" s="90"/>
      <c r="R915" s="180"/>
      <c r="S915" s="93"/>
      <c r="T915" s="93"/>
    </row>
    <row r="916" spans="1:20" ht="66" customHeight="1" x14ac:dyDescent="0.25">
      <c r="A916" s="89"/>
      <c r="B916" s="90"/>
      <c r="C916" s="90"/>
      <c r="D916" s="90"/>
      <c r="E916" s="92"/>
      <c r="F916" s="90"/>
      <c r="G916" s="93"/>
      <c r="H916" s="114"/>
      <c r="I916" s="114"/>
      <c r="J916" s="114"/>
      <c r="K916" s="114"/>
      <c r="L916" s="174"/>
      <c r="M916" s="92"/>
      <c r="N916" s="90"/>
      <c r="O916" s="90"/>
      <c r="P916" s="95"/>
      <c r="Q916" s="90"/>
      <c r="R916" s="180"/>
      <c r="S916" s="93"/>
      <c r="T916" s="93"/>
    </row>
    <row r="917" spans="1:20" ht="66" customHeight="1" x14ac:dyDescent="0.25">
      <c r="A917" s="89"/>
      <c r="B917" s="90"/>
      <c r="C917" s="90"/>
      <c r="D917" s="90"/>
      <c r="E917" s="92"/>
      <c r="F917" s="90"/>
      <c r="G917" s="93"/>
      <c r="H917" s="114"/>
      <c r="I917" s="114"/>
      <c r="J917" s="114"/>
      <c r="K917" s="114"/>
      <c r="L917" s="174"/>
      <c r="M917" s="92"/>
      <c r="N917" s="90"/>
      <c r="O917" s="90"/>
      <c r="P917" s="95"/>
      <c r="Q917" s="90"/>
      <c r="R917" s="180"/>
      <c r="S917" s="93"/>
      <c r="T917" s="93"/>
    </row>
    <row r="918" spans="1:20" ht="66" customHeight="1" x14ac:dyDescent="0.25">
      <c r="A918" s="89"/>
      <c r="B918" s="90"/>
      <c r="C918" s="90"/>
      <c r="D918" s="90"/>
      <c r="E918" s="92"/>
      <c r="F918" s="90"/>
      <c r="G918" s="93"/>
      <c r="H918" s="114"/>
      <c r="I918" s="114"/>
      <c r="J918" s="114"/>
      <c r="K918" s="114"/>
      <c r="L918" s="174"/>
      <c r="M918" s="92"/>
      <c r="N918" s="90"/>
      <c r="O918" s="90"/>
      <c r="P918" s="95"/>
      <c r="Q918" s="90"/>
      <c r="R918" s="180"/>
      <c r="S918" s="93"/>
      <c r="T918" s="93"/>
    </row>
    <row r="919" spans="1:20" ht="66" customHeight="1" x14ac:dyDescent="0.25">
      <c r="A919" s="89"/>
      <c r="B919" s="90"/>
      <c r="C919" s="90"/>
      <c r="D919" s="90"/>
      <c r="E919" s="92"/>
      <c r="F919" s="90"/>
      <c r="G919" s="93"/>
      <c r="H919" s="114"/>
      <c r="I919" s="114"/>
      <c r="J919" s="114"/>
      <c r="K919" s="114"/>
      <c r="L919" s="174"/>
      <c r="M919" s="92"/>
      <c r="N919" s="90"/>
      <c r="O919" s="90"/>
      <c r="P919" s="95"/>
      <c r="Q919" s="90"/>
      <c r="R919" s="180"/>
      <c r="S919" s="93"/>
      <c r="T919" s="93"/>
    </row>
    <row r="920" spans="1:20" ht="66" customHeight="1" x14ac:dyDescent="0.25">
      <c r="A920" s="89"/>
      <c r="B920" s="90"/>
      <c r="C920" s="90"/>
      <c r="D920" s="90"/>
      <c r="E920" s="92"/>
      <c r="F920" s="90"/>
      <c r="G920" s="93"/>
      <c r="H920" s="114"/>
      <c r="I920" s="114"/>
      <c r="J920" s="114"/>
      <c r="K920" s="114"/>
      <c r="L920" s="96"/>
      <c r="M920" s="92"/>
      <c r="N920" s="90"/>
      <c r="O920" s="90"/>
      <c r="P920" s="95"/>
      <c r="Q920" s="90"/>
      <c r="R920" s="180"/>
      <c r="S920" s="93"/>
      <c r="T920" s="93"/>
    </row>
    <row r="921" spans="1:20" ht="66" customHeight="1" x14ac:dyDescent="0.25">
      <c r="A921" s="89"/>
      <c r="B921" s="90"/>
      <c r="C921" s="90"/>
      <c r="D921" s="90"/>
      <c r="E921" s="92"/>
      <c r="F921" s="90"/>
      <c r="G921" s="93"/>
      <c r="H921" s="114"/>
      <c r="I921" s="114"/>
      <c r="J921" s="114"/>
      <c r="K921" s="114"/>
      <c r="L921" s="96"/>
      <c r="M921" s="92"/>
      <c r="N921" s="90"/>
      <c r="O921" s="90"/>
      <c r="P921" s="95"/>
      <c r="Q921" s="90"/>
      <c r="R921" s="180"/>
      <c r="S921" s="93"/>
      <c r="T921" s="93"/>
    </row>
    <row r="922" spans="1:20" ht="66" customHeight="1" x14ac:dyDescent="0.25">
      <c r="A922" s="89"/>
      <c r="B922" s="90"/>
      <c r="C922" s="90"/>
      <c r="D922" s="90"/>
      <c r="E922" s="92"/>
      <c r="F922" s="90"/>
      <c r="G922" s="93"/>
      <c r="H922" s="114"/>
      <c r="I922" s="114"/>
      <c r="J922" s="114"/>
      <c r="K922" s="94"/>
      <c r="L922" s="96"/>
      <c r="M922" s="92"/>
      <c r="N922" s="90"/>
      <c r="O922" s="90"/>
      <c r="P922" s="95"/>
      <c r="Q922" s="90"/>
      <c r="R922" s="180"/>
      <c r="S922" s="93"/>
      <c r="T922" s="93"/>
    </row>
    <row r="923" spans="1:20" ht="66" customHeight="1" x14ac:dyDescent="0.25">
      <c r="A923" s="89"/>
      <c r="B923" s="90"/>
      <c r="C923" s="90"/>
      <c r="D923" s="90"/>
      <c r="E923" s="92"/>
      <c r="F923" s="90"/>
      <c r="G923" s="93"/>
      <c r="H923" s="114"/>
      <c r="I923" s="114"/>
      <c r="J923" s="94"/>
      <c r="K923" s="94"/>
      <c r="L923" s="96"/>
      <c r="M923" s="92"/>
      <c r="N923" s="90"/>
      <c r="O923" s="90"/>
      <c r="P923" s="95"/>
      <c r="Q923" s="90"/>
      <c r="R923" s="180"/>
      <c r="S923" s="93"/>
      <c r="T923" s="93"/>
    </row>
    <row r="924" spans="1:20" ht="66" customHeight="1" x14ac:dyDescent="0.25">
      <c r="A924" s="89"/>
      <c r="B924" s="90"/>
      <c r="C924" s="90"/>
      <c r="D924" s="90"/>
      <c r="E924" s="92"/>
      <c r="F924" s="90"/>
      <c r="G924" s="93"/>
      <c r="H924" s="114"/>
      <c r="I924" s="114"/>
      <c r="J924" s="114"/>
      <c r="K924" s="94"/>
      <c r="L924" s="96"/>
      <c r="M924" s="92"/>
      <c r="N924" s="90"/>
      <c r="O924" s="90"/>
      <c r="P924" s="95"/>
      <c r="Q924" s="90"/>
      <c r="R924" s="180"/>
      <c r="S924" s="93"/>
      <c r="T924" s="93"/>
    </row>
    <row r="925" spans="1:20" ht="66" customHeight="1" x14ac:dyDescent="0.25">
      <c r="A925" s="89"/>
      <c r="B925" s="90"/>
      <c r="C925" s="90"/>
      <c r="D925" s="90"/>
      <c r="E925" s="92"/>
      <c r="F925" s="90"/>
      <c r="G925" s="93"/>
      <c r="H925" s="114"/>
      <c r="I925" s="114"/>
      <c r="J925" s="114"/>
      <c r="K925" s="94"/>
      <c r="L925" s="96"/>
      <c r="M925" s="92"/>
      <c r="N925" s="90"/>
      <c r="O925" s="90"/>
      <c r="P925" s="95"/>
      <c r="Q925" s="90"/>
      <c r="R925" s="180"/>
      <c r="S925" s="93"/>
      <c r="T925" s="93"/>
    </row>
    <row r="926" spans="1:20" ht="66" customHeight="1" x14ac:dyDescent="0.25">
      <c r="A926" s="89"/>
      <c r="B926" s="90"/>
      <c r="C926" s="90"/>
      <c r="D926" s="90"/>
      <c r="E926" s="92"/>
      <c r="F926" s="90"/>
      <c r="G926" s="93"/>
      <c r="H926" s="114"/>
      <c r="I926" s="114"/>
      <c r="J926" s="114"/>
      <c r="K926" s="94"/>
      <c r="L926" s="96"/>
      <c r="M926" s="92"/>
      <c r="N926" s="90"/>
      <c r="O926" s="90"/>
      <c r="P926" s="95"/>
      <c r="Q926" s="90"/>
      <c r="R926" s="180"/>
      <c r="S926" s="93"/>
      <c r="T926" s="93"/>
    </row>
    <row r="927" spans="1:20" ht="66" customHeight="1" x14ac:dyDescent="0.25">
      <c r="A927" s="89"/>
      <c r="B927" s="90"/>
      <c r="C927" s="90"/>
      <c r="D927" s="90"/>
      <c r="E927" s="92"/>
      <c r="F927" s="90"/>
      <c r="G927" s="93"/>
      <c r="H927" s="114"/>
      <c r="I927" s="114"/>
      <c r="J927" s="114"/>
      <c r="K927" s="94"/>
      <c r="L927" s="96"/>
      <c r="M927" s="92"/>
      <c r="N927" s="90"/>
      <c r="O927" s="90"/>
      <c r="P927" s="95"/>
      <c r="Q927" s="90"/>
      <c r="R927" s="180"/>
      <c r="S927" s="93"/>
      <c r="T927" s="93"/>
    </row>
    <row r="928" spans="1:20" ht="66" customHeight="1" x14ac:dyDescent="0.25">
      <c r="A928" s="89"/>
      <c r="B928" s="90"/>
      <c r="C928" s="90"/>
      <c r="D928" s="90"/>
      <c r="E928" s="92"/>
      <c r="F928" s="90"/>
      <c r="G928" s="93"/>
      <c r="H928" s="114"/>
      <c r="I928" s="114"/>
      <c r="J928" s="114"/>
      <c r="K928" s="94"/>
      <c r="L928" s="96"/>
      <c r="M928" s="92"/>
      <c r="N928" s="90"/>
      <c r="O928" s="90"/>
      <c r="P928" s="95"/>
      <c r="Q928" s="90"/>
      <c r="R928" s="180"/>
      <c r="S928" s="93"/>
      <c r="T928" s="93"/>
    </row>
    <row r="929" spans="1:20" ht="66" customHeight="1" x14ac:dyDescent="0.25">
      <c r="A929" s="89"/>
      <c r="B929" s="90"/>
      <c r="C929" s="90"/>
      <c r="D929" s="90"/>
      <c r="E929" s="92"/>
      <c r="F929" s="90"/>
      <c r="G929" s="93"/>
      <c r="H929" s="114"/>
      <c r="I929" s="114"/>
      <c r="J929" s="114"/>
      <c r="K929" s="114"/>
      <c r="L929" s="96"/>
      <c r="M929" s="92"/>
      <c r="N929" s="90"/>
      <c r="O929" s="90"/>
      <c r="P929" s="95"/>
      <c r="Q929" s="90"/>
      <c r="R929" s="180"/>
      <c r="S929" s="93"/>
      <c r="T929" s="93"/>
    </row>
    <row r="930" spans="1:20" ht="66" customHeight="1" x14ac:dyDescent="0.25">
      <c r="A930" s="89"/>
      <c r="B930" s="90"/>
      <c r="C930" s="90"/>
      <c r="D930" s="90"/>
      <c r="E930" s="92"/>
      <c r="F930" s="90"/>
      <c r="G930" s="93"/>
      <c r="H930" s="114"/>
      <c r="I930" s="114"/>
      <c r="J930" s="114"/>
      <c r="K930" s="94"/>
      <c r="L930" s="96"/>
      <c r="M930" s="92"/>
      <c r="N930" s="90"/>
      <c r="O930" s="90"/>
      <c r="P930" s="95"/>
      <c r="Q930" s="90"/>
      <c r="R930" s="180"/>
      <c r="S930" s="93"/>
      <c r="T930" s="93"/>
    </row>
    <row r="931" spans="1:20" ht="66" customHeight="1" x14ac:dyDescent="0.25">
      <c r="A931" s="89"/>
      <c r="B931" s="90"/>
      <c r="C931" s="90"/>
      <c r="D931" s="90"/>
      <c r="E931" s="92"/>
      <c r="F931" s="90"/>
      <c r="G931" s="93"/>
      <c r="H931" s="114"/>
      <c r="I931" s="114"/>
      <c r="J931" s="114"/>
      <c r="K931" s="94"/>
      <c r="L931" s="96"/>
      <c r="M931" s="92"/>
      <c r="N931" s="90"/>
      <c r="O931" s="90"/>
      <c r="P931" s="95"/>
      <c r="Q931" s="90"/>
      <c r="R931" s="180"/>
      <c r="S931" s="93"/>
      <c r="T931" s="93"/>
    </row>
    <row r="932" spans="1:20" ht="66" customHeight="1" x14ac:dyDescent="0.25">
      <c r="A932" s="89"/>
      <c r="B932" s="90"/>
      <c r="C932" s="90"/>
      <c r="D932" s="90"/>
      <c r="E932" s="92"/>
      <c r="F932" s="90"/>
      <c r="G932" s="93"/>
      <c r="H932" s="114"/>
      <c r="I932" s="114"/>
      <c r="J932" s="94"/>
      <c r="K932" s="94"/>
      <c r="L932" s="96"/>
      <c r="M932" s="92"/>
      <c r="N932" s="90"/>
      <c r="O932" s="90"/>
      <c r="P932" s="95"/>
      <c r="Q932" s="90"/>
      <c r="R932" s="180"/>
      <c r="S932" s="93"/>
      <c r="T932" s="93"/>
    </row>
    <row r="933" spans="1:20" ht="66" customHeight="1" x14ac:dyDescent="0.25">
      <c r="A933" s="89"/>
      <c r="B933" s="90"/>
      <c r="C933" s="90"/>
      <c r="D933" s="90"/>
      <c r="E933" s="92"/>
      <c r="F933" s="90"/>
      <c r="G933" s="93"/>
      <c r="H933" s="114"/>
      <c r="I933" s="114"/>
      <c r="J933" s="94"/>
      <c r="K933" s="114"/>
      <c r="L933" s="96"/>
      <c r="M933" s="92"/>
      <c r="N933" s="90"/>
      <c r="O933" s="90"/>
      <c r="P933" s="95"/>
      <c r="Q933" s="90"/>
      <c r="R933" s="180"/>
      <c r="S933" s="93"/>
      <c r="T933" s="93"/>
    </row>
    <row r="934" spans="1:20" ht="66" customHeight="1" x14ac:dyDescent="0.25">
      <c r="A934" s="89"/>
      <c r="B934" s="90"/>
      <c r="C934" s="90"/>
      <c r="D934" s="90"/>
      <c r="E934" s="92"/>
      <c r="F934" s="90"/>
      <c r="G934" s="93"/>
      <c r="H934" s="114"/>
      <c r="I934" s="114"/>
      <c r="J934" s="114"/>
      <c r="K934" s="114"/>
      <c r="L934" s="96"/>
      <c r="M934" s="92"/>
      <c r="N934" s="90"/>
      <c r="O934" s="90"/>
      <c r="P934" s="95"/>
      <c r="Q934" s="90"/>
      <c r="R934" s="180"/>
      <c r="S934" s="93"/>
      <c r="T934" s="93"/>
    </row>
    <row r="935" spans="1:20" ht="66" customHeight="1" x14ac:dyDescent="0.25">
      <c r="A935" s="89"/>
      <c r="B935" s="90"/>
      <c r="C935" s="90"/>
      <c r="D935" s="90"/>
      <c r="E935" s="92"/>
      <c r="F935" s="90"/>
      <c r="G935" s="93"/>
      <c r="H935" s="114"/>
      <c r="I935" s="114"/>
      <c r="J935" s="114"/>
      <c r="K935" s="114"/>
      <c r="L935" s="96"/>
      <c r="M935" s="92"/>
      <c r="N935" s="90"/>
      <c r="O935" s="90"/>
      <c r="P935" s="95"/>
      <c r="Q935" s="90"/>
      <c r="R935" s="180"/>
      <c r="S935" s="93"/>
      <c r="T935" s="93"/>
    </row>
    <row r="936" spans="1:20" ht="66" customHeight="1" x14ac:dyDescent="0.25">
      <c r="A936" s="89"/>
      <c r="B936" s="90"/>
      <c r="C936" s="90"/>
      <c r="D936" s="90"/>
      <c r="E936" s="92"/>
      <c r="F936" s="90"/>
      <c r="G936" s="93"/>
      <c r="H936" s="114"/>
      <c r="I936" s="114"/>
      <c r="J936" s="94"/>
      <c r="K936" s="94"/>
      <c r="L936" s="96"/>
      <c r="M936" s="92"/>
      <c r="N936" s="90"/>
      <c r="O936" s="90"/>
      <c r="P936" s="95"/>
      <c r="Q936" s="90"/>
      <c r="R936" s="180"/>
      <c r="S936" s="93"/>
      <c r="T936" s="93"/>
    </row>
    <row r="937" spans="1:20" ht="66" customHeight="1" x14ac:dyDescent="0.25">
      <c r="A937" s="89"/>
      <c r="B937" s="90"/>
      <c r="C937" s="90"/>
      <c r="D937" s="90"/>
      <c r="E937" s="92"/>
      <c r="F937" s="90"/>
      <c r="G937" s="93"/>
      <c r="H937" s="114"/>
      <c r="I937" s="114"/>
      <c r="J937" s="94"/>
      <c r="K937" s="94"/>
      <c r="L937" s="96"/>
      <c r="M937" s="92"/>
      <c r="N937" s="90"/>
      <c r="O937" s="90"/>
      <c r="P937" s="95"/>
      <c r="Q937" s="90"/>
      <c r="R937" s="180"/>
      <c r="S937" s="93"/>
      <c r="T937" s="93"/>
    </row>
    <row r="938" spans="1:20" ht="66" customHeight="1" x14ac:dyDescent="0.25">
      <c r="A938" s="89"/>
      <c r="B938" s="90"/>
      <c r="C938" s="90"/>
      <c r="D938" s="90"/>
      <c r="E938" s="92"/>
      <c r="F938" s="90"/>
      <c r="G938" s="93"/>
      <c r="H938" s="114"/>
      <c r="I938" s="114"/>
      <c r="J938" s="114"/>
      <c r="K938" s="114"/>
      <c r="L938" s="96"/>
      <c r="M938" s="92"/>
      <c r="N938" s="90"/>
      <c r="O938" s="90"/>
      <c r="P938" s="95"/>
      <c r="Q938" s="90"/>
      <c r="R938" s="180"/>
      <c r="S938" s="93"/>
      <c r="T938" s="93"/>
    </row>
    <row r="939" spans="1:20" ht="66" customHeight="1" x14ac:dyDescent="0.25">
      <c r="A939" s="89"/>
      <c r="B939" s="90"/>
      <c r="C939" s="90"/>
      <c r="D939" s="90"/>
      <c r="E939" s="92"/>
      <c r="F939" s="90"/>
      <c r="G939" s="93"/>
      <c r="H939" s="114"/>
      <c r="I939" s="114"/>
      <c r="J939" s="94"/>
      <c r="K939" s="114"/>
      <c r="L939" s="96"/>
      <c r="M939" s="92"/>
      <c r="N939" s="90"/>
      <c r="O939" s="90"/>
      <c r="P939" s="95"/>
      <c r="Q939" s="90"/>
      <c r="R939" s="180"/>
      <c r="S939" s="93"/>
      <c r="T939" s="93"/>
    </row>
    <row r="940" spans="1:20" ht="66" customHeight="1" x14ac:dyDescent="0.25">
      <c r="A940" s="89"/>
      <c r="B940" s="90"/>
      <c r="C940" s="90"/>
      <c r="D940" s="90"/>
      <c r="E940" s="92"/>
      <c r="F940" s="90"/>
      <c r="G940" s="93"/>
      <c r="H940" s="114"/>
      <c r="I940" s="114"/>
      <c r="J940" s="94"/>
      <c r="K940" s="94"/>
      <c r="L940" s="96"/>
      <c r="M940" s="92"/>
      <c r="N940" s="90"/>
      <c r="O940" s="90"/>
      <c r="P940" s="95"/>
      <c r="Q940" s="90"/>
      <c r="R940" s="180"/>
      <c r="S940" s="93"/>
      <c r="T940" s="93"/>
    </row>
    <row r="941" spans="1:20" ht="66" customHeight="1" x14ac:dyDescent="0.25">
      <c r="A941" s="89"/>
      <c r="B941" s="90"/>
      <c r="C941" s="90"/>
      <c r="D941" s="90"/>
      <c r="E941" s="92"/>
      <c r="F941" s="90"/>
      <c r="G941" s="93"/>
      <c r="H941" s="114"/>
      <c r="I941" s="114"/>
      <c r="J941" s="94"/>
      <c r="K941" s="94"/>
      <c r="L941" s="96"/>
      <c r="M941" s="92"/>
      <c r="N941" s="90"/>
      <c r="O941" s="90"/>
      <c r="P941" s="95"/>
      <c r="Q941" s="90"/>
      <c r="R941" s="180"/>
      <c r="S941" s="93"/>
      <c r="T941" s="93"/>
    </row>
    <row r="942" spans="1:20" ht="66" customHeight="1" x14ac:dyDescent="0.25">
      <c r="A942" s="89"/>
      <c r="B942" s="90"/>
      <c r="C942" s="90"/>
      <c r="D942" s="90"/>
      <c r="E942" s="92"/>
      <c r="F942" s="90"/>
      <c r="G942" s="93"/>
      <c r="H942" s="114"/>
      <c r="I942" s="114"/>
      <c r="J942" s="114"/>
      <c r="K942" s="114"/>
      <c r="L942" s="96"/>
      <c r="M942" s="92"/>
      <c r="N942" s="90"/>
      <c r="O942" s="90"/>
      <c r="P942" s="95"/>
      <c r="Q942" s="90"/>
      <c r="R942" s="180"/>
      <c r="S942" s="93"/>
      <c r="T942" s="93"/>
    </row>
    <row r="943" spans="1:20" ht="66" customHeight="1" x14ac:dyDescent="0.25">
      <c r="A943" s="89"/>
      <c r="B943" s="90"/>
      <c r="C943" s="90"/>
      <c r="D943" s="90"/>
      <c r="E943" s="92"/>
      <c r="F943" s="90"/>
      <c r="G943" s="93"/>
      <c r="H943" s="114"/>
      <c r="I943" s="114"/>
      <c r="J943" s="94"/>
      <c r="K943" s="94"/>
      <c r="L943" s="96"/>
      <c r="M943" s="92"/>
      <c r="N943" s="90"/>
      <c r="O943" s="90"/>
      <c r="P943" s="95"/>
      <c r="Q943" s="90"/>
      <c r="R943" s="180"/>
      <c r="S943" s="93"/>
      <c r="T943" s="93"/>
    </row>
    <row r="944" spans="1:20" ht="66" customHeight="1" x14ac:dyDescent="0.25">
      <c r="A944" s="89"/>
      <c r="B944" s="90"/>
      <c r="C944" s="90"/>
      <c r="D944" s="90"/>
      <c r="E944" s="92"/>
      <c r="F944" s="90"/>
      <c r="G944" s="93"/>
      <c r="H944" s="114"/>
      <c r="I944" s="114"/>
      <c r="J944" s="94"/>
      <c r="K944" s="94"/>
      <c r="L944" s="96"/>
      <c r="M944" s="92"/>
      <c r="N944" s="90"/>
      <c r="O944" s="90"/>
      <c r="P944" s="95"/>
      <c r="Q944" s="90"/>
      <c r="R944" s="180"/>
      <c r="S944" s="93"/>
      <c r="T944" s="93"/>
    </row>
    <row r="945" spans="1:20" ht="66" customHeight="1" x14ac:dyDescent="0.25">
      <c r="A945" s="89"/>
      <c r="B945" s="90"/>
      <c r="C945" s="90"/>
      <c r="D945" s="90"/>
      <c r="E945" s="92"/>
      <c r="F945" s="90"/>
      <c r="G945" s="93"/>
      <c r="H945" s="114"/>
      <c r="I945" s="114"/>
      <c r="J945" s="94"/>
      <c r="K945" s="114"/>
      <c r="L945" s="96"/>
      <c r="M945" s="92"/>
      <c r="N945" s="90"/>
      <c r="O945" s="90"/>
      <c r="P945" s="95"/>
      <c r="Q945" s="90"/>
      <c r="R945" s="180"/>
      <c r="S945" s="93"/>
      <c r="T945" s="93"/>
    </row>
    <row r="946" spans="1:20" ht="66" customHeight="1" x14ac:dyDescent="0.25">
      <c r="A946" s="89"/>
      <c r="B946" s="90"/>
      <c r="C946" s="90"/>
      <c r="D946" s="90"/>
      <c r="E946" s="92"/>
      <c r="F946" s="90"/>
      <c r="G946" s="93"/>
      <c r="H946" s="114"/>
      <c r="I946" s="114"/>
      <c r="J946" s="94"/>
      <c r="K946" s="94"/>
      <c r="L946" s="96"/>
      <c r="M946" s="92"/>
      <c r="N946" s="90"/>
      <c r="O946" s="90"/>
      <c r="P946" s="95"/>
      <c r="Q946" s="90"/>
      <c r="R946" s="180"/>
      <c r="S946" s="93"/>
      <c r="T946" s="93"/>
    </row>
    <row r="947" spans="1:20" ht="66" customHeight="1" x14ac:dyDescent="0.25">
      <c r="A947" s="89"/>
      <c r="B947" s="90"/>
      <c r="C947" s="90"/>
      <c r="D947" s="90"/>
      <c r="E947" s="92"/>
      <c r="F947" s="90"/>
      <c r="G947" s="93"/>
      <c r="H947" s="114"/>
      <c r="I947" s="114"/>
      <c r="J947" s="94"/>
      <c r="K947" s="94"/>
      <c r="L947" s="96"/>
      <c r="M947" s="92"/>
      <c r="N947" s="90"/>
      <c r="O947" s="90"/>
      <c r="P947" s="95"/>
      <c r="Q947" s="90"/>
      <c r="R947" s="180"/>
      <c r="S947" s="93"/>
      <c r="T947" s="93"/>
    </row>
    <row r="948" spans="1:20" ht="66" customHeight="1" x14ac:dyDescent="0.25">
      <c r="A948" s="89"/>
      <c r="B948" s="90"/>
      <c r="C948" s="90"/>
      <c r="D948" s="90"/>
      <c r="E948" s="92"/>
      <c r="F948" s="90"/>
      <c r="G948" s="93"/>
      <c r="H948" s="114"/>
      <c r="I948" s="114"/>
      <c r="J948" s="94"/>
      <c r="K948" s="114"/>
      <c r="L948" s="96"/>
      <c r="M948" s="92"/>
      <c r="N948" s="90"/>
      <c r="O948" s="90"/>
      <c r="P948" s="95"/>
      <c r="Q948" s="90"/>
      <c r="R948" s="180"/>
      <c r="S948" s="93"/>
      <c r="T948" s="93"/>
    </row>
    <row r="949" spans="1:20" ht="66" customHeight="1" x14ac:dyDescent="0.25">
      <c r="A949" s="89"/>
      <c r="B949" s="90"/>
      <c r="C949" s="90"/>
      <c r="D949" s="90"/>
      <c r="E949" s="92"/>
      <c r="F949" s="90"/>
      <c r="G949" s="93"/>
      <c r="H949" s="114"/>
      <c r="I949" s="114"/>
      <c r="J949" s="94"/>
      <c r="K949" s="94"/>
      <c r="L949" s="96"/>
      <c r="M949" s="92"/>
      <c r="N949" s="90"/>
      <c r="O949" s="90"/>
      <c r="P949" s="95"/>
      <c r="Q949" s="90"/>
      <c r="R949" s="180"/>
      <c r="S949" s="93"/>
      <c r="T949" s="93"/>
    </row>
    <row r="950" spans="1:20" ht="66" customHeight="1" x14ac:dyDescent="0.25">
      <c r="A950" s="89"/>
      <c r="B950" s="90"/>
      <c r="C950" s="90"/>
      <c r="D950" s="90"/>
      <c r="E950" s="92"/>
      <c r="F950" s="90"/>
      <c r="G950" s="93"/>
      <c r="H950" s="114"/>
      <c r="I950" s="114"/>
      <c r="J950" s="94"/>
      <c r="K950" s="94"/>
      <c r="L950" s="96"/>
      <c r="M950" s="92"/>
      <c r="N950" s="90"/>
      <c r="O950" s="90"/>
      <c r="P950" s="95"/>
      <c r="Q950" s="90"/>
      <c r="R950" s="180"/>
      <c r="S950" s="93"/>
      <c r="T950" s="93"/>
    </row>
    <row r="951" spans="1:20" ht="66" customHeight="1" x14ac:dyDescent="0.25">
      <c r="A951" s="89"/>
      <c r="B951" s="90"/>
      <c r="C951" s="90"/>
      <c r="D951" s="90"/>
      <c r="E951" s="92"/>
      <c r="F951" s="90"/>
      <c r="G951" s="93"/>
      <c r="H951" s="114"/>
      <c r="I951" s="114"/>
      <c r="J951" s="94"/>
      <c r="K951" s="94"/>
      <c r="L951" s="96"/>
      <c r="M951" s="92"/>
      <c r="N951" s="90"/>
      <c r="O951" s="90"/>
      <c r="P951" s="95"/>
      <c r="Q951" s="90"/>
      <c r="R951" s="180"/>
      <c r="S951" s="93"/>
      <c r="T951" s="93"/>
    </row>
    <row r="952" spans="1:20" ht="66" customHeight="1" x14ac:dyDescent="0.25">
      <c r="A952" s="89"/>
      <c r="B952" s="90"/>
      <c r="C952" s="90"/>
      <c r="D952" s="90"/>
      <c r="E952" s="92"/>
      <c r="F952" s="90"/>
      <c r="G952" s="93"/>
      <c r="H952" s="114"/>
      <c r="I952" s="114"/>
      <c r="J952" s="94"/>
      <c r="K952" s="94"/>
      <c r="L952" s="96"/>
      <c r="M952" s="92"/>
      <c r="N952" s="90"/>
      <c r="O952" s="90"/>
      <c r="P952" s="95"/>
      <c r="Q952" s="90"/>
      <c r="R952" s="180"/>
      <c r="S952" s="93"/>
      <c r="T952" s="93"/>
    </row>
    <row r="953" spans="1:20" ht="66" customHeight="1" x14ac:dyDescent="0.25">
      <c r="A953" s="89"/>
      <c r="B953" s="90"/>
      <c r="C953" s="90"/>
      <c r="D953" s="90"/>
      <c r="E953" s="92"/>
      <c r="F953" s="90"/>
      <c r="G953" s="93"/>
      <c r="H953" s="114"/>
      <c r="I953" s="114"/>
      <c r="J953" s="94"/>
      <c r="K953" s="94"/>
      <c r="L953" s="96"/>
      <c r="M953" s="92"/>
      <c r="N953" s="90"/>
      <c r="O953" s="90"/>
      <c r="P953" s="95"/>
      <c r="Q953" s="90"/>
      <c r="R953" s="180"/>
      <c r="S953" s="93"/>
      <c r="T953" s="93"/>
    </row>
    <row r="954" spans="1:20" ht="66" customHeight="1" x14ac:dyDescent="0.25">
      <c r="A954" s="89"/>
      <c r="B954" s="90"/>
      <c r="C954" s="90"/>
      <c r="D954" s="90"/>
      <c r="E954" s="92"/>
      <c r="F954" s="90"/>
      <c r="G954" s="93"/>
      <c r="H954" s="114"/>
      <c r="I954" s="114"/>
      <c r="J954" s="94"/>
      <c r="K954" s="94"/>
      <c r="L954" s="96"/>
      <c r="M954" s="92"/>
      <c r="N954" s="90"/>
      <c r="O954" s="90"/>
      <c r="P954" s="95"/>
      <c r="Q954" s="90"/>
      <c r="R954" s="180"/>
      <c r="S954" s="93"/>
      <c r="T954" s="93"/>
    </row>
    <row r="955" spans="1:20" ht="66" customHeight="1" x14ac:dyDescent="0.25">
      <c r="A955" s="89"/>
      <c r="B955" s="90"/>
      <c r="C955" s="90"/>
      <c r="D955" s="90"/>
      <c r="E955" s="92"/>
      <c r="F955" s="90"/>
      <c r="G955" s="93"/>
      <c r="H955" s="114"/>
      <c r="I955" s="114"/>
      <c r="J955" s="94"/>
      <c r="K955" s="94"/>
      <c r="L955" s="174"/>
      <c r="M955" s="92"/>
      <c r="N955" s="90"/>
      <c r="O955" s="90"/>
      <c r="P955" s="95"/>
      <c r="Q955" s="90"/>
      <c r="R955" s="180"/>
      <c r="S955" s="93"/>
      <c r="T955" s="93"/>
    </row>
    <row r="956" spans="1:20" ht="80.45" customHeight="1" x14ac:dyDescent="0.25">
      <c r="A956" s="89"/>
      <c r="B956" s="90"/>
      <c r="C956" s="90"/>
      <c r="D956" s="90"/>
      <c r="E956" s="92"/>
      <c r="F956" s="90"/>
      <c r="G956" s="93"/>
      <c r="H956" s="114"/>
      <c r="I956" s="114"/>
      <c r="J956" s="94"/>
      <c r="K956" s="94"/>
      <c r="L956" s="96"/>
      <c r="M956" s="92"/>
      <c r="N956" s="90"/>
      <c r="O956" s="90"/>
      <c r="P956" s="95"/>
      <c r="Q956" s="90"/>
      <c r="R956" s="180"/>
      <c r="S956" s="93"/>
      <c r="T956" s="93"/>
    </row>
    <row r="957" spans="1:20" ht="66" customHeight="1" x14ac:dyDescent="0.25">
      <c r="A957" s="89"/>
      <c r="B957" s="90"/>
      <c r="C957" s="90"/>
      <c r="D957" s="90"/>
      <c r="E957" s="92"/>
      <c r="F957" s="90"/>
      <c r="G957" s="93"/>
      <c r="H957" s="114"/>
      <c r="I957" s="114"/>
      <c r="J957" s="94"/>
      <c r="K957" s="94"/>
      <c r="L957" s="96"/>
      <c r="M957" s="92"/>
      <c r="N957" s="90"/>
      <c r="O957" s="90"/>
      <c r="P957" s="95"/>
      <c r="Q957" s="90"/>
      <c r="R957" s="180"/>
      <c r="S957" s="93"/>
      <c r="T957" s="93"/>
    </row>
    <row r="958" spans="1:20" ht="66" customHeight="1" x14ac:dyDescent="0.25">
      <c r="A958" s="89"/>
      <c r="B958" s="90"/>
      <c r="C958" s="90"/>
      <c r="D958" s="90"/>
      <c r="E958" s="92"/>
      <c r="F958" s="90"/>
      <c r="G958" s="93"/>
      <c r="H958" s="114"/>
      <c r="I958" s="114"/>
      <c r="J958" s="94"/>
      <c r="K958" s="94"/>
      <c r="L958" s="96"/>
      <c r="M958" s="92"/>
      <c r="N958" s="90"/>
      <c r="O958" s="90"/>
      <c r="P958" s="95"/>
      <c r="Q958" s="90"/>
      <c r="R958" s="180"/>
      <c r="S958" s="93"/>
      <c r="T958" s="93"/>
    </row>
    <row r="959" spans="1:20" ht="66" customHeight="1" x14ac:dyDescent="0.25">
      <c r="A959" s="89"/>
      <c r="B959" s="90"/>
      <c r="C959" s="90"/>
      <c r="D959" s="90"/>
      <c r="E959" s="92"/>
      <c r="F959" s="90"/>
      <c r="G959" s="93"/>
      <c r="H959" s="114"/>
      <c r="I959" s="114"/>
      <c r="J959" s="94"/>
      <c r="K959" s="94"/>
      <c r="L959" s="96"/>
      <c r="M959" s="92"/>
      <c r="N959" s="90"/>
      <c r="O959" s="90"/>
      <c r="P959" s="95"/>
      <c r="Q959" s="90"/>
      <c r="R959" s="180"/>
      <c r="S959" s="93"/>
      <c r="T959" s="93"/>
    </row>
    <row r="960" spans="1:20" ht="66" customHeight="1" x14ac:dyDescent="0.25">
      <c r="A960" s="89"/>
      <c r="B960" s="90"/>
      <c r="C960" s="90"/>
      <c r="D960" s="90"/>
      <c r="E960" s="92"/>
      <c r="F960" s="90"/>
      <c r="G960" s="93"/>
      <c r="H960" s="114"/>
      <c r="I960" s="114"/>
      <c r="J960" s="94"/>
      <c r="K960" s="94"/>
      <c r="L960" s="96"/>
      <c r="M960" s="92"/>
      <c r="N960" s="90"/>
      <c r="O960" s="90"/>
      <c r="P960" s="95"/>
      <c r="Q960" s="90"/>
      <c r="R960" s="180"/>
      <c r="S960" s="93"/>
      <c r="T960" s="93"/>
    </row>
    <row r="961" spans="1:20" ht="66" customHeight="1" x14ac:dyDescent="0.25">
      <c r="A961" s="89"/>
      <c r="B961" s="90"/>
      <c r="C961" s="90"/>
      <c r="D961" s="90"/>
      <c r="E961" s="92"/>
      <c r="F961" s="90"/>
      <c r="G961" s="93"/>
      <c r="H961" s="114"/>
      <c r="I961" s="114"/>
      <c r="J961" s="94"/>
      <c r="K961" s="94"/>
      <c r="L961" s="96"/>
      <c r="M961" s="92"/>
      <c r="N961" s="90"/>
      <c r="O961" s="90"/>
      <c r="P961" s="95"/>
      <c r="Q961" s="96"/>
      <c r="R961" s="180"/>
      <c r="S961" s="93"/>
      <c r="T961" s="93"/>
    </row>
    <row r="962" spans="1:20" ht="66" customHeight="1" x14ac:dyDescent="0.25">
      <c r="A962" s="89"/>
      <c r="B962" s="90"/>
      <c r="C962" s="90"/>
      <c r="D962" s="90"/>
      <c r="E962" s="92"/>
      <c r="F962" s="90"/>
      <c r="G962" s="93"/>
      <c r="H962" s="114"/>
      <c r="I962" s="114"/>
      <c r="J962" s="94"/>
      <c r="K962" s="94"/>
      <c r="L962" s="96"/>
      <c r="M962" s="92"/>
      <c r="N962" s="90"/>
      <c r="O962" s="90"/>
      <c r="P962" s="95"/>
      <c r="Q962" s="90"/>
      <c r="R962" s="180"/>
      <c r="S962" s="93"/>
      <c r="T962" s="93"/>
    </row>
    <row r="963" spans="1:20" ht="66" customHeight="1" x14ac:dyDescent="0.25">
      <c r="A963" s="89"/>
      <c r="B963" s="90"/>
      <c r="C963" s="90"/>
      <c r="D963" s="90"/>
      <c r="E963" s="92"/>
      <c r="F963" s="90"/>
      <c r="G963" s="93"/>
      <c r="H963" s="114"/>
      <c r="I963" s="114"/>
      <c r="J963" s="94"/>
      <c r="K963" s="94"/>
      <c r="L963" s="96"/>
      <c r="M963" s="92"/>
      <c r="N963" s="90"/>
      <c r="O963" s="90"/>
      <c r="P963" s="95"/>
      <c r="Q963" s="90"/>
      <c r="R963" s="180"/>
      <c r="S963" s="93"/>
      <c r="T963" s="93"/>
    </row>
    <row r="964" spans="1:20" ht="66" customHeight="1" x14ac:dyDescent="0.25">
      <c r="A964" s="89"/>
      <c r="B964" s="90"/>
      <c r="C964" s="90"/>
      <c r="D964" s="90"/>
      <c r="E964" s="92"/>
      <c r="F964" s="90"/>
      <c r="G964" s="93"/>
      <c r="H964" s="114"/>
      <c r="I964" s="114"/>
      <c r="J964" s="94"/>
      <c r="K964" s="94"/>
      <c r="L964" s="96"/>
      <c r="M964" s="92"/>
      <c r="N964" s="90"/>
      <c r="O964" s="90"/>
      <c r="P964" s="95"/>
      <c r="Q964" s="90"/>
      <c r="R964" s="180"/>
      <c r="S964" s="93"/>
      <c r="T964" s="93"/>
    </row>
    <row r="965" spans="1:20" ht="66" customHeight="1" x14ac:dyDescent="0.25">
      <c r="A965" s="89"/>
      <c r="B965" s="90"/>
      <c r="C965" s="90"/>
      <c r="D965" s="90"/>
      <c r="E965" s="92"/>
      <c r="F965" s="90"/>
      <c r="G965" s="93"/>
      <c r="H965" s="114"/>
      <c r="I965" s="114"/>
      <c r="J965" s="94"/>
      <c r="K965" s="94"/>
      <c r="L965" s="96"/>
      <c r="M965" s="92"/>
      <c r="N965" s="90"/>
      <c r="O965" s="90"/>
      <c r="P965" s="95"/>
      <c r="Q965" s="96"/>
      <c r="R965" s="180"/>
      <c r="S965" s="93"/>
      <c r="T965" s="93"/>
    </row>
    <row r="966" spans="1:20" ht="66" customHeight="1" x14ac:dyDescent="0.25">
      <c r="A966" s="89"/>
      <c r="B966" s="90"/>
      <c r="C966" s="90"/>
      <c r="D966" s="90"/>
      <c r="E966" s="92"/>
      <c r="F966" s="90"/>
      <c r="G966" s="93"/>
      <c r="H966" s="114"/>
      <c r="I966" s="114"/>
      <c r="J966" s="94"/>
      <c r="K966" s="94"/>
      <c r="L966" s="96"/>
      <c r="M966" s="92"/>
      <c r="N966" s="90"/>
      <c r="O966" s="90"/>
      <c r="P966" s="95"/>
      <c r="Q966" s="96"/>
      <c r="R966" s="180"/>
      <c r="S966" s="93"/>
      <c r="T966" s="93"/>
    </row>
    <row r="967" spans="1:20" ht="66" customHeight="1" x14ac:dyDescent="0.25">
      <c r="A967" s="89"/>
      <c r="B967" s="90"/>
      <c r="C967" s="90"/>
      <c r="D967" s="90"/>
      <c r="E967" s="92"/>
      <c r="F967" s="90"/>
      <c r="G967" s="93"/>
      <c r="H967" s="114"/>
      <c r="I967" s="114"/>
      <c r="J967" s="94"/>
      <c r="K967" s="94"/>
      <c r="L967" s="96"/>
      <c r="M967" s="92"/>
      <c r="N967" s="90"/>
      <c r="O967" s="90"/>
      <c r="P967" s="95"/>
      <c r="Q967" s="96"/>
      <c r="R967" s="180"/>
      <c r="S967" s="93"/>
      <c r="T967" s="93"/>
    </row>
    <row r="968" spans="1:20" ht="66" customHeight="1" x14ac:dyDescent="0.25">
      <c r="A968" s="89"/>
      <c r="B968" s="90"/>
      <c r="C968" s="90"/>
      <c r="D968" s="90"/>
      <c r="E968" s="92"/>
      <c r="F968" s="90"/>
      <c r="G968" s="93"/>
      <c r="H968" s="114"/>
      <c r="I968" s="114"/>
      <c r="J968" s="94"/>
      <c r="K968" s="94"/>
      <c r="L968" s="96"/>
      <c r="M968" s="92"/>
      <c r="N968" s="90"/>
      <c r="O968" s="90"/>
      <c r="P968" s="95"/>
      <c r="Q968" s="96"/>
      <c r="R968" s="180"/>
      <c r="S968" s="93"/>
      <c r="T968" s="93"/>
    </row>
    <row r="969" spans="1:20" ht="66" customHeight="1" x14ac:dyDescent="0.25">
      <c r="A969" s="89"/>
      <c r="B969" s="90"/>
      <c r="C969" s="90"/>
      <c r="D969" s="90"/>
      <c r="E969" s="92"/>
      <c r="F969" s="90"/>
      <c r="G969" s="93"/>
      <c r="H969" s="114"/>
      <c r="I969" s="114"/>
      <c r="J969" s="94"/>
      <c r="K969" s="94"/>
      <c r="L969" s="174"/>
      <c r="M969" s="92"/>
      <c r="N969" s="90"/>
      <c r="O969" s="90"/>
      <c r="P969" s="95"/>
      <c r="Q969" s="90"/>
      <c r="R969" s="180"/>
      <c r="S969" s="93"/>
      <c r="T969" s="93"/>
    </row>
    <row r="970" spans="1:20" ht="66" customHeight="1" x14ac:dyDescent="0.25">
      <c r="A970" s="89"/>
      <c r="B970" s="90"/>
      <c r="C970" s="90"/>
      <c r="D970" s="90"/>
      <c r="E970" s="92"/>
      <c r="F970" s="90"/>
      <c r="G970" s="93"/>
      <c r="H970" s="114"/>
      <c r="I970" s="114"/>
      <c r="J970" s="94"/>
      <c r="K970" s="94"/>
      <c r="L970" s="174"/>
      <c r="M970" s="92"/>
      <c r="N970" s="90"/>
      <c r="O970" s="90"/>
      <c r="P970" s="95"/>
      <c r="Q970" s="90"/>
      <c r="R970" s="180"/>
      <c r="S970" s="93"/>
      <c r="T970" s="93"/>
    </row>
    <row r="971" spans="1:20" ht="66" customHeight="1" x14ac:dyDescent="0.25">
      <c r="A971" s="89"/>
      <c r="B971" s="90"/>
      <c r="C971" s="90"/>
      <c r="D971" s="90"/>
      <c r="E971" s="92"/>
      <c r="F971" s="90"/>
      <c r="G971" s="93"/>
      <c r="H971" s="114"/>
      <c r="I971" s="114"/>
      <c r="J971" s="94"/>
      <c r="K971" s="94"/>
      <c r="L971" s="96"/>
      <c r="M971" s="92"/>
      <c r="N971" s="90"/>
      <c r="O971" s="90"/>
      <c r="P971" s="95"/>
      <c r="Q971" s="96"/>
      <c r="R971" s="180"/>
      <c r="S971" s="93"/>
      <c r="T971" s="93"/>
    </row>
    <row r="972" spans="1:20" ht="66" customHeight="1" x14ac:dyDescent="0.25">
      <c r="A972" s="89"/>
      <c r="B972" s="90"/>
      <c r="C972" s="90"/>
      <c r="D972" s="90"/>
      <c r="E972" s="92"/>
      <c r="F972" s="90"/>
      <c r="G972" s="93"/>
      <c r="H972" s="114"/>
      <c r="I972" s="114"/>
      <c r="J972" s="94"/>
      <c r="K972" s="94"/>
      <c r="M972" s="92"/>
      <c r="N972" s="90"/>
      <c r="O972" s="90"/>
      <c r="P972" s="95"/>
      <c r="Q972" s="90"/>
      <c r="R972" s="180"/>
      <c r="S972" s="93"/>
      <c r="T972" s="93"/>
    </row>
    <row r="973" spans="1:20" ht="66" customHeight="1" x14ac:dyDescent="0.25">
      <c r="A973" s="89"/>
      <c r="B973" s="90"/>
      <c r="C973" s="90"/>
      <c r="D973" s="90"/>
      <c r="E973" s="92"/>
      <c r="F973" s="90"/>
      <c r="G973" s="93"/>
      <c r="H973" s="114"/>
      <c r="I973" s="114"/>
      <c r="J973" s="94"/>
      <c r="K973" s="94"/>
      <c r="L973" s="96"/>
      <c r="M973" s="92"/>
      <c r="N973" s="90"/>
      <c r="O973" s="90"/>
      <c r="P973" s="95"/>
      <c r="Q973" s="90"/>
      <c r="R973" s="180"/>
      <c r="S973" s="93"/>
      <c r="T973" s="93"/>
    </row>
    <row r="974" spans="1:20" ht="66" customHeight="1" x14ac:dyDescent="0.25">
      <c r="A974" s="89"/>
      <c r="B974" s="90"/>
      <c r="C974" s="90"/>
      <c r="D974" s="90"/>
      <c r="E974" s="92"/>
      <c r="F974" s="90"/>
      <c r="G974" s="93"/>
      <c r="H974" s="114"/>
      <c r="I974" s="114"/>
      <c r="J974" s="94"/>
      <c r="K974" s="94"/>
      <c r="L974" s="96"/>
      <c r="M974" s="96"/>
      <c r="N974" s="90"/>
      <c r="O974" s="90"/>
      <c r="P974" s="95"/>
      <c r="Q974" s="90"/>
      <c r="R974" s="180"/>
      <c r="S974" s="93"/>
      <c r="T974" s="93"/>
    </row>
    <row r="975" spans="1:20" ht="66" customHeight="1" x14ac:dyDescent="0.25">
      <c r="A975" s="89"/>
      <c r="B975" s="90"/>
      <c r="C975" s="90"/>
      <c r="D975" s="90"/>
      <c r="E975" s="92"/>
      <c r="F975" s="90"/>
      <c r="G975" s="93"/>
      <c r="H975" s="114"/>
      <c r="I975" s="114"/>
      <c r="J975" s="94"/>
      <c r="K975" s="94"/>
      <c r="L975" s="96"/>
      <c r="M975" s="92"/>
      <c r="N975" s="90"/>
      <c r="O975" s="90"/>
      <c r="P975" s="95"/>
      <c r="Q975" s="90"/>
      <c r="R975" s="180"/>
      <c r="S975" s="93"/>
      <c r="T975" s="93"/>
    </row>
    <row r="976" spans="1:20" ht="66" customHeight="1" x14ac:dyDescent="0.25">
      <c r="A976" s="89"/>
      <c r="B976" s="90"/>
      <c r="C976" s="90"/>
      <c r="D976" s="90"/>
      <c r="E976" s="92"/>
      <c r="F976" s="90"/>
      <c r="G976" s="93"/>
      <c r="H976" s="114"/>
      <c r="I976" s="114"/>
      <c r="J976" s="94"/>
      <c r="K976" s="94"/>
      <c r="L976" s="96"/>
      <c r="M976" s="96"/>
      <c r="N976" s="90"/>
      <c r="O976" s="90"/>
      <c r="P976" s="95"/>
      <c r="Q976" s="90"/>
      <c r="R976" s="180"/>
      <c r="S976" s="93"/>
      <c r="T976" s="93"/>
    </row>
    <row r="977" spans="1:20" ht="66" customHeight="1" x14ac:dyDescent="0.25">
      <c r="A977" s="89"/>
      <c r="B977" s="90"/>
      <c r="C977" s="90"/>
      <c r="D977" s="90"/>
      <c r="E977" s="92"/>
      <c r="F977" s="90"/>
      <c r="G977" s="93"/>
      <c r="H977" s="114"/>
      <c r="I977" s="114"/>
      <c r="J977" s="94"/>
      <c r="K977" s="94"/>
      <c r="L977" s="96"/>
      <c r="M977" s="92"/>
      <c r="N977" s="90"/>
      <c r="O977" s="90"/>
      <c r="P977" s="95"/>
      <c r="Q977" s="90"/>
      <c r="R977" s="180"/>
      <c r="S977" s="93"/>
      <c r="T977" s="93"/>
    </row>
    <row r="978" spans="1:20" ht="66" customHeight="1" x14ac:dyDescent="0.25">
      <c r="A978" s="89"/>
      <c r="B978" s="90"/>
      <c r="C978" s="90"/>
      <c r="D978" s="90"/>
      <c r="E978" s="92"/>
      <c r="F978" s="90"/>
      <c r="G978" s="93"/>
      <c r="H978" s="114"/>
      <c r="I978" s="114"/>
      <c r="J978" s="94"/>
      <c r="K978" s="94"/>
      <c r="L978" s="96"/>
      <c r="M978" s="92"/>
      <c r="N978" s="90"/>
      <c r="O978" s="90"/>
      <c r="P978" s="95"/>
      <c r="Q978" s="90"/>
      <c r="R978" s="180"/>
      <c r="S978" s="93"/>
      <c r="T978" s="93"/>
    </row>
    <row r="979" spans="1:20" ht="66" customHeight="1" x14ac:dyDescent="0.25">
      <c r="A979" s="89"/>
      <c r="B979" s="90"/>
      <c r="C979" s="90"/>
      <c r="D979" s="90"/>
      <c r="E979" s="92"/>
      <c r="F979" s="90"/>
      <c r="G979" s="93"/>
      <c r="H979" s="114"/>
      <c r="I979" s="114"/>
      <c r="J979" s="94"/>
      <c r="K979" s="94"/>
      <c r="L979" s="96"/>
      <c r="M979" s="92"/>
      <c r="N979" s="90"/>
      <c r="O979" s="90"/>
      <c r="P979" s="95"/>
      <c r="Q979" s="90"/>
      <c r="R979" s="180"/>
      <c r="S979" s="93"/>
      <c r="T979" s="93"/>
    </row>
    <row r="980" spans="1:20" ht="66" customHeight="1" x14ac:dyDescent="0.25">
      <c r="A980" s="89"/>
      <c r="B980" s="90"/>
      <c r="C980" s="90"/>
      <c r="D980" s="90"/>
      <c r="E980" s="92"/>
      <c r="F980" s="90"/>
      <c r="G980" s="93"/>
      <c r="H980" s="114"/>
      <c r="I980" s="114"/>
      <c r="J980" s="94"/>
      <c r="K980" s="94"/>
      <c r="L980" s="96"/>
      <c r="M980" s="92"/>
      <c r="N980" s="90"/>
      <c r="O980" s="90"/>
      <c r="P980" s="95"/>
      <c r="Q980" s="90"/>
      <c r="R980" s="180"/>
      <c r="S980" s="93"/>
      <c r="T980" s="93"/>
    </row>
    <row r="981" spans="1:20" ht="66" customHeight="1" x14ac:dyDescent="0.25">
      <c r="A981" s="89"/>
      <c r="B981" s="90"/>
      <c r="C981" s="90"/>
      <c r="D981" s="90"/>
      <c r="E981" s="92"/>
      <c r="F981" s="90"/>
      <c r="G981" s="93"/>
      <c r="H981" s="114"/>
      <c r="I981" s="114"/>
      <c r="J981" s="94"/>
      <c r="K981" s="94"/>
      <c r="L981" s="96"/>
      <c r="M981" s="92"/>
      <c r="N981" s="90"/>
      <c r="O981" s="90"/>
      <c r="P981" s="95"/>
      <c r="Q981" s="90"/>
      <c r="R981" s="180"/>
      <c r="S981" s="93"/>
      <c r="T981" s="93"/>
    </row>
    <row r="982" spans="1:20" ht="66" customHeight="1" x14ac:dyDescent="0.25">
      <c r="A982" s="89"/>
      <c r="B982" s="90"/>
      <c r="C982" s="90"/>
      <c r="D982" s="90"/>
      <c r="E982" s="92"/>
      <c r="F982" s="90"/>
      <c r="G982" s="93"/>
      <c r="H982" s="114"/>
      <c r="I982" s="114"/>
      <c r="J982" s="94"/>
      <c r="K982" s="94"/>
      <c r="L982" s="96"/>
      <c r="M982" s="92"/>
      <c r="N982" s="90"/>
      <c r="O982" s="90"/>
      <c r="P982" s="95"/>
      <c r="Q982" s="96"/>
      <c r="R982" s="180"/>
      <c r="S982" s="93"/>
      <c r="T982" s="93"/>
    </row>
    <row r="983" spans="1:20" ht="66" customHeight="1" x14ac:dyDescent="0.25">
      <c r="A983" s="89"/>
      <c r="B983" s="90"/>
      <c r="C983" s="90"/>
      <c r="D983" s="90"/>
      <c r="E983" s="92"/>
      <c r="F983" s="90"/>
      <c r="G983" s="93"/>
      <c r="H983" s="114"/>
      <c r="I983" s="114"/>
      <c r="J983" s="94"/>
      <c r="K983" s="94"/>
      <c r="L983" s="96"/>
      <c r="M983" s="92"/>
      <c r="N983" s="90"/>
      <c r="O983" s="90"/>
      <c r="P983" s="95"/>
      <c r="Q983" s="96"/>
      <c r="R983" s="180"/>
      <c r="S983" s="93"/>
      <c r="T983" s="93"/>
    </row>
    <row r="984" spans="1:20" ht="66" customHeight="1" x14ac:dyDescent="0.25">
      <c r="A984" s="89"/>
      <c r="B984" s="90"/>
      <c r="C984" s="90"/>
      <c r="D984" s="90"/>
      <c r="E984" s="92"/>
      <c r="F984" s="90"/>
      <c r="G984" s="93"/>
      <c r="H984" s="114"/>
      <c r="I984" s="114"/>
      <c r="J984" s="94"/>
      <c r="K984" s="94"/>
      <c r="L984" s="96"/>
      <c r="M984" s="92"/>
      <c r="N984" s="90"/>
      <c r="O984" s="90"/>
      <c r="P984" s="95"/>
      <c r="Q984" s="96"/>
      <c r="R984" s="180"/>
      <c r="S984" s="93"/>
      <c r="T984" s="93"/>
    </row>
    <row r="985" spans="1:20" ht="66" customHeight="1" x14ac:dyDescent="0.25">
      <c r="A985" s="89"/>
      <c r="B985" s="90"/>
      <c r="C985" s="90"/>
      <c r="D985" s="90"/>
      <c r="E985" s="92"/>
      <c r="F985" s="90"/>
      <c r="G985" s="93"/>
      <c r="H985" s="114"/>
      <c r="I985" s="114"/>
      <c r="J985" s="114"/>
      <c r="K985" s="114"/>
      <c r="L985" s="174"/>
      <c r="M985" s="92"/>
      <c r="N985" s="90"/>
      <c r="O985" s="90"/>
      <c r="P985" s="95"/>
      <c r="Q985" s="90"/>
      <c r="R985" s="180"/>
      <c r="S985" s="93"/>
      <c r="T985" s="93"/>
    </row>
    <row r="986" spans="1:20" ht="66" customHeight="1" x14ac:dyDescent="0.25">
      <c r="A986" s="89"/>
      <c r="B986" s="90"/>
      <c r="C986" s="90"/>
      <c r="D986" s="90"/>
      <c r="E986" s="92"/>
      <c r="F986" s="90"/>
      <c r="G986" s="93"/>
      <c r="H986" s="114"/>
      <c r="I986" s="114"/>
      <c r="J986" s="114"/>
      <c r="K986" s="114"/>
      <c r="L986" s="174"/>
      <c r="M986" s="92"/>
      <c r="N986" s="90"/>
      <c r="O986" s="90"/>
      <c r="P986" s="95"/>
      <c r="Q986" s="90"/>
      <c r="R986" s="180"/>
      <c r="S986" s="93"/>
      <c r="T986" s="93"/>
    </row>
    <row r="987" spans="1:20" ht="66" customHeight="1" x14ac:dyDescent="0.25">
      <c r="A987" s="89"/>
      <c r="B987" s="90"/>
      <c r="C987" s="90"/>
      <c r="D987" s="90"/>
      <c r="E987" s="92"/>
      <c r="F987" s="90"/>
      <c r="G987" s="93"/>
      <c r="H987" s="114"/>
      <c r="I987" s="114"/>
      <c r="J987" s="114"/>
      <c r="K987" s="114"/>
      <c r="L987" s="174"/>
      <c r="M987" s="92"/>
      <c r="N987" s="90"/>
      <c r="O987" s="90"/>
      <c r="P987" s="95"/>
      <c r="Q987" s="90"/>
      <c r="R987" s="180"/>
      <c r="S987" s="93"/>
      <c r="T987" s="93"/>
    </row>
    <row r="988" spans="1:20" ht="66" customHeight="1" x14ac:dyDescent="0.25">
      <c r="A988" s="89"/>
      <c r="B988" s="90"/>
      <c r="C988" s="90"/>
      <c r="D988" s="90"/>
      <c r="E988" s="92"/>
      <c r="F988" s="90"/>
      <c r="G988" s="93"/>
      <c r="H988" s="114"/>
      <c r="I988" s="114"/>
      <c r="J988" s="94"/>
      <c r="K988" s="94"/>
      <c r="L988" s="174"/>
      <c r="M988" s="92"/>
      <c r="N988" s="90"/>
      <c r="O988" s="90"/>
      <c r="P988" s="93"/>
      <c r="Q988" s="92"/>
      <c r="R988" s="180"/>
      <c r="S988" s="324"/>
      <c r="T988" s="93"/>
    </row>
    <row r="989" spans="1:20" ht="66" customHeight="1" x14ac:dyDescent="0.25">
      <c r="A989" s="89"/>
      <c r="B989" s="90"/>
      <c r="C989" s="90"/>
      <c r="D989" s="90"/>
      <c r="E989" s="92"/>
      <c r="F989" s="90"/>
      <c r="G989" s="93"/>
      <c r="H989" s="114"/>
      <c r="I989" s="114"/>
      <c r="J989" s="94"/>
      <c r="K989" s="94"/>
      <c r="L989" s="174"/>
      <c r="M989" s="92"/>
      <c r="N989" s="90"/>
      <c r="O989" s="90"/>
      <c r="P989" s="93"/>
      <c r="Q989" s="92"/>
      <c r="R989" s="180"/>
      <c r="S989" s="324"/>
      <c r="T989" s="93"/>
    </row>
    <row r="990" spans="1:20" ht="66" customHeight="1" x14ac:dyDescent="0.25">
      <c r="A990" s="89"/>
      <c r="B990" s="90"/>
      <c r="C990" s="90"/>
      <c r="D990" s="90"/>
      <c r="E990" s="92"/>
      <c r="F990" s="90"/>
      <c r="G990" s="93"/>
      <c r="H990" s="114"/>
      <c r="I990" s="114"/>
      <c r="J990" s="94"/>
      <c r="K990" s="94"/>
      <c r="L990" s="174"/>
      <c r="M990" s="92"/>
      <c r="N990" s="90"/>
      <c r="O990" s="90"/>
      <c r="P990" s="93"/>
      <c r="Q990" s="92"/>
      <c r="R990" s="180"/>
      <c r="S990" s="324"/>
      <c r="T990" s="93"/>
    </row>
    <row r="991" spans="1:20" ht="66" customHeight="1" x14ac:dyDescent="0.25">
      <c r="A991" s="89"/>
      <c r="B991" s="90"/>
      <c r="C991" s="90"/>
      <c r="D991" s="90"/>
      <c r="E991" s="92"/>
      <c r="F991" s="90"/>
      <c r="G991" s="93"/>
      <c r="H991" s="114"/>
      <c r="I991" s="114"/>
      <c r="J991" s="94"/>
      <c r="K991" s="94"/>
      <c r="L991" s="174"/>
      <c r="M991" s="92"/>
      <c r="N991" s="90"/>
      <c r="O991" s="90"/>
      <c r="P991" s="93"/>
      <c r="Q991" s="92"/>
      <c r="R991" s="180"/>
      <c r="S991" s="324"/>
      <c r="T991" s="93"/>
    </row>
    <row r="992" spans="1:20" ht="66" customHeight="1" x14ac:dyDescent="0.25">
      <c r="A992" s="89"/>
      <c r="B992" s="90"/>
      <c r="C992" s="90"/>
      <c r="D992" s="90"/>
      <c r="E992" s="92"/>
      <c r="F992" s="90"/>
      <c r="G992" s="93"/>
      <c r="H992" s="114"/>
      <c r="I992" s="114"/>
      <c r="J992" s="94"/>
      <c r="K992" s="94"/>
      <c r="L992" s="174"/>
      <c r="M992" s="92"/>
      <c r="N992" s="90"/>
      <c r="O992" s="90"/>
      <c r="P992" s="93"/>
      <c r="Q992" s="92"/>
      <c r="R992" s="180"/>
      <c r="S992" s="324"/>
      <c r="T992" s="93"/>
    </row>
    <row r="993" spans="1:20" ht="66" customHeight="1" x14ac:dyDescent="0.25">
      <c r="A993" s="89"/>
      <c r="B993" s="90"/>
      <c r="C993" s="90"/>
      <c r="D993" s="90"/>
      <c r="E993" s="92"/>
      <c r="F993" s="90"/>
      <c r="G993" s="93"/>
      <c r="H993" s="114"/>
      <c r="I993" s="114"/>
      <c r="J993" s="94"/>
      <c r="K993" s="94"/>
      <c r="L993" s="174"/>
      <c r="M993" s="92"/>
      <c r="N993" s="90"/>
      <c r="O993" s="90"/>
      <c r="P993" s="93"/>
      <c r="Q993" s="92"/>
      <c r="R993" s="180"/>
      <c r="S993" s="324"/>
      <c r="T993" s="93"/>
    </row>
    <row r="994" spans="1:20" ht="66" customHeight="1" x14ac:dyDescent="0.25">
      <c r="A994" s="89"/>
      <c r="B994" s="90"/>
      <c r="C994" s="90"/>
      <c r="D994" s="90"/>
      <c r="E994" s="92"/>
      <c r="F994" s="90"/>
      <c r="G994" s="93"/>
      <c r="H994" s="114"/>
      <c r="I994" s="114"/>
      <c r="J994" s="94"/>
      <c r="K994" s="94"/>
      <c r="L994" s="174"/>
      <c r="M994" s="92"/>
      <c r="N994" s="90"/>
      <c r="O994" s="90"/>
      <c r="P994" s="93"/>
      <c r="Q994" s="92"/>
      <c r="R994" s="180"/>
      <c r="S994" s="324"/>
      <c r="T994" s="93"/>
    </row>
    <row r="995" spans="1:20" ht="66" customHeight="1" x14ac:dyDescent="0.25">
      <c r="A995" s="89"/>
      <c r="B995" s="90"/>
      <c r="C995" s="90"/>
      <c r="D995" s="90"/>
      <c r="E995" s="92"/>
      <c r="F995" s="90"/>
      <c r="G995" s="93"/>
      <c r="H995" s="114"/>
      <c r="I995" s="114"/>
      <c r="J995" s="114"/>
      <c r="K995" s="94"/>
      <c r="L995" s="174"/>
      <c r="M995" s="92"/>
      <c r="N995" s="90"/>
      <c r="O995" s="90"/>
      <c r="P995" s="93"/>
      <c r="Q995" s="92"/>
      <c r="R995" s="180"/>
      <c r="S995" s="324"/>
      <c r="T995" s="93"/>
    </row>
    <row r="996" spans="1:20" ht="66" customHeight="1" x14ac:dyDescent="0.25">
      <c r="A996" s="89"/>
      <c r="B996" s="90"/>
      <c r="C996" s="90"/>
      <c r="D996" s="90"/>
      <c r="E996" s="92"/>
      <c r="F996" s="90"/>
      <c r="G996" s="93"/>
      <c r="H996" s="114"/>
      <c r="I996" s="114"/>
      <c r="J996" s="94"/>
      <c r="K996" s="94"/>
      <c r="L996" s="174"/>
      <c r="M996" s="92"/>
      <c r="N996" s="90"/>
      <c r="O996" s="90"/>
      <c r="P996" s="93"/>
      <c r="Q996" s="92"/>
      <c r="R996" s="180"/>
      <c r="S996" s="324"/>
      <c r="T996" s="93"/>
    </row>
    <row r="997" spans="1:20" ht="66" customHeight="1" x14ac:dyDescent="0.25">
      <c r="A997" s="89"/>
      <c r="B997" s="90"/>
      <c r="C997" s="90"/>
      <c r="D997" s="90"/>
      <c r="E997" s="92"/>
      <c r="F997" s="90"/>
      <c r="G997" s="93"/>
      <c r="H997" s="114"/>
      <c r="I997" s="114"/>
      <c r="J997" s="114"/>
      <c r="K997" s="114"/>
      <c r="L997" s="174"/>
      <c r="M997" s="92"/>
      <c r="N997" s="90"/>
      <c r="O997" s="90"/>
      <c r="P997" s="93"/>
      <c r="Q997" s="90"/>
      <c r="R997" s="180"/>
      <c r="S997" s="93"/>
      <c r="T997" s="93"/>
    </row>
    <row r="998" spans="1:20" ht="66" customHeight="1" x14ac:dyDescent="0.25">
      <c r="A998" s="89"/>
      <c r="B998" s="90"/>
      <c r="C998" s="90"/>
      <c r="D998" s="90"/>
      <c r="E998" s="92"/>
      <c r="F998" s="90"/>
      <c r="G998" s="93"/>
      <c r="H998" s="114"/>
      <c r="I998" s="114"/>
      <c r="J998" s="114"/>
      <c r="K998" s="114"/>
      <c r="L998" s="174"/>
      <c r="M998" s="92"/>
      <c r="N998" s="90"/>
      <c r="O998" s="90"/>
      <c r="P998" s="93"/>
      <c r="Q998" s="90"/>
      <c r="R998" s="180"/>
      <c r="S998" s="93"/>
      <c r="T998" s="93"/>
    </row>
    <row r="999" spans="1:20" ht="66" customHeight="1" x14ac:dyDescent="0.25">
      <c r="A999" s="89"/>
      <c r="B999" s="90"/>
      <c r="C999" s="90"/>
      <c r="D999" s="90"/>
      <c r="E999" s="92"/>
      <c r="F999" s="90"/>
      <c r="G999" s="93"/>
      <c r="H999" s="114"/>
      <c r="I999" s="114"/>
      <c r="J999" s="114"/>
      <c r="K999" s="114"/>
      <c r="L999" s="174"/>
      <c r="M999" s="92"/>
      <c r="N999" s="90"/>
      <c r="O999" s="90"/>
      <c r="P999" s="93"/>
      <c r="Q999" s="90"/>
      <c r="R999" s="180"/>
      <c r="S999" s="93"/>
      <c r="T999" s="93"/>
    </row>
    <row r="1000" spans="1:20" ht="66" customHeight="1" x14ac:dyDescent="0.25">
      <c r="A1000" s="89"/>
      <c r="B1000" s="90"/>
      <c r="C1000" s="90"/>
      <c r="D1000" s="90"/>
      <c r="E1000" s="92"/>
      <c r="F1000" s="90"/>
      <c r="G1000" s="93"/>
      <c r="H1000" s="114"/>
      <c r="I1000" s="114"/>
      <c r="J1000" s="114"/>
      <c r="K1000" s="114"/>
      <c r="L1000" s="174"/>
      <c r="M1000" s="92"/>
      <c r="N1000" s="90"/>
      <c r="O1000" s="90"/>
      <c r="P1000" s="93"/>
      <c r="Q1000" s="90"/>
      <c r="R1000" s="180"/>
      <c r="S1000" s="93"/>
      <c r="T1000" s="93"/>
    </row>
    <row r="1001" spans="1:20" ht="66" customHeight="1" x14ac:dyDescent="0.25">
      <c r="A1001" s="89"/>
      <c r="B1001" s="90"/>
      <c r="C1001" s="90"/>
      <c r="D1001" s="90"/>
      <c r="E1001" s="92"/>
      <c r="F1001" s="90"/>
      <c r="G1001" s="93"/>
      <c r="H1001" s="114"/>
      <c r="I1001" s="114"/>
      <c r="J1001" s="114"/>
      <c r="K1001" s="114"/>
      <c r="L1001" s="174"/>
      <c r="M1001" s="92"/>
      <c r="N1001" s="90"/>
      <c r="O1001" s="90"/>
      <c r="P1001" s="93"/>
      <c r="Q1001" s="90"/>
      <c r="R1001" s="180"/>
      <c r="S1001" s="93"/>
      <c r="T1001" s="93"/>
    </row>
    <row r="1002" spans="1:20" ht="66" customHeight="1" x14ac:dyDescent="0.25">
      <c r="A1002" s="89"/>
      <c r="B1002" s="90"/>
      <c r="C1002" s="90"/>
      <c r="D1002" s="90"/>
      <c r="E1002" s="92"/>
      <c r="F1002" s="90"/>
      <c r="G1002" s="93"/>
      <c r="H1002" s="114"/>
      <c r="I1002" s="114"/>
      <c r="J1002" s="114"/>
      <c r="K1002" s="114"/>
      <c r="L1002" s="174"/>
      <c r="M1002" s="92"/>
      <c r="N1002" s="90"/>
      <c r="O1002" s="90"/>
      <c r="P1002" s="93"/>
      <c r="Q1002" s="90"/>
      <c r="R1002" s="180"/>
      <c r="S1002" s="93"/>
      <c r="T1002" s="93"/>
    </row>
    <row r="1003" spans="1:20" ht="66" customHeight="1" x14ac:dyDescent="0.25">
      <c r="A1003" s="89"/>
      <c r="B1003" s="90"/>
      <c r="C1003" s="90"/>
      <c r="D1003" s="90"/>
      <c r="E1003" s="92"/>
      <c r="F1003" s="90"/>
      <c r="G1003" s="93"/>
      <c r="H1003" s="114"/>
      <c r="I1003" s="114"/>
      <c r="J1003" s="114"/>
      <c r="K1003" s="114"/>
      <c r="L1003" s="174"/>
      <c r="M1003" s="92"/>
      <c r="N1003" s="90"/>
      <c r="O1003" s="90"/>
      <c r="P1003" s="93"/>
      <c r="Q1003" s="90"/>
      <c r="R1003" s="180"/>
      <c r="S1003" s="93"/>
      <c r="T1003" s="93"/>
    </row>
    <row r="1004" spans="1:20" ht="66" customHeight="1" x14ac:dyDescent="0.25">
      <c r="A1004" s="89"/>
      <c r="B1004" s="90"/>
      <c r="C1004" s="90"/>
      <c r="D1004" s="90"/>
      <c r="E1004" s="92"/>
      <c r="F1004" s="90"/>
      <c r="G1004" s="93"/>
      <c r="H1004" s="114"/>
      <c r="I1004" s="114"/>
      <c r="J1004" s="114"/>
      <c r="K1004" s="114"/>
      <c r="L1004" s="174"/>
      <c r="M1004" s="92"/>
      <c r="N1004" s="90"/>
      <c r="O1004" s="90"/>
      <c r="P1004" s="93"/>
      <c r="Q1004" s="90"/>
      <c r="R1004" s="180"/>
      <c r="S1004" s="93"/>
      <c r="T1004" s="93"/>
    </row>
    <row r="1005" spans="1:20" ht="66" customHeight="1" x14ac:dyDescent="0.25">
      <c r="A1005" s="89"/>
      <c r="B1005" s="90"/>
      <c r="C1005" s="90"/>
      <c r="D1005" s="90"/>
      <c r="E1005" s="92"/>
      <c r="F1005" s="90"/>
      <c r="G1005" s="93"/>
      <c r="H1005" s="114"/>
      <c r="I1005" s="114"/>
      <c r="J1005" s="114"/>
      <c r="K1005" s="114"/>
      <c r="L1005" s="174"/>
      <c r="M1005" s="92"/>
      <c r="N1005" s="90"/>
      <c r="O1005" s="90"/>
      <c r="P1005" s="93"/>
      <c r="Q1005" s="90"/>
      <c r="R1005" s="180"/>
      <c r="S1005" s="93"/>
      <c r="T1005" s="93"/>
    </row>
    <row r="1006" spans="1:20" ht="66" customHeight="1" x14ac:dyDescent="0.25">
      <c r="A1006" s="89"/>
      <c r="B1006" s="90"/>
      <c r="C1006" s="90"/>
      <c r="D1006" s="90"/>
      <c r="E1006" s="92"/>
      <c r="F1006" s="90"/>
      <c r="G1006" s="93"/>
      <c r="H1006" s="114"/>
      <c r="I1006" s="114"/>
      <c r="J1006" s="114"/>
      <c r="K1006" s="114"/>
      <c r="L1006" s="174"/>
      <c r="M1006" s="92"/>
      <c r="N1006" s="90"/>
      <c r="O1006" s="90"/>
      <c r="P1006" s="93"/>
      <c r="Q1006" s="90"/>
      <c r="R1006" s="180"/>
      <c r="S1006" s="93"/>
      <c r="T1006" s="93"/>
    </row>
    <row r="1007" spans="1:20" ht="66" customHeight="1" x14ac:dyDescent="0.25">
      <c r="A1007" s="89"/>
      <c r="B1007" s="90"/>
      <c r="C1007" s="90"/>
      <c r="D1007" s="90"/>
      <c r="E1007" s="92"/>
      <c r="F1007" s="90"/>
      <c r="G1007" s="93"/>
      <c r="H1007" s="114"/>
      <c r="I1007" s="114"/>
      <c r="J1007" s="114"/>
      <c r="K1007" s="114"/>
      <c r="L1007" s="174"/>
      <c r="M1007" s="92"/>
      <c r="N1007" s="90"/>
      <c r="O1007" s="90"/>
      <c r="P1007" s="93"/>
      <c r="Q1007" s="90"/>
      <c r="R1007" s="180"/>
      <c r="S1007" s="93"/>
      <c r="T1007" s="93"/>
    </row>
    <row r="1008" spans="1:20" ht="66" customHeight="1" x14ac:dyDescent="0.25">
      <c r="A1008" s="89"/>
      <c r="B1008" s="90"/>
      <c r="C1008" s="90"/>
      <c r="D1008" s="90"/>
      <c r="E1008" s="92"/>
      <c r="F1008" s="90"/>
      <c r="G1008" s="93"/>
      <c r="H1008" s="114"/>
      <c r="I1008" s="114"/>
      <c r="J1008" s="114"/>
      <c r="K1008" s="114"/>
      <c r="L1008" s="174"/>
      <c r="M1008" s="92"/>
      <c r="N1008" s="90"/>
      <c r="O1008" s="90"/>
      <c r="P1008" s="93"/>
      <c r="Q1008" s="90"/>
      <c r="R1008" s="180"/>
      <c r="S1008" s="93"/>
      <c r="T1008" s="93"/>
    </row>
    <row r="1009" spans="1:20" ht="66" customHeight="1" x14ac:dyDescent="0.25">
      <c r="A1009" s="89"/>
      <c r="B1009" s="90"/>
      <c r="C1009" s="90"/>
      <c r="D1009" s="90"/>
      <c r="E1009" s="92"/>
      <c r="F1009" s="90"/>
      <c r="G1009" s="93"/>
      <c r="H1009" s="114"/>
      <c r="I1009" s="114"/>
      <c r="J1009" s="114"/>
      <c r="K1009" s="114"/>
      <c r="L1009" s="174"/>
      <c r="M1009" s="92"/>
      <c r="N1009" s="90"/>
      <c r="O1009" s="90"/>
      <c r="P1009" s="93"/>
      <c r="Q1009" s="90"/>
      <c r="R1009" s="180"/>
      <c r="S1009" s="93"/>
      <c r="T1009" s="93"/>
    </row>
    <row r="1010" spans="1:20" ht="66" customHeight="1" x14ac:dyDescent="0.25">
      <c r="A1010" s="89"/>
      <c r="B1010" s="90"/>
      <c r="C1010" s="90"/>
      <c r="D1010" s="90"/>
      <c r="E1010" s="92"/>
      <c r="F1010" s="90"/>
      <c r="G1010" s="93"/>
      <c r="H1010" s="114"/>
      <c r="I1010" s="114"/>
      <c r="J1010" s="114"/>
      <c r="K1010" s="114"/>
      <c r="L1010" s="174"/>
      <c r="M1010" s="92"/>
      <c r="N1010" s="90"/>
      <c r="O1010" s="90"/>
      <c r="P1010" s="93"/>
      <c r="Q1010" s="90"/>
      <c r="R1010" s="180"/>
      <c r="S1010" s="93"/>
      <c r="T1010" s="93"/>
    </row>
    <row r="1011" spans="1:20" ht="66" customHeight="1" x14ac:dyDescent="0.25">
      <c r="A1011" s="89"/>
      <c r="B1011" s="90"/>
      <c r="C1011" s="90"/>
      <c r="D1011" s="90"/>
      <c r="E1011" s="92"/>
      <c r="F1011" s="90"/>
      <c r="G1011" s="93"/>
      <c r="H1011" s="114"/>
      <c r="I1011" s="114"/>
      <c r="J1011" s="114"/>
      <c r="K1011" s="114"/>
      <c r="L1011" s="174"/>
      <c r="M1011" s="92"/>
      <c r="N1011" s="90"/>
      <c r="O1011" s="90"/>
      <c r="P1011" s="93"/>
      <c r="Q1011" s="90"/>
      <c r="R1011" s="180"/>
      <c r="S1011" s="93"/>
      <c r="T1011" s="93"/>
    </row>
    <row r="1012" spans="1:20" ht="66" customHeight="1" x14ac:dyDescent="0.25">
      <c r="A1012" s="89"/>
      <c r="B1012" s="90"/>
      <c r="C1012" s="90"/>
      <c r="D1012" s="90"/>
      <c r="E1012" s="92"/>
      <c r="F1012" s="90"/>
      <c r="G1012" s="93"/>
      <c r="H1012" s="114"/>
      <c r="I1012" s="114"/>
      <c r="J1012" s="114"/>
      <c r="K1012" s="114"/>
      <c r="L1012" s="174"/>
      <c r="M1012" s="92"/>
      <c r="N1012" s="90"/>
      <c r="O1012" s="90"/>
      <c r="P1012" s="93"/>
      <c r="Q1012" s="90"/>
      <c r="R1012" s="180"/>
      <c r="S1012" s="93"/>
      <c r="T1012" s="93"/>
    </row>
    <row r="1013" spans="1:20" ht="66" customHeight="1" x14ac:dyDescent="0.25">
      <c r="A1013" s="89"/>
      <c r="B1013" s="90"/>
      <c r="C1013" s="90"/>
      <c r="D1013" s="90"/>
      <c r="E1013" s="92"/>
      <c r="F1013" s="90"/>
      <c r="G1013" s="93"/>
      <c r="H1013" s="114"/>
      <c r="I1013" s="114"/>
      <c r="J1013" s="114"/>
      <c r="K1013" s="114"/>
      <c r="L1013" s="174"/>
      <c r="M1013" s="92"/>
      <c r="N1013" s="90"/>
      <c r="O1013" s="90"/>
      <c r="P1013" s="93"/>
      <c r="Q1013" s="90"/>
      <c r="R1013" s="180"/>
      <c r="S1013" s="93"/>
      <c r="T1013" s="93"/>
    </row>
    <row r="1014" spans="1:20" ht="66" customHeight="1" x14ac:dyDescent="0.25">
      <c r="A1014" s="89"/>
      <c r="B1014" s="90"/>
      <c r="C1014" s="90"/>
      <c r="D1014" s="90"/>
      <c r="E1014" s="92"/>
      <c r="F1014" s="90"/>
      <c r="G1014" s="93"/>
      <c r="H1014" s="114"/>
      <c r="I1014" s="114"/>
      <c r="J1014" s="114"/>
      <c r="K1014" s="114"/>
      <c r="L1014" s="174"/>
      <c r="M1014" s="92"/>
      <c r="N1014" s="90"/>
      <c r="O1014" s="90"/>
      <c r="P1014" s="93"/>
      <c r="Q1014" s="90"/>
      <c r="R1014" s="180"/>
      <c r="S1014" s="93"/>
      <c r="T1014" s="93"/>
    </row>
    <row r="1015" spans="1:20" ht="66" customHeight="1" x14ac:dyDescent="0.25">
      <c r="A1015" s="89"/>
      <c r="B1015" s="90"/>
      <c r="C1015" s="90"/>
      <c r="D1015" s="90"/>
      <c r="E1015" s="92"/>
      <c r="F1015" s="90"/>
      <c r="G1015" s="93"/>
      <c r="H1015" s="114"/>
      <c r="I1015" s="114"/>
      <c r="J1015" s="114"/>
      <c r="K1015" s="114"/>
      <c r="L1015" s="174"/>
      <c r="M1015" s="92"/>
      <c r="N1015" s="90"/>
      <c r="O1015" s="90"/>
      <c r="P1015" s="93"/>
      <c r="Q1015" s="90"/>
      <c r="R1015" s="180"/>
      <c r="S1015" s="93"/>
      <c r="T1015" s="93"/>
    </row>
    <row r="1016" spans="1:20" ht="66" customHeight="1" x14ac:dyDescent="0.25">
      <c r="A1016" s="89"/>
      <c r="B1016" s="90"/>
      <c r="C1016" s="90"/>
      <c r="D1016" s="90"/>
      <c r="E1016" s="92"/>
      <c r="F1016" s="90"/>
      <c r="G1016" s="93"/>
      <c r="H1016" s="114"/>
      <c r="I1016" s="114"/>
      <c r="J1016" s="114"/>
      <c r="K1016" s="114"/>
      <c r="L1016" s="174"/>
      <c r="M1016" s="92"/>
      <c r="N1016" s="90"/>
      <c r="O1016" s="90"/>
      <c r="P1016" s="93"/>
      <c r="Q1016" s="90"/>
      <c r="R1016" s="180"/>
      <c r="S1016" s="93"/>
      <c r="T1016" s="93"/>
    </row>
    <row r="1017" spans="1:20" ht="66" customHeight="1" x14ac:dyDescent="0.25">
      <c r="A1017" s="89"/>
      <c r="B1017" s="90"/>
      <c r="C1017" s="90"/>
      <c r="D1017" s="90"/>
      <c r="E1017" s="92"/>
      <c r="F1017" s="90"/>
      <c r="G1017" s="93"/>
      <c r="H1017" s="114"/>
      <c r="I1017" s="114"/>
      <c r="J1017" s="114"/>
      <c r="K1017" s="114"/>
      <c r="L1017" s="174"/>
      <c r="M1017" s="92"/>
      <c r="N1017" s="90"/>
      <c r="O1017" s="90"/>
      <c r="P1017" s="93"/>
      <c r="Q1017" s="90"/>
      <c r="R1017" s="180"/>
      <c r="S1017" s="93"/>
      <c r="T1017" s="93"/>
    </row>
    <row r="1018" spans="1:20" ht="66" customHeight="1" x14ac:dyDescent="0.25">
      <c r="A1018" s="89"/>
      <c r="B1018" s="90"/>
      <c r="C1018" s="90"/>
      <c r="D1018" s="90"/>
      <c r="E1018" s="92"/>
      <c r="F1018" s="90"/>
      <c r="G1018" s="93"/>
      <c r="H1018" s="114"/>
      <c r="I1018" s="114"/>
      <c r="J1018" s="114"/>
      <c r="K1018" s="114"/>
      <c r="L1018" s="174"/>
      <c r="M1018" s="92"/>
      <c r="N1018" s="90"/>
      <c r="O1018" s="90"/>
      <c r="P1018" s="93"/>
      <c r="Q1018" s="90"/>
      <c r="R1018" s="180"/>
      <c r="S1018" s="93"/>
      <c r="T1018" s="93"/>
    </row>
    <row r="1019" spans="1:20" ht="66" customHeight="1" x14ac:dyDescent="0.25">
      <c r="A1019" s="89"/>
      <c r="B1019" s="90"/>
      <c r="C1019" s="90"/>
      <c r="D1019" s="90"/>
      <c r="E1019" s="92"/>
      <c r="F1019" s="90"/>
      <c r="G1019" s="93"/>
      <c r="H1019" s="114"/>
      <c r="I1019" s="114"/>
      <c r="J1019" s="114"/>
      <c r="K1019" s="114"/>
      <c r="L1019" s="174"/>
      <c r="M1019" s="92"/>
      <c r="N1019" s="90"/>
      <c r="O1019" s="90"/>
      <c r="P1019" s="93"/>
      <c r="Q1019" s="90"/>
      <c r="R1019" s="180"/>
      <c r="S1019" s="93"/>
      <c r="T1019" s="93"/>
    </row>
    <row r="1020" spans="1:20" ht="66" customHeight="1" x14ac:dyDescent="0.25">
      <c r="A1020" s="89"/>
      <c r="B1020" s="90"/>
      <c r="C1020" s="90"/>
      <c r="D1020" s="90"/>
      <c r="E1020" s="92"/>
      <c r="F1020" s="90"/>
      <c r="G1020" s="93"/>
      <c r="H1020" s="114"/>
      <c r="I1020" s="114"/>
      <c r="J1020" s="114"/>
      <c r="K1020" s="114"/>
      <c r="L1020" s="174"/>
      <c r="M1020" s="92"/>
      <c r="N1020" s="90"/>
      <c r="O1020" s="90"/>
      <c r="P1020" s="93"/>
      <c r="Q1020" s="90"/>
      <c r="R1020" s="180"/>
      <c r="S1020" s="93"/>
      <c r="T1020" s="93"/>
    </row>
    <row r="1021" spans="1:20" ht="66" customHeight="1" x14ac:dyDescent="0.25">
      <c r="A1021" s="89"/>
      <c r="B1021" s="90"/>
      <c r="C1021" s="90"/>
      <c r="D1021" s="90"/>
      <c r="E1021" s="92"/>
      <c r="F1021" s="90"/>
      <c r="G1021" s="93"/>
      <c r="H1021" s="114"/>
      <c r="I1021" s="114"/>
      <c r="J1021" s="114"/>
      <c r="K1021" s="114"/>
      <c r="L1021" s="174"/>
      <c r="M1021" s="92"/>
      <c r="N1021" s="90"/>
      <c r="O1021" s="90"/>
      <c r="P1021" s="93"/>
      <c r="Q1021" s="90"/>
      <c r="R1021" s="180"/>
      <c r="S1021" s="93"/>
      <c r="T1021" s="93"/>
    </row>
    <row r="1022" spans="1:20" ht="66" customHeight="1" x14ac:dyDescent="0.25">
      <c r="A1022" s="89"/>
      <c r="B1022" s="90"/>
      <c r="C1022" s="90"/>
      <c r="D1022" s="90"/>
      <c r="E1022" s="92"/>
      <c r="F1022" s="90"/>
      <c r="G1022" s="93"/>
      <c r="H1022" s="114"/>
      <c r="I1022" s="114"/>
      <c r="J1022" s="114"/>
      <c r="K1022" s="114"/>
      <c r="L1022" s="174"/>
      <c r="M1022" s="92"/>
      <c r="N1022" s="90"/>
      <c r="O1022" s="90"/>
      <c r="P1022" s="93"/>
      <c r="Q1022" s="90"/>
      <c r="R1022" s="180"/>
      <c r="S1022" s="93"/>
      <c r="T1022" s="93"/>
    </row>
    <row r="1023" spans="1:20" ht="66" customHeight="1" x14ac:dyDescent="0.25">
      <c r="A1023" s="89"/>
      <c r="B1023" s="90"/>
      <c r="C1023" s="90"/>
      <c r="D1023" s="90"/>
      <c r="E1023" s="92"/>
      <c r="F1023" s="90"/>
      <c r="G1023" s="93"/>
      <c r="H1023" s="114"/>
      <c r="I1023" s="114"/>
      <c r="J1023" s="114"/>
      <c r="K1023" s="114"/>
      <c r="L1023" s="174"/>
      <c r="M1023" s="92"/>
      <c r="N1023" s="90"/>
      <c r="O1023" s="90"/>
      <c r="P1023" s="93"/>
      <c r="Q1023" s="90"/>
      <c r="R1023" s="180"/>
      <c r="S1023" s="93"/>
      <c r="T1023" s="93"/>
    </row>
    <row r="1024" spans="1:20" ht="66" customHeight="1" x14ac:dyDescent="0.25">
      <c r="A1024" s="89"/>
      <c r="B1024" s="90"/>
      <c r="C1024" s="90"/>
      <c r="D1024" s="90"/>
      <c r="E1024" s="92"/>
      <c r="F1024" s="90"/>
      <c r="G1024" s="93"/>
      <c r="H1024" s="114"/>
      <c r="I1024" s="114"/>
      <c r="J1024" s="114"/>
      <c r="K1024" s="114"/>
      <c r="L1024" s="174"/>
      <c r="M1024" s="92"/>
      <c r="N1024" s="90"/>
      <c r="O1024" s="90"/>
      <c r="P1024" s="93"/>
      <c r="Q1024" s="90"/>
      <c r="R1024" s="180"/>
      <c r="S1024" s="93"/>
      <c r="T1024" s="93"/>
    </row>
    <row r="1025" spans="1:20" ht="66" customHeight="1" x14ac:dyDescent="0.25">
      <c r="A1025" s="89"/>
      <c r="B1025" s="90"/>
      <c r="C1025" s="90"/>
      <c r="D1025" s="90"/>
      <c r="E1025" s="92"/>
      <c r="F1025" s="90"/>
      <c r="G1025" s="93"/>
      <c r="H1025" s="114"/>
      <c r="I1025" s="114"/>
      <c r="J1025" s="114"/>
      <c r="K1025" s="114"/>
      <c r="L1025" s="174"/>
      <c r="M1025" s="92"/>
      <c r="N1025" s="90"/>
      <c r="O1025" s="90"/>
      <c r="P1025" s="93"/>
      <c r="Q1025" s="90"/>
      <c r="R1025" s="180"/>
      <c r="S1025" s="93"/>
      <c r="T1025" s="93"/>
    </row>
    <row r="1026" spans="1:20" ht="66" customHeight="1" x14ac:dyDescent="0.25">
      <c r="A1026" s="89"/>
      <c r="B1026" s="90"/>
      <c r="C1026" s="90"/>
      <c r="D1026" s="90"/>
      <c r="E1026" s="92"/>
      <c r="F1026" s="90"/>
      <c r="G1026" s="93"/>
      <c r="H1026" s="114"/>
      <c r="I1026" s="114"/>
      <c r="J1026" s="114"/>
      <c r="K1026" s="114"/>
      <c r="L1026" s="174"/>
      <c r="M1026" s="92"/>
      <c r="N1026" s="90"/>
      <c r="O1026" s="90"/>
      <c r="P1026" s="93"/>
      <c r="Q1026" s="90"/>
      <c r="R1026" s="180"/>
      <c r="S1026" s="93"/>
      <c r="T1026" s="93"/>
    </row>
    <row r="1027" spans="1:20" ht="66" customHeight="1" x14ac:dyDescent="0.25">
      <c r="A1027" s="89"/>
      <c r="B1027" s="90"/>
      <c r="C1027" s="90"/>
      <c r="D1027" s="90"/>
      <c r="E1027" s="92"/>
      <c r="F1027" s="90"/>
      <c r="G1027" s="93"/>
      <c r="H1027" s="114"/>
      <c r="I1027" s="114"/>
      <c r="J1027" s="114"/>
      <c r="K1027" s="114"/>
      <c r="L1027" s="174"/>
      <c r="M1027" s="92"/>
      <c r="N1027" s="90"/>
      <c r="O1027" s="90"/>
      <c r="P1027" s="93"/>
      <c r="Q1027" s="90"/>
      <c r="R1027" s="180"/>
      <c r="S1027" s="93"/>
      <c r="T1027" s="93"/>
    </row>
    <row r="1028" spans="1:20" ht="66" customHeight="1" x14ac:dyDescent="0.25">
      <c r="A1028" s="89"/>
      <c r="B1028" s="90"/>
      <c r="C1028" s="90"/>
      <c r="D1028" s="90"/>
      <c r="E1028" s="92"/>
      <c r="F1028" s="90"/>
      <c r="G1028" s="93"/>
      <c r="H1028" s="114"/>
      <c r="I1028" s="114"/>
      <c r="J1028" s="114"/>
      <c r="K1028" s="114"/>
      <c r="L1028" s="174"/>
      <c r="M1028" s="92"/>
      <c r="N1028" s="90"/>
      <c r="O1028" s="90"/>
      <c r="P1028" s="93"/>
      <c r="Q1028" s="90"/>
      <c r="R1028" s="180"/>
      <c r="S1028" s="93"/>
      <c r="T1028" s="93"/>
    </row>
    <row r="1029" spans="1:20" ht="66" customHeight="1" x14ac:dyDescent="0.25">
      <c r="A1029" s="89"/>
      <c r="B1029" s="90"/>
      <c r="C1029" s="90"/>
      <c r="D1029" s="90"/>
      <c r="E1029" s="92"/>
      <c r="F1029" s="90"/>
      <c r="G1029" s="93"/>
      <c r="H1029" s="114"/>
      <c r="I1029" s="114"/>
      <c r="J1029" s="114"/>
      <c r="K1029" s="114"/>
      <c r="L1029" s="174"/>
      <c r="M1029" s="92"/>
      <c r="N1029" s="90"/>
      <c r="O1029" s="90"/>
      <c r="P1029" s="93"/>
      <c r="Q1029" s="90"/>
      <c r="R1029" s="180"/>
      <c r="S1029" s="93"/>
      <c r="T1029" s="93"/>
    </row>
    <row r="1030" spans="1:20" ht="66" customHeight="1" x14ac:dyDescent="0.25">
      <c r="A1030" s="89"/>
      <c r="B1030" s="90"/>
      <c r="C1030" s="90"/>
      <c r="D1030" s="90"/>
      <c r="E1030" s="92"/>
      <c r="F1030" s="90"/>
      <c r="G1030" s="93"/>
      <c r="H1030" s="114"/>
      <c r="I1030" s="114"/>
      <c r="J1030" s="114"/>
      <c r="K1030" s="114"/>
      <c r="L1030" s="174"/>
      <c r="M1030" s="92"/>
      <c r="N1030" s="90"/>
      <c r="O1030" s="90"/>
      <c r="P1030" s="93"/>
      <c r="Q1030" s="90"/>
      <c r="R1030" s="180"/>
      <c r="S1030" s="93"/>
      <c r="T1030" s="93"/>
    </row>
    <row r="1031" spans="1:20" ht="66" customHeight="1" x14ac:dyDescent="0.25">
      <c r="A1031" s="89"/>
      <c r="B1031" s="90"/>
      <c r="C1031" s="90"/>
      <c r="D1031" s="90"/>
      <c r="E1031" s="92"/>
      <c r="F1031" s="90"/>
      <c r="G1031" s="93"/>
      <c r="H1031" s="114"/>
      <c r="I1031" s="114"/>
      <c r="J1031" s="114"/>
      <c r="K1031" s="114"/>
      <c r="L1031" s="174"/>
      <c r="M1031" s="92"/>
      <c r="N1031" s="90"/>
      <c r="O1031" s="90"/>
      <c r="P1031" s="93"/>
      <c r="Q1031" s="90"/>
      <c r="R1031" s="180"/>
      <c r="S1031" s="93"/>
      <c r="T1031" s="93"/>
    </row>
    <row r="1032" spans="1:20" ht="66" customHeight="1" x14ac:dyDescent="0.25">
      <c r="A1032" s="89"/>
      <c r="B1032" s="90"/>
      <c r="C1032" s="90"/>
      <c r="D1032" s="90"/>
      <c r="E1032" s="92"/>
      <c r="F1032" s="90"/>
      <c r="G1032" s="93"/>
      <c r="H1032" s="114"/>
      <c r="I1032" s="114"/>
      <c r="J1032" s="114"/>
      <c r="K1032" s="114"/>
      <c r="L1032" s="174"/>
      <c r="M1032" s="92"/>
      <c r="N1032" s="90"/>
      <c r="O1032" s="90"/>
      <c r="P1032" s="93"/>
      <c r="Q1032" s="90"/>
      <c r="R1032" s="180"/>
      <c r="S1032" s="93"/>
      <c r="T1032" s="93"/>
    </row>
    <row r="1033" spans="1:20" ht="66" customHeight="1" x14ac:dyDescent="0.25">
      <c r="A1033" s="89"/>
      <c r="B1033" s="90"/>
      <c r="C1033" s="90"/>
      <c r="D1033" s="90"/>
      <c r="E1033" s="92"/>
      <c r="F1033" s="90"/>
      <c r="G1033" s="93"/>
      <c r="H1033" s="114"/>
      <c r="I1033" s="114"/>
      <c r="J1033" s="114"/>
      <c r="K1033" s="114"/>
      <c r="L1033" s="174"/>
      <c r="M1033" s="92"/>
      <c r="N1033" s="90"/>
      <c r="O1033" s="90"/>
      <c r="P1033" s="93"/>
      <c r="Q1033" s="90"/>
      <c r="R1033" s="180"/>
      <c r="S1033" s="93"/>
      <c r="T1033" s="93"/>
    </row>
    <row r="1034" spans="1:20" ht="66" customHeight="1" x14ac:dyDescent="0.25">
      <c r="A1034" s="89"/>
      <c r="B1034" s="90"/>
      <c r="C1034" s="90"/>
      <c r="D1034" s="90"/>
      <c r="E1034" s="92"/>
      <c r="F1034" s="90"/>
      <c r="G1034" s="93"/>
      <c r="H1034" s="114"/>
      <c r="I1034" s="114"/>
      <c r="J1034" s="94"/>
      <c r="K1034" s="94"/>
      <c r="L1034" s="325"/>
      <c r="M1034" s="92"/>
      <c r="N1034" s="90"/>
      <c r="O1034" s="90"/>
      <c r="P1034" s="93"/>
      <c r="Q1034" s="92"/>
      <c r="R1034" s="180"/>
      <c r="S1034" s="324"/>
      <c r="T1034" s="93"/>
    </row>
    <row r="1035" spans="1:20" ht="66" customHeight="1" x14ac:dyDescent="0.25">
      <c r="A1035" s="89"/>
      <c r="B1035" s="90"/>
      <c r="C1035" s="90"/>
      <c r="D1035" s="90"/>
      <c r="E1035" s="92"/>
      <c r="F1035" s="90"/>
      <c r="G1035" s="93"/>
      <c r="H1035" s="114"/>
      <c r="I1035" s="114"/>
      <c r="J1035" s="114"/>
      <c r="K1035" s="114"/>
      <c r="L1035" s="174"/>
      <c r="M1035" s="92"/>
      <c r="N1035" s="90"/>
      <c r="O1035" s="90"/>
      <c r="P1035" s="93"/>
      <c r="Q1035" s="90"/>
      <c r="R1035" s="180"/>
      <c r="S1035" s="93"/>
      <c r="T1035" s="93"/>
    </row>
    <row r="1036" spans="1:20" ht="66" customHeight="1" x14ac:dyDescent="0.25">
      <c r="A1036" s="89"/>
      <c r="B1036" s="90"/>
      <c r="C1036" s="90"/>
      <c r="D1036" s="90"/>
      <c r="E1036" s="92"/>
      <c r="F1036" s="90"/>
      <c r="G1036" s="93"/>
      <c r="H1036" s="114"/>
      <c r="I1036" s="114"/>
      <c r="J1036" s="114"/>
      <c r="K1036" s="114"/>
      <c r="L1036" s="174"/>
      <c r="M1036" s="92"/>
      <c r="N1036" s="90"/>
      <c r="O1036" s="90"/>
      <c r="P1036" s="93"/>
      <c r="Q1036" s="90"/>
      <c r="R1036" s="180"/>
      <c r="S1036" s="93"/>
      <c r="T1036" s="93"/>
    </row>
    <row r="1037" spans="1:20" ht="66" customHeight="1" x14ac:dyDescent="0.25">
      <c r="A1037" s="89"/>
      <c r="B1037" s="90"/>
      <c r="C1037" s="90"/>
      <c r="D1037" s="90"/>
      <c r="E1037" s="92"/>
      <c r="F1037" s="90"/>
      <c r="G1037" s="93"/>
      <c r="H1037" s="114"/>
      <c r="I1037" s="114"/>
      <c r="J1037" s="114"/>
      <c r="K1037" s="114"/>
      <c r="L1037" s="174"/>
      <c r="M1037" s="92"/>
      <c r="N1037" s="90"/>
      <c r="O1037" s="90"/>
      <c r="P1037" s="93"/>
      <c r="Q1037" s="90"/>
      <c r="R1037" s="180"/>
      <c r="S1037" s="93"/>
      <c r="T1037" s="93"/>
    </row>
    <row r="1038" spans="1:20" ht="66" customHeight="1" x14ac:dyDescent="0.25">
      <c r="A1038" s="89"/>
      <c r="B1038" s="90"/>
      <c r="C1038" s="90"/>
      <c r="D1038" s="90"/>
      <c r="E1038" s="92"/>
      <c r="F1038" s="90"/>
      <c r="G1038" s="93"/>
      <c r="H1038" s="114"/>
      <c r="I1038" s="114"/>
      <c r="J1038" s="114"/>
      <c r="K1038" s="114"/>
      <c r="L1038" s="174"/>
      <c r="M1038" s="92"/>
      <c r="N1038" s="90"/>
      <c r="O1038" s="90"/>
      <c r="P1038" s="93"/>
      <c r="Q1038" s="90"/>
      <c r="R1038" s="180"/>
      <c r="S1038" s="93"/>
      <c r="T1038" s="93"/>
    </row>
    <row r="1039" spans="1:20" ht="66" customHeight="1" x14ac:dyDescent="0.25">
      <c r="A1039" s="89"/>
      <c r="B1039" s="90"/>
      <c r="C1039" s="90"/>
      <c r="D1039" s="90"/>
      <c r="E1039" s="92"/>
      <c r="F1039" s="90"/>
      <c r="G1039" s="93"/>
      <c r="H1039" s="114"/>
      <c r="I1039" s="114"/>
      <c r="J1039" s="114"/>
      <c r="K1039" s="114"/>
      <c r="L1039" s="174"/>
      <c r="M1039" s="92"/>
      <c r="N1039" s="90"/>
      <c r="O1039" s="90"/>
      <c r="P1039" s="93"/>
      <c r="Q1039" s="90"/>
      <c r="R1039" s="180"/>
      <c r="S1039" s="93"/>
      <c r="T1039" s="93"/>
    </row>
    <row r="1040" spans="1:20" ht="66" customHeight="1" x14ac:dyDescent="0.25">
      <c r="A1040" s="89"/>
      <c r="B1040" s="90"/>
      <c r="C1040" s="90"/>
      <c r="D1040" s="90"/>
      <c r="E1040" s="92"/>
      <c r="F1040" s="90"/>
      <c r="G1040" s="93"/>
      <c r="H1040" s="114"/>
      <c r="I1040" s="114"/>
      <c r="J1040" s="114"/>
      <c r="K1040" s="114"/>
      <c r="L1040" s="174"/>
      <c r="M1040" s="92"/>
      <c r="N1040" s="90"/>
      <c r="O1040" s="90"/>
      <c r="P1040" s="93"/>
      <c r="Q1040" s="90"/>
      <c r="R1040" s="180"/>
      <c r="S1040" s="93"/>
      <c r="T1040" s="93"/>
    </row>
    <row r="1041" spans="1:20" ht="66" customHeight="1" x14ac:dyDescent="0.25">
      <c r="A1041" s="89"/>
      <c r="B1041" s="90"/>
      <c r="C1041" s="90"/>
      <c r="D1041" s="90"/>
      <c r="E1041" s="92"/>
      <c r="F1041" s="90"/>
      <c r="G1041" s="93"/>
      <c r="H1041" s="114"/>
      <c r="I1041" s="114"/>
      <c r="J1041" s="114"/>
      <c r="K1041" s="114"/>
      <c r="L1041" s="174"/>
      <c r="M1041" s="92"/>
      <c r="N1041" s="90"/>
      <c r="O1041" s="90"/>
      <c r="P1041" s="93"/>
      <c r="Q1041" s="90"/>
      <c r="R1041" s="180"/>
      <c r="S1041" s="93"/>
      <c r="T1041" s="93"/>
    </row>
    <row r="1042" spans="1:20" ht="66" customHeight="1" x14ac:dyDescent="0.25">
      <c r="A1042" s="89"/>
      <c r="B1042" s="90"/>
      <c r="C1042" s="90"/>
      <c r="D1042" s="90"/>
      <c r="E1042" s="92"/>
      <c r="F1042" s="90"/>
      <c r="G1042" s="93"/>
      <c r="H1042" s="114"/>
      <c r="I1042" s="114"/>
      <c r="J1042" s="114"/>
      <c r="K1042" s="114"/>
      <c r="L1042" s="174"/>
      <c r="M1042" s="92"/>
      <c r="N1042" s="90"/>
      <c r="O1042" s="90"/>
      <c r="P1042" s="93"/>
      <c r="Q1042" s="90"/>
      <c r="R1042" s="180"/>
      <c r="S1042" s="93"/>
      <c r="T1042" s="93"/>
    </row>
    <row r="1043" spans="1:20" ht="66" customHeight="1" x14ac:dyDescent="0.25">
      <c r="A1043" s="89"/>
      <c r="B1043" s="90"/>
      <c r="C1043" s="90"/>
      <c r="D1043" s="90"/>
      <c r="E1043" s="92"/>
      <c r="F1043" s="90"/>
      <c r="G1043" s="93"/>
      <c r="H1043" s="114"/>
      <c r="I1043" s="114"/>
      <c r="J1043" s="114"/>
      <c r="K1043" s="114"/>
      <c r="L1043" s="174"/>
      <c r="M1043" s="92"/>
      <c r="N1043" s="90"/>
      <c r="O1043" s="90"/>
      <c r="P1043" s="93"/>
      <c r="Q1043" s="90"/>
      <c r="R1043" s="180"/>
      <c r="S1043" s="93"/>
      <c r="T1043" s="93"/>
    </row>
    <row r="1044" spans="1:20" ht="66" customHeight="1" x14ac:dyDescent="0.25">
      <c r="A1044" s="89"/>
      <c r="B1044" s="90"/>
      <c r="C1044" s="90"/>
      <c r="D1044" s="90"/>
      <c r="E1044" s="92"/>
      <c r="F1044" s="90"/>
      <c r="G1044" s="93"/>
      <c r="H1044" s="114"/>
      <c r="I1044" s="114"/>
      <c r="J1044" s="114"/>
      <c r="K1044" s="114"/>
      <c r="L1044" s="174"/>
      <c r="M1044" s="92"/>
      <c r="N1044" s="90"/>
      <c r="O1044" s="90"/>
      <c r="P1044" s="93"/>
      <c r="Q1044" s="90"/>
      <c r="R1044" s="180"/>
      <c r="S1044" s="93"/>
      <c r="T1044" s="93"/>
    </row>
    <row r="1045" spans="1:20" ht="66" customHeight="1" x14ac:dyDescent="0.25">
      <c r="A1045" s="89"/>
      <c r="B1045" s="90"/>
      <c r="C1045" s="90"/>
      <c r="D1045" s="90"/>
      <c r="E1045" s="92"/>
      <c r="F1045" s="90"/>
      <c r="G1045" s="93"/>
      <c r="H1045" s="114"/>
      <c r="I1045" s="114"/>
      <c r="J1045" s="114"/>
      <c r="K1045" s="114"/>
      <c r="L1045" s="174"/>
      <c r="M1045" s="92"/>
      <c r="N1045" s="90"/>
      <c r="O1045" s="90"/>
      <c r="P1045" s="93"/>
      <c r="Q1045" s="90"/>
      <c r="R1045" s="180"/>
      <c r="S1045" s="93"/>
      <c r="T1045" s="93"/>
    </row>
    <row r="1046" spans="1:20" ht="66" customHeight="1" x14ac:dyDescent="0.25">
      <c r="A1046" s="89"/>
      <c r="B1046" s="90"/>
      <c r="C1046" s="90"/>
      <c r="D1046" s="90"/>
      <c r="E1046" s="92"/>
      <c r="F1046" s="90"/>
      <c r="G1046" s="93"/>
      <c r="H1046" s="114"/>
      <c r="I1046" s="114"/>
      <c r="J1046" s="114"/>
      <c r="K1046" s="114"/>
      <c r="L1046" s="174"/>
      <c r="M1046" s="92"/>
      <c r="N1046" s="90"/>
      <c r="O1046" s="90"/>
      <c r="P1046" s="93"/>
      <c r="Q1046" s="90"/>
      <c r="R1046" s="180"/>
      <c r="S1046" s="93"/>
      <c r="T1046" s="93"/>
    </row>
    <row r="1047" spans="1:20" ht="66" customHeight="1" x14ac:dyDescent="0.25">
      <c r="A1047" s="89"/>
      <c r="B1047" s="90"/>
      <c r="C1047" s="90"/>
      <c r="D1047" s="90"/>
      <c r="E1047" s="92"/>
      <c r="F1047" s="90"/>
      <c r="G1047" s="93"/>
      <c r="H1047" s="114"/>
      <c r="I1047" s="114"/>
      <c r="J1047" s="114"/>
      <c r="K1047" s="114"/>
      <c r="L1047" s="174"/>
      <c r="M1047" s="92"/>
      <c r="N1047" s="90"/>
      <c r="O1047" s="90"/>
      <c r="P1047" s="93"/>
      <c r="Q1047" s="90"/>
      <c r="R1047" s="180"/>
      <c r="S1047" s="93"/>
      <c r="T1047" s="93"/>
    </row>
    <row r="1048" spans="1:20" ht="66" customHeight="1" x14ac:dyDescent="0.25">
      <c r="A1048" s="89"/>
      <c r="B1048" s="90"/>
      <c r="C1048" s="90"/>
      <c r="D1048" s="90"/>
      <c r="E1048" s="92"/>
      <c r="F1048" s="90"/>
      <c r="G1048" s="93"/>
      <c r="H1048" s="114"/>
      <c r="I1048" s="114"/>
      <c r="J1048" s="114"/>
      <c r="K1048" s="114"/>
      <c r="L1048" s="174"/>
      <c r="M1048" s="92"/>
      <c r="N1048" s="90"/>
      <c r="O1048" s="90"/>
      <c r="P1048" s="93"/>
      <c r="Q1048" s="90"/>
      <c r="R1048" s="180"/>
      <c r="S1048" s="93"/>
      <c r="T1048" s="93"/>
    </row>
    <row r="1049" spans="1:20" ht="66" customHeight="1" x14ac:dyDescent="0.25">
      <c r="A1049" s="89"/>
      <c r="B1049" s="90"/>
      <c r="C1049" s="90"/>
      <c r="D1049" s="90"/>
      <c r="E1049" s="92"/>
      <c r="F1049" s="90"/>
      <c r="G1049" s="93"/>
      <c r="H1049" s="114"/>
      <c r="I1049" s="114"/>
      <c r="J1049" s="114"/>
      <c r="K1049" s="114"/>
      <c r="L1049" s="174"/>
      <c r="M1049" s="92"/>
      <c r="N1049" s="90"/>
      <c r="O1049" s="90"/>
      <c r="P1049" s="93"/>
      <c r="Q1049" s="90"/>
      <c r="R1049" s="180"/>
      <c r="S1049" s="93"/>
      <c r="T1049" s="93"/>
    </row>
    <row r="1050" spans="1:20" ht="66" customHeight="1" x14ac:dyDescent="0.25">
      <c r="A1050" s="89"/>
      <c r="B1050" s="90"/>
      <c r="C1050" s="90"/>
      <c r="D1050" s="90"/>
      <c r="E1050" s="92"/>
      <c r="F1050" s="90"/>
      <c r="G1050" s="93"/>
      <c r="H1050" s="114"/>
      <c r="I1050" s="114"/>
      <c r="J1050" s="114"/>
      <c r="K1050" s="114"/>
      <c r="L1050" s="174"/>
      <c r="M1050" s="92"/>
      <c r="N1050" s="90"/>
      <c r="O1050" s="90"/>
      <c r="P1050" s="93"/>
      <c r="Q1050" s="90"/>
      <c r="R1050" s="180"/>
      <c r="S1050" s="93"/>
      <c r="T1050" s="93"/>
    </row>
    <row r="1051" spans="1:20" ht="66" customHeight="1" x14ac:dyDescent="0.25">
      <c r="A1051" s="89"/>
      <c r="B1051" s="90"/>
      <c r="C1051" s="90"/>
      <c r="D1051" s="90"/>
      <c r="E1051" s="92"/>
      <c r="F1051" s="90"/>
      <c r="G1051" s="93"/>
      <c r="H1051" s="114"/>
      <c r="I1051" s="114"/>
      <c r="J1051" s="114"/>
      <c r="K1051" s="114"/>
      <c r="L1051" s="174"/>
      <c r="M1051" s="92"/>
      <c r="N1051" s="90"/>
      <c r="O1051" s="90"/>
      <c r="P1051" s="93"/>
      <c r="Q1051" s="90"/>
      <c r="R1051" s="180"/>
      <c r="S1051" s="93"/>
      <c r="T1051" s="93"/>
    </row>
    <row r="1052" spans="1:20" ht="66" customHeight="1" x14ac:dyDescent="0.25">
      <c r="A1052" s="89"/>
      <c r="B1052" s="90"/>
      <c r="C1052" s="90"/>
      <c r="D1052" s="90"/>
      <c r="E1052" s="92"/>
      <c r="F1052" s="90"/>
      <c r="G1052" s="93"/>
      <c r="H1052" s="114"/>
      <c r="I1052" s="114"/>
      <c r="J1052" s="114"/>
      <c r="K1052" s="114"/>
      <c r="L1052" s="174"/>
      <c r="M1052" s="92"/>
      <c r="N1052" s="90"/>
      <c r="O1052" s="90"/>
      <c r="P1052" s="93"/>
      <c r="Q1052" s="90"/>
      <c r="R1052" s="180"/>
      <c r="S1052" s="93"/>
      <c r="T1052" s="93"/>
    </row>
    <row r="1053" spans="1:20" ht="66" customHeight="1" x14ac:dyDescent="0.25">
      <c r="A1053" s="89"/>
      <c r="B1053" s="90"/>
      <c r="C1053" s="90"/>
      <c r="D1053" s="90"/>
      <c r="E1053" s="92"/>
      <c r="F1053" s="90"/>
      <c r="G1053" s="93"/>
      <c r="H1053" s="114"/>
      <c r="I1053" s="114"/>
      <c r="J1053" s="114"/>
      <c r="K1053" s="114"/>
      <c r="L1053" s="174"/>
      <c r="M1053" s="92"/>
      <c r="N1053" s="90"/>
      <c r="O1053" s="90"/>
      <c r="P1053" s="93"/>
      <c r="Q1053" s="90"/>
      <c r="R1053" s="180"/>
      <c r="S1053" s="93"/>
      <c r="T1053" s="93"/>
    </row>
    <row r="1054" spans="1:20" ht="66" customHeight="1" x14ac:dyDescent="0.25">
      <c r="A1054" s="89"/>
      <c r="B1054" s="90"/>
      <c r="C1054" s="90"/>
      <c r="D1054" s="90"/>
      <c r="E1054" s="92"/>
      <c r="F1054" s="90"/>
      <c r="G1054" s="93"/>
      <c r="H1054" s="114"/>
      <c r="I1054" s="114"/>
      <c r="J1054" s="114"/>
      <c r="K1054" s="114"/>
      <c r="L1054" s="174"/>
      <c r="M1054" s="92"/>
      <c r="N1054" s="90"/>
      <c r="O1054" s="90"/>
      <c r="P1054" s="93"/>
      <c r="Q1054" s="90"/>
      <c r="R1054" s="180"/>
      <c r="S1054" s="93"/>
      <c r="T1054" s="93"/>
    </row>
    <row r="1055" spans="1:20" ht="66" customHeight="1" x14ac:dyDescent="0.25">
      <c r="A1055" s="89"/>
      <c r="B1055" s="90"/>
      <c r="C1055" s="90"/>
      <c r="D1055" s="90"/>
      <c r="E1055" s="92"/>
      <c r="F1055" s="90"/>
      <c r="G1055" s="93"/>
      <c r="H1055" s="114"/>
      <c r="I1055" s="114"/>
      <c r="J1055" s="114"/>
      <c r="K1055" s="114"/>
      <c r="L1055" s="174"/>
      <c r="M1055" s="92"/>
      <c r="N1055" s="90"/>
      <c r="O1055" s="90"/>
      <c r="P1055" s="93"/>
      <c r="Q1055" s="90"/>
      <c r="R1055" s="180"/>
      <c r="S1055" s="93"/>
      <c r="T1055" s="93"/>
    </row>
    <row r="1056" spans="1:20" ht="66" customHeight="1" x14ac:dyDescent="0.25">
      <c r="A1056" s="89"/>
      <c r="B1056" s="90"/>
      <c r="C1056" s="90"/>
      <c r="D1056" s="90"/>
      <c r="E1056" s="92"/>
      <c r="F1056" s="90"/>
      <c r="G1056" s="93"/>
      <c r="H1056" s="114"/>
      <c r="I1056" s="114"/>
      <c r="J1056" s="114"/>
      <c r="K1056" s="114"/>
      <c r="L1056" s="174"/>
      <c r="M1056" s="92"/>
      <c r="N1056" s="90"/>
      <c r="O1056" s="90"/>
      <c r="P1056" s="93"/>
      <c r="Q1056" s="90"/>
      <c r="R1056" s="180"/>
      <c r="S1056" s="93"/>
      <c r="T1056" s="93"/>
    </row>
    <row r="1057" spans="1:20" ht="66" customHeight="1" x14ac:dyDescent="0.25">
      <c r="A1057" s="89"/>
      <c r="B1057" s="90"/>
      <c r="C1057" s="90"/>
      <c r="D1057" s="90"/>
      <c r="E1057" s="92"/>
      <c r="F1057" s="90"/>
      <c r="G1057" s="93"/>
      <c r="H1057" s="114"/>
      <c r="I1057" s="114"/>
      <c r="J1057" s="114"/>
      <c r="K1057" s="114"/>
      <c r="L1057" s="174"/>
      <c r="M1057" s="92"/>
      <c r="N1057" s="90"/>
      <c r="O1057" s="90"/>
      <c r="P1057" s="93"/>
      <c r="Q1057" s="90"/>
      <c r="R1057" s="180"/>
      <c r="S1057" s="93"/>
      <c r="T1057" s="93"/>
    </row>
    <row r="1058" spans="1:20" ht="66" customHeight="1" x14ac:dyDescent="0.25">
      <c r="A1058" s="89"/>
      <c r="B1058" s="90"/>
      <c r="C1058" s="90"/>
      <c r="D1058" s="90"/>
      <c r="E1058" s="92"/>
      <c r="F1058" s="90"/>
      <c r="G1058" s="93"/>
      <c r="H1058" s="114"/>
      <c r="I1058" s="114"/>
      <c r="J1058" s="114"/>
      <c r="K1058" s="114"/>
      <c r="L1058" s="174"/>
      <c r="M1058" s="92"/>
      <c r="N1058" s="90"/>
      <c r="O1058" s="90"/>
      <c r="P1058" s="93"/>
      <c r="Q1058" s="90"/>
      <c r="R1058" s="180"/>
      <c r="S1058" s="93"/>
      <c r="T1058" s="93"/>
    </row>
    <row r="1059" spans="1:20" ht="66" customHeight="1" x14ac:dyDescent="0.25">
      <c r="A1059" s="89"/>
      <c r="B1059" s="90"/>
      <c r="C1059" s="90"/>
      <c r="D1059" s="90"/>
      <c r="E1059" s="92"/>
      <c r="F1059" s="90"/>
      <c r="G1059" s="93"/>
      <c r="H1059" s="114"/>
      <c r="I1059" s="114"/>
      <c r="J1059" s="114"/>
      <c r="K1059" s="114"/>
      <c r="L1059" s="174"/>
      <c r="M1059" s="92"/>
      <c r="N1059" s="90"/>
      <c r="O1059" s="90"/>
      <c r="P1059" s="93"/>
      <c r="Q1059" s="90"/>
      <c r="R1059" s="180"/>
      <c r="S1059" s="93"/>
      <c r="T1059" s="93"/>
    </row>
    <row r="1060" spans="1:20" ht="66" customHeight="1" x14ac:dyDescent="0.25">
      <c r="A1060" s="89"/>
      <c r="B1060" s="90"/>
      <c r="C1060" s="90"/>
      <c r="D1060" s="90"/>
      <c r="E1060" s="92"/>
      <c r="F1060" s="90"/>
      <c r="G1060" s="93"/>
      <c r="H1060" s="114"/>
      <c r="I1060" s="114"/>
      <c r="J1060" s="114"/>
      <c r="K1060" s="114"/>
      <c r="L1060" s="174"/>
      <c r="M1060" s="92"/>
      <c r="N1060" s="90"/>
      <c r="O1060" s="90"/>
      <c r="P1060" s="93"/>
      <c r="Q1060" s="90"/>
      <c r="R1060" s="180"/>
      <c r="S1060" s="93"/>
      <c r="T1060" s="93"/>
    </row>
    <row r="1061" spans="1:20" ht="66" customHeight="1" x14ac:dyDescent="0.25">
      <c r="A1061" s="89"/>
      <c r="B1061" s="90"/>
      <c r="C1061" s="90"/>
      <c r="D1061" s="90"/>
      <c r="E1061" s="92"/>
      <c r="F1061" s="90"/>
      <c r="G1061" s="93"/>
      <c r="H1061" s="114"/>
      <c r="I1061" s="114"/>
      <c r="J1061" s="114"/>
      <c r="K1061" s="114"/>
      <c r="L1061" s="174"/>
      <c r="M1061" s="92"/>
      <c r="N1061" s="90"/>
      <c r="O1061" s="90"/>
      <c r="P1061" s="93"/>
      <c r="Q1061" s="90"/>
      <c r="R1061" s="180"/>
      <c r="S1061" s="93"/>
      <c r="T1061" s="93"/>
    </row>
    <row r="1062" spans="1:20" ht="66" customHeight="1" x14ac:dyDescent="0.25">
      <c r="A1062" s="89"/>
      <c r="B1062" s="90"/>
      <c r="C1062" s="90"/>
      <c r="D1062" s="90"/>
      <c r="E1062" s="92"/>
      <c r="F1062" s="90"/>
      <c r="G1062" s="93"/>
      <c r="H1062" s="114"/>
      <c r="I1062" s="114"/>
      <c r="J1062" s="114"/>
      <c r="K1062" s="114"/>
      <c r="L1062" s="174"/>
      <c r="M1062" s="92"/>
      <c r="N1062" s="90"/>
      <c r="O1062" s="90"/>
      <c r="P1062" s="93"/>
      <c r="Q1062" s="90"/>
      <c r="R1062" s="180"/>
      <c r="S1062" s="93"/>
      <c r="T1062" s="93"/>
    </row>
    <row r="1063" spans="1:20" ht="66" customHeight="1" x14ac:dyDescent="0.25">
      <c r="A1063" s="89"/>
      <c r="B1063" s="90"/>
      <c r="C1063" s="90"/>
      <c r="D1063" s="90"/>
      <c r="E1063" s="92"/>
      <c r="F1063" s="90"/>
      <c r="G1063" s="93"/>
      <c r="H1063" s="114"/>
      <c r="I1063" s="114"/>
      <c r="J1063" s="114"/>
      <c r="K1063" s="114"/>
      <c r="L1063" s="174"/>
      <c r="M1063" s="92"/>
      <c r="N1063" s="90"/>
      <c r="O1063" s="90"/>
      <c r="P1063" s="93"/>
      <c r="Q1063" s="90"/>
      <c r="R1063" s="180"/>
      <c r="S1063" s="93"/>
      <c r="T1063" s="93"/>
    </row>
    <row r="1064" spans="1:20" ht="66" customHeight="1" x14ac:dyDescent="0.25">
      <c r="A1064" s="89"/>
      <c r="B1064" s="90"/>
      <c r="C1064" s="90"/>
      <c r="D1064" s="90"/>
      <c r="E1064" s="92"/>
      <c r="F1064" s="90"/>
      <c r="G1064" s="93"/>
      <c r="H1064" s="114"/>
      <c r="I1064" s="114"/>
      <c r="J1064" s="114"/>
      <c r="K1064" s="114"/>
      <c r="L1064" s="174"/>
      <c r="M1064" s="92"/>
      <c r="N1064" s="90"/>
      <c r="O1064" s="90"/>
      <c r="P1064" s="93"/>
      <c r="Q1064" s="90"/>
      <c r="R1064" s="180"/>
      <c r="S1064" s="93"/>
      <c r="T1064" s="93"/>
    </row>
    <row r="1065" spans="1:20" ht="66" customHeight="1" x14ac:dyDescent="0.25">
      <c r="A1065" s="89"/>
      <c r="B1065" s="90"/>
      <c r="C1065" s="90"/>
      <c r="D1065" s="90"/>
      <c r="E1065" s="92"/>
      <c r="F1065" s="90"/>
      <c r="G1065" s="93"/>
      <c r="H1065" s="114"/>
      <c r="I1065" s="114"/>
      <c r="J1065" s="114"/>
      <c r="K1065" s="94"/>
      <c r="L1065" s="174"/>
      <c r="M1065" s="92"/>
      <c r="N1065" s="90"/>
      <c r="O1065" s="90"/>
      <c r="P1065" s="93"/>
      <c r="Q1065" s="92"/>
      <c r="R1065" s="180"/>
      <c r="S1065" s="324"/>
      <c r="T1065" s="93"/>
    </row>
  </sheetData>
  <mergeCells count="6">
    <mergeCell ref="B5:E5"/>
    <mergeCell ref="T6:T7"/>
    <mergeCell ref="R6:R7"/>
    <mergeCell ref="S6:S7"/>
    <mergeCell ref="H6:I6"/>
    <mergeCell ref="J6:K6"/>
  </mergeCells>
  <printOptions horizontalCentered="1"/>
  <pageMargins left="0.5" right="0.3" top="0.3" bottom="0.3" header="0.3" footer="0.3"/>
  <pageSetup paperSize="9" scale="32" fitToHeight="0" orientation="landscape" r:id="rId1"/>
  <rowBreaks count="1" manualBreakCount="1">
    <brk id="787" max="16383"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00B0F0"/>
    <pageSetUpPr fitToPage="1"/>
  </sheetPr>
  <dimension ref="A1:S41"/>
  <sheetViews>
    <sheetView view="pageBreakPreview" zoomScale="70" zoomScaleNormal="100" zoomScaleSheetLayoutView="85" workbookViewId="0">
      <pane xSplit="2" ySplit="5" topLeftCell="D6" activePane="bottomRight" state="frozen"/>
      <selection pane="topRight" activeCell="E4615" sqref="E4615"/>
      <selection pane="bottomLeft" activeCell="E4615" sqref="E4615"/>
      <selection pane="bottomRight" activeCell="B9" sqref="B9"/>
    </sheetView>
  </sheetViews>
  <sheetFormatPr defaultColWidth="9.140625" defaultRowHeight="15" outlineLevelRow="1" x14ac:dyDescent="0.25"/>
  <cols>
    <col min="1" max="1" width="3.28515625" style="2" customWidth="1"/>
    <col min="2" max="2" width="45.7109375" style="2" customWidth="1"/>
    <col min="3" max="3" width="5.5703125" style="144" hidden="1" customWidth="1"/>
    <col min="4" max="4" width="7.7109375" style="144" customWidth="1"/>
    <col min="5" max="15" width="7.7109375" style="2" customWidth="1"/>
    <col min="16" max="16" width="9.85546875" style="2" customWidth="1"/>
    <col min="17" max="17" width="8.28515625" style="2" customWidth="1"/>
    <col min="18" max="16384" width="9.140625" style="2"/>
  </cols>
  <sheetData>
    <row r="1" spans="1:19" ht="20.25" x14ac:dyDescent="0.25">
      <c r="A1" s="9"/>
      <c r="B1" s="9"/>
      <c r="C1" s="13"/>
      <c r="D1" s="286"/>
      <c r="E1" s="33"/>
      <c r="F1" s="33"/>
      <c r="G1" s="49" t="s">
        <v>9839</v>
      </c>
      <c r="H1" s="33"/>
      <c r="I1" s="33"/>
      <c r="J1" s="9"/>
      <c r="K1" s="1"/>
      <c r="L1" s="9"/>
      <c r="M1" s="58"/>
      <c r="N1" s="59" t="s">
        <v>9840</v>
      </c>
      <c r="O1" s="60" t="s">
        <v>9831</v>
      </c>
      <c r="P1" s="58"/>
      <c r="Q1" s="9"/>
    </row>
    <row r="2" spans="1:19" ht="20.25" x14ac:dyDescent="0.25">
      <c r="A2" s="9"/>
      <c r="B2" s="9"/>
      <c r="C2" s="13"/>
      <c r="D2" s="286"/>
      <c r="E2" s="33"/>
      <c r="F2" s="33"/>
      <c r="G2" s="56" t="s">
        <v>9841</v>
      </c>
      <c r="H2" s="33"/>
      <c r="I2" s="33"/>
      <c r="J2" s="9"/>
      <c r="K2" s="1"/>
      <c r="L2" s="9"/>
      <c r="M2" s="58"/>
      <c r="N2" s="59" t="s">
        <v>9842</v>
      </c>
      <c r="O2" s="60" t="s">
        <v>5380</v>
      </c>
      <c r="P2" s="58"/>
      <c r="Q2" s="9"/>
    </row>
    <row r="3" spans="1:19" ht="18" customHeight="1" thickBot="1" x14ac:dyDescent="0.3">
      <c r="A3" s="153" t="s">
        <v>9843</v>
      </c>
      <c r="B3" s="50"/>
      <c r="C3" s="182"/>
      <c r="D3" s="286"/>
      <c r="E3" s="33"/>
      <c r="F3" s="61" t="s">
        <v>9844</v>
      </c>
      <c r="G3" s="62">
        <v>2023</v>
      </c>
      <c r="H3" s="33"/>
      <c r="I3" s="33"/>
      <c r="J3" s="51"/>
      <c r="L3" s="9"/>
      <c r="M3" s="58"/>
      <c r="N3" s="59" t="s">
        <v>9845</v>
      </c>
      <c r="O3" s="350">
        <f ca="1">TODAY()</f>
        <v>46004</v>
      </c>
      <c r="P3" s="350"/>
      <c r="Q3" s="9"/>
    </row>
    <row r="4" spans="1:19" ht="17.45" customHeight="1" thickBot="1" x14ac:dyDescent="0.3">
      <c r="A4" s="18"/>
      <c r="B4" s="19" t="s">
        <v>9846</v>
      </c>
      <c r="C4" s="19"/>
      <c r="D4" s="20">
        <v>31</v>
      </c>
      <c r="E4" s="20">
        <f>DAY(EOMONTH(DATE(G3,E5,1),0))</f>
        <v>28</v>
      </c>
      <c r="F4" s="20">
        <v>31</v>
      </c>
      <c r="G4" s="20">
        <v>30</v>
      </c>
      <c r="H4" s="20">
        <v>31</v>
      </c>
      <c r="I4" s="20">
        <v>30</v>
      </c>
      <c r="J4" s="20">
        <v>31</v>
      </c>
      <c r="K4" s="20">
        <v>31</v>
      </c>
      <c r="L4" s="20">
        <v>30</v>
      </c>
      <c r="M4" s="20">
        <v>31</v>
      </c>
      <c r="N4" s="20">
        <v>30</v>
      </c>
      <c r="O4" s="20">
        <v>31</v>
      </c>
      <c r="P4" s="18"/>
      <c r="Q4" s="9"/>
    </row>
    <row r="5" spans="1:19" ht="27" customHeight="1" x14ac:dyDescent="0.25">
      <c r="A5" s="22"/>
      <c r="B5" s="297" t="s">
        <v>9847</v>
      </c>
      <c r="C5" s="298" t="s">
        <v>15</v>
      </c>
      <c r="D5" s="299">
        <v>1</v>
      </c>
      <c r="E5" s="300">
        <v>2</v>
      </c>
      <c r="F5" s="300">
        <v>3</v>
      </c>
      <c r="G5" s="300">
        <v>4</v>
      </c>
      <c r="H5" s="300">
        <v>5</v>
      </c>
      <c r="I5" s="300">
        <v>6</v>
      </c>
      <c r="J5" s="300">
        <v>7</v>
      </c>
      <c r="K5" s="300">
        <v>8</v>
      </c>
      <c r="L5" s="300">
        <v>9</v>
      </c>
      <c r="M5" s="300">
        <v>10</v>
      </c>
      <c r="N5" s="300">
        <v>11</v>
      </c>
      <c r="O5" s="301">
        <v>12</v>
      </c>
      <c r="P5" s="302" t="s">
        <v>9848</v>
      </c>
      <c r="Q5" s="24" t="s">
        <v>9849</v>
      </c>
    </row>
    <row r="6" spans="1:19" ht="27" customHeight="1" outlineLevel="1" x14ac:dyDescent="0.25">
      <c r="A6" s="347" t="s">
        <v>9850</v>
      </c>
      <c r="B6" s="294" t="s">
        <v>9851</v>
      </c>
      <c r="C6" s="184"/>
      <c r="D6" s="303">
        <f>COUNTIFS(DATA!$I:$I,"&gt;="&amp;DATE($G$3,D$5,1),DATA!$I:$I,"&lt;="&amp;DATE($G$3,D$5,D$4))</f>
        <v>0</v>
      </c>
      <c r="E6" s="304">
        <f>COUNTIFS(DATA!$I:$I,"&gt;="&amp;DATE($G$3,E$5,1),DATA!$I:$I,"&lt;="&amp;DATE($G$3,E$5,E$4))</f>
        <v>0</v>
      </c>
      <c r="F6" s="304">
        <f>COUNTIFS(DATA!$I:$I,"&gt;="&amp;DATE($G$3,F$5,1),DATA!$I:$I,"&lt;="&amp;DATE($G$3,F$5,F$4))</f>
        <v>0</v>
      </c>
      <c r="G6" s="304">
        <f>COUNTIFS(DATA!$I:$I,"&gt;="&amp;DATE($G$3,G$5,1),DATA!$I:$I,"&lt;="&amp;DATE($G$3,G$5,G$4))</f>
        <v>0</v>
      </c>
      <c r="H6" s="304">
        <f>COUNTIFS(DATA!$I:$I,"&gt;="&amp;DATE($G$3,H$5,1),DATA!$I:$I,"&lt;="&amp;DATE($G$3,H$5,H$4))</f>
        <v>0</v>
      </c>
      <c r="I6" s="304">
        <f>COUNTIFS(DATA!$I:$I,"&gt;="&amp;DATE($G$3,I$5,1),DATA!$I:$I,"&lt;="&amp;DATE($G$3,I$5,I$4))</f>
        <v>0</v>
      </c>
      <c r="J6" s="304">
        <f>COUNTIFS(DATA!$I:$I,"&gt;="&amp;DATE($G$3,J$5,1),DATA!$I:$I,"&lt;="&amp;DATE($G$3,J$5,J$4))</f>
        <v>0</v>
      </c>
      <c r="K6" s="304">
        <f>COUNTIFS(DATA!$I:$I,"&gt;="&amp;DATE($G$3,K$5,1),DATA!$I:$I,"&lt;="&amp;DATE($G$3,K$5,K$4))</f>
        <v>0</v>
      </c>
      <c r="L6" s="304">
        <f>COUNTIFS(DATA!$I:$I,"&gt;="&amp;DATE($G$3,L$5,1),DATA!$I:$I,"&lt;="&amp;DATE($G$3,L$5,L$4))</f>
        <v>0</v>
      </c>
      <c r="M6" s="304">
        <f>COUNTIFS(DATA!$I:$I,"&gt;="&amp;DATE($G$3,M$5,1),DATA!$I:$I,"&lt;="&amp;DATE($G$3,M$5,M$4))</f>
        <v>0</v>
      </c>
      <c r="N6" s="304">
        <f>COUNTIFS(DATA!$I:$I,"&gt;="&amp;DATE($G$3,N$5,1),DATA!$I:$I,"&lt;="&amp;DATE($G$3,N$5,N$4))</f>
        <v>0</v>
      </c>
      <c r="O6" s="305">
        <f>COUNTIFS(DATA!$I:$I,"&gt;="&amp;DATE($G$3,O$5,1),DATA!$I:$I,"&lt;="&amp;DATE($G$3,O$5,O$4))</f>
        <v>0</v>
      </c>
      <c r="P6" s="306">
        <f t="shared" ref="P6:P13" si="0">SUM(D6:O6)</f>
        <v>0</v>
      </c>
      <c r="Q6" s="25">
        <v>1</v>
      </c>
      <c r="R6" s="289"/>
    </row>
    <row r="7" spans="1:19" ht="27" customHeight="1" outlineLevel="1" x14ac:dyDescent="0.25">
      <c r="A7" s="348"/>
      <c r="B7" s="294" t="s">
        <v>9852</v>
      </c>
      <c r="C7" s="184"/>
      <c r="D7" s="303">
        <f>COUNTIFS(DATA!$K:$K,"&gt;0",DATA!$I:$I,"&gt;="&amp;DATE($G$3,D$5,1),DATA!$I:$I,"&lt;="&amp;DATE($G$3,D$5,D$4))</f>
        <v>0</v>
      </c>
      <c r="E7" s="304">
        <f>COUNTIFS(DATA!$K:$K,"&gt;0",DATA!$I:$I,"&gt;="&amp;DATE($G$3,E$5,1),DATA!$I:$I,"&lt;="&amp;DATE($G$3,E$5,E$4))</f>
        <v>0</v>
      </c>
      <c r="F7" s="304">
        <f>COUNTIFS(DATA!$K:$K,"&gt;0",DATA!$I:$I,"&gt;="&amp;DATE($G$3,F$5,1),DATA!$I:$I,"&lt;="&amp;DATE($G$3,F$5,F$4))</f>
        <v>0</v>
      </c>
      <c r="G7" s="304">
        <f>COUNTIFS(DATA!$K:$K,"&gt;0",DATA!$I:$I,"&gt;="&amp;DATE($G$3,G$5,1),DATA!$I:$I,"&lt;="&amp;DATE($G$3,G$5,G$4))</f>
        <v>0</v>
      </c>
      <c r="H7" s="304">
        <f>COUNTIFS(DATA!$K:$K,"&gt;0",DATA!$I:$I,"&gt;="&amp;DATE($G$3,H$5,1),DATA!$I:$I,"&lt;="&amp;DATE($G$3,H$5,H$4))</f>
        <v>0</v>
      </c>
      <c r="I7" s="304">
        <f>COUNTIFS(DATA!$K:$K,"&gt;0",DATA!$I:$I,"&gt;="&amp;DATE($G$3,I$5,1),DATA!$I:$I,"&lt;="&amp;DATE($G$3,I$5,I$4))</f>
        <v>0</v>
      </c>
      <c r="J7" s="304">
        <f>COUNTIFS(DATA!$K:$K,"&gt;0",DATA!$I:$I,"&gt;="&amp;DATE($G$3,J$5,1),DATA!$I:$I,"&lt;="&amp;DATE($G$3,J$5,J$4))</f>
        <v>0</v>
      </c>
      <c r="K7" s="304">
        <f>COUNTIFS(DATA!$K:$K,"&gt;0",DATA!$I:$I,"&gt;="&amp;DATE($G$3,K$5,1),DATA!$I:$I,"&lt;="&amp;DATE($G$3,K$5,K$4))</f>
        <v>0</v>
      </c>
      <c r="L7" s="304">
        <f>COUNTIFS(DATA!$K:$K,"&gt;0",DATA!$I:$I,"&gt;="&amp;DATE($G$3,L$5,1),DATA!$I:$I,"&lt;="&amp;DATE($G$3,L$5,L$4))</f>
        <v>0</v>
      </c>
      <c r="M7" s="304">
        <f>COUNTIFS(DATA!$K:$K,"&gt;0",DATA!$I:$I,"&gt;="&amp;DATE($G$3,M$5,1),DATA!$I:$I,"&lt;="&amp;DATE($G$3,M$5,M$4))</f>
        <v>0</v>
      </c>
      <c r="N7" s="304">
        <f>COUNTIFS(DATA!$K:$K,"&gt;0",DATA!$I:$I,"&gt;="&amp;DATE($G$3,N$5,1),DATA!$I:$I,"&lt;="&amp;DATE($G$3,N$5,N$4))</f>
        <v>0</v>
      </c>
      <c r="O7" s="305">
        <f>COUNTIFS(DATA!$K:$K,"&gt;0",DATA!$I:$I,"&gt;="&amp;DATE($G$3,O$5,1),DATA!$I:$I,"&lt;="&amp;DATE($G$3,O$5,O$4))</f>
        <v>0</v>
      </c>
      <c r="P7" s="306">
        <f t="shared" si="0"/>
        <v>0</v>
      </c>
      <c r="Q7" s="26" t="e">
        <f>P7/P6</f>
        <v>#DIV/0!</v>
      </c>
    </row>
    <row r="8" spans="1:19" ht="27" customHeight="1" outlineLevel="1" x14ac:dyDescent="0.25">
      <c r="A8" s="349"/>
      <c r="B8" s="294" t="s">
        <v>9853</v>
      </c>
      <c r="C8" s="184"/>
      <c r="D8" s="303">
        <f ca="1">IF(TODAY()&gt;DATE($G$3,D5,D4),D6-D7,0)</f>
        <v>0</v>
      </c>
      <c r="E8" s="304">
        <f ca="1">IF(TODAY()&gt;DATE($G$3,E5,E4),E6-E7,0)</f>
        <v>0</v>
      </c>
      <c r="F8" s="304">
        <f t="shared" ref="F8:O8" ca="1" si="1">IF(TODAY()&gt;DATE($G$3,F5,F4),F6-F7,0)</f>
        <v>0</v>
      </c>
      <c r="G8" s="304">
        <f t="shared" ca="1" si="1"/>
        <v>0</v>
      </c>
      <c r="H8" s="304">
        <f t="shared" ca="1" si="1"/>
        <v>0</v>
      </c>
      <c r="I8" s="304">
        <f ca="1">IF(TODAY()&gt;DATE($G$3,I5,I4),I6-I7,0)</f>
        <v>0</v>
      </c>
      <c r="J8" s="304">
        <f t="shared" ca="1" si="1"/>
        <v>0</v>
      </c>
      <c r="K8" s="304">
        <f ca="1">IF(TODAY()&gt;DATE($G$3,K5,K4),K6-K7,0)</f>
        <v>0</v>
      </c>
      <c r="L8" s="304">
        <f ca="1">IF(TODAY()&gt;DATE($G$3,L5,L4),L6-L7,0)</f>
        <v>0</v>
      </c>
      <c r="M8" s="304">
        <f ca="1">IF(TODAY()&gt;DATE($G$3,M5,M4),M6-M7,0)</f>
        <v>0</v>
      </c>
      <c r="N8" s="304">
        <f t="shared" ca="1" si="1"/>
        <v>0</v>
      </c>
      <c r="O8" s="305">
        <f t="shared" ca="1" si="1"/>
        <v>0</v>
      </c>
      <c r="P8" s="306">
        <f t="shared" ca="1" si="0"/>
        <v>0</v>
      </c>
      <c r="Q8" s="26" t="e">
        <f ca="1">P8/P7</f>
        <v>#DIV/0!</v>
      </c>
    </row>
    <row r="9" spans="1:19" ht="32.25" customHeight="1" outlineLevel="1" x14ac:dyDescent="0.25">
      <c r="A9" s="348" t="s">
        <v>9854</v>
      </c>
      <c r="B9" s="295" t="s">
        <v>9855</v>
      </c>
      <c r="C9" s="185"/>
      <c r="D9" s="307">
        <f>SUM(D10:D13)</f>
        <v>0</v>
      </c>
      <c r="E9" s="308">
        <f t="shared" ref="E9:O9" si="2">SUM(E10:E13)</f>
        <v>0</v>
      </c>
      <c r="F9" s="308">
        <f t="shared" si="2"/>
        <v>0</v>
      </c>
      <c r="G9" s="308">
        <f t="shared" si="2"/>
        <v>0</v>
      </c>
      <c r="H9" s="308">
        <f t="shared" si="2"/>
        <v>0</v>
      </c>
      <c r="I9" s="308">
        <f t="shared" si="2"/>
        <v>0</v>
      </c>
      <c r="J9" s="308">
        <f t="shared" si="2"/>
        <v>0</v>
      </c>
      <c r="K9" s="308">
        <f t="shared" si="2"/>
        <v>0</v>
      </c>
      <c r="L9" s="308">
        <f t="shared" si="2"/>
        <v>0</v>
      </c>
      <c r="M9" s="308">
        <f>SUM(M10:M13)</f>
        <v>0</v>
      </c>
      <c r="N9" s="308">
        <f t="shared" si="2"/>
        <v>0</v>
      </c>
      <c r="O9" s="309">
        <f t="shared" si="2"/>
        <v>0</v>
      </c>
      <c r="P9" s="306">
        <f t="shared" si="0"/>
        <v>0</v>
      </c>
      <c r="Q9" s="26" t="e">
        <f>P9/P7</f>
        <v>#DIV/0!</v>
      </c>
    </row>
    <row r="10" spans="1:19" ht="27" customHeight="1" outlineLevel="1" x14ac:dyDescent="0.25">
      <c r="A10" s="348"/>
      <c r="B10" s="295" t="s">
        <v>9856</v>
      </c>
      <c r="C10" s="185" t="s">
        <v>66</v>
      </c>
      <c r="D10" s="303">
        <f>COUNTIFS(DATA!$P:$P,"=E",DATA!$K:$K,"&gt;="&amp;DATE($G$3,D$5,1),DATA!$K:$K,"&lt;="&amp;DATE($G$3,D$5,D$4))</f>
        <v>0</v>
      </c>
      <c r="E10" s="304">
        <f>COUNTIFS(DATA!$P:$P,"=E",DATA!$K:$K,"&gt;="&amp;DATE($G$3,E$5,1),DATA!$K:$K,"&lt;="&amp;DATE($G$3,E$5,E$4))</f>
        <v>0</v>
      </c>
      <c r="F10" s="304">
        <f>COUNTIFS(DATA!$P:$P,"=E",DATA!$K:$K,"&gt;="&amp;DATE($G$3,F$5,1),DATA!$K:$K,"&lt;="&amp;DATE($G$3,F$5,F$4))</f>
        <v>0</v>
      </c>
      <c r="G10" s="304">
        <f>COUNTIFS(DATA!$P:$P,"=E",DATA!$K:$K,"&gt;="&amp;DATE($G$3,G$5,1),DATA!$K:$K,"&lt;="&amp;DATE($G$3,G$5,G$4))</f>
        <v>0</v>
      </c>
      <c r="H10" s="304">
        <f>COUNTIFS(DATA!$P:$P,"=E",DATA!$K:$K,"&gt;="&amp;DATE($G$3,H$5,1),DATA!$K:$K,"&lt;="&amp;DATE($G$3,H$5,H$4))</f>
        <v>0</v>
      </c>
      <c r="I10" s="304">
        <f>COUNTIFS(DATA!$P:$P,"=E",DATA!$K:$K,"&gt;="&amp;DATE($G$3,I$5,1),DATA!$K:$K,"&lt;="&amp;DATE($G$3,I$5,I$4))</f>
        <v>0</v>
      </c>
      <c r="J10" s="304">
        <f>COUNTIFS(DATA!$P:$P,"=E",DATA!$K:$K,"&gt;="&amp;DATE($G$3,J$5,1),DATA!$K:$K,"&lt;="&amp;DATE($G$3,J$5,J$4))</f>
        <v>0</v>
      </c>
      <c r="K10" s="304">
        <f>COUNTIFS(DATA!$P:$P,"=E",DATA!$K:$K,"&gt;="&amp;DATE($G$3,K$5,1),DATA!$K:$K,"&lt;="&amp;DATE($G$3,K$5,K$4))</f>
        <v>0</v>
      </c>
      <c r="L10" s="304">
        <f>COUNTIFS(DATA!$P:$P,"=E",DATA!$K:$K,"&gt;="&amp;DATE($G$3,L$5,1),DATA!$K:$K,"&lt;="&amp;DATE($G$3,L$5,L$4))</f>
        <v>0</v>
      </c>
      <c r="M10" s="304">
        <f>COUNTIFS(DATA!$P:$P,"=E",DATA!$K:$K,"&gt;="&amp;DATE($G$3,M$5,1),DATA!$K:$K,"&lt;="&amp;DATE($G$3,M$5,M$4))</f>
        <v>0</v>
      </c>
      <c r="N10" s="304">
        <f>COUNTIFS(DATA!$P:$P,"=E",DATA!$K:$K,"&gt;="&amp;DATE($G$3,N$5,1),DATA!$K:$K,"&lt;="&amp;DATE($G$3,N$5,N$4))</f>
        <v>0</v>
      </c>
      <c r="O10" s="304">
        <f>COUNTIFS(DATA!$P:$P,"=E",DATA!$K:$K,"&gt;="&amp;DATE($G$3,O$5,1),DATA!$K:$K,"&lt;="&amp;DATE($G$3,O$5,O$4))</f>
        <v>0</v>
      </c>
      <c r="P10" s="306">
        <f t="shared" si="0"/>
        <v>0</v>
      </c>
      <c r="Q10" s="26" t="e">
        <f>P10/$P$9</f>
        <v>#DIV/0!</v>
      </c>
    </row>
    <row r="11" spans="1:19" ht="27" customHeight="1" outlineLevel="1" x14ac:dyDescent="0.25">
      <c r="A11" s="348"/>
      <c r="B11" s="295" t="s">
        <v>9857</v>
      </c>
      <c r="C11" s="185" t="s">
        <v>75</v>
      </c>
      <c r="D11" s="303">
        <f>COUNTIFS(DATA!$P:$P,"=S",DATA!$K:$K,"&gt;="&amp;DATE($G$3,D$5,1),DATA!$K:$K,"&lt;="&amp;DATE($G$3,D$5,D$4))</f>
        <v>0</v>
      </c>
      <c r="E11" s="304">
        <f>COUNTIFS(DATA!$P:$P,"=S",DATA!$K:$K,"&gt;="&amp;DATE($G$3,E$5,1),DATA!$K:$K,"&lt;="&amp;DATE($G$3,E$5,E$4))</f>
        <v>0</v>
      </c>
      <c r="F11" s="304">
        <f>COUNTIFS(DATA!$P:$P,"=S",DATA!$K:$K,"&gt;="&amp;DATE($G$3,F$5,1),DATA!$K:$K,"&lt;="&amp;DATE($G$3,F$5,F$4))</f>
        <v>0</v>
      </c>
      <c r="G11" s="304">
        <f>COUNTIFS(DATA!$P:$P,"=S",DATA!$K:$K,"&gt;="&amp;DATE($G$3,G$5,1),DATA!$K:$K,"&lt;="&amp;DATE($G$3,G$5,G$4))</f>
        <v>0</v>
      </c>
      <c r="H11" s="304">
        <f>COUNTIFS(DATA!$P:$P,"=S",DATA!$K:$K,"&gt;="&amp;DATE($G$3,H$5,1),DATA!$K:$K,"&lt;="&amp;DATE($G$3,H$5,H$4))</f>
        <v>0</v>
      </c>
      <c r="I11" s="304">
        <f>COUNTIFS(DATA!$P:$P,"=S",DATA!$K:$K,"&gt;="&amp;DATE($G$3,I$5,1),DATA!$K:$K,"&lt;="&amp;DATE($G$3,I$5,I$4))</f>
        <v>0</v>
      </c>
      <c r="J11" s="304">
        <f>COUNTIFS(DATA!$P:$P,"=S",DATA!$K:$K,"&gt;="&amp;DATE($G$3,J$5,1),DATA!$K:$K,"&lt;="&amp;DATE($G$3,J$5,J$4))</f>
        <v>0</v>
      </c>
      <c r="K11" s="304">
        <f>COUNTIFS(DATA!$P:$P,"=S",DATA!$K:$K,"&gt;="&amp;DATE($G$3,K$5,1),DATA!$K:$K,"&lt;="&amp;DATE($G$3,K$5,K$4))</f>
        <v>0</v>
      </c>
      <c r="L11" s="304">
        <f>COUNTIFS(DATA!$P:$P,"=S",DATA!$K:$K,"&gt;="&amp;DATE($G$3,L$5,1),DATA!$K:$K,"&lt;="&amp;DATE($G$3,L$5,L$4))</f>
        <v>0</v>
      </c>
      <c r="M11" s="304">
        <f>COUNTIFS(DATA!$P:$P,"=S",DATA!$K:$K,"&gt;="&amp;DATE($G$3,M$5,1),DATA!$K:$K,"&lt;="&amp;DATE($G$3,M$5,M$4))</f>
        <v>0</v>
      </c>
      <c r="N11" s="304">
        <f>COUNTIFS(DATA!$P:$P,"=S",DATA!$K:$K,"&gt;="&amp;DATE($G$3,N$5,1),DATA!$K:$K,"&lt;="&amp;DATE($G$3,N$5,N$4))</f>
        <v>0</v>
      </c>
      <c r="O11" s="310">
        <f>COUNTIFS(DATA!$P:$P,"=S",DATA!$K:$K,"&gt;="&amp;DATE($G$3,O$5,1),DATA!$K:$K,"&lt;="&amp;DATE($G$3,O$5,O$4))</f>
        <v>0</v>
      </c>
      <c r="P11" s="311">
        <f t="shared" si="0"/>
        <v>0</v>
      </c>
      <c r="Q11" s="26" t="e">
        <f>P11/$P$9</f>
        <v>#DIV/0!</v>
      </c>
    </row>
    <row r="12" spans="1:19" ht="27" customHeight="1" outlineLevel="1" x14ac:dyDescent="0.25">
      <c r="A12" s="348"/>
      <c r="B12" s="295" t="s">
        <v>9858</v>
      </c>
      <c r="C12" s="185" t="s">
        <v>110</v>
      </c>
      <c r="D12" s="303">
        <f>COUNTIFS(DATA!$P:$P,"=A",DATA!$K:$K,"&gt;="&amp;DATE($G$3,D$5,1),DATA!$K:$K,"&lt;="&amp;DATE($G$3,D$5,D$4))</f>
        <v>0</v>
      </c>
      <c r="E12" s="304">
        <f>COUNTIFS(DATA!$P:$P,"=A",DATA!$K:$K,"&gt;="&amp;DATE($G$3,E$5,1),DATA!$K:$K,"&lt;="&amp;DATE($G$3,E$5,E$4))</f>
        <v>0</v>
      </c>
      <c r="F12" s="304">
        <f>COUNTIFS(DATA!$P:$P,"=A",DATA!$K:$K,"&gt;="&amp;DATE($G$3,F$5,1),DATA!$K:$K,"&lt;="&amp;DATE($G$3,F$5,F$4))</f>
        <v>0</v>
      </c>
      <c r="G12" s="304">
        <f>COUNTIFS(DATA!$P:$P,"=A",DATA!$K:$K,"&gt;="&amp;DATE($G$3,G$5,1),DATA!$K:$K,"&lt;="&amp;DATE($G$3,G$5,G$4))</f>
        <v>0</v>
      </c>
      <c r="H12" s="304">
        <f>COUNTIFS(DATA!$P:$P,"=A",DATA!$K:$K,"&gt;="&amp;DATE($G$3,H$5,1),DATA!$K:$K,"&lt;="&amp;DATE($G$3,H$5,H$4))</f>
        <v>0</v>
      </c>
      <c r="I12" s="304">
        <f>COUNTIFS(DATA!$P:$P,"=A",DATA!$K:$K,"&gt;="&amp;DATE($G$3,I$5,1),DATA!$K:$K,"&lt;="&amp;DATE($G$3,I$5,I$4))</f>
        <v>0</v>
      </c>
      <c r="J12" s="304">
        <f>COUNTIFS(DATA!$P:$P,"=A",DATA!$K:$K,"&gt;="&amp;DATE($G$3,J$5,1),DATA!$K:$K,"&lt;="&amp;DATE($G$3,J$5,J$4))</f>
        <v>0</v>
      </c>
      <c r="K12" s="304">
        <f>COUNTIFS(DATA!$P:$P,"=A",DATA!$K:$K,"&gt;="&amp;DATE($G$3,K$5,1),DATA!$K:$K,"&lt;="&amp;DATE($G$3,K$5,K$4))</f>
        <v>0</v>
      </c>
      <c r="L12" s="304">
        <f>COUNTIFS(DATA!$P:$P,"=A",DATA!$K:$K,"&gt;="&amp;DATE($G$3,L$5,1),DATA!$K:$K,"&lt;="&amp;DATE($G$3,L$5,L$4))</f>
        <v>0</v>
      </c>
      <c r="M12" s="304">
        <f>COUNTIFS(DATA!$P:$P,"=A",DATA!$K:$K,"&gt;="&amp;DATE($G$3,M$5,1),DATA!$K:$K,"&lt;="&amp;DATE($G$3,M$5,M$4))</f>
        <v>0</v>
      </c>
      <c r="N12" s="304">
        <f>COUNTIFS(DATA!$P:$P,"=A",DATA!$K:$K,"&gt;="&amp;DATE($G$3,N$5,1),DATA!$K:$K,"&lt;="&amp;DATE($G$3,N$5,N$4))</f>
        <v>0</v>
      </c>
      <c r="O12" s="310">
        <f>COUNTIFS(DATA!$P:$P,"=A",DATA!$K:$K,"&gt;="&amp;DATE($G$3,O$5,1),DATA!$K:$K,"&lt;="&amp;DATE($G$3,O$5,O$4))</f>
        <v>0</v>
      </c>
      <c r="P12" s="311">
        <f t="shared" si="0"/>
        <v>0</v>
      </c>
      <c r="Q12" s="26" t="e">
        <f>P12/$P$9</f>
        <v>#DIV/0!</v>
      </c>
    </row>
    <row r="13" spans="1:19" ht="27" customHeight="1" outlineLevel="1" x14ac:dyDescent="0.25">
      <c r="A13" s="349"/>
      <c r="B13" s="295" t="s">
        <v>9859</v>
      </c>
      <c r="C13" s="185" t="s">
        <v>970</v>
      </c>
      <c r="D13" s="303">
        <f>COUNTIFS(DATA!$P:$P,"=D",DATA!$K:$K,"&gt;="&amp;DATE($G$3,D$5,1),DATA!$K:$K,"&lt;="&amp;DATE($G$3,D$5,D$4))</f>
        <v>0</v>
      </c>
      <c r="E13" s="304">
        <f>COUNTIFS(DATA!$P:$P,"=D",DATA!$K:$K,"&gt;="&amp;DATE($G$3,E$5,1),DATA!$K:$K,"&lt;="&amp;DATE($G$3,E$5,E$4))</f>
        <v>0</v>
      </c>
      <c r="F13" s="304">
        <f>COUNTIFS(DATA!$P:$P,"=D",DATA!$K:$K,"&gt;="&amp;DATE($G$3,F$5,1),DATA!$K:$K,"&lt;="&amp;DATE($G$3,F$5,F$4))</f>
        <v>0</v>
      </c>
      <c r="G13" s="304">
        <f>COUNTIFS(DATA!$P:$P,"=D",DATA!$K:$K,"&gt;="&amp;DATE($G$3,G$5,1),DATA!$K:$K,"&lt;="&amp;DATE($G$3,G$5,G$4))</f>
        <v>0</v>
      </c>
      <c r="H13" s="304">
        <f>COUNTIFS(DATA!$P:$P,"=D",DATA!$K:$K,"&gt;="&amp;DATE($G$3,H$5,1),DATA!$K:$K,"&lt;="&amp;DATE($G$3,H$5,H$4))</f>
        <v>0</v>
      </c>
      <c r="I13" s="304">
        <f>COUNTIFS(DATA!$P:$P,"=D",DATA!$K:$K,"&gt;="&amp;DATE($G$3,I$5,1),DATA!$K:$K,"&lt;="&amp;DATE($G$3,I$5,I$4))</f>
        <v>0</v>
      </c>
      <c r="J13" s="304">
        <f>COUNTIFS(DATA!$P:$P,"=D",DATA!$K:$K,"&gt;="&amp;DATE($G$3,J$5,1),DATA!$K:$K,"&lt;="&amp;DATE($G$3,J$5,J$4))</f>
        <v>0</v>
      </c>
      <c r="K13" s="304">
        <f>COUNTIFS(DATA!$P:$P,"=D",DATA!$K:$K,"&gt;="&amp;DATE($G$3,K$5,1),DATA!$K:$K,"&lt;="&amp;DATE($G$3,K$5,K$4))</f>
        <v>0</v>
      </c>
      <c r="L13" s="304">
        <f>COUNTIFS(DATA!$P:$P,"=D",DATA!$K:$K,"&gt;="&amp;DATE($G$3,L$5,1),DATA!$K:$K,"&lt;="&amp;DATE($G$3,L$5,L$4))</f>
        <v>0</v>
      </c>
      <c r="M13" s="304">
        <f>COUNTIFS(DATA!$P:$P,"=D",DATA!$K:$K,"&gt;="&amp;DATE($G$3,M$5,1),DATA!$K:$K,"&lt;="&amp;DATE($G$3,M$5,M$4))</f>
        <v>0</v>
      </c>
      <c r="N13" s="304">
        <f>COUNTIFS(DATA!$P:$P,"=D",DATA!$K:$K,"&gt;="&amp;DATE($G$3,N$5,1),DATA!$K:$K,"&lt;="&amp;DATE($G$3,N$5,N$4))</f>
        <v>0</v>
      </c>
      <c r="O13" s="310">
        <f>COUNTIFS(DATA!$P:$P,"=D",DATA!$K:$K,"&gt;="&amp;DATE($G$3,O$5,1),DATA!$K:$K,"&lt;="&amp;DATE($G$3,O$5,O$4))</f>
        <v>0</v>
      </c>
      <c r="P13" s="311">
        <f t="shared" si="0"/>
        <v>0</v>
      </c>
      <c r="Q13" s="26" t="e">
        <f>P13/$P$9</f>
        <v>#DIV/0!</v>
      </c>
      <c r="S13" s="2" t="s">
        <v>1</v>
      </c>
    </row>
    <row r="14" spans="1:19" ht="30" customHeight="1" x14ac:dyDescent="0.25">
      <c r="A14" s="345" t="s">
        <v>9860</v>
      </c>
      <c r="B14" s="295" t="s">
        <v>9861</v>
      </c>
      <c r="C14" s="185"/>
      <c r="D14" s="312">
        <v>0.95</v>
      </c>
      <c r="E14" s="313">
        <f>$D$14</f>
        <v>0.95</v>
      </c>
      <c r="F14" s="313">
        <f t="shared" ref="F14:P14" si="3">$D$14</f>
        <v>0.95</v>
      </c>
      <c r="G14" s="313">
        <f t="shared" si="3"/>
        <v>0.95</v>
      </c>
      <c r="H14" s="313">
        <f t="shared" si="3"/>
        <v>0.95</v>
      </c>
      <c r="I14" s="313">
        <f t="shared" si="3"/>
        <v>0.95</v>
      </c>
      <c r="J14" s="313">
        <f t="shared" si="3"/>
        <v>0.95</v>
      </c>
      <c r="K14" s="313">
        <f t="shared" si="3"/>
        <v>0.95</v>
      </c>
      <c r="L14" s="313">
        <f t="shared" si="3"/>
        <v>0.95</v>
      </c>
      <c r="M14" s="313">
        <f t="shared" si="3"/>
        <v>0.95</v>
      </c>
      <c r="N14" s="313">
        <f t="shared" si="3"/>
        <v>0.95</v>
      </c>
      <c r="O14" s="313">
        <f t="shared" si="3"/>
        <v>0.95</v>
      </c>
      <c r="P14" s="314">
        <f t="shared" si="3"/>
        <v>0.95</v>
      </c>
      <c r="Q14" s="26"/>
    </row>
    <row r="15" spans="1:19" ht="30" customHeight="1" thickBot="1" x14ac:dyDescent="0.3">
      <c r="A15" s="346"/>
      <c r="B15" s="296" t="s">
        <v>9862</v>
      </c>
      <c r="C15" s="188"/>
      <c r="D15" s="292" t="str">
        <f t="shared" ref="D15:P15" si="4">IF(D9&gt;0,(D11+D10)/D9,"")</f>
        <v/>
      </c>
      <c r="E15" s="292" t="str">
        <f t="shared" si="4"/>
        <v/>
      </c>
      <c r="F15" s="292" t="str">
        <f t="shared" si="4"/>
        <v/>
      </c>
      <c r="G15" s="292" t="str">
        <f t="shared" si="4"/>
        <v/>
      </c>
      <c r="H15" s="292" t="str">
        <f t="shared" si="4"/>
        <v/>
      </c>
      <c r="I15" s="292" t="str">
        <f t="shared" si="4"/>
        <v/>
      </c>
      <c r="J15" s="292" t="str">
        <f t="shared" si="4"/>
        <v/>
      </c>
      <c r="K15" s="292" t="str">
        <f t="shared" si="4"/>
        <v/>
      </c>
      <c r="L15" s="292" t="str">
        <f t="shared" si="4"/>
        <v/>
      </c>
      <c r="M15" s="292" t="str">
        <f t="shared" si="4"/>
        <v/>
      </c>
      <c r="N15" s="292" t="str">
        <f t="shared" si="4"/>
        <v/>
      </c>
      <c r="O15" s="292" t="str">
        <f t="shared" si="4"/>
        <v/>
      </c>
      <c r="P15" s="57" t="str">
        <f t="shared" si="4"/>
        <v/>
      </c>
      <c r="Q15" s="26"/>
    </row>
    <row r="16" spans="1:19" x14ac:dyDescent="0.25">
      <c r="A16" s="3"/>
      <c r="B16" s="4"/>
      <c r="C16" s="186"/>
      <c r="D16" s="5"/>
      <c r="E16" s="5"/>
      <c r="F16" s="5"/>
      <c r="G16" s="5"/>
      <c r="H16" s="5"/>
      <c r="I16" s="5"/>
      <c r="J16" s="5"/>
      <c r="K16" s="6"/>
      <c r="L16" s="6"/>
      <c r="M16" s="6"/>
      <c r="N16" s="6"/>
      <c r="O16" s="6"/>
      <c r="P16" s="280" t="str">
        <f>P15</f>
        <v/>
      </c>
      <c r="Q16" s="9"/>
    </row>
    <row r="17" spans="1:17" x14ac:dyDescent="0.25">
      <c r="A17" s="3"/>
      <c r="B17" s="4"/>
      <c r="C17" s="186"/>
      <c r="D17" s="5"/>
      <c r="E17" s="5"/>
      <c r="F17" s="5"/>
      <c r="G17" s="5"/>
      <c r="H17" s="5"/>
      <c r="I17" s="5"/>
      <c r="J17" s="5"/>
      <c r="K17" s="6"/>
      <c r="L17" s="6"/>
      <c r="M17" s="6"/>
      <c r="N17" s="6"/>
      <c r="O17" s="6"/>
      <c r="P17" s="8"/>
      <c r="Q17" s="9"/>
    </row>
    <row r="18" spans="1:17" x14ac:dyDescent="0.25">
      <c r="A18" s="3"/>
      <c r="B18" s="4"/>
      <c r="C18" s="186"/>
      <c r="D18" s="5"/>
      <c r="E18" s="5"/>
      <c r="F18" s="5"/>
      <c r="G18" s="5"/>
      <c r="H18" s="5"/>
      <c r="I18" s="5"/>
      <c r="J18" s="5"/>
      <c r="K18" s="6"/>
      <c r="L18" s="6"/>
      <c r="M18" s="6"/>
      <c r="N18" s="6"/>
      <c r="O18" s="6"/>
      <c r="P18" s="8"/>
      <c r="Q18" s="9"/>
    </row>
    <row r="19" spans="1:17" x14ac:dyDescent="0.25">
      <c r="A19" s="3"/>
      <c r="B19" s="4"/>
      <c r="C19" s="186"/>
      <c r="D19" s="5"/>
      <c r="E19" s="5"/>
      <c r="F19" s="5"/>
      <c r="G19" s="5"/>
      <c r="H19" s="5"/>
      <c r="I19" s="5"/>
      <c r="J19" s="5"/>
      <c r="K19" s="6"/>
      <c r="L19" s="6"/>
      <c r="M19" s="6"/>
      <c r="N19" s="6"/>
      <c r="O19" s="6"/>
      <c r="P19" s="8"/>
      <c r="Q19" s="9"/>
    </row>
    <row r="20" spans="1:17" x14ac:dyDescent="0.25">
      <c r="A20" s="3"/>
      <c r="B20" s="7"/>
      <c r="C20" s="187"/>
      <c r="D20" s="5"/>
      <c r="E20" s="5"/>
      <c r="F20" s="5"/>
      <c r="G20" s="5"/>
      <c r="H20" s="5"/>
      <c r="I20" s="5"/>
      <c r="J20" s="5"/>
      <c r="K20" s="6"/>
      <c r="L20" s="6"/>
      <c r="M20" s="6"/>
      <c r="N20" s="6"/>
      <c r="O20" s="6"/>
      <c r="P20" s="8"/>
      <c r="Q20" s="9"/>
    </row>
    <row r="21" spans="1:17" x14ac:dyDescent="0.25">
      <c r="A21" s="9"/>
      <c r="B21" s="9"/>
      <c r="C21" s="13"/>
      <c r="D21" s="13"/>
      <c r="E21" s="13"/>
      <c r="F21" s="13"/>
      <c r="G21" s="9"/>
      <c r="H21" s="9"/>
      <c r="I21" s="9"/>
      <c r="J21" s="9"/>
      <c r="K21" s="9"/>
      <c r="L21" s="9"/>
      <c r="M21" s="9"/>
      <c r="N21" s="9"/>
      <c r="O21" s="9"/>
      <c r="P21" s="9"/>
      <c r="Q21" s="9"/>
    </row>
    <row r="22" spans="1:17" x14ac:dyDescent="0.25">
      <c r="A22" s="9"/>
      <c r="B22" s="9"/>
      <c r="C22" s="13"/>
      <c r="D22" s="13"/>
      <c r="E22" s="13"/>
      <c r="F22" s="13"/>
      <c r="G22" s="9"/>
      <c r="H22" s="9"/>
      <c r="I22" s="9"/>
      <c r="J22" s="9"/>
      <c r="K22" s="9"/>
      <c r="L22" s="9"/>
      <c r="M22" s="9"/>
      <c r="N22" s="9"/>
      <c r="O22" s="9"/>
      <c r="P22" s="9"/>
      <c r="Q22" s="9"/>
    </row>
    <row r="23" spans="1:17" x14ac:dyDescent="0.25">
      <c r="A23" s="9"/>
      <c r="B23" s="9"/>
      <c r="C23" s="13"/>
      <c r="D23" s="13"/>
      <c r="E23" s="13"/>
      <c r="F23" s="13"/>
      <c r="G23" s="9"/>
      <c r="H23" s="9"/>
      <c r="I23" s="9"/>
      <c r="J23" s="9"/>
      <c r="K23" s="9"/>
      <c r="L23" s="9"/>
      <c r="M23" s="9"/>
      <c r="N23" s="9"/>
      <c r="O23" s="9"/>
      <c r="P23" s="9"/>
      <c r="Q23" s="9"/>
    </row>
    <row r="24" spans="1:17" x14ac:dyDescent="0.25">
      <c r="A24" s="9"/>
      <c r="B24" s="9"/>
      <c r="C24" s="13"/>
      <c r="D24" s="13"/>
      <c r="E24" s="13"/>
      <c r="F24" s="13"/>
      <c r="G24" s="9"/>
      <c r="H24" s="9"/>
      <c r="I24" s="9"/>
      <c r="J24" s="9"/>
      <c r="K24" s="9"/>
      <c r="L24" s="9"/>
      <c r="M24" s="9"/>
      <c r="N24" s="9"/>
      <c r="O24" s="9"/>
      <c r="P24" s="9"/>
      <c r="Q24" s="9"/>
    </row>
    <row r="25" spans="1:17" x14ac:dyDescent="0.25">
      <c r="A25" s="9"/>
      <c r="B25" s="9"/>
      <c r="C25" s="13"/>
      <c r="D25" s="13"/>
      <c r="E25" s="13"/>
      <c r="F25" s="13"/>
      <c r="G25" s="9"/>
      <c r="H25" s="9"/>
      <c r="I25" s="9"/>
      <c r="J25" s="9"/>
      <c r="K25" s="9"/>
      <c r="L25" s="9"/>
      <c r="M25" s="9"/>
      <c r="N25" s="9"/>
      <c r="O25" s="9"/>
      <c r="P25" s="9"/>
      <c r="Q25" s="9"/>
    </row>
    <row r="26" spans="1:17" x14ac:dyDescent="0.25">
      <c r="A26" s="9"/>
      <c r="B26" s="9"/>
      <c r="C26" s="13"/>
      <c r="D26" s="13"/>
      <c r="E26" s="13"/>
      <c r="F26" s="13"/>
      <c r="G26" s="9"/>
      <c r="H26" s="9"/>
      <c r="I26" s="9"/>
      <c r="J26" s="9"/>
      <c r="K26" s="9"/>
      <c r="L26" s="9"/>
      <c r="M26" s="9"/>
      <c r="N26" s="9"/>
      <c r="O26" s="9"/>
      <c r="P26" s="9"/>
      <c r="Q26" s="9"/>
    </row>
    <row r="27" spans="1:17" x14ac:dyDescent="0.25">
      <c r="A27" s="9"/>
      <c r="B27" s="9"/>
      <c r="C27" s="13"/>
      <c r="D27" s="13"/>
      <c r="E27" s="13"/>
      <c r="F27" s="13"/>
      <c r="G27" s="9"/>
      <c r="H27" s="9"/>
      <c r="I27" s="9"/>
      <c r="J27" s="9"/>
      <c r="K27" s="9"/>
      <c r="L27" s="9"/>
      <c r="M27" s="9"/>
      <c r="N27" s="9"/>
      <c r="O27" s="9"/>
      <c r="P27" s="9"/>
      <c r="Q27" s="9"/>
    </row>
    <row r="28" spans="1:17" x14ac:dyDescent="0.25">
      <c r="A28" s="9"/>
      <c r="B28" s="9"/>
      <c r="C28" s="13"/>
      <c r="D28" s="13"/>
      <c r="E28" s="13"/>
      <c r="F28" s="13"/>
      <c r="G28" s="9"/>
      <c r="H28" s="9"/>
      <c r="I28" s="9"/>
      <c r="J28" s="9"/>
      <c r="K28" s="9"/>
      <c r="L28" s="9"/>
      <c r="M28" s="9"/>
      <c r="N28" s="9"/>
      <c r="O28" s="9"/>
      <c r="P28" s="9"/>
      <c r="Q28" s="9"/>
    </row>
    <row r="29" spans="1:17" x14ac:dyDescent="0.25">
      <c r="A29" s="9"/>
      <c r="B29" s="9"/>
      <c r="C29" s="13"/>
      <c r="D29" s="13"/>
      <c r="E29" s="13"/>
      <c r="F29" s="13"/>
      <c r="G29" s="9"/>
      <c r="H29" s="9"/>
      <c r="I29" s="9"/>
      <c r="J29" s="9"/>
      <c r="K29" s="9"/>
      <c r="L29" s="9"/>
      <c r="M29" s="9"/>
      <c r="N29" s="9"/>
      <c r="O29" s="9"/>
      <c r="P29" s="9"/>
      <c r="Q29" s="9"/>
    </row>
    <row r="30" spans="1:17" x14ac:dyDescent="0.25">
      <c r="A30" s="9"/>
      <c r="B30" s="9"/>
      <c r="C30" s="13"/>
      <c r="D30" s="13"/>
      <c r="E30" s="13"/>
      <c r="F30" s="13"/>
      <c r="G30" s="9"/>
      <c r="H30" s="9"/>
      <c r="I30" s="9"/>
      <c r="J30" s="9"/>
      <c r="K30" s="9"/>
      <c r="L30" s="9"/>
      <c r="M30" s="9"/>
      <c r="N30" s="9"/>
      <c r="O30" s="9"/>
      <c r="P30" s="9"/>
      <c r="Q30" s="9"/>
    </row>
    <row r="31" spans="1:17" x14ac:dyDescent="0.25">
      <c r="A31" s="9"/>
      <c r="B31" s="9"/>
      <c r="C31" s="13"/>
      <c r="D31" s="13"/>
      <c r="E31" s="13"/>
      <c r="F31" s="13"/>
      <c r="G31" s="9"/>
      <c r="H31" s="9"/>
      <c r="I31" s="9"/>
      <c r="J31" s="9"/>
      <c r="K31" s="9"/>
      <c r="L31" s="9"/>
      <c r="M31" s="9"/>
      <c r="N31" s="9"/>
      <c r="O31" s="9"/>
      <c r="P31" s="9"/>
      <c r="Q31" s="9"/>
    </row>
    <row r="32" spans="1:17" x14ac:dyDescent="0.25">
      <c r="A32" s="9"/>
      <c r="B32" s="9"/>
      <c r="C32" s="13"/>
      <c r="D32" s="13"/>
      <c r="E32" s="13"/>
      <c r="F32" s="13"/>
      <c r="G32" s="9"/>
      <c r="H32" s="9"/>
      <c r="I32" s="9"/>
      <c r="J32" s="9"/>
      <c r="K32" s="9"/>
      <c r="L32" s="9"/>
      <c r="M32" s="9"/>
      <c r="N32" s="9"/>
      <c r="O32" s="9"/>
      <c r="P32" s="9"/>
      <c r="Q32" s="9"/>
    </row>
    <row r="33" spans="1:17" x14ac:dyDescent="0.25">
      <c r="A33" s="9"/>
      <c r="B33" s="9"/>
      <c r="C33" s="13"/>
      <c r="D33" s="13"/>
      <c r="E33" s="13"/>
      <c r="F33" s="13"/>
      <c r="G33" s="9"/>
      <c r="H33" s="9"/>
      <c r="I33" s="9"/>
      <c r="J33" s="9"/>
      <c r="K33" s="9"/>
      <c r="L33" s="9"/>
      <c r="M33" s="9"/>
      <c r="N33" s="9"/>
      <c r="O33" s="9"/>
      <c r="P33" s="9"/>
      <c r="Q33" s="9"/>
    </row>
    <row r="34" spans="1:17" x14ac:dyDescent="0.25">
      <c r="A34" s="9"/>
      <c r="B34" s="9"/>
      <c r="C34" s="13"/>
      <c r="D34" s="13"/>
      <c r="E34" s="13"/>
      <c r="F34" s="13"/>
      <c r="G34" s="9"/>
      <c r="H34" s="9"/>
      <c r="I34" s="9"/>
      <c r="J34" s="9"/>
      <c r="K34" s="9"/>
      <c r="L34" s="9"/>
      <c r="M34" s="9"/>
      <c r="N34" s="9"/>
      <c r="O34" s="9"/>
      <c r="P34" s="9"/>
      <c r="Q34" s="9"/>
    </row>
    <row r="35" spans="1:17" x14ac:dyDescent="0.25">
      <c r="A35" s="9"/>
      <c r="B35" s="9"/>
      <c r="C35" s="13"/>
      <c r="D35" s="13"/>
      <c r="E35" s="13"/>
      <c r="F35" s="13"/>
      <c r="G35" s="9"/>
      <c r="H35" s="9"/>
      <c r="I35" s="9"/>
      <c r="J35" s="9"/>
      <c r="K35" s="9"/>
      <c r="L35" s="9"/>
      <c r="M35" s="9"/>
      <c r="N35" s="9"/>
      <c r="O35" s="9"/>
      <c r="P35" s="9"/>
      <c r="Q35" s="9"/>
    </row>
    <row r="36" spans="1:17" x14ac:dyDescent="0.25">
      <c r="A36" s="9"/>
      <c r="B36" s="9"/>
      <c r="C36" s="13"/>
      <c r="D36" s="13"/>
      <c r="E36" s="13"/>
      <c r="F36" s="13"/>
      <c r="G36" s="9"/>
      <c r="H36" s="9"/>
      <c r="I36" s="9"/>
      <c r="J36" s="9"/>
      <c r="K36" s="9"/>
      <c r="L36" s="9"/>
      <c r="M36" s="9"/>
      <c r="N36" s="9"/>
      <c r="O36" s="9"/>
      <c r="P36" s="9"/>
      <c r="Q36" s="9"/>
    </row>
    <row r="37" spans="1:17" x14ac:dyDescent="0.25">
      <c r="A37" s="9"/>
      <c r="B37" s="9"/>
      <c r="C37" s="13"/>
      <c r="D37" s="13"/>
      <c r="E37" s="9"/>
      <c r="F37" s="9"/>
      <c r="G37" s="9"/>
      <c r="H37" s="9"/>
      <c r="I37" s="9"/>
      <c r="J37" s="9"/>
      <c r="K37" s="9"/>
      <c r="L37" s="9"/>
      <c r="M37" s="9"/>
      <c r="N37" s="9"/>
      <c r="O37" s="9"/>
      <c r="P37" s="9"/>
      <c r="Q37" s="9"/>
    </row>
    <row r="38" spans="1:17" ht="9.75" customHeight="1" x14ac:dyDescent="0.25">
      <c r="A38" s="9"/>
      <c r="B38" s="9"/>
      <c r="C38" s="13"/>
      <c r="D38" s="13"/>
      <c r="E38" s="9"/>
      <c r="F38" s="9"/>
      <c r="G38" s="9"/>
      <c r="H38" s="9"/>
      <c r="I38" s="9"/>
      <c r="J38" s="9"/>
      <c r="K38" s="9"/>
      <c r="L38" s="9"/>
      <c r="M38" s="9"/>
      <c r="N38" s="9"/>
      <c r="O38" s="9"/>
      <c r="P38" s="9"/>
      <c r="Q38" s="9"/>
    </row>
    <row r="39" spans="1:17" x14ac:dyDescent="0.25">
      <c r="A39" s="9"/>
      <c r="B39" s="9"/>
      <c r="C39" s="13"/>
      <c r="D39" s="13"/>
      <c r="E39" s="9"/>
      <c r="F39" s="9"/>
      <c r="G39" s="9"/>
      <c r="H39" s="9"/>
      <c r="I39" s="9"/>
      <c r="J39" s="9"/>
      <c r="K39" s="9"/>
      <c r="L39" s="9"/>
      <c r="M39" s="9"/>
      <c r="N39" s="9"/>
      <c r="O39" s="9"/>
      <c r="P39" s="9"/>
      <c r="Q39" s="9"/>
    </row>
    <row r="40" spans="1:17" x14ac:dyDescent="0.25">
      <c r="A40" s="9"/>
      <c r="B40" s="9"/>
      <c r="C40" s="13"/>
      <c r="D40" s="13"/>
      <c r="E40" s="9"/>
      <c r="F40" s="9"/>
      <c r="G40" s="9"/>
      <c r="H40" s="9"/>
      <c r="I40" s="9"/>
      <c r="J40" s="9"/>
      <c r="K40" s="9"/>
      <c r="L40" s="9"/>
      <c r="M40" s="9"/>
      <c r="N40" s="9"/>
      <c r="O40" s="9"/>
      <c r="P40" s="9"/>
    </row>
    <row r="41" spans="1:17" x14ac:dyDescent="0.25">
      <c r="A41" s="9"/>
      <c r="B41" s="9"/>
      <c r="C41" s="13"/>
      <c r="D41" s="13"/>
      <c r="E41" s="9"/>
      <c r="F41" s="9"/>
      <c r="G41" s="9"/>
      <c r="H41" s="9"/>
      <c r="I41" s="9"/>
      <c r="J41" s="9"/>
      <c r="K41" s="9"/>
      <c r="L41" s="9"/>
      <c r="M41" s="9"/>
      <c r="N41" s="9"/>
      <c r="O41" s="9"/>
      <c r="P41" s="9"/>
    </row>
  </sheetData>
  <mergeCells count="4">
    <mergeCell ref="A14:A15"/>
    <mergeCell ref="A6:A8"/>
    <mergeCell ref="A9:A13"/>
    <mergeCell ref="O3:P3"/>
  </mergeCells>
  <conditionalFormatting sqref="D8:O8 D12:O13">
    <cfRule type="cellIs" dxfId="50" priority="3" operator="greaterThan">
      <formula>0</formula>
    </cfRule>
  </conditionalFormatting>
  <conditionalFormatting sqref="D15:O15">
    <cfRule type="cellIs" dxfId="49" priority="1" operator="lessThan">
      <formula>0.95</formula>
    </cfRule>
  </conditionalFormatting>
  <printOptions horizontalCentered="1"/>
  <pageMargins left="0.03" right="0.05" top="0.31" bottom="0.3" header="0.17" footer="0.23"/>
  <pageSetup paperSize="9" scale="85"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00B0F0"/>
    <pageSetUpPr fitToPage="1"/>
  </sheetPr>
  <dimension ref="A1:Q95"/>
  <sheetViews>
    <sheetView zoomScale="70" zoomScaleNormal="70" zoomScaleSheetLayoutView="85" workbookViewId="0">
      <pane xSplit="2" ySplit="7" topLeftCell="C26" activePane="bottomRight" state="frozen"/>
      <selection pane="topRight" activeCell="C1" sqref="C1"/>
      <selection pane="bottomLeft" activeCell="A8" sqref="A8"/>
      <selection pane="bottomRight" activeCell="U34" sqref="U34"/>
    </sheetView>
  </sheetViews>
  <sheetFormatPr defaultColWidth="9.140625" defaultRowHeight="15" x14ac:dyDescent="0.25"/>
  <cols>
    <col min="1" max="1" width="7.85546875" style="2" customWidth="1"/>
    <col min="2" max="2" width="32.42578125" style="2" customWidth="1"/>
    <col min="3" max="10" width="9.5703125" style="2" customWidth="1"/>
    <col min="11" max="11" width="10" style="2" customWidth="1"/>
    <col min="12" max="12" width="9.85546875" style="2" customWidth="1"/>
    <col min="13" max="14" width="9.5703125" style="2" customWidth="1"/>
    <col min="15" max="15" width="10.140625" style="2" customWidth="1"/>
    <col min="16" max="16" width="3.28515625" style="2" customWidth="1"/>
    <col min="17" max="17" width="16.7109375" style="2" customWidth="1"/>
    <col min="18" max="16384" width="9.140625" style="2"/>
  </cols>
  <sheetData>
    <row r="1" spans="1:17" ht="21.75" x14ac:dyDescent="0.25">
      <c r="A1" s="9"/>
      <c r="B1" s="9"/>
      <c r="C1" s="33"/>
      <c r="D1" s="50"/>
      <c r="E1" s="33"/>
      <c r="F1" s="203" t="s">
        <v>9863</v>
      </c>
      <c r="G1" s="33"/>
      <c r="H1" s="33"/>
      <c r="I1" s="9"/>
      <c r="J1" s="1"/>
      <c r="K1" s="9"/>
      <c r="L1" s="58"/>
      <c r="M1" s="59" t="s">
        <v>9840</v>
      </c>
      <c r="N1" s="60" t="s">
        <v>9831</v>
      </c>
      <c r="O1" s="58"/>
      <c r="P1" s="9"/>
    </row>
    <row r="2" spans="1:17" ht="20.25" x14ac:dyDescent="0.25">
      <c r="A2" s="9"/>
      <c r="B2" s="9"/>
      <c r="C2" s="33"/>
      <c r="D2" s="33"/>
      <c r="E2" s="33"/>
      <c r="F2" s="193" t="s">
        <v>9864</v>
      </c>
      <c r="G2" s="33"/>
      <c r="H2" s="33"/>
      <c r="I2" s="9"/>
      <c r="J2" s="1"/>
      <c r="K2" s="9"/>
      <c r="L2" s="58"/>
      <c r="M2" s="59" t="s">
        <v>9842</v>
      </c>
      <c r="N2" s="60" t="s">
        <v>5380</v>
      </c>
      <c r="O2" s="58"/>
      <c r="P2" s="9"/>
    </row>
    <row r="3" spans="1:17" ht="18" customHeight="1" x14ac:dyDescent="0.25">
      <c r="A3" s="213" t="s">
        <v>9865</v>
      </c>
      <c r="B3" s="50"/>
      <c r="C3" s="33"/>
      <c r="D3" s="198"/>
      <c r="E3" s="199" t="s">
        <v>9844</v>
      </c>
      <c r="F3" s="200">
        <v>2025</v>
      </c>
      <c r="G3" s="198"/>
      <c r="H3" s="33"/>
      <c r="I3" s="51"/>
      <c r="K3" s="9"/>
      <c r="L3" s="58"/>
      <c r="M3" s="59" t="s">
        <v>9845</v>
      </c>
      <c r="N3" s="350">
        <f ca="1">TODAY()</f>
        <v>46004</v>
      </c>
      <c r="O3" s="350"/>
      <c r="P3" s="9"/>
    </row>
    <row r="4" spans="1:17" ht="5.25" customHeight="1" thickBot="1" x14ac:dyDescent="0.25">
      <c r="A4" s="52"/>
      <c r="B4" s="53"/>
      <c r="C4" s="54"/>
      <c r="D4" s="13"/>
      <c r="E4" s="51"/>
      <c r="F4" s="55"/>
      <c r="G4" s="9"/>
      <c r="H4" s="9"/>
      <c r="I4" s="9"/>
      <c r="J4" s="1"/>
      <c r="K4" s="9"/>
      <c r="L4" s="58"/>
      <c r="M4" s="59"/>
      <c r="N4" s="350"/>
      <c r="O4" s="350"/>
      <c r="P4" s="9"/>
    </row>
    <row r="5" spans="1:17" ht="17.45" hidden="1" customHeight="1" thickBot="1" x14ac:dyDescent="0.3">
      <c r="A5" s="18"/>
      <c r="B5" s="19" t="s">
        <v>9846</v>
      </c>
      <c r="C5" s="20">
        <v>31</v>
      </c>
      <c r="D5" s="20">
        <f>DAY(EOMONTH(DATE(F3,D6,1),0))</f>
        <v>28</v>
      </c>
      <c r="E5" s="20">
        <v>31</v>
      </c>
      <c r="F5" s="20">
        <v>30</v>
      </c>
      <c r="G5" s="20">
        <v>31</v>
      </c>
      <c r="H5" s="20">
        <v>30</v>
      </c>
      <c r="I5" s="20">
        <v>31</v>
      </c>
      <c r="J5" s="20">
        <v>31</v>
      </c>
      <c r="K5" s="20">
        <v>30</v>
      </c>
      <c r="L5" s="20">
        <v>31</v>
      </c>
      <c r="M5" s="20">
        <v>30</v>
      </c>
      <c r="N5" s="20">
        <v>31</v>
      </c>
      <c r="O5" s="18"/>
      <c r="P5" s="9"/>
    </row>
    <row r="6" spans="1:17" s="197" customFormat="1" ht="33.75" hidden="1" customHeight="1" thickBot="1" x14ac:dyDescent="0.3">
      <c r="A6" s="205" t="s">
        <v>9866</v>
      </c>
      <c r="B6" s="206" t="s">
        <v>9867</v>
      </c>
      <c r="C6" s="207">
        <v>1</v>
      </c>
      <c r="D6" s="207">
        <v>2</v>
      </c>
      <c r="E6" s="207">
        <v>3</v>
      </c>
      <c r="F6" s="207">
        <v>4</v>
      </c>
      <c r="G6" s="207">
        <v>5</v>
      </c>
      <c r="H6" s="207">
        <v>6</v>
      </c>
      <c r="I6" s="207">
        <v>7</v>
      </c>
      <c r="J6" s="207">
        <v>8</v>
      </c>
      <c r="K6" s="207">
        <v>9</v>
      </c>
      <c r="L6" s="207">
        <v>10</v>
      </c>
      <c r="M6" s="207">
        <v>11</v>
      </c>
      <c r="N6" s="208">
        <v>12</v>
      </c>
      <c r="O6" s="209" t="s">
        <v>9848</v>
      </c>
      <c r="P6" s="192"/>
      <c r="Q6" s="196" t="s">
        <v>9868</v>
      </c>
    </row>
    <row r="7" spans="1:17" s="197" customFormat="1" ht="33.75" customHeight="1" x14ac:dyDescent="0.25">
      <c r="A7" s="191" t="s">
        <v>9866</v>
      </c>
      <c r="B7" s="261" t="s">
        <v>9867</v>
      </c>
      <c r="C7" s="210" t="s">
        <v>9869</v>
      </c>
      <c r="D7" s="195" t="s">
        <v>9870</v>
      </c>
      <c r="E7" s="195" t="s">
        <v>9871</v>
      </c>
      <c r="F7" s="195" t="s">
        <v>9872</v>
      </c>
      <c r="G7" s="195" t="s">
        <v>9873</v>
      </c>
      <c r="H7" s="195" t="s">
        <v>9874</v>
      </c>
      <c r="I7" s="195" t="s">
        <v>9875</v>
      </c>
      <c r="J7" s="195" t="s">
        <v>9876</v>
      </c>
      <c r="K7" s="195" t="s">
        <v>9877</v>
      </c>
      <c r="L7" s="195" t="s">
        <v>9878</v>
      </c>
      <c r="M7" s="195" t="s">
        <v>9879</v>
      </c>
      <c r="N7" s="195" t="s">
        <v>9880</v>
      </c>
      <c r="O7" s="137" t="s">
        <v>9848</v>
      </c>
      <c r="P7" s="257"/>
      <c r="Q7" s="196" t="s">
        <v>9868</v>
      </c>
    </row>
    <row r="8" spans="1:17" ht="18" customHeight="1" x14ac:dyDescent="0.25">
      <c r="A8" s="201">
        <v>13</v>
      </c>
      <c r="B8" s="262" t="str">
        <f>VLOOKUP(Q8, StaffList!B:C,2,FALSE)</f>
        <v>Nguyễn Văn Đức</v>
      </c>
      <c r="C8" s="276">
        <f>(COUNTIFS(DATA!$P:$P,"=E",DATA!$K:$K,"&gt;="&amp;DATE($F$3,C$6,1),DATA!$K:$K,"&lt;="&amp;DATE($F$3,C$6,C$5),DATA!$N:$N,$Q8)*10)+COUNTIFS(DATA!$P:$P,"=S",DATA!$K:$K,"&gt;="&amp;DATE($F$3,C$6,1),DATA!$K:$K,"&lt;="&amp;DATE($F$3,C$6,C$5),DATA!$N:$N,$Q8)</f>
        <v>0</v>
      </c>
      <c r="D8" s="277">
        <f>(COUNTIFS(DATA!$P:$P,"=E",DATA!$K:$K,"&gt;="&amp;DATE($F$3,D$6,1),DATA!$K:$K,"&lt;="&amp;DATE($F$3,D$6,D$5),DATA!$N:$N,$Q8)*10)+COUNTIFS(DATA!$P:$P,"=S",DATA!$K:$K,"&gt;="&amp;DATE($F$3,D$6,1),DATA!$K:$K,"&lt;="&amp;DATE($F$3,D$6,D$5),DATA!$N:$N,$Q8)</f>
        <v>0</v>
      </c>
      <c r="E8" s="277">
        <f>(COUNTIFS(DATA!$P:$P,"=E",DATA!$K:$K,"&gt;="&amp;DATE($F$3,E$6,1),DATA!$K:$K,"&lt;="&amp;DATE($F$3,E$6,E$5),DATA!$N:$N,$Q8)*10)+COUNTIFS(DATA!$P:$P,"=S",DATA!$K:$K,"&gt;="&amp;DATE($F$3,E$6,1),DATA!$K:$K,"&lt;="&amp;DATE($F$3,E$6,E$5),DATA!$N:$N,$Q8)</f>
        <v>0</v>
      </c>
      <c r="F8" s="277">
        <f>(COUNTIFS(DATA!$P:$P,"=E",DATA!$K:$K,"&gt;="&amp;DATE($F$3,F$6,1),DATA!$K:$K,"&lt;="&amp;DATE($F$3,F$6,F$5),DATA!$N:$N,$Q8)*10)+COUNTIFS(DATA!$P:$P,"=S",DATA!$K:$K,"&gt;="&amp;DATE($F$3,F$6,1),DATA!$K:$K,"&lt;="&amp;DATE($F$3,F$6,F$5),DATA!$N:$N,$Q8)</f>
        <v>0</v>
      </c>
      <c r="G8" s="277">
        <f>(COUNTIFS(DATA!$P:$P,"=E",DATA!$K:$K,"&gt;="&amp;DATE($F$3,G$6,1),DATA!$K:$K,"&lt;="&amp;DATE($F$3,G$6,G$5),DATA!$N:$N,$Q8)*10)+COUNTIFS(DATA!$P:$P,"=S",DATA!$K:$K,"&gt;="&amp;DATE($F$3,G$6,1),DATA!$K:$K,"&lt;="&amp;DATE($F$3,G$6,G$5),DATA!$N:$N,$Q8)</f>
        <v>0</v>
      </c>
      <c r="H8" s="277">
        <f>(COUNTIFS(DATA!$P:$P,"=E",DATA!$K:$K,"&gt;="&amp;DATE($F$3,H$6,1),DATA!$K:$K,"&lt;="&amp;DATE($F$3,H$6,H$5),DATA!$N:$N,$Q8)*10)+COUNTIFS(DATA!$P:$P,"=S",DATA!$K:$K,"&gt;="&amp;DATE($F$3,H$6,1),DATA!$K:$K,"&lt;="&amp;DATE($F$3,H$6,H$5),DATA!$N:$N,$Q8)</f>
        <v>0</v>
      </c>
      <c r="I8" s="277">
        <f>(COUNTIFS(DATA!$P:$P,"=E",DATA!$K:$K,"&gt;="&amp;DATE($F$3,I$6,1),DATA!$K:$K,"&lt;="&amp;DATE($F$3,I$6,I$5),DATA!$N:$N,$Q8)*10)+COUNTIFS(DATA!$P:$P,"=S",DATA!$K:$K,"&gt;="&amp;DATE($F$3,I$6,1),DATA!$K:$K,"&lt;="&amp;DATE($F$3,I$6,I$5),DATA!$N:$N,$Q8)</f>
        <v>0</v>
      </c>
      <c r="J8" s="277">
        <f>(COUNTIFS(DATA!$P:$P,"=E",DATA!$K:$K,"&gt;="&amp;DATE($F$3,J$6,1),DATA!$K:$K,"&lt;="&amp;DATE($F$3,J$6,J$5),DATA!$N:$N,$Q8)*10)+COUNTIFS(DATA!$P:$P,"=S",DATA!$K:$K,"&gt;="&amp;DATE($F$3,J$6,1),DATA!$K:$K,"&lt;="&amp;DATE($F$3,J$6,J$5),DATA!$N:$N,$Q8)</f>
        <v>0</v>
      </c>
      <c r="K8" s="277">
        <f>(COUNTIFS(DATA!$P:$P,"=E",DATA!$K:$K,"&gt;="&amp;DATE($F$3,K$6,1),DATA!$K:$K,"&lt;="&amp;DATE($F$3,K$6,K$5),DATA!$N:$N,$Q8)*10)+COUNTIFS(DATA!$P:$P,"=S",DATA!$K:$K,"&gt;="&amp;DATE($F$3,K$6,1),DATA!$K:$K,"&lt;="&amp;DATE($F$3,K$6,K$5),DATA!$N:$N,$Q8)</f>
        <v>0</v>
      </c>
      <c r="L8" s="277">
        <f>(COUNTIFS(DATA!$P:$P,"=E",DATA!$K:$K,"&gt;="&amp;DATE($F$3,L$6,1),DATA!$K:$K,"&lt;="&amp;DATE($F$3,L$6,L$5),DATA!$N:$N,$Q8)*10)+COUNTIFS(DATA!$P:$P,"=S",DATA!$K:$K,"&gt;="&amp;DATE($F$3,L$6,1),DATA!$K:$K,"&lt;="&amp;DATE($F$3,L$6,L$5),DATA!$N:$N,$Q8)</f>
        <v>0</v>
      </c>
      <c r="M8" s="277">
        <f>(COUNTIFS(DATA!$P:$P,"=E",DATA!$K:$K,"&gt;="&amp;DATE($F$3,M$6,1),DATA!$K:$K,"&lt;="&amp;DATE($F$3,M$6,M$5),DATA!$N:$N,$Q8)*10)+COUNTIFS(DATA!$P:$P,"=S",DATA!$K:$K,"&gt;="&amp;DATE($F$3,M$6,1),DATA!$K:$K,"&lt;="&amp;DATE($F$3,M$6,M$5),DATA!$N:$N,$Q8)</f>
        <v>0</v>
      </c>
      <c r="N8" s="277">
        <f>(COUNTIFS(DATA!$P:$P,"=E",DATA!$K:$K,"&gt;="&amp;DATE($F$3,N$6,1),DATA!$K:$K,"&lt;="&amp;DATE($F$3,N$6,N$5),DATA!$N:$N,$Q8)*10)+COUNTIFS(DATA!$P:$P,"=S",DATA!$K:$K,"&gt;="&amp;DATE($F$3,N$6,1),DATA!$K:$K,"&lt;="&amp;DATE($F$3,N$6,N$5),DATA!$N:$N,$Q8)</f>
        <v>0</v>
      </c>
      <c r="O8" s="278">
        <f t="shared" ref="O8:O36" si="0">SUM(C8:N8)</f>
        <v>0</v>
      </c>
      <c r="P8" s="258"/>
      <c r="Q8" s="146" t="str">
        <f>"*"&amp;StaffList!B17&amp;"*"</f>
        <v>*Duc.nv*</v>
      </c>
    </row>
    <row r="9" spans="1:17" ht="18" customHeight="1" x14ac:dyDescent="0.25">
      <c r="A9" s="201">
        <v>11</v>
      </c>
      <c r="B9" s="262" t="str">
        <f>VLOOKUP(Q9, StaffList!B:C,2,FALSE)</f>
        <v>Đỗ Văn Cường</v>
      </c>
      <c r="C9" s="276">
        <f>(COUNTIFS(DATA!$P:$P,"=E",DATA!$K:$K,"&gt;="&amp;DATE($F$3,C$6,1),DATA!$K:$K,"&lt;="&amp;DATE($F$3,C$6,C$5),DATA!$N:$N,$Q9)*10)+COUNTIFS(DATA!$P:$P,"=S",DATA!$K:$K,"&gt;="&amp;DATE($F$3,C$6,1),DATA!$K:$K,"&lt;="&amp;DATE($F$3,C$6,C$5),DATA!$N:$N,$Q9)</f>
        <v>0</v>
      </c>
      <c r="D9" s="277">
        <f>(COUNTIFS(DATA!$P:$P,"=E",DATA!$K:$K,"&gt;="&amp;DATE($F$3,D$6,1),DATA!$K:$K,"&lt;="&amp;DATE($F$3,D$6,D$5),DATA!$N:$N,$Q9)*10)+COUNTIFS(DATA!$P:$P,"=S",DATA!$K:$K,"&gt;="&amp;DATE($F$3,D$6,1),DATA!$K:$K,"&lt;="&amp;DATE($F$3,D$6,D$5),DATA!$N:$N,$Q9)</f>
        <v>0</v>
      </c>
      <c r="E9" s="277">
        <f>(COUNTIFS(DATA!$P:$P,"=E",DATA!$K:$K,"&gt;="&amp;DATE($F$3,E$6,1),DATA!$K:$K,"&lt;="&amp;DATE($F$3,E$6,E$5),DATA!$N:$N,$Q9)*10)+COUNTIFS(DATA!$P:$P,"=S",DATA!$K:$K,"&gt;="&amp;DATE($F$3,E$6,1),DATA!$K:$K,"&lt;="&amp;DATE($F$3,E$6,E$5),DATA!$N:$N,$Q9)</f>
        <v>0</v>
      </c>
      <c r="F9" s="277">
        <f>(COUNTIFS(DATA!$P:$P,"=E",DATA!$K:$K,"&gt;="&amp;DATE($F$3,F$6,1),DATA!$K:$K,"&lt;="&amp;DATE($F$3,F$6,F$5),DATA!$N:$N,$Q9)*10)+COUNTIFS(DATA!$P:$P,"=S",DATA!$K:$K,"&gt;="&amp;DATE($F$3,F$6,1),DATA!$K:$K,"&lt;="&amp;DATE($F$3,F$6,F$5),DATA!$N:$N,$Q9)</f>
        <v>0</v>
      </c>
      <c r="G9" s="277">
        <f>(COUNTIFS(DATA!$P:$P,"=E",DATA!$K:$K,"&gt;="&amp;DATE($F$3,G$6,1),DATA!$K:$K,"&lt;="&amp;DATE($F$3,G$6,G$5),DATA!$N:$N,$Q9)*10)+COUNTIFS(DATA!$P:$P,"=S",DATA!$K:$K,"&gt;="&amp;DATE($F$3,G$6,1),DATA!$K:$K,"&lt;="&amp;DATE($F$3,G$6,G$5),DATA!$N:$N,$Q9)</f>
        <v>0</v>
      </c>
      <c r="H9" s="277">
        <f>(COUNTIFS(DATA!$P:$P,"=E",DATA!$K:$K,"&gt;="&amp;DATE($F$3,H$6,1),DATA!$K:$K,"&lt;="&amp;DATE($F$3,H$6,H$5),DATA!$N:$N,$Q9)*10)+COUNTIFS(DATA!$P:$P,"=S",DATA!$K:$K,"&gt;="&amp;DATE($F$3,H$6,1),DATA!$K:$K,"&lt;="&amp;DATE($F$3,H$6,H$5),DATA!$N:$N,$Q9)</f>
        <v>0</v>
      </c>
      <c r="I9" s="277">
        <f>(COUNTIFS(DATA!$P:$P,"=E",DATA!$K:$K,"&gt;="&amp;DATE($F$3,I$6,1),DATA!$K:$K,"&lt;="&amp;DATE($F$3,I$6,I$5),DATA!$N:$N,$Q9)*10)+COUNTIFS(DATA!$P:$P,"=S",DATA!$K:$K,"&gt;="&amp;DATE($F$3,I$6,1),DATA!$K:$K,"&lt;="&amp;DATE($F$3,I$6,I$5),DATA!$N:$N,$Q9)</f>
        <v>0</v>
      </c>
      <c r="J9" s="277">
        <f>(COUNTIFS(DATA!$P:$P,"=E",DATA!$K:$K,"&gt;="&amp;DATE($F$3,J$6,1),DATA!$K:$K,"&lt;="&amp;DATE($F$3,J$6,J$5),DATA!$N:$N,$Q9)*10)+COUNTIFS(DATA!$P:$P,"=S",DATA!$K:$K,"&gt;="&amp;DATE($F$3,J$6,1),DATA!$K:$K,"&lt;="&amp;DATE($F$3,J$6,J$5),DATA!$N:$N,$Q9)</f>
        <v>0</v>
      </c>
      <c r="K9" s="277">
        <f>(COUNTIFS(DATA!$P:$P,"=E",DATA!$K:$K,"&gt;="&amp;DATE($F$3,K$6,1),DATA!$K:$K,"&lt;="&amp;DATE($F$3,K$6,K$5),DATA!$N:$N,$Q9)*10)+COUNTIFS(DATA!$P:$P,"=S",DATA!$K:$K,"&gt;="&amp;DATE($F$3,K$6,1),DATA!$K:$K,"&lt;="&amp;DATE($F$3,K$6,K$5),DATA!$N:$N,$Q9)</f>
        <v>0</v>
      </c>
      <c r="L9" s="277">
        <f>(COUNTIFS(DATA!$P:$P,"=E",DATA!$K:$K,"&gt;="&amp;DATE($F$3,L$6,1),DATA!$K:$K,"&lt;="&amp;DATE($F$3,L$6,L$5),DATA!$N:$N,$Q9)*10)+COUNTIFS(DATA!$P:$P,"=S",DATA!$K:$K,"&gt;="&amp;DATE($F$3,L$6,1),DATA!$K:$K,"&lt;="&amp;DATE($F$3,L$6,L$5),DATA!$N:$N,$Q9)</f>
        <v>0</v>
      </c>
      <c r="M9" s="277">
        <f>(COUNTIFS(DATA!$P:$P,"=E",DATA!$K:$K,"&gt;="&amp;DATE($F$3,M$6,1),DATA!$K:$K,"&lt;="&amp;DATE($F$3,M$6,M$5),DATA!$N:$N,$Q9)*10)+COUNTIFS(DATA!$P:$P,"=S",DATA!$K:$K,"&gt;="&amp;DATE($F$3,M$6,1),DATA!$K:$K,"&lt;="&amp;DATE($F$3,M$6,M$5),DATA!$N:$N,$Q9)</f>
        <v>0</v>
      </c>
      <c r="N9" s="277">
        <f>(COUNTIFS(DATA!$P:$P,"=E",DATA!$K:$K,"&gt;="&amp;DATE($F$3,N$6,1),DATA!$K:$K,"&lt;="&amp;DATE($F$3,N$6,N$5),DATA!$N:$N,$Q9)*10)+COUNTIFS(DATA!$P:$P,"=S",DATA!$K:$K,"&gt;="&amp;DATE($F$3,N$6,1),DATA!$K:$K,"&lt;="&amp;DATE($F$3,N$6,N$5),DATA!$N:$N,$Q9)</f>
        <v>0</v>
      </c>
      <c r="O9" s="278">
        <f t="shared" si="0"/>
        <v>0</v>
      </c>
      <c r="P9" s="258"/>
      <c r="Q9" s="146" t="str">
        <f>"*"&amp;StaffList!B15&amp;"*"</f>
        <v>*Cuong.dv*</v>
      </c>
    </row>
    <row r="10" spans="1:17" ht="18" customHeight="1" x14ac:dyDescent="0.25">
      <c r="A10" s="201">
        <v>27</v>
      </c>
      <c r="B10" s="262" t="str">
        <f>VLOOKUP(Q10, StaffList!B:C,2,FALSE)</f>
        <v>Mai Văn Tuấn</v>
      </c>
      <c r="C10" s="276">
        <f>(COUNTIFS(DATA!$P:$P,"=E",DATA!$K:$K,"&gt;="&amp;DATE($F$3,C$6,1),DATA!$K:$K,"&lt;="&amp;DATE($F$3,C$6,C$5),DATA!$N:$N,$Q10)*10)+COUNTIFS(DATA!$P:$P,"=S",DATA!$K:$K,"&gt;="&amp;DATE($F$3,C$6,1),DATA!$K:$K,"&lt;="&amp;DATE($F$3,C$6,C$5),DATA!$N:$N,$Q10)</f>
        <v>0</v>
      </c>
      <c r="D10" s="277">
        <f>(COUNTIFS(DATA!$P:$P,"=E",DATA!$K:$K,"&gt;="&amp;DATE($F$3,D$6,1),DATA!$K:$K,"&lt;="&amp;DATE($F$3,D$6,D$5),DATA!$N:$N,$Q10)*10)+COUNTIFS(DATA!$P:$P,"=S",DATA!$K:$K,"&gt;="&amp;DATE($F$3,D$6,1),DATA!$K:$K,"&lt;="&amp;DATE($F$3,D$6,D$5),DATA!$N:$N,$Q10)</f>
        <v>0</v>
      </c>
      <c r="E10" s="277">
        <f>(COUNTIFS(DATA!$P:$P,"=E",DATA!$K:$K,"&gt;="&amp;DATE($F$3,E$6,1),DATA!$K:$K,"&lt;="&amp;DATE($F$3,E$6,E$5),DATA!$N:$N,$Q10)*10)+COUNTIFS(DATA!$P:$P,"=S",DATA!$K:$K,"&gt;="&amp;DATE($F$3,E$6,1),DATA!$K:$K,"&lt;="&amp;DATE($F$3,E$6,E$5),DATA!$N:$N,$Q10)</f>
        <v>0</v>
      </c>
      <c r="F10" s="277">
        <f>(COUNTIFS(DATA!$P:$P,"=E",DATA!$K:$K,"&gt;="&amp;DATE($F$3,F$6,1),DATA!$K:$K,"&lt;="&amp;DATE($F$3,F$6,F$5),DATA!$N:$N,$Q10)*10)+COUNTIFS(DATA!$P:$P,"=S",DATA!$K:$K,"&gt;="&amp;DATE($F$3,F$6,1),DATA!$K:$K,"&lt;="&amp;DATE($F$3,F$6,F$5),DATA!$N:$N,$Q10)</f>
        <v>0</v>
      </c>
      <c r="G10" s="277">
        <f>(COUNTIFS(DATA!$P:$P,"=E",DATA!$K:$K,"&gt;="&amp;DATE($F$3,G$6,1),DATA!$K:$K,"&lt;="&amp;DATE($F$3,G$6,G$5),DATA!$N:$N,$Q10)*10)+COUNTIFS(DATA!$P:$P,"=S",DATA!$K:$K,"&gt;="&amp;DATE($F$3,G$6,1),DATA!$K:$K,"&lt;="&amp;DATE($F$3,G$6,G$5),DATA!$N:$N,$Q10)</f>
        <v>0</v>
      </c>
      <c r="H10" s="277">
        <f>(COUNTIFS(DATA!$P:$P,"=E",DATA!$K:$K,"&gt;="&amp;DATE($F$3,H$6,1),DATA!$K:$K,"&lt;="&amp;DATE($F$3,H$6,H$5),DATA!$N:$N,$Q10)*10)+COUNTIFS(DATA!$P:$P,"=S",DATA!$K:$K,"&gt;="&amp;DATE($F$3,H$6,1),DATA!$K:$K,"&lt;="&amp;DATE($F$3,H$6,H$5),DATA!$N:$N,$Q10)</f>
        <v>0</v>
      </c>
      <c r="I10" s="277">
        <f>(COUNTIFS(DATA!$P:$P,"=E",DATA!$K:$K,"&gt;="&amp;DATE($F$3,I$6,1),DATA!$K:$K,"&lt;="&amp;DATE($F$3,I$6,I$5),DATA!$N:$N,$Q10)*10)+COUNTIFS(DATA!$P:$P,"=S",DATA!$K:$K,"&gt;="&amp;DATE($F$3,I$6,1),DATA!$K:$K,"&lt;="&amp;DATE($F$3,I$6,I$5),DATA!$N:$N,$Q10)</f>
        <v>0</v>
      </c>
      <c r="J10" s="277">
        <f>(COUNTIFS(DATA!$P:$P,"=E",DATA!$K:$K,"&gt;="&amp;DATE($F$3,J$6,1),DATA!$K:$K,"&lt;="&amp;DATE($F$3,J$6,J$5),DATA!$N:$N,$Q10)*10)+COUNTIFS(DATA!$P:$P,"=S",DATA!$K:$K,"&gt;="&amp;DATE($F$3,J$6,1),DATA!$K:$K,"&lt;="&amp;DATE($F$3,J$6,J$5),DATA!$N:$N,$Q10)</f>
        <v>0</v>
      </c>
      <c r="K10" s="277">
        <f>(COUNTIFS(DATA!$P:$P,"=E",DATA!$K:$K,"&gt;="&amp;DATE($F$3,K$6,1),DATA!$K:$K,"&lt;="&amp;DATE($F$3,K$6,K$5),DATA!$N:$N,$Q10)*10)+COUNTIFS(DATA!$P:$P,"=S",DATA!$K:$K,"&gt;="&amp;DATE($F$3,K$6,1),DATA!$K:$K,"&lt;="&amp;DATE($F$3,K$6,K$5),DATA!$N:$N,$Q10)</f>
        <v>0</v>
      </c>
      <c r="L10" s="277">
        <f>(COUNTIFS(DATA!$P:$P,"=E",DATA!$K:$K,"&gt;="&amp;DATE($F$3,L$6,1),DATA!$K:$K,"&lt;="&amp;DATE($F$3,L$6,L$5),DATA!$N:$N,$Q10)*10)+COUNTIFS(DATA!$P:$P,"=S",DATA!$K:$K,"&gt;="&amp;DATE($F$3,L$6,1),DATA!$K:$K,"&lt;="&amp;DATE($F$3,L$6,L$5),DATA!$N:$N,$Q10)</f>
        <v>0</v>
      </c>
      <c r="M10" s="277">
        <f>(COUNTIFS(DATA!$P:$P,"=E",DATA!$K:$K,"&gt;="&amp;DATE($F$3,M$6,1),DATA!$K:$K,"&lt;="&amp;DATE($F$3,M$6,M$5),DATA!$N:$N,$Q10)*10)+COUNTIFS(DATA!$P:$P,"=S",DATA!$K:$K,"&gt;="&amp;DATE($F$3,M$6,1),DATA!$K:$K,"&lt;="&amp;DATE($F$3,M$6,M$5),DATA!$N:$N,$Q10)</f>
        <v>0</v>
      </c>
      <c r="N10" s="277">
        <f>(COUNTIFS(DATA!$P:$P,"=E",DATA!$K:$K,"&gt;="&amp;DATE($F$3,N$6,1),DATA!$K:$K,"&lt;="&amp;DATE($F$3,N$6,N$5),DATA!$N:$N,$Q10)*10)+COUNTIFS(DATA!$P:$P,"=S",DATA!$K:$K,"&gt;="&amp;DATE($F$3,N$6,1),DATA!$K:$K,"&lt;="&amp;DATE($F$3,N$6,N$5),DATA!$N:$N,$Q10)</f>
        <v>0</v>
      </c>
      <c r="O10" s="278">
        <f t="shared" si="0"/>
        <v>0</v>
      </c>
      <c r="P10" s="258"/>
      <c r="Q10" s="146" t="str">
        <f>"*"&amp;StaffList!B31&amp;"*"</f>
        <v>*Tuan.mv*</v>
      </c>
    </row>
    <row r="11" spans="1:17" ht="18" customHeight="1" x14ac:dyDescent="0.25">
      <c r="A11" s="201">
        <v>5</v>
      </c>
      <c r="B11" s="262" t="str">
        <f>VLOOKUP(Q11, StaffList!B:C,2,FALSE)</f>
        <v>Hồ Sỹ Hiệp</v>
      </c>
      <c r="C11" s="276">
        <f>(COUNTIFS(DATA!$P:$P,"=E",DATA!$K:$K,"&gt;="&amp;DATE($F$3,C$6,1),DATA!$K:$K,"&lt;="&amp;DATE($F$3,C$6,C$5),DATA!$N:$N,$Q11)*10)+COUNTIFS(DATA!$P:$P,"=S",DATA!$K:$K,"&gt;="&amp;DATE($F$3,C$6,1),DATA!$K:$K,"&lt;="&amp;DATE($F$3,C$6,C$5),DATA!$N:$N,$Q11)</f>
        <v>0</v>
      </c>
      <c r="D11" s="277">
        <f>(COUNTIFS(DATA!$P:$P,"=E",DATA!$K:$K,"&gt;="&amp;DATE($F$3,D$6,1),DATA!$K:$K,"&lt;="&amp;DATE($F$3,D$6,D$5),DATA!$N:$N,$Q11)*10)+COUNTIFS(DATA!$P:$P,"=S",DATA!$K:$K,"&gt;="&amp;DATE($F$3,D$6,1),DATA!$K:$K,"&lt;="&amp;DATE($F$3,D$6,D$5),DATA!$N:$N,$Q11)</f>
        <v>0</v>
      </c>
      <c r="E11" s="277">
        <f>(COUNTIFS(DATA!$P:$P,"=E",DATA!$K:$K,"&gt;="&amp;DATE($F$3,E$6,1),DATA!$K:$K,"&lt;="&amp;DATE($F$3,E$6,E$5),DATA!$N:$N,$Q11)*10)+COUNTIFS(DATA!$P:$P,"=S",DATA!$K:$K,"&gt;="&amp;DATE($F$3,E$6,1),DATA!$K:$K,"&lt;="&amp;DATE($F$3,E$6,E$5),DATA!$N:$N,$Q11)</f>
        <v>0</v>
      </c>
      <c r="F11" s="277">
        <f>(COUNTIFS(DATA!$P:$P,"=E",DATA!$K:$K,"&gt;="&amp;DATE($F$3,F$6,1),DATA!$K:$K,"&lt;="&amp;DATE($F$3,F$6,F$5),DATA!$N:$N,$Q11)*10)+COUNTIFS(DATA!$P:$P,"=S",DATA!$K:$K,"&gt;="&amp;DATE($F$3,F$6,1),DATA!$K:$K,"&lt;="&amp;DATE($F$3,F$6,F$5),DATA!$N:$N,$Q11)</f>
        <v>0</v>
      </c>
      <c r="G11" s="277">
        <f>(COUNTIFS(DATA!$P:$P,"=E",DATA!$K:$K,"&gt;="&amp;DATE($F$3,G$6,1),DATA!$K:$K,"&lt;="&amp;DATE($F$3,G$6,G$5),DATA!$N:$N,$Q11)*10)+COUNTIFS(DATA!$P:$P,"=S",DATA!$K:$K,"&gt;="&amp;DATE($F$3,G$6,1),DATA!$K:$K,"&lt;="&amp;DATE($F$3,G$6,G$5),DATA!$N:$N,$Q11)</f>
        <v>0</v>
      </c>
      <c r="H11" s="277">
        <f>(COUNTIFS(DATA!$P:$P,"=E",DATA!$K:$K,"&gt;="&amp;DATE($F$3,H$6,1),DATA!$K:$K,"&lt;="&amp;DATE($F$3,H$6,H$5),DATA!$N:$N,$Q11)*10)+COUNTIFS(DATA!$P:$P,"=S",DATA!$K:$K,"&gt;="&amp;DATE($F$3,H$6,1),DATA!$K:$K,"&lt;="&amp;DATE($F$3,H$6,H$5),DATA!$N:$N,$Q11)</f>
        <v>0</v>
      </c>
      <c r="I11" s="277">
        <f>(COUNTIFS(DATA!$P:$P,"=E",DATA!$K:$K,"&gt;="&amp;DATE($F$3,I$6,1),DATA!$K:$K,"&lt;="&amp;DATE($F$3,I$6,I$5),DATA!$N:$N,$Q11)*10)+COUNTIFS(DATA!$P:$P,"=S",DATA!$K:$K,"&gt;="&amp;DATE($F$3,I$6,1),DATA!$K:$K,"&lt;="&amp;DATE($F$3,I$6,I$5),DATA!$N:$N,$Q11)</f>
        <v>0</v>
      </c>
      <c r="J11" s="277">
        <f>(COUNTIFS(DATA!$P:$P,"=E",DATA!$K:$K,"&gt;="&amp;DATE($F$3,J$6,1),DATA!$K:$K,"&lt;="&amp;DATE($F$3,J$6,J$5),DATA!$N:$N,$Q11)*10)+COUNTIFS(DATA!$P:$P,"=S",DATA!$K:$K,"&gt;="&amp;DATE($F$3,J$6,1),DATA!$K:$K,"&lt;="&amp;DATE($F$3,J$6,J$5),DATA!$N:$N,$Q11)</f>
        <v>0</v>
      </c>
      <c r="K11" s="277">
        <f>(COUNTIFS(DATA!$P:$P,"=E",DATA!$K:$K,"&gt;="&amp;DATE($F$3,K$6,1),DATA!$K:$K,"&lt;="&amp;DATE($F$3,K$6,K$5),DATA!$N:$N,$Q11)*10)+COUNTIFS(DATA!$P:$P,"=S",DATA!$K:$K,"&gt;="&amp;DATE($F$3,K$6,1),DATA!$K:$K,"&lt;="&amp;DATE($F$3,K$6,K$5),DATA!$N:$N,$Q11)</f>
        <v>0</v>
      </c>
      <c r="L11" s="277">
        <f>(COUNTIFS(DATA!$P:$P,"=E",DATA!$K:$K,"&gt;="&amp;DATE($F$3,L$6,1),DATA!$K:$K,"&lt;="&amp;DATE($F$3,L$6,L$5),DATA!$N:$N,$Q11)*10)+COUNTIFS(DATA!$P:$P,"=S",DATA!$K:$K,"&gt;="&amp;DATE($F$3,L$6,1),DATA!$K:$K,"&lt;="&amp;DATE($F$3,L$6,L$5),DATA!$N:$N,$Q11)</f>
        <v>0</v>
      </c>
      <c r="M11" s="277">
        <f>(COUNTIFS(DATA!$P:$P,"=E",DATA!$K:$K,"&gt;="&amp;DATE($F$3,M$6,1),DATA!$K:$K,"&lt;="&amp;DATE($F$3,M$6,M$5),DATA!$N:$N,$Q11)*10)+COUNTIFS(DATA!$P:$P,"=S",DATA!$K:$K,"&gt;="&amp;DATE($F$3,M$6,1),DATA!$K:$K,"&lt;="&amp;DATE($F$3,M$6,M$5),DATA!$N:$N,$Q11)</f>
        <v>0</v>
      </c>
      <c r="N11" s="277">
        <f>(COUNTIFS(DATA!$P:$P,"=E",DATA!$K:$K,"&gt;="&amp;DATE($F$3,N$6,1),DATA!$K:$K,"&lt;="&amp;DATE($F$3,N$6,N$5),DATA!$N:$N,$Q11)*10)+COUNTIFS(DATA!$P:$P,"=S",DATA!$K:$K,"&gt;="&amp;DATE($F$3,N$6,1),DATA!$K:$K,"&lt;="&amp;DATE($F$3,N$6,N$5),DATA!$N:$N,$Q11)</f>
        <v>0</v>
      </c>
      <c r="O11" s="278">
        <f t="shared" si="0"/>
        <v>0</v>
      </c>
      <c r="P11" s="258"/>
      <c r="Q11" s="146" t="str">
        <f>"*"&amp;StaffList!B9&amp;"*"</f>
        <v>*Hiep.hs*</v>
      </c>
    </row>
    <row r="12" spans="1:17" ht="18" customHeight="1" x14ac:dyDescent="0.25">
      <c r="A12" s="201">
        <v>14</v>
      </c>
      <c r="B12" s="262" t="str">
        <f>VLOOKUP(Q12, StaffList!B:C,2,FALSE)</f>
        <v>Vũ Xuân Trường</v>
      </c>
      <c r="C12" s="276">
        <f>(COUNTIFS(DATA!$P:$P,"=E",DATA!$K:$K,"&gt;="&amp;DATE($F$3,C$6,1),DATA!$K:$K,"&lt;="&amp;DATE($F$3,C$6,C$5),DATA!$N:$N,$Q12)*10)+COUNTIFS(DATA!$P:$P,"=S",DATA!$K:$K,"&gt;="&amp;DATE($F$3,C$6,1),DATA!$K:$K,"&lt;="&amp;DATE($F$3,C$6,C$5),DATA!$N:$N,$Q12)</f>
        <v>0</v>
      </c>
      <c r="D12" s="277">
        <f>(COUNTIFS(DATA!$P:$P,"=E",DATA!$K:$K,"&gt;="&amp;DATE($F$3,D$6,1),DATA!$K:$K,"&lt;="&amp;DATE($F$3,D$6,D$5),DATA!$N:$N,$Q12)*10)+COUNTIFS(DATA!$P:$P,"=S",DATA!$K:$K,"&gt;="&amp;DATE($F$3,D$6,1),DATA!$K:$K,"&lt;="&amp;DATE($F$3,D$6,D$5),DATA!$N:$N,$Q12)</f>
        <v>0</v>
      </c>
      <c r="E12" s="277">
        <f>(COUNTIFS(DATA!$P:$P,"=E",DATA!$K:$K,"&gt;="&amp;DATE($F$3,E$6,1),DATA!$K:$K,"&lt;="&amp;DATE($F$3,E$6,E$5),DATA!$N:$N,$Q12)*10)+COUNTIFS(DATA!$P:$P,"=S",DATA!$K:$K,"&gt;="&amp;DATE($F$3,E$6,1),DATA!$K:$K,"&lt;="&amp;DATE($F$3,E$6,E$5),DATA!$N:$N,$Q12)</f>
        <v>0</v>
      </c>
      <c r="F12" s="277">
        <f>(COUNTIFS(DATA!$P:$P,"=E",DATA!$K:$K,"&gt;="&amp;DATE($F$3,F$6,1),DATA!$K:$K,"&lt;="&amp;DATE($F$3,F$6,F$5),DATA!$N:$N,$Q12)*10)+COUNTIFS(DATA!$P:$P,"=S",DATA!$K:$K,"&gt;="&amp;DATE($F$3,F$6,1),DATA!$K:$K,"&lt;="&amp;DATE($F$3,F$6,F$5),DATA!$N:$N,$Q12)</f>
        <v>0</v>
      </c>
      <c r="G12" s="277">
        <f>(COUNTIFS(DATA!$P:$P,"=E",DATA!$K:$K,"&gt;="&amp;DATE($F$3,G$6,1),DATA!$K:$K,"&lt;="&amp;DATE($F$3,G$6,G$5),DATA!$N:$N,$Q12)*10)+COUNTIFS(DATA!$P:$P,"=S",DATA!$K:$K,"&gt;="&amp;DATE($F$3,G$6,1),DATA!$K:$K,"&lt;="&amp;DATE($F$3,G$6,G$5),DATA!$N:$N,$Q12)</f>
        <v>0</v>
      </c>
      <c r="H12" s="277">
        <f>(COUNTIFS(DATA!$P:$P,"=E",DATA!$K:$K,"&gt;="&amp;DATE($F$3,H$6,1),DATA!$K:$K,"&lt;="&amp;DATE($F$3,H$6,H$5),DATA!$N:$N,$Q12)*10)+COUNTIFS(DATA!$P:$P,"=S",DATA!$K:$K,"&gt;="&amp;DATE($F$3,H$6,1),DATA!$K:$K,"&lt;="&amp;DATE($F$3,H$6,H$5),DATA!$N:$N,$Q12)</f>
        <v>0</v>
      </c>
      <c r="I12" s="277">
        <f>(COUNTIFS(DATA!$P:$P,"=E",DATA!$K:$K,"&gt;="&amp;DATE($F$3,I$6,1),DATA!$K:$K,"&lt;="&amp;DATE($F$3,I$6,I$5),DATA!$N:$N,$Q12)*10)+COUNTIFS(DATA!$P:$P,"=S",DATA!$K:$K,"&gt;="&amp;DATE($F$3,I$6,1),DATA!$K:$K,"&lt;="&amp;DATE($F$3,I$6,I$5),DATA!$N:$N,$Q12)</f>
        <v>0</v>
      </c>
      <c r="J12" s="277">
        <f>(COUNTIFS(DATA!$P:$P,"=E",DATA!$K:$K,"&gt;="&amp;DATE($F$3,J$6,1),DATA!$K:$K,"&lt;="&amp;DATE($F$3,J$6,J$5),DATA!$N:$N,$Q12)*10)+COUNTIFS(DATA!$P:$P,"=S",DATA!$K:$K,"&gt;="&amp;DATE($F$3,J$6,1),DATA!$K:$K,"&lt;="&amp;DATE($F$3,J$6,J$5),DATA!$N:$N,$Q12)</f>
        <v>0</v>
      </c>
      <c r="K12" s="277">
        <f>(COUNTIFS(DATA!$P:$P,"=E",DATA!$K:$K,"&gt;="&amp;DATE($F$3,K$6,1),DATA!$K:$K,"&lt;="&amp;DATE($F$3,K$6,K$5),DATA!$N:$N,$Q12)*10)+COUNTIFS(DATA!$P:$P,"=S",DATA!$K:$K,"&gt;="&amp;DATE($F$3,K$6,1),DATA!$K:$K,"&lt;="&amp;DATE($F$3,K$6,K$5),DATA!$N:$N,$Q12)</f>
        <v>0</v>
      </c>
      <c r="L12" s="277">
        <f>(COUNTIFS(DATA!$P:$P,"=E",DATA!$K:$K,"&gt;="&amp;DATE($F$3,L$6,1),DATA!$K:$K,"&lt;="&amp;DATE($F$3,L$6,L$5),DATA!$N:$N,$Q12)*10)+COUNTIFS(DATA!$P:$P,"=S",DATA!$K:$K,"&gt;="&amp;DATE($F$3,L$6,1),DATA!$K:$K,"&lt;="&amp;DATE($F$3,L$6,L$5),DATA!$N:$N,$Q12)</f>
        <v>0</v>
      </c>
      <c r="M12" s="277">
        <f>(COUNTIFS(DATA!$P:$P,"=E",DATA!$K:$K,"&gt;="&amp;DATE($F$3,M$6,1),DATA!$K:$K,"&lt;="&amp;DATE($F$3,M$6,M$5),DATA!$N:$N,$Q12)*10)+COUNTIFS(DATA!$P:$P,"=S",DATA!$K:$K,"&gt;="&amp;DATE($F$3,M$6,1),DATA!$K:$K,"&lt;="&amp;DATE($F$3,M$6,M$5),DATA!$N:$N,$Q12)</f>
        <v>0</v>
      </c>
      <c r="N12" s="277">
        <f>(COUNTIFS(DATA!$P:$P,"=E",DATA!$K:$K,"&gt;="&amp;DATE($F$3,N$6,1),DATA!$K:$K,"&lt;="&amp;DATE($F$3,N$6,N$5),DATA!$N:$N,$Q12)*10)+COUNTIFS(DATA!$P:$P,"=S",DATA!$K:$K,"&gt;="&amp;DATE($F$3,N$6,1),DATA!$K:$K,"&lt;="&amp;DATE($F$3,N$6,N$5),DATA!$N:$N,$Q12)</f>
        <v>0</v>
      </c>
      <c r="O12" s="278">
        <f t="shared" si="0"/>
        <v>0</v>
      </c>
      <c r="P12" s="258"/>
      <c r="Q12" s="146" t="str">
        <f>"*"&amp;StaffList!B18&amp;"*"</f>
        <v>*Truong.vx*</v>
      </c>
    </row>
    <row r="13" spans="1:17" ht="18" customHeight="1" x14ac:dyDescent="0.25">
      <c r="A13" s="201">
        <v>16</v>
      </c>
      <c r="B13" s="262" t="str">
        <f>VLOOKUP(Q13, StaffList!B:C,2,FALSE)</f>
        <v>Lê Minh Đức</v>
      </c>
      <c r="C13" s="276">
        <f>(COUNTIFS(DATA!$P:$P,"=E",DATA!$K:$K,"&gt;="&amp;DATE($F$3,C$6,1),DATA!$K:$K,"&lt;="&amp;DATE($F$3,C$6,C$5),DATA!$N:$N,$Q13)*10)+COUNTIFS(DATA!$P:$P,"=S",DATA!$K:$K,"&gt;="&amp;DATE($F$3,C$6,1),DATA!$K:$K,"&lt;="&amp;DATE($F$3,C$6,C$5),DATA!$N:$N,$Q13)</f>
        <v>0</v>
      </c>
      <c r="D13" s="277">
        <f>(COUNTIFS(DATA!$P:$P,"=E",DATA!$K:$K,"&gt;="&amp;DATE($F$3,D$6,1),DATA!$K:$K,"&lt;="&amp;DATE($F$3,D$6,D$5),DATA!$N:$N,$Q13)*10)+COUNTIFS(DATA!$P:$P,"=S",DATA!$K:$K,"&gt;="&amp;DATE($F$3,D$6,1),DATA!$K:$K,"&lt;="&amp;DATE($F$3,D$6,D$5),DATA!$N:$N,$Q13)</f>
        <v>0</v>
      </c>
      <c r="E13" s="277">
        <f>(COUNTIFS(DATA!$P:$P,"=E",DATA!$K:$K,"&gt;="&amp;DATE($F$3,E$6,1),DATA!$K:$K,"&lt;="&amp;DATE($F$3,E$6,E$5),DATA!$N:$N,$Q13)*10)+COUNTIFS(DATA!$P:$P,"=S",DATA!$K:$K,"&gt;="&amp;DATE($F$3,E$6,1),DATA!$K:$K,"&lt;="&amp;DATE($F$3,E$6,E$5),DATA!$N:$N,$Q13)</f>
        <v>0</v>
      </c>
      <c r="F13" s="277">
        <f>(COUNTIFS(DATA!$P:$P,"=E",DATA!$K:$K,"&gt;="&amp;DATE($F$3,F$6,1),DATA!$K:$K,"&lt;="&amp;DATE($F$3,F$6,F$5),DATA!$N:$N,$Q13)*10)+COUNTIFS(DATA!$P:$P,"=S",DATA!$K:$K,"&gt;="&amp;DATE($F$3,F$6,1),DATA!$K:$K,"&lt;="&amp;DATE($F$3,F$6,F$5),DATA!$N:$N,$Q13)</f>
        <v>0</v>
      </c>
      <c r="G13" s="277">
        <f>(COUNTIFS(DATA!$P:$P,"=E",DATA!$K:$K,"&gt;="&amp;DATE($F$3,G$6,1),DATA!$K:$K,"&lt;="&amp;DATE($F$3,G$6,G$5),DATA!$N:$N,$Q13)*10)+COUNTIFS(DATA!$P:$P,"=S",DATA!$K:$K,"&gt;="&amp;DATE($F$3,G$6,1),DATA!$K:$K,"&lt;="&amp;DATE($F$3,G$6,G$5),DATA!$N:$N,$Q13)</f>
        <v>0</v>
      </c>
      <c r="H13" s="277">
        <f>(COUNTIFS(DATA!$P:$P,"=E",DATA!$K:$K,"&gt;="&amp;DATE($F$3,H$6,1),DATA!$K:$K,"&lt;="&amp;DATE($F$3,H$6,H$5),DATA!$N:$N,$Q13)*10)+COUNTIFS(DATA!$P:$P,"=S",DATA!$K:$K,"&gt;="&amp;DATE($F$3,H$6,1),DATA!$K:$K,"&lt;="&amp;DATE($F$3,H$6,H$5),DATA!$N:$N,$Q13)</f>
        <v>0</v>
      </c>
      <c r="I13" s="277">
        <f>(COUNTIFS(DATA!$P:$P,"=E",DATA!$K:$K,"&gt;="&amp;DATE($F$3,I$6,1),DATA!$K:$K,"&lt;="&amp;DATE($F$3,I$6,I$5),DATA!$N:$N,$Q13)*10)+COUNTIFS(DATA!$P:$P,"=S",DATA!$K:$K,"&gt;="&amp;DATE($F$3,I$6,1),DATA!$K:$K,"&lt;="&amp;DATE($F$3,I$6,I$5),DATA!$N:$N,$Q13)</f>
        <v>0</v>
      </c>
      <c r="J13" s="277">
        <f>(COUNTIFS(DATA!$P:$P,"=E",DATA!$K:$K,"&gt;="&amp;DATE($F$3,J$6,1),DATA!$K:$K,"&lt;="&amp;DATE($F$3,J$6,J$5),DATA!$N:$N,$Q13)*10)+COUNTIFS(DATA!$P:$P,"=S",DATA!$K:$K,"&gt;="&amp;DATE($F$3,J$6,1),DATA!$K:$K,"&lt;="&amp;DATE($F$3,J$6,J$5),DATA!$N:$N,$Q13)</f>
        <v>0</v>
      </c>
      <c r="K13" s="277">
        <f>(COUNTIFS(DATA!$P:$P,"=E",DATA!$K:$K,"&gt;="&amp;DATE($F$3,K$6,1),DATA!$K:$K,"&lt;="&amp;DATE($F$3,K$6,K$5),DATA!$N:$N,$Q13)*10)+COUNTIFS(DATA!$P:$P,"=S",DATA!$K:$K,"&gt;="&amp;DATE($F$3,K$6,1),DATA!$K:$K,"&lt;="&amp;DATE($F$3,K$6,K$5),DATA!$N:$N,$Q13)</f>
        <v>0</v>
      </c>
      <c r="L13" s="277">
        <f>(COUNTIFS(DATA!$P:$P,"=E",DATA!$K:$K,"&gt;="&amp;DATE($F$3,L$6,1),DATA!$K:$K,"&lt;="&amp;DATE($F$3,L$6,L$5),DATA!$N:$N,$Q13)*10)+COUNTIFS(DATA!$P:$P,"=S",DATA!$K:$K,"&gt;="&amp;DATE($F$3,L$6,1),DATA!$K:$K,"&lt;="&amp;DATE($F$3,L$6,L$5),DATA!$N:$N,$Q13)</f>
        <v>0</v>
      </c>
      <c r="M13" s="277">
        <f>(COUNTIFS(DATA!$P:$P,"=E",DATA!$K:$K,"&gt;="&amp;DATE($F$3,M$6,1),DATA!$K:$K,"&lt;="&amp;DATE($F$3,M$6,M$5),DATA!$N:$N,$Q13)*10)+COUNTIFS(DATA!$P:$P,"=S",DATA!$K:$K,"&gt;="&amp;DATE($F$3,M$6,1),DATA!$K:$K,"&lt;="&amp;DATE($F$3,M$6,M$5),DATA!$N:$N,$Q13)</f>
        <v>0</v>
      </c>
      <c r="N13" s="277">
        <f>(COUNTIFS(DATA!$P:$P,"=E",DATA!$K:$K,"&gt;="&amp;DATE($F$3,N$6,1),DATA!$K:$K,"&lt;="&amp;DATE($F$3,N$6,N$5),DATA!$N:$N,$Q13)*10)+COUNTIFS(DATA!$P:$P,"=S",DATA!$K:$K,"&gt;="&amp;DATE($F$3,N$6,1),DATA!$K:$K,"&lt;="&amp;DATE($F$3,N$6,N$5),DATA!$N:$N,$Q13)</f>
        <v>0</v>
      </c>
      <c r="O13" s="278">
        <f t="shared" si="0"/>
        <v>0</v>
      </c>
      <c r="P13" s="258"/>
      <c r="Q13" s="146" t="str">
        <f>"*"&amp;StaffList!B20&amp;"*"</f>
        <v>*Duc.lm*</v>
      </c>
    </row>
    <row r="14" spans="1:17" ht="18" customHeight="1" x14ac:dyDescent="0.25">
      <c r="A14" s="201">
        <v>7</v>
      </c>
      <c r="B14" s="262" t="str">
        <f>VLOOKUP(Q14, StaffList!B:C,2,FALSE)</f>
        <v>Mông Văn Thương</v>
      </c>
      <c r="C14" s="276">
        <f>(COUNTIFS(DATA!$P:$P,"=E",DATA!$K:$K,"&gt;="&amp;DATE($F$3,C$6,1),DATA!$K:$K,"&lt;="&amp;DATE($F$3,C$6,C$5),DATA!$N:$N,$Q14)*10)+COUNTIFS(DATA!$P:$P,"=S",DATA!$K:$K,"&gt;="&amp;DATE($F$3,C$6,1),DATA!$K:$K,"&lt;="&amp;DATE($F$3,C$6,C$5),DATA!$N:$N,$Q14)</f>
        <v>0</v>
      </c>
      <c r="D14" s="277">
        <f>(COUNTIFS(DATA!$P:$P,"=E",DATA!$K:$K,"&gt;="&amp;DATE($F$3,D$6,1),DATA!$K:$K,"&lt;="&amp;DATE($F$3,D$6,D$5),DATA!$N:$N,$Q14)*10)+COUNTIFS(DATA!$P:$P,"=S",DATA!$K:$K,"&gt;="&amp;DATE($F$3,D$6,1),DATA!$K:$K,"&lt;="&amp;DATE($F$3,D$6,D$5),DATA!$N:$N,$Q14)</f>
        <v>0</v>
      </c>
      <c r="E14" s="277">
        <f>(COUNTIFS(DATA!$P:$P,"=E",DATA!$K:$K,"&gt;="&amp;DATE($F$3,E$6,1),DATA!$K:$K,"&lt;="&amp;DATE($F$3,E$6,E$5),DATA!$N:$N,$Q14)*10)+COUNTIFS(DATA!$P:$P,"=S",DATA!$K:$K,"&gt;="&amp;DATE($F$3,E$6,1),DATA!$K:$K,"&lt;="&amp;DATE($F$3,E$6,E$5),DATA!$N:$N,$Q14)</f>
        <v>0</v>
      </c>
      <c r="F14" s="277">
        <f>(COUNTIFS(DATA!$P:$P,"=E",DATA!$K:$K,"&gt;="&amp;DATE($F$3,F$6,1),DATA!$K:$K,"&lt;="&amp;DATE($F$3,F$6,F$5),DATA!$N:$N,$Q14)*10)+COUNTIFS(DATA!$P:$P,"=S",DATA!$K:$K,"&gt;="&amp;DATE($F$3,F$6,1),DATA!$K:$K,"&lt;="&amp;DATE($F$3,F$6,F$5),DATA!$N:$N,$Q14)</f>
        <v>0</v>
      </c>
      <c r="G14" s="277">
        <f>(COUNTIFS(DATA!$P:$P,"=E",DATA!$K:$K,"&gt;="&amp;DATE($F$3,G$6,1),DATA!$K:$K,"&lt;="&amp;DATE($F$3,G$6,G$5),DATA!$N:$N,$Q14)*10)+COUNTIFS(DATA!$P:$P,"=S",DATA!$K:$K,"&gt;="&amp;DATE($F$3,G$6,1),DATA!$K:$K,"&lt;="&amp;DATE($F$3,G$6,G$5),DATA!$N:$N,$Q14)</f>
        <v>0</v>
      </c>
      <c r="H14" s="277">
        <f>(COUNTIFS(DATA!$P:$P,"=E",DATA!$K:$K,"&gt;="&amp;DATE($F$3,H$6,1),DATA!$K:$K,"&lt;="&amp;DATE($F$3,H$6,H$5),DATA!$N:$N,$Q14)*10)+COUNTIFS(DATA!$P:$P,"=S",DATA!$K:$K,"&gt;="&amp;DATE($F$3,H$6,1),DATA!$K:$K,"&lt;="&amp;DATE($F$3,H$6,H$5),DATA!$N:$N,$Q14)</f>
        <v>0</v>
      </c>
      <c r="I14" s="277">
        <f>(COUNTIFS(DATA!$P:$P,"=E",DATA!$K:$K,"&gt;="&amp;DATE($F$3,I$6,1),DATA!$K:$K,"&lt;="&amp;DATE($F$3,I$6,I$5),DATA!$N:$N,$Q14)*10)+COUNTIFS(DATA!$P:$P,"=S",DATA!$K:$K,"&gt;="&amp;DATE($F$3,I$6,1),DATA!$K:$K,"&lt;="&amp;DATE($F$3,I$6,I$5),DATA!$N:$N,$Q14)</f>
        <v>0</v>
      </c>
      <c r="J14" s="277">
        <f>(COUNTIFS(DATA!$P:$P,"=E",DATA!$K:$K,"&gt;="&amp;DATE($F$3,J$6,1),DATA!$K:$K,"&lt;="&amp;DATE($F$3,J$6,J$5),DATA!$N:$N,$Q14)*10)+COUNTIFS(DATA!$P:$P,"=S",DATA!$K:$K,"&gt;="&amp;DATE($F$3,J$6,1),DATA!$K:$K,"&lt;="&amp;DATE($F$3,J$6,J$5),DATA!$N:$N,$Q14)</f>
        <v>0</v>
      </c>
      <c r="K14" s="277">
        <f>(COUNTIFS(DATA!$P:$P,"=E",DATA!$K:$K,"&gt;="&amp;DATE($F$3,K$6,1),DATA!$K:$K,"&lt;="&amp;DATE($F$3,K$6,K$5),DATA!$N:$N,$Q14)*10)+COUNTIFS(DATA!$P:$P,"=S",DATA!$K:$K,"&gt;="&amp;DATE($F$3,K$6,1),DATA!$K:$K,"&lt;="&amp;DATE($F$3,K$6,K$5),DATA!$N:$N,$Q14)</f>
        <v>0</v>
      </c>
      <c r="L14" s="277">
        <f>(COUNTIFS(DATA!$P:$P,"=E",DATA!$K:$K,"&gt;="&amp;DATE($F$3,L$6,1),DATA!$K:$K,"&lt;="&amp;DATE($F$3,L$6,L$5),DATA!$N:$N,$Q14)*10)+COUNTIFS(DATA!$P:$P,"=S",DATA!$K:$K,"&gt;="&amp;DATE($F$3,L$6,1),DATA!$K:$K,"&lt;="&amp;DATE($F$3,L$6,L$5),DATA!$N:$N,$Q14)</f>
        <v>0</v>
      </c>
      <c r="M14" s="277">
        <f>(COUNTIFS(DATA!$P:$P,"=E",DATA!$K:$K,"&gt;="&amp;DATE($F$3,M$6,1),DATA!$K:$K,"&lt;="&amp;DATE($F$3,M$6,M$5),DATA!$N:$N,$Q14)*10)+COUNTIFS(DATA!$P:$P,"=S",DATA!$K:$K,"&gt;="&amp;DATE($F$3,M$6,1),DATA!$K:$K,"&lt;="&amp;DATE($F$3,M$6,M$5),DATA!$N:$N,$Q14)</f>
        <v>0</v>
      </c>
      <c r="N14" s="277">
        <f>(COUNTIFS(DATA!$P:$P,"=E",DATA!$K:$K,"&gt;="&amp;DATE($F$3,N$6,1),DATA!$K:$K,"&lt;="&amp;DATE($F$3,N$6,N$5),DATA!$N:$N,$Q14)*10)+COUNTIFS(DATA!$P:$P,"=S",DATA!$K:$K,"&gt;="&amp;DATE($F$3,N$6,1),DATA!$K:$K,"&lt;="&amp;DATE($F$3,N$6,N$5),DATA!$N:$N,$Q14)</f>
        <v>0</v>
      </c>
      <c r="O14" s="278">
        <f t="shared" si="0"/>
        <v>0</v>
      </c>
      <c r="P14" s="258"/>
      <c r="Q14" s="146" t="str">
        <f>"*"&amp;StaffList!B11&amp;"*"</f>
        <v>*Thuong.mv*</v>
      </c>
    </row>
    <row r="15" spans="1:17" ht="18" customHeight="1" x14ac:dyDescent="0.25">
      <c r="A15" s="201">
        <v>8</v>
      </c>
      <c r="B15" s="262" t="str">
        <f>VLOOKUP(Q15, StaffList!B:C,2,FALSE)</f>
        <v>Chu Tiến Dũng</v>
      </c>
      <c r="C15" s="276">
        <f>(COUNTIFS(DATA!$P:$P,"=E",DATA!$K:$K,"&gt;="&amp;DATE($F$3,C$6,1),DATA!$K:$K,"&lt;="&amp;DATE($F$3,C$6,C$5),DATA!$N:$N,$Q15)*10)+COUNTIFS(DATA!$P:$P,"=S",DATA!$K:$K,"&gt;="&amp;DATE($F$3,C$6,1),DATA!$K:$K,"&lt;="&amp;DATE($F$3,C$6,C$5),DATA!$N:$N,$Q15)</f>
        <v>0</v>
      </c>
      <c r="D15" s="277">
        <f>(COUNTIFS(DATA!$P:$P,"=E",DATA!$K:$K,"&gt;="&amp;DATE($F$3,D$6,1),DATA!$K:$K,"&lt;="&amp;DATE($F$3,D$6,D$5),DATA!$N:$N,$Q15)*10)+COUNTIFS(DATA!$P:$P,"=S",DATA!$K:$K,"&gt;="&amp;DATE($F$3,D$6,1),DATA!$K:$K,"&lt;="&amp;DATE($F$3,D$6,D$5),DATA!$N:$N,$Q15)</f>
        <v>0</v>
      </c>
      <c r="E15" s="277">
        <f>(COUNTIFS(DATA!$P:$P,"=E",DATA!$K:$K,"&gt;="&amp;DATE($F$3,E$6,1),DATA!$K:$K,"&lt;="&amp;DATE($F$3,E$6,E$5),DATA!$N:$N,$Q15)*10)+COUNTIFS(DATA!$P:$P,"=S",DATA!$K:$K,"&gt;="&amp;DATE($F$3,E$6,1),DATA!$K:$K,"&lt;="&amp;DATE($F$3,E$6,E$5),DATA!$N:$N,$Q15)</f>
        <v>0</v>
      </c>
      <c r="F15" s="277">
        <f>(COUNTIFS(DATA!$P:$P,"=E",DATA!$K:$K,"&gt;="&amp;DATE($F$3,F$6,1),DATA!$K:$K,"&lt;="&amp;DATE($F$3,F$6,F$5),DATA!$N:$N,$Q15)*10)+COUNTIFS(DATA!$P:$P,"=S",DATA!$K:$K,"&gt;="&amp;DATE($F$3,F$6,1),DATA!$K:$K,"&lt;="&amp;DATE($F$3,F$6,F$5),DATA!$N:$N,$Q15)</f>
        <v>0</v>
      </c>
      <c r="G15" s="277">
        <f>(COUNTIFS(DATA!$P:$P,"=E",DATA!$K:$K,"&gt;="&amp;DATE($F$3,G$6,1),DATA!$K:$K,"&lt;="&amp;DATE($F$3,G$6,G$5),DATA!$N:$N,$Q15)*10)+COUNTIFS(DATA!$P:$P,"=S",DATA!$K:$K,"&gt;="&amp;DATE($F$3,G$6,1),DATA!$K:$K,"&lt;="&amp;DATE($F$3,G$6,G$5),DATA!$N:$N,$Q15)</f>
        <v>0</v>
      </c>
      <c r="H15" s="277">
        <f>(COUNTIFS(DATA!$P:$P,"=E",DATA!$K:$K,"&gt;="&amp;DATE($F$3,H$6,1),DATA!$K:$K,"&lt;="&amp;DATE($F$3,H$6,H$5),DATA!$N:$N,$Q15)*10)+COUNTIFS(DATA!$P:$P,"=S",DATA!$K:$K,"&gt;="&amp;DATE($F$3,H$6,1),DATA!$K:$K,"&lt;="&amp;DATE($F$3,H$6,H$5),DATA!$N:$N,$Q15)</f>
        <v>0</v>
      </c>
      <c r="I15" s="277">
        <f>(COUNTIFS(DATA!$P:$P,"=E",DATA!$K:$K,"&gt;="&amp;DATE($F$3,I$6,1),DATA!$K:$K,"&lt;="&amp;DATE($F$3,I$6,I$5),DATA!$N:$N,$Q15)*10)+COUNTIFS(DATA!$P:$P,"=S",DATA!$K:$K,"&gt;="&amp;DATE($F$3,I$6,1),DATA!$K:$K,"&lt;="&amp;DATE($F$3,I$6,I$5),DATA!$N:$N,$Q15)</f>
        <v>0</v>
      </c>
      <c r="J15" s="277">
        <f>(COUNTIFS(DATA!$P:$P,"=E",DATA!$K:$K,"&gt;="&amp;DATE($F$3,J$6,1),DATA!$K:$K,"&lt;="&amp;DATE($F$3,J$6,J$5),DATA!$N:$N,$Q15)*10)+COUNTIFS(DATA!$P:$P,"=S",DATA!$K:$K,"&gt;="&amp;DATE($F$3,J$6,1),DATA!$K:$K,"&lt;="&amp;DATE($F$3,J$6,J$5),DATA!$N:$N,$Q15)</f>
        <v>0</v>
      </c>
      <c r="K15" s="277">
        <f>(COUNTIFS(DATA!$P:$P,"=E",DATA!$K:$K,"&gt;="&amp;DATE($F$3,K$6,1),DATA!$K:$K,"&lt;="&amp;DATE($F$3,K$6,K$5),DATA!$N:$N,$Q15)*10)+COUNTIFS(DATA!$P:$P,"=S",DATA!$K:$K,"&gt;="&amp;DATE($F$3,K$6,1),DATA!$K:$K,"&lt;="&amp;DATE($F$3,K$6,K$5),DATA!$N:$N,$Q15)</f>
        <v>0</v>
      </c>
      <c r="L15" s="277">
        <f>(COUNTIFS(DATA!$P:$P,"=E",DATA!$K:$K,"&gt;="&amp;DATE($F$3,L$6,1),DATA!$K:$K,"&lt;="&amp;DATE($F$3,L$6,L$5),DATA!$N:$N,$Q15)*10)+COUNTIFS(DATA!$P:$P,"=S",DATA!$K:$K,"&gt;="&amp;DATE($F$3,L$6,1),DATA!$K:$K,"&lt;="&amp;DATE($F$3,L$6,L$5),DATA!$N:$N,$Q15)</f>
        <v>0</v>
      </c>
      <c r="M15" s="277">
        <f>(COUNTIFS(DATA!$P:$P,"=E",DATA!$K:$K,"&gt;="&amp;DATE($F$3,M$6,1),DATA!$K:$K,"&lt;="&amp;DATE($F$3,M$6,M$5),DATA!$N:$N,$Q15)*10)+COUNTIFS(DATA!$P:$P,"=S",DATA!$K:$K,"&gt;="&amp;DATE($F$3,M$6,1),DATA!$K:$K,"&lt;="&amp;DATE($F$3,M$6,M$5),DATA!$N:$N,$Q15)</f>
        <v>0</v>
      </c>
      <c r="N15" s="277">
        <f>(COUNTIFS(DATA!$P:$P,"=E",DATA!$K:$K,"&gt;="&amp;DATE($F$3,N$6,1),DATA!$K:$K,"&lt;="&amp;DATE($F$3,N$6,N$5),DATA!$N:$N,$Q15)*10)+COUNTIFS(DATA!$P:$P,"=S",DATA!$K:$K,"&gt;="&amp;DATE($F$3,N$6,1),DATA!$K:$K,"&lt;="&amp;DATE($F$3,N$6,N$5),DATA!$N:$N,$Q15)</f>
        <v>0</v>
      </c>
      <c r="O15" s="278">
        <f t="shared" si="0"/>
        <v>0</v>
      </c>
      <c r="P15" s="258"/>
      <c r="Q15" s="146" t="str">
        <f>"*"&amp;StaffList!B12&amp;"*"</f>
        <v>*Dung.ct*</v>
      </c>
    </row>
    <row r="16" spans="1:17" ht="18" customHeight="1" x14ac:dyDescent="0.25">
      <c r="A16" s="201">
        <v>17</v>
      </c>
      <c r="B16" s="262" t="str">
        <f>VLOOKUP(Q16, StaffList!B:C,2,FALSE)</f>
        <v>Phan Xuân Lương</v>
      </c>
      <c r="C16" s="276">
        <f>(COUNTIFS(DATA!$P:$P,"=E",DATA!$K:$K,"&gt;="&amp;DATE($F$3,C$6,1),DATA!$K:$K,"&lt;="&amp;DATE($F$3,C$6,C$5),DATA!$N:$N,$Q16)*10)+COUNTIFS(DATA!$P:$P,"=S",DATA!$K:$K,"&gt;="&amp;DATE($F$3,C$6,1),DATA!$K:$K,"&lt;="&amp;DATE($F$3,C$6,C$5),DATA!$N:$N,$Q16)</f>
        <v>0</v>
      </c>
      <c r="D16" s="277">
        <f>(COUNTIFS(DATA!$P:$P,"=E",DATA!$K:$K,"&gt;="&amp;DATE($F$3,D$6,1),DATA!$K:$K,"&lt;="&amp;DATE($F$3,D$6,D$5),DATA!$N:$N,$Q16)*10)+COUNTIFS(DATA!$P:$P,"=S",DATA!$K:$K,"&gt;="&amp;DATE($F$3,D$6,1),DATA!$K:$K,"&lt;="&amp;DATE($F$3,D$6,D$5),DATA!$N:$N,$Q16)</f>
        <v>0</v>
      </c>
      <c r="E16" s="277">
        <f>(COUNTIFS(DATA!$P:$P,"=E",DATA!$K:$K,"&gt;="&amp;DATE($F$3,E$6,1),DATA!$K:$K,"&lt;="&amp;DATE($F$3,E$6,E$5),DATA!$N:$N,$Q16)*10)+COUNTIFS(DATA!$P:$P,"=S",DATA!$K:$K,"&gt;="&amp;DATE($F$3,E$6,1),DATA!$K:$K,"&lt;="&amp;DATE($F$3,E$6,E$5),DATA!$N:$N,$Q16)</f>
        <v>0</v>
      </c>
      <c r="F16" s="277">
        <f>(COUNTIFS(DATA!$P:$P,"=E",DATA!$K:$K,"&gt;="&amp;DATE($F$3,F$6,1),DATA!$K:$K,"&lt;="&amp;DATE($F$3,F$6,F$5),DATA!$N:$N,$Q16)*10)+COUNTIFS(DATA!$P:$P,"=S",DATA!$K:$K,"&gt;="&amp;DATE($F$3,F$6,1),DATA!$K:$K,"&lt;="&amp;DATE($F$3,F$6,F$5),DATA!$N:$N,$Q16)</f>
        <v>0</v>
      </c>
      <c r="G16" s="277">
        <f>(COUNTIFS(DATA!$P:$P,"=E",DATA!$K:$K,"&gt;="&amp;DATE($F$3,G$6,1),DATA!$K:$K,"&lt;="&amp;DATE($F$3,G$6,G$5),DATA!$N:$N,$Q16)*10)+COUNTIFS(DATA!$P:$P,"=S",DATA!$K:$K,"&gt;="&amp;DATE($F$3,G$6,1),DATA!$K:$K,"&lt;="&amp;DATE($F$3,G$6,G$5),DATA!$N:$N,$Q16)</f>
        <v>0</v>
      </c>
      <c r="H16" s="277">
        <f>(COUNTIFS(DATA!$P:$P,"=E",DATA!$K:$K,"&gt;="&amp;DATE($F$3,H$6,1),DATA!$K:$K,"&lt;="&amp;DATE($F$3,H$6,H$5),DATA!$N:$N,$Q16)*10)+COUNTIFS(DATA!$P:$P,"=S",DATA!$K:$K,"&gt;="&amp;DATE($F$3,H$6,1),DATA!$K:$K,"&lt;="&amp;DATE($F$3,H$6,H$5),DATA!$N:$N,$Q16)</f>
        <v>0</v>
      </c>
      <c r="I16" s="277">
        <f>(COUNTIFS(DATA!$P:$P,"=E",DATA!$K:$K,"&gt;="&amp;DATE($F$3,I$6,1),DATA!$K:$K,"&lt;="&amp;DATE($F$3,I$6,I$5),DATA!$N:$N,$Q16)*10)+COUNTIFS(DATA!$P:$P,"=S",DATA!$K:$K,"&gt;="&amp;DATE($F$3,I$6,1),DATA!$K:$K,"&lt;="&amp;DATE($F$3,I$6,I$5),DATA!$N:$N,$Q16)</f>
        <v>0</v>
      </c>
      <c r="J16" s="277">
        <f>(COUNTIFS(DATA!$P:$P,"=E",DATA!$K:$K,"&gt;="&amp;DATE($F$3,J$6,1),DATA!$K:$K,"&lt;="&amp;DATE($F$3,J$6,J$5),DATA!$N:$N,$Q16)*10)+COUNTIFS(DATA!$P:$P,"=S",DATA!$K:$K,"&gt;="&amp;DATE($F$3,J$6,1),DATA!$K:$K,"&lt;="&amp;DATE($F$3,J$6,J$5),DATA!$N:$N,$Q16)</f>
        <v>0</v>
      </c>
      <c r="K16" s="277">
        <f>(COUNTIFS(DATA!$P:$P,"=E",DATA!$K:$K,"&gt;="&amp;DATE($F$3,K$6,1),DATA!$K:$K,"&lt;="&amp;DATE($F$3,K$6,K$5),DATA!$N:$N,$Q16)*10)+COUNTIFS(DATA!$P:$P,"=S",DATA!$K:$K,"&gt;="&amp;DATE($F$3,K$6,1),DATA!$K:$K,"&lt;="&amp;DATE($F$3,K$6,K$5),DATA!$N:$N,$Q16)</f>
        <v>0</v>
      </c>
      <c r="L16" s="277">
        <f>(COUNTIFS(DATA!$P:$P,"=E",DATA!$K:$K,"&gt;="&amp;DATE($F$3,L$6,1),DATA!$K:$K,"&lt;="&amp;DATE($F$3,L$6,L$5),DATA!$N:$N,$Q16)*10)+COUNTIFS(DATA!$P:$P,"=S",DATA!$K:$K,"&gt;="&amp;DATE($F$3,L$6,1),DATA!$K:$K,"&lt;="&amp;DATE($F$3,L$6,L$5),DATA!$N:$N,$Q16)</f>
        <v>0</v>
      </c>
      <c r="M16" s="277">
        <f>(COUNTIFS(DATA!$P:$P,"=E",DATA!$K:$K,"&gt;="&amp;DATE($F$3,M$6,1),DATA!$K:$K,"&lt;="&amp;DATE($F$3,M$6,M$5),DATA!$N:$N,$Q16)*10)+COUNTIFS(DATA!$P:$P,"=S",DATA!$K:$K,"&gt;="&amp;DATE($F$3,M$6,1),DATA!$K:$K,"&lt;="&amp;DATE($F$3,M$6,M$5),DATA!$N:$N,$Q16)</f>
        <v>0</v>
      </c>
      <c r="N16" s="277">
        <f>(COUNTIFS(DATA!$P:$P,"=E",DATA!$K:$K,"&gt;="&amp;DATE($F$3,N$6,1),DATA!$K:$K,"&lt;="&amp;DATE($F$3,N$6,N$5),DATA!$N:$N,$Q16)*10)+COUNTIFS(DATA!$P:$P,"=S",DATA!$K:$K,"&gt;="&amp;DATE($F$3,N$6,1),DATA!$K:$K,"&lt;="&amp;DATE($F$3,N$6,N$5),DATA!$N:$N,$Q16)</f>
        <v>0</v>
      </c>
      <c r="O16" s="278">
        <f t="shared" si="0"/>
        <v>0</v>
      </c>
      <c r="P16" s="258"/>
      <c r="Q16" s="146" t="str">
        <f>"*"&amp;StaffList!B21&amp;"*"</f>
        <v>*Luong.px*</v>
      </c>
    </row>
    <row r="17" spans="1:17" ht="18" customHeight="1" x14ac:dyDescent="0.25">
      <c r="A17" s="201">
        <v>10</v>
      </c>
      <c r="B17" s="262" t="str">
        <f>VLOOKUP(Q17, StaffList!B:C,2,FALSE)</f>
        <v>Hoàng Việt Thao</v>
      </c>
      <c r="C17" s="276">
        <f>(COUNTIFS(DATA!$P:$P,"=E",DATA!$K:$K,"&gt;="&amp;DATE($F$3,C$6,1),DATA!$K:$K,"&lt;="&amp;DATE($F$3,C$6,C$5),DATA!$N:$N,$Q17)*10)+COUNTIFS(DATA!$P:$P,"=S",DATA!$K:$K,"&gt;="&amp;DATE($F$3,C$6,1),DATA!$K:$K,"&lt;="&amp;DATE($F$3,C$6,C$5),DATA!$N:$N,$Q17)</f>
        <v>0</v>
      </c>
      <c r="D17" s="277">
        <f>(COUNTIFS(DATA!$P:$P,"=E",DATA!$K:$K,"&gt;="&amp;DATE($F$3,D$6,1),DATA!$K:$K,"&lt;="&amp;DATE($F$3,D$6,D$5),DATA!$N:$N,$Q17)*10)+COUNTIFS(DATA!$P:$P,"=S",DATA!$K:$K,"&gt;="&amp;DATE($F$3,D$6,1),DATA!$K:$K,"&lt;="&amp;DATE($F$3,D$6,D$5),DATA!$N:$N,$Q17)</f>
        <v>0</v>
      </c>
      <c r="E17" s="277">
        <f>(COUNTIFS(DATA!$P:$P,"=E",DATA!$K:$K,"&gt;="&amp;DATE($F$3,E$6,1),DATA!$K:$K,"&lt;="&amp;DATE($F$3,E$6,E$5),DATA!$N:$N,$Q17)*10)+COUNTIFS(DATA!$P:$P,"=S",DATA!$K:$K,"&gt;="&amp;DATE($F$3,E$6,1),DATA!$K:$K,"&lt;="&amp;DATE($F$3,E$6,E$5),DATA!$N:$N,$Q17)</f>
        <v>0</v>
      </c>
      <c r="F17" s="277">
        <f>(COUNTIFS(DATA!$P:$P,"=E",DATA!$K:$K,"&gt;="&amp;DATE($F$3,F$6,1),DATA!$K:$K,"&lt;="&amp;DATE($F$3,F$6,F$5),DATA!$N:$N,$Q17)*10)+COUNTIFS(DATA!$P:$P,"=S",DATA!$K:$K,"&gt;="&amp;DATE($F$3,F$6,1),DATA!$K:$K,"&lt;="&amp;DATE($F$3,F$6,F$5),DATA!$N:$N,$Q17)</f>
        <v>0</v>
      </c>
      <c r="G17" s="277">
        <f>(COUNTIFS(DATA!$P:$P,"=E",DATA!$K:$K,"&gt;="&amp;DATE($F$3,G$6,1),DATA!$K:$K,"&lt;="&amp;DATE($F$3,G$6,G$5),DATA!$N:$N,$Q17)*10)+COUNTIFS(DATA!$P:$P,"=S",DATA!$K:$K,"&gt;="&amp;DATE($F$3,G$6,1),DATA!$K:$K,"&lt;="&amp;DATE($F$3,G$6,G$5),DATA!$N:$N,$Q17)</f>
        <v>0</v>
      </c>
      <c r="H17" s="277">
        <f>(COUNTIFS(DATA!$P:$P,"=E",DATA!$K:$K,"&gt;="&amp;DATE($F$3,H$6,1),DATA!$K:$K,"&lt;="&amp;DATE($F$3,H$6,H$5),DATA!$N:$N,$Q17)*10)+COUNTIFS(DATA!$P:$P,"=S",DATA!$K:$K,"&gt;="&amp;DATE($F$3,H$6,1),DATA!$K:$K,"&lt;="&amp;DATE($F$3,H$6,H$5),DATA!$N:$N,$Q17)</f>
        <v>0</v>
      </c>
      <c r="I17" s="277">
        <f>(COUNTIFS(DATA!$P:$P,"=E",DATA!$K:$K,"&gt;="&amp;DATE($F$3,I$6,1),DATA!$K:$K,"&lt;="&amp;DATE($F$3,I$6,I$5),DATA!$N:$N,$Q17)*10)+COUNTIFS(DATA!$P:$P,"=S",DATA!$K:$K,"&gt;="&amp;DATE($F$3,I$6,1),DATA!$K:$K,"&lt;="&amp;DATE($F$3,I$6,I$5),DATA!$N:$N,$Q17)</f>
        <v>0</v>
      </c>
      <c r="J17" s="277">
        <f>(COUNTIFS(DATA!$P:$P,"=E",DATA!$K:$K,"&gt;="&amp;DATE($F$3,J$6,1),DATA!$K:$K,"&lt;="&amp;DATE($F$3,J$6,J$5),DATA!$N:$N,$Q17)*10)+COUNTIFS(DATA!$P:$P,"=S",DATA!$K:$K,"&gt;="&amp;DATE($F$3,J$6,1),DATA!$K:$K,"&lt;="&amp;DATE($F$3,J$6,J$5),DATA!$N:$N,$Q17)</f>
        <v>0</v>
      </c>
      <c r="K17" s="277">
        <f>(COUNTIFS(DATA!$P:$P,"=E",DATA!$K:$K,"&gt;="&amp;DATE($F$3,K$6,1),DATA!$K:$K,"&lt;="&amp;DATE($F$3,K$6,K$5),DATA!$N:$N,$Q17)*10)+COUNTIFS(DATA!$P:$P,"=S",DATA!$K:$K,"&gt;="&amp;DATE($F$3,K$6,1),DATA!$K:$K,"&lt;="&amp;DATE($F$3,K$6,K$5),DATA!$N:$N,$Q17)</f>
        <v>0</v>
      </c>
      <c r="L17" s="277">
        <f>(COUNTIFS(DATA!$P:$P,"=E",DATA!$K:$K,"&gt;="&amp;DATE($F$3,L$6,1),DATA!$K:$K,"&lt;="&amp;DATE($F$3,L$6,L$5),DATA!$N:$N,$Q17)*10)+COUNTIFS(DATA!$P:$P,"=S",DATA!$K:$K,"&gt;="&amp;DATE($F$3,L$6,1),DATA!$K:$K,"&lt;="&amp;DATE($F$3,L$6,L$5),DATA!$N:$N,$Q17)</f>
        <v>0</v>
      </c>
      <c r="M17" s="277">
        <f>(COUNTIFS(DATA!$P:$P,"=E",DATA!$K:$K,"&gt;="&amp;DATE($F$3,M$6,1),DATA!$K:$K,"&lt;="&amp;DATE($F$3,M$6,M$5),DATA!$N:$N,$Q17)*10)+COUNTIFS(DATA!$P:$P,"=S",DATA!$K:$K,"&gt;="&amp;DATE($F$3,M$6,1),DATA!$K:$K,"&lt;="&amp;DATE($F$3,M$6,M$5),DATA!$N:$N,$Q17)</f>
        <v>0</v>
      </c>
      <c r="N17" s="277">
        <f>(COUNTIFS(DATA!$P:$P,"=E",DATA!$K:$K,"&gt;="&amp;DATE($F$3,N$6,1),DATA!$K:$K,"&lt;="&amp;DATE($F$3,N$6,N$5),DATA!$N:$N,$Q17)*10)+COUNTIFS(DATA!$P:$P,"=S",DATA!$K:$K,"&gt;="&amp;DATE($F$3,N$6,1),DATA!$K:$K,"&lt;="&amp;DATE($F$3,N$6,N$5),DATA!$N:$N,$Q17)</f>
        <v>0</v>
      </c>
      <c r="O17" s="278">
        <f t="shared" si="0"/>
        <v>0</v>
      </c>
      <c r="P17" s="258"/>
      <c r="Q17" s="146" t="str">
        <f>"*"&amp;StaffList!B14&amp;"*"</f>
        <v>*Thao.hv*</v>
      </c>
    </row>
    <row r="18" spans="1:17" ht="18" customHeight="1" x14ac:dyDescent="0.25">
      <c r="A18" s="201">
        <v>6</v>
      </c>
      <c r="B18" s="262" t="str">
        <f>VLOOKUP(Q18, StaffList!B:C,2,FALSE)</f>
        <v>Chu Trọng Thao</v>
      </c>
      <c r="C18" s="276">
        <f>(COUNTIFS(DATA!$P:$P,"=E",DATA!$K:$K,"&gt;="&amp;DATE($F$3,C$6,1),DATA!$K:$K,"&lt;="&amp;DATE($F$3,C$6,C$5),DATA!$N:$N,$Q18)*10)+COUNTIFS(DATA!$P:$P,"=S",DATA!$K:$K,"&gt;="&amp;DATE($F$3,C$6,1),DATA!$K:$K,"&lt;="&amp;DATE($F$3,C$6,C$5),DATA!$N:$N,$Q18)</f>
        <v>0</v>
      </c>
      <c r="D18" s="277">
        <f>(COUNTIFS(DATA!$P:$P,"=E",DATA!$K:$K,"&gt;="&amp;DATE($F$3,D$6,1),DATA!$K:$K,"&lt;="&amp;DATE($F$3,D$6,D$5),DATA!$N:$N,$Q18)*10)+COUNTIFS(DATA!$P:$P,"=S",DATA!$K:$K,"&gt;="&amp;DATE($F$3,D$6,1),DATA!$K:$K,"&lt;="&amp;DATE($F$3,D$6,D$5),DATA!$N:$N,$Q18)</f>
        <v>0</v>
      </c>
      <c r="E18" s="277">
        <f>(COUNTIFS(DATA!$P:$P,"=E",DATA!$K:$K,"&gt;="&amp;DATE($F$3,E$6,1),DATA!$K:$K,"&lt;="&amp;DATE($F$3,E$6,E$5),DATA!$N:$N,$Q18)*10)+COUNTIFS(DATA!$P:$P,"=S",DATA!$K:$K,"&gt;="&amp;DATE($F$3,E$6,1),DATA!$K:$K,"&lt;="&amp;DATE($F$3,E$6,E$5),DATA!$N:$N,$Q18)</f>
        <v>0</v>
      </c>
      <c r="F18" s="277">
        <f>(COUNTIFS(DATA!$P:$P,"=E",DATA!$K:$K,"&gt;="&amp;DATE($F$3,F$6,1),DATA!$K:$K,"&lt;="&amp;DATE($F$3,F$6,F$5),DATA!$N:$N,$Q18)*10)+COUNTIFS(DATA!$P:$P,"=S",DATA!$K:$K,"&gt;="&amp;DATE($F$3,F$6,1),DATA!$K:$K,"&lt;="&amp;DATE($F$3,F$6,F$5),DATA!$N:$N,$Q18)</f>
        <v>0</v>
      </c>
      <c r="G18" s="277">
        <f>(COUNTIFS(DATA!$P:$P,"=E",DATA!$K:$K,"&gt;="&amp;DATE($F$3,G$6,1),DATA!$K:$K,"&lt;="&amp;DATE($F$3,G$6,G$5),DATA!$N:$N,$Q18)*10)+COUNTIFS(DATA!$P:$P,"=S",DATA!$K:$K,"&gt;="&amp;DATE($F$3,G$6,1),DATA!$K:$K,"&lt;="&amp;DATE($F$3,G$6,G$5),DATA!$N:$N,$Q18)</f>
        <v>0</v>
      </c>
      <c r="H18" s="277">
        <f>(COUNTIFS(DATA!$P:$P,"=E",DATA!$K:$K,"&gt;="&amp;DATE($F$3,H$6,1),DATA!$K:$K,"&lt;="&amp;DATE($F$3,H$6,H$5),DATA!$N:$N,$Q18)*10)+COUNTIFS(DATA!$P:$P,"=S",DATA!$K:$K,"&gt;="&amp;DATE($F$3,H$6,1),DATA!$K:$K,"&lt;="&amp;DATE($F$3,H$6,H$5),DATA!$N:$N,$Q18)</f>
        <v>0</v>
      </c>
      <c r="I18" s="277">
        <f>(COUNTIFS(DATA!$P:$P,"=E",DATA!$K:$K,"&gt;="&amp;DATE($F$3,I$6,1),DATA!$K:$K,"&lt;="&amp;DATE($F$3,I$6,I$5),DATA!$N:$N,$Q18)*10)+COUNTIFS(DATA!$P:$P,"=S",DATA!$K:$K,"&gt;="&amp;DATE($F$3,I$6,1),DATA!$K:$K,"&lt;="&amp;DATE($F$3,I$6,I$5),DATA!$N:$N,$Q18)</f>
        <v>0</v>
      </c>
      <c r="J18" s="277">
        <f>(COUNTIFS(DATA!$P:$P,"=E",DATA!$K:$K,"&gt;="&amp;DATE($F$3,J$6,1),DATA!$K:$K,"&lt;="&amp;DATE($F$3,J$6,J$5),DATA!$N:$N,$Q18)*10)+COUNTIFS(DATA!$P:$P,"=S",DATA!$K:$K,"&gt;="&amp;DATE($F$3,J$6,1),DATA!$K:$K,"&lt;="&amp;DATE($F$3,J$6,J$5),DATA!$N:$N,$Q18)</f>
        <v>0</v>
      </c>
      <c r="K18" s="277">
        <f>(COUNTIFS(DATA!$P:$P,"=E",DATA!$K:$K,"&gt;="&amp;DATE($F$3,K$6,1),DATA!$K:$K,"&lt;="&amp;DATE($F$3,K$6,K$5),DATA!$N:$N,$Q18)*10)+COUNTIFS(DATA!$P:$P,"=S",DATA!$K:$K,"&gt;="&amp;DATE($F$3,K$6,1),DATA!$K:$K,"&lt;="&amp;DATE($F$3,K$6,K$5),DATA!$N:$N,$Q18)</f>
        <v>0</v>
      </c>
      <c r="L18" s="277">
        <f>(COUNTIFS(DATA!$P:$P,"=E",DATA!$K:$K,"&gt;="&amp;DATE($F$3,L$6,1),DATA!$K:$K,"&lt;="&amp;DATE($F$3,L$6,L$5),DATA!$N:$N,$Q18)*10)+COUNTIFS(DATA!$P:$P,"=S",DATA!$K:$K,"&gt;="&amp;DATE($F$3,L$6,1),DATA!$K:$K,"&lt;="&amp;DATE($F$3,L$6,L$5),DATA!$N:$N,$Q18)</f>
        <v>0</v>
      </c>
      <c r="M18" s="277">
        <f>(COUNTIFS(DATA!$P:$P,"=E",DATA!$K:$K,"&gt;="&amp;DATE($F$3,M$6,1),DATA!$K:$K,"&lt;="&amp;DATE($F$3,M$6,M$5),DATA!$N:$N,$Q18)*10)+COUNTIFS(DATA!$P:$P,"=S",DATA!$K:$K,"&gt;="&amp;DATE($F$3,M$6,1),DATA!$K:$K,"&lt;="&amp;DATE($F$3,M$6,M$5),DATA!$N:$N,$Q18)</f>
        <v>0</v>
      </c>
      <c r="N18" s="277">
        <f>(COUNTIFS(DATA!$P:$P,"=E",DATA!$K:$K,"&gt;="&amp;DATE($F$3,N$6,1),DATA!$K:$K,"&lt;="&amp;DATE($F$3,N$6,N$5),DATA!$N:$N,$Q18)*10)+COUNTIFS(DATA!$P:$P,"=S",DATA!$K:$K,"&gt;="&amp;DATE($F$3,N$6,1),DATA!$K:$K,"&lt;="&amp;DATE($F$3,N$6,N$5),DATA!$N:$N,$Q18)</f>
        <v>0</v>
      </c>
      <c r="O18" s="278">
        <f t="shared" si="0"/>
        <v>0</v>
      </c>
      <c r="P18" s="258"/>
      <c r="Q18" s="146" t="str">
        <f>"*"&amp;StaffList!B10&amp;"*"</f>
        <v>*Thao.ct*</v>
      </c>
    </row>
    <row r="19" spans="1:17" ht="18" customHeight="1" x14ac:dyDescent="0.25">
      <c r="A19" s="201">
        <v>24</v>
      </c>
      <c r="B19" s="262" t="str">
        <f>VLOOKUP(Q19, StaffList!B:C,2,FALSE)</f>
        <v>Khúc Thành Đạt</v>
      </c>
      <c r="C19" s="276">
        <f>(COUNTIFS(DATA!$P:$P,"=E",DATA!$K:$K,"&gt;="&amp;DATE($F$3,C$6,1),DATA!$K:$K,"&lt;="&amp;DATE($F$3,C$6,C$5),DATA!$N:$N,$Q19)*10)+COUNTIFS(DATA!$P:$P,"=S",DATA!$K:$K,"&gt;="&amp;DATE($F$3,C$6,1),DATA!$K:$K,"&lt;="&amp;DATE($F$3,C$6,C$5),DATA!$N:$N,$Q19)</f>
        <v>0</v>
      </c>
      <c r="D19" s="277">
        <f>(COUNTIFS(DATA!$P:$P,"=E",DATA!$K:$K,"&gt;="&amp;DATE($F$3,D$6,1),DATA!$K:$K,"&lt;="&amp;DATE($F$3,D$6,D$5),DATA!$N:$N,$Q19)*10)+COUNTIFS(DATA!$P:$P,"=S",DATA!$K:$K,"&gt;="&amp;DATE($F$3,D$6,1),DATA!$K:$K,"&lt;="&amp;DATE($F$3,D$6,D$5),DATA!$N:$N,$Q19)</f>
        <v>0</v>
      </c>
      <c r="E19" s="277">
        <f>(COUNTIFS(DATA!$P:$P,"=E",DATA!$K:$K,"&gt;="&amp;DATE($F$3,E$6,1),DATA!$K:$K,"&lt;="&amp;DATE($F$3,E$6,E$5),DATA!$N:$N,$Q19)*10)+COUNTIFS(DATA!$P:$P,"=S",DATA!$K:$K,"&gt;="&amp;DATE($F$3,E$6,1),DATA!$K:$K,"&lt;="&amp;DATE($F$3,E$6,E$5),DATA!$N:$N,$Q19)</f>
        <v>0</v>
      </c>
      <c r="F19" s="277">
        <f>(COUNTIFS(DATA!$P:$P,"=E",DATA!$K:$K,"&gt;="&amp;DATE($F$3,F$6,1),DATA!$K:$K,"&lt;="&amp;DATE($F$3,F$6,F$5),DATA!$N:$N,$Q19)*10)+COUNTIFS(DATA!$P:$P,"=S",DATA!$K:$K,"&gt;="&amp;DATE($F$3,F$6,1),DATA!$K:$K,"&lt;="&amp;DATE($F$3,F$6,F$5),DATA!$N:$N,$Q19)</f>
        <v>0</v>
      </c>
      <c r="G19" s="277">
        <f>(COUNTIFS(DATA!$P:$P,"=E",DATA!$K:$K,"&gt;="&amp;DATE($F$3,G$6,1),DATA!$K:$K,"&lt;="&amp;DATE($F$3,G$6,G$5),DATA!$N:$N,$Q19)*10)+COUNTIFS(DATA!$P:$P,"=S",DATA!$K:$K,"&gt;="&amp;DATE($F$3,G$6,1),DATA!$K:$K,"&lt;="&amp;DATE($F$3,G$6,G$5),DATA!$N:$N,$Q19)</f>
        <v>0</v>
      </c>
      <c r="H19" s="277">
        <f>(COUNTIFS(DATA!$P:$P,"=E",DATA!$K:$K,"&gt;="&amp;DATE($F$3,H$6,1),DATA!$K:$K,"&lt;="&amp;DATE($F$3,H$6,H$5),DATA!$N:$N,$Q19)*10)+COUNTIFS(DATA!$P:$P,"=S",DATA!$K:$K,"&gt;="&amp;DATE($F$3,H$6,1),DATA!$K:$K,"&lt;="&amp;DATE($F$3,H$6,H$5),DATA!$N:$N,$Q19)</f>
        <v>0</v>
      </c>
      <c r="I19" s="277">
        <f>(COUNTIFS(DATA!$P:$P,"=E",DATA!$K:$K,"&gt;="&amp;DATE($F$3,I$6,1),DATA!$K:$K,"&lt;="&amp;DATE($F$3,I$6,I$5),DATA!$N:$N,$Q19)*10)+COUNTIFS(DATA!$P:$P,"=S",DATA!$K:$K,"&gt;="&amp;DATE($F$3,I$6,1),DATA!$K:$K,"&lt;="&amp;DATE($F$3,I$6,I$5),DATA!$N:$N,$Q19)</f>
        <v>0</v>
      </c>
      <c r="J19" s="277">
        <f>(COUNTIFS(DATA!$P:$P,"=E",DATA!$K:$K,"&gt;="&amp;DATE($F$3,J$6,1),DATA!$K:$K,"&lt;="&amp;DATE($F$3,J$6,J$5),DATA!$N:$N,$Q19)*10)+COUNTIFS(DATA!$P:$P,"=S",DATA!$K:$K,"&gt;="&amp;DATE($F$3,J$6,1),DATA!$K:$K,"&lt;="&amp;DATE($F$3,J$6,J$5),DATA!$N:$N,$Q19)</f>
        <v>0</v>
      </c>
      <c r="K19" s="277">
        <f>(COUNTIFS(DATA!$P:$P,"=E",DATA!$K:$K,"&gt;="&amp;DATE($F$3,K$6,1),DATA!$K:$K,"&lt;="&amp;DATE($F$3,K$6,K$5),DATA!$N:$N,$Q19)*10)+COUNTIFS(DATA!$P:$P,"=S",DATA!$K:$K,"&gt;="&amp;DATE($F$3,K$6,1),DATA!$K:$K,"&lt;="&amp;DATE($F$3,K$6,K$5),DATA!$N:$N,$Q19)</f>
        <v>0</v>
      </c>
      <c r="L19" s="277">
        <f>(COUNTIFS(DATA!$P:$P,"=E",DATA!$K:$K,"&gt;="&amp;DATE($F$3,L$6,1),DATA!$K:$K,"&lt;="&amp;DATE($F$3,L$6,L$5),DATA!$N:$N,$Q19)*10)+COUNTIFS(DATA!$P:$P,"=S",DATA!$K:$K,"&gt;="&amp;DATE($F$3,L$6,1),DATA!$K:$K,"&lt;="&amp;DATE($F$3,L$6,L$5),DATA!$N:$N,$Q19)</f>
        <v>0</v>
      </c>
      <c r="M19" s="277">
        <f>(COUNTIFS(DATA!$P:$P,"=E",DATA!$K:$K,"&gt;="&amp;DATE($F$3,M$6,1),DATA!$K:$K,"&lt;="&amp;DATE($F$3,M$6,M$5),DATA!$N:$N,$Q19)*10)+COUNTIFS(DATA!$P:$P,"=S",DATA!$K:$K,"&gt;="&amp;DATE($F$3,M$6,1),DATA!$K:$K,"&lt;="&amp;DATE($F$3,M$6,M$5),DATA!$N:$N,$Q19)</f>
        <v>0</v>
      </c>
      <c r="N19" s="277">
        <f>(COUNTIFS(DATA!$P:$P,"=E",DATA!$K:$K,"&gt;="&amp;DATE($F$3,N$6,1),DATA!$K:$K,"&lt;="&amp;DATE($F$3,N$6,N$5),DATA!$N:$N,$Q19)*10)+COUNTIFS(DATA!$P:$P,"=S",DATA!$K:$K,"&gt;="&amp;DATE($F$3,N$6,1),DATA!$K:$K,"&lt;="&amp;DATE($F$3,N$6,N$5),DATA!$N:$N,$Q19)</f>
        <v>0</v>
      </c>
      <c r="O19" s="278">
        <f t="shared" si="0"/>
        <v>0</v>
      </c>
      <c r="P19" s="258"/>
      <c r="Q19" s="146" t="str">
        <f>"*"&amp;StaffList!B28&amp;"*"</f>
        <v>*Dat.kt*</v>
      </c>
    </row>
    <row r="20" spans="1:17" ht="18" customHeight="1" x14ac:dyDescent="0.25">
      <c r="A20" s="201">
        <v>19</v>
      </c>
      <c r="B20" s="262" t="str">
        <f>VLOOKUP(Q20, StaffList!B:C,2,FALSE)</f>
        <v>Đỗ Văn Long</v>
      </c>
      <c r="C20" s="276">
        <f>(COUNTIFS(DATA!$P:$P,"=E",DATA!$K:$K,"&gt;="&amp;DATE($F$3,C$6,1),DATA!$K:$K,"&lt;="&amp;DATE($F$3,C$6,C$5),DATA!$N:$N,$Q20)*10)+COUNTIFS(DATA!$P:$P,"=S",DATA!$K:$K,"&gt;="&amp;DATE($F$3,C$6,1),DATA!$K:$K,"&lt;="&amp;DATE($F$3,C$6,C$5),DATA!$N:$N,$Q20)</f>
        <v>0</v>
      </c>
      <c r="D20" s="277">
        <f>(COUNTIFS(DATA!$P:$P,"=E",DATA!$K:$K,"&gt;="&amp;DATE($F$3,D$6,1),DATA!$K:$K,"&lt;="&amp;DATE($F$3,D$6,D$5),DATA!$N:$N,$Q20)*10)+COUNTIFS(DATA!$P:$P,"=S",DATA!$K:$K,"&gt;="&amp;DATE($F$3,D$6,1),DATA!$K:$K,"&lt;="&amp;DATE($F$3,D$6,D$5),DATA!$N:$N,$Q20)</f>
        <v>0</v>
      </c>
      <c r="E20" s="277">
        <f>(COUNTIFS(DATA!$P:$P,"=E",DATA!$K:$K,"&gt;="&amp;DATE($F$3,E$6,1),DATA!$K:$K,"&lt;="&amp;DATE($F$3,E$6,E$5),DATA!$N:$N,$Q20)*10)+COUNTIFS(DATA!$P:$P,"=S",DATA!$K:$K,"&gt;="&amp;DATE($F$3,E$6,1),DATA!$K:$K,"&lt;="&amp;DATE($F$3,E$6,E$5),DATA!$N:$N,$Q20)</f>
        <v>0</v>
      </c>
      <c r="F20" s="277">
        <f>(COUNTIFS(DATA!$P:$P,"=E",DATA!$K:$K,"&gt;="&amp;DATE($F$3,F$6,1),DATA!$K:$K,"&lt;="&amp;DATE($F$3,F$6,F$5),DATA!$N:$N,$Q20)*10)+COUNTIFS(DATA!$P:$P,"=S",DATA!$K:$K,"&gt;="&amp;DATE($F$3,F$6,1),DATA!$K:$K,"&lt;="&amp;DATE($F$3,F$6,F$5),DATA!$N:$N,$Q20)</f>
        <v>0</v>
      </c>
      <c r="G20" s="277">
        <f>(COUNTIFS(DATA!$P:$P,"=E",DATA!$K:$K,"&gt;="&amp;DATE($F$3,G$6,1),DATA!$K:$K,"&lt;="&amp;DATE($F$3,G$6,G$5),DATA!$N:$N,$Q20)*10)+COUNTIFS(DATA!$P:$P,"=S",DATA!$K:$K,"&gt;="&amp;DATE($F$3,G$6,1),DATA!$K:$K,"&lt;="&amp;DATE($F$3,G$6,G$5),DATA!$N:$N,$Q20)</f>
        <v>0</v>
      </c>
      <c r="H20" s="277">
        <f>(COUNTIFS(DATA!$P:$P,"=E",DATA!$K:$K,"&gt;="&amp;DATE($F$3,H$6,1),DATA!$K:$K,"&lt;="&amp;DATE($F$3,H$6,H$5),DATA!$N:$N,$Q20)*10)+COUNTIFS(DATA!$P:$P,"=S",DATA!$K:$K,"&gt;="&amp;DATE($F$3,H$6,1),DATA!$K:$K,"&lt;="&amp;DATE($F$3,H$6,H$5),DATA!$N:$N,$Q20)</f>
        <v>0</v>
      </c>
      <c r="I20" s="277">
        <f>(COUNTIFS(DATA!$P:$P,"=E",DATA!$K:$K,"&gt;="&amp;DATE($F$3,I$6,1),DATA!$K:$K,"&lt;="&amp;DATE($F$3,I$6,I$5),DATA!$N:$N,$Q20)*10)+COUNTIFS(DATA!$P:$P,"=S",DATA!$K:$K,"&gt;="&amp;DATE($F$3,I$6,1),DATA!$K:$K,"&lt;="&amp;DATE($F$3,I$6,I$5),DATA!$N:$N,$Q20)</f>
        <v>0</v>
      </c>
      <c r="J20" s="277">
        <f>(COUNTIFS(DATA!$P:$P,"=E",DATA!$K:$K,"&gt;="&amp;DATE($F$3,J$6,1),DATA!$K:$K,"&lt;="&amp;DATE($F$3,J$6,J$5),DATA!$N:$N,$Q20)*10)+COUNTIFS(DATA!$P:$P,"=S",DATA!$K:$K,"&gt;="&amp;DATE($F$3,J$6,1),DATA!$K:$K,"&lt;="&amp;DATE($F$3,J$6,J$5),DATA!$N:$N,$Q20)</f>
        <v>0</v>
      </c>
      <c r="K20" s="277">
        <f>(COUNTIFS(DATA!$P:$P,"=E",DATA!$K:$K,"&gt;="&amp;DATE($F$3,K$6,1),DATA!$K:$K,"&lt;="&amp;DATE($F$3,K$6,K$5),DATA!$N:$N,$Q20)*10)+COUNTIFS(DATA!$P:$P,"=S",DATA!$K:$K,"&gt;="&amp;DATE($F$3,K$6,1),DATA!$K:$K,"&lt;="&amp;DATE($F$3,K$6,K$5),DATA!$N:$N,$Q20)</f>
        <v>0</v>
      </c>
      <c r="L20" s="277">
        <f>(COUNTIFS(DATA!$P:$P,"=E",DATA!$K:$K,"&gt;="&amp;DATE($F$3,L$6,1),DATA!$K:$K,"&lt;="&amp;DATE($F$3,L$6,L$5),DATA!$N:$N,$Q20)*10)+COUNTIFS(DATA!$P:$P,"=S",DATA!$K:$K,"&gt;="&amp;DATE($F$3,L$6,1),DATA!$K:$K,"&lt;="&amp;DATE($F$3,L$6,L$5),DATA!$N:$N,$Q20)</f>
        <v>0</v>
      </c>
      <c r="M20" s="277">
        <f>(COUNTIFS(DATA!$P:$P,"=E",DATA!$K:$K,"&gt;="&amp;DATE($F$3,M$6,1),DATA!$K:$K,"&lt;="&amp;DATE($F$3,M$6,M$5),DATA!$N:$N,$Q20)*10)+COUNTIFS(DATA!$P:$P,"=S",DATA!$K:$K,"&gt;="&amp;DATE($F$3,M$6,1),DATA!$K:$K,"&lt;="&amp;DATE($F$3,M$6,M$5),DATA!$N:$N,$Q20)</f>
        <v>0</v>
      </c>
      <c r="N20" s="277">
        <f>(COUNTIFS(DATA!$P:$P,"=E",DATA!$K:$K,"&gt;="&amp;DATE($F$3,N$6,1),DATA!$K:$K,"&lt;="&amp;DATE($F$3,N$6,N$5),DATA!$N:$N,$Q20)*10)+COUNTIFS(DATA!$P:$P,"=S",DATA!$K:$K,"&gt;="&amp;DATE($F$3,N$6,1),DATA!$K:$K,"&lt;="&amp;DATE($F$3,N$6,N$5),DATA!$N:$N,$Q20)</f>
        <v>0</v>
      </c>
      <c r="O20" s="278">
        <f t="shared" si="0"/>
        <v>0</v>
      </c>
      <c r="P20" s="259"/>
      <c r="Q20" s="146" t="str">
        <f>"*"&amp;StaffList!B23&amp;"*"</f>
        <v>*Long.dv*</v>
      </c>
    </row>
    <row r="21" spans="1:17" ht="18" customHeight="1" x14ac:dyDescent="0.25">
      <c r="A21" s="201">
        <v>2</v>
      </c>
      <c r="B21" s="262" t="str">
        <f>VLOOKUP(Q21, StaffList!B:C,2,FALSE)</f>
        <v>Hà Đình Diên</v>
      </c>
      <c r="C21" s="276">
        <f>(COUNTIFS(DATA!$P:$P,"=E",DATA!$K:$K,"&gt;="&amp;DATE($F$3,C$6,1),DATA!$K:$K,"&lt;="&amp;DATE($F$3,C$6,C$5),DATA!$N:$N,$Q21)*10)+COUNTIFS(DATA!$P:$P,"=S",DATA!$K:$K,"&gt;="&amp;DATE($F$3,C$6,1),DATA!$K:$K,"&lt;="&amp;DATE($F$3,C$6,C$5),DATA!$N:$N,$Q21)</f>
        <v>0</v>
      </c>
      <c r="D21" s="277">
        <f>(COUNTIFS(DATA!$P:$P,"=E",DATA!$K:$K,"&gt;="&amp;DATE($F$3,D$6,1),DATA!$K:$K,"&lt;="&amp;DATE($F$3,D$6,D$5),DATA!$N:$N,$Q21)*10)+COUNTIFS(DATA!$P:$P,"=S",DATA!$K:$K,"&gt;="&amp;DATE($F$3,D$6,1),DATA!$K:$K,"&lt;="&amp;DATE($F$3,D$6,D$5),DATA!$N:$N,$Q21)</f>
        <v>0</v>
      </c>
      <c r="E21" s="277">
        <f>(COUNTIFS(DATA!$P:$P,"=E",DATA!$K:$K,"&gt;="&amp;DATE($F$3,E$6,1),DATA!$K:$K,"&lt;="&amp;DATE($F$3,E$6,E$5),DATA!$N:$N,$Q21)*10)+COUNTIFS(DATA!$P:$P,"=S",DATA!$K:$K,"&gt;="&amp;DATE($F$3,E$6,1),DATA!$K:$K,"&lt;="&amp;DATE($F$3,E$6,E$5),DATA!$N:$N,$Q21)</f>
        <v>0</v>
      </c>
      <c r="F21" s="277">
        <f>(COUNTIFS(DATA!$P:$P,"=E",DATA!$K:$K,"&gt;="&amp;DATE($F$3,F$6,1),DATA!$K:$K,"&lt;="&amp;DATE($F$3,F$6,F$5),DATA!$N:$N,$Q21)*10)+COUNTIFS(DATA!$P:$P,"=S",DATA!$K:$K,"&gt;="&amp;DATE($F$3,F$6,1),DATA!$K:$K,"&lt;="&amp;DATE($F$3,F$6,F$5),DATA!$N:$N,$Q21)</f>
        <v>0</v>
      </c>
      <c r="G21" s="277">
        <f>(COUNTIFS(DATA!$P:$P,"=E",DATA!$K:$K,"&gt;="&amp;DATE($F$3,G$6,1),DATA!$K:$K,"&lt;="&amp;DATE($F$3,G$6,G$5),DATA!$N:$N,$Q21)*10)+COUNTIFS(DATA!$P:$P,"=S",DATA!$K:$K,"&gt;="&amp;DATE($F$3,G$6,1),DATA!$K:$K,"&lt;="&amp;DATE($F$3,G$6,G$5),DATA!$N:$N,$Q21)</f>
        <v>0</v>
      </c>
      <c r="H21" s="277">
        <f>(COUNTIFS(DATA!$P:$P,"=E",DATA!$K:$K,"&gt;="&amp;DATE($F$3,H$6,1),DATA!$K:$K,"&lt;="&amp;DATE($F$3,H$6,H$5),DATA!$N:$N,$Q21)*10)+COUNTIFS(DATA!$P:$P,"=S",DATA!$K:$K,"&gt;="&amp;DATE($F$3,H$6,1),DATA!$K:$K,"&lt;="&amp;DATE($F$3,H$6,H$5),DATA!$N:$N,$Q21)</f>
        <v>0</v>
      </c>
      <c r="I21" s="277">
        <f>(COUNTIFS(DATA!$P:$P,"=E",DATA!$K:$K,"&gt;="&amp;DATE($F$3,I$6,1),DATA!$K:$K,"&lt;="&amp;DATE($F$3,I$6,I$5),DATA!$N:$N,$Q21)*10)+COUNTIFS(DATA!$P:$P,"=S",DATA!$K:$K,"&gt;="&amp;DATE($F$3,I$6,1),DATA!$K:$K,"&lt;="&amp;DATE($F$3,I$6,I$5),DATA!$N:$N,$Q21)</f>
        <v>0</v>
      </c>
      <c r="J21" s="277">
        <f>(COUNTIFS(DATA!$P:$P,"=E",DATA!$K:$K,"&gt;="&amp;DATE($F$3,J$6,1),DATA!$K:$K,"&lt;="&amp;DATE($F$3,J$6,J$5),DATA!$N:$N,$Q21)*10)+COUNTIFS(DATA!$P:$P,"=S",DATA!$K:$K,"&gt;="&amp;DATE($F$3,J$6,1),DATA!$K:$K,"&lt;="&amp;DATE($F$3,J$6,J$5),DATA!$N:$N,$Q21)</f>
        <v>0</v>
      </c>
      <c r="K21" s="277">
        <f>(COUNTIFS(DATA!$P:$P,"=E",DATA!$K:$K,"&gt;="&amp;DATE($F$3,K$6,1),DATA!$K:$K,"&lt;="&amp;DATE($F$3,K$6,K$5),DATA!$N:$N,$Q21)*10)+COUNTIFS(DATA!$P:$P,"=S",DATA!$K:$K,"&gt;="&amp;DATE($F$3,K$6,1),DATA!$K:$K,"&lt;="&amp;DATE($F$3,K$6,K$5),DATA!$N:$N,$Q21)</f>
        <v>0</v>
      </c>
      <c r="L21" s="277">
        <f>(COUNTIFS(DATA!$P:$P,"=E",DATA!$K:$K,"&gt;="&amp;DATE($F$3,L$6,1),DATA!$K:$K,"&lt;="&amp;DATE($F$3,L$6,L$5),DATA!$N:$N,$Q21)*10)+COUNTIFS(DATA!$P:$P,"=S",DATA!$K:$K,"&gt;="&amp;DATE($F$3,L$6,1),DATA!$K:$K,"&lt;="&amp;DATE($F$3,L$6,L$5),DATA!$N:$N,$Q21)</f>
        <v>0</v>
      </c>
      <c r="M21" s="277">
        <f>(COUNTIFS(DATA!$P:$P,"=E",DATA!$K:$K,"&gt;="&amp;DATE($F$3,M$6,1),DATA!$K:$K,"&lt;="&amp;DATE($F$3,M$6,M$5),DATA!$N:$N,$Q21)*10)+COUNTIFS(DATA!$P:$P,"=S",DATA!$K:$K,"&gt;="&amp;DATE($F$3,M$6,1),DATA!$K:$K,"&lt;="&amp;DATE($F$3,M$6,M$5),DATA!$N:$N,$Q21)</f>
        <v>0</v>
      </c>
      <c r="N21" s="277">
        <f>(COUNTIFS(DATA!$P:$P,"=E",DATA!$K:$K,"&gt;="&amp;DATE($F$3,N$6,1),DATA!$K:$K,"&lt;="&amp;DATE($F$3,N$6,N$5),DATA!$N:$N,$Q21)*10)+COUNTIFS(DATA!$P:$P,"=S",DATA!$K:$K,"&gt;="&amp;DATE($F$3,N$6,1),DATA!$K:$K,"&lt;="&amp;DATE($F$3,N$6,N$5),DATA!$N:$N,$Q21)</f>
        <v>0</v>
      </c>
      <c r="O21" s="278">
        <f t="shared" si="0"/>
        <v>0</v>
      </c>
      <c r="P21" s="259"/>
      <c r="Q21" s="146" t="str">
        <f>"*"&amp;StaffList!B6&amp;"*"</f>
        <v>*Dien.hd*</v>
      </c>
    </row>
    <row r="22" spans="1:17" ht="18" customHeight="1" x14ac:dyDescent="0.25">
      <c r="A22" s="201">
        <v>12</v>
      </c>
      <c r="B22" s="262" t="str">
        <f>VLOOKUP(Q22, StaffList!B:C,2,FALSE)</f>
        <v>Mai Văn Hoàng</v>
      </c>
      <c r="C22" s="276">
        <f>(COUNTIFS(DATA!$P:$P,"=E",DATA!$K:$K,"&gt;="&amp;DATE($F$3,C$6,1),DATA!$K:$K,"&lt;="&amp;DATE($F$3,C$6,C$5),DATA!$N:$N,$Q22)*10)+COUNTIFS(DATA!$P:$P,"=S",DATA!$K:$K,"&gt;="&amp;DATE($F$3,C$6,1),DATA!$K:$K,"&lt;="&amp;DATE($F$3,C$6,C$5),DATA!$N:$N,$Q22)</f>
        <v>0</v>
      </c>
      <c r="D22" s="277">
        <f>(COUNTIFS(DATA!$P:$P,"=E",DATA!$K:$K,"&gt;="&amp;DATE($F$3,D$6,1),DATA!$K:$K,"&lt;="&amp;DATE($F$3,D$6,D$5),DATA!$N:$N,$Q22)*10)+COUNTIFS(DATA!$P:$P,"=S",DATA!$K:$K,"&gt;="&amp;DATE($F$3,D$6,1),DATA!$K:$K,"&lt;="&amp;DATE($F$3,D$6,D$5),DATA!$N:$N,$Q22)</f>
        <v>0</v>
      </c>
      <c r="E22" s="277">
        <f>(COUNTIFS(DATA!$P:$P,"=E",DATA!$K:$K,"&gt;="&amp;DATE($F$3,E$6,1),DATA!$K:$K,"&lt;="&amp;DATE($F$3,E$6,E$5),DATA!$N:$N,$Q22)*10)+COUNTIFS(DATA!$P:$P,"=S",DATA!$K:$K,"&gt;="&amp;DATE($F$3,E$6,1),DATA!$K:$K,"&lt;="&amp;DATE($F$3,E$6,E$5),DATA!$N:$N,$Q22)</f>
        <v>0</v>
      </c>
      <c r="F22" s="277">
        <f>(COUNTIFS(DATA!$P:$P,"=E",DATA!$K:$K,"&gt;="&amp;DATE($F$3,F$6,1),DATA!$K:$K,"&lt;="&amp;DATE($F$3,F$6,F$5),DATA!$N:$N,$Q22)*10)+COUNTIFS(DATA!$P:$P,"=S",DATA!$K:$K,"&gt;="&amp;DATE($F$3,F$6,1),DATA!$K:$K,"&lt;="&amp;DATE($F$3,F$6,F$5),DATA!$N:$N,$Q22)</f>
        <v>0</v>
      </c>
      <c r="G22" s="277">
        <f>(COUNTIFS(DATA!$P:$P,"=E",DATA!$K:$K,"&gt;="&amp;DATE($F$3,G$6,1),DATA!$K:$K,"&lt;="&amp;DATE($F$3,G$6,G$5),DATA!$N:$N,$Q22)*10)+COUNTIFS(DATA!$P:$P,"=S",DATA!$K:$K,"&gt;="&amp;DATE($F$3,G$6,1),DATA!$K:$K,"&lt;="&amp;DATE($F$3,G$6,G$5),DATA!$N:$N,$Q22)</f>
        <v>0</v>
      </c>
      <c r="H22" s="277">
        <f>(COUNTIFS(DATA!$P:$P,"=E",DATA!$K:$K,"&gt;="&amp;DATE($F$3,H$6,1),DATA!$K:$K,"&lt;="&amp;DATE($F$3,H$6,H$5),DATA!$N:$N,$Q22)*10)+COUNTIFS(DATA!$P:$P,"=S",DATA!$K:$K,"&gt;="&amp;DATE($F$3,H$6,1),DATA!$K:$K,"&lt;="&amp;DATE($F$3,H$6,H$5),DATA!$N:$N,$Q22)</f>
        <v>0</v>
      </c>
      <c r="I22" s="277">
        <f>(COUNTIFS(DATA!$P:$P,"=E",DATA!$K:$K,"&gt;="&amp;DATE($F$3,I$6,1),DATA!$K:$K,"&lt;="&amp;DATE($F$3,I$6,I$5),DATA!$N:$N,$Q22)*10)+COUNTIFS(DATA!$P:$P,"=S",DATA!$K:$K,"&gt;="&amp;DATE($F$3,I$6,1),DATA!$K:$K,"&lt;="&amp;DATE($F$3,I$6,I$5),DATA!$N:$N,$Q22)</f>
        <v>0</v>
      </c>
      <c r="J22" s="277">
        <f>(COUNTIFS(DATA!$P:$P,"=E",DATA!$K:$K,"&gt;="&amp;DATE($F$3,J$6,1),DATA!$K:$K,"&lt;="&amp;DATE($F$3,J$6,J$5),DATA!$N:$N,$Q22)*10)+COUNTIFS(DATA!$P:$P,"=S",DATA!$K:$K,"&gt;="&amp;DATE($F$3,J$6,1),DATA!$K:$K,"&lt;="&amp;DATE($F$3,J$6,J$5),DATA!$N:$N,$Q22)</f>
        <v>0</v>
      </c>
      <c r="K22" s="277">
        <f>(COUNTIFS(DATA!$P:$P,"=E",DATA!$K:$K,"&gt;="&amp;DATE($F$3,K$6,1),DATA!$K:$K,"&lt;="&amp;DATE($F$3,K$6,K$5),DATA!$N:$N,$Q22)*10)+COUNTIFS(DATA!$P:$P,"=S",DATA!$K:$K,"&gt;="&amp;DATE($F$3,K$6,1),DATA!$K:$K,"&lt;="&amp;DATE($F$3,K$6,K$5),DATA!$N:$N,$Q22)</f>
        <v>0</v>
      </c>
      <c r="L22" s="277">
        <f>(COUNTIFS(DATA!$P:$P,"=E",DATA!$K:$K,"&gt;="&amp;DATE($F$3,L$6,1),DATA!$K:$K,"&lt;="&amp;DATE($F$3,L$6,L$5),DATA!$N:$N,$Q22)*10)+COUNTIFS(DATA!$P:$P,"=S",DATA!$K:$K,"&gt;="&amp;DATE($F$3,L$6,1),DATA!$K:$K,"&lt;="&amp;DATE($F$3,L$6,L$5),DATA!$N:$N,$Q22)</f>
        <v>0</v>
      </c>
      <c r="M22" s="277">
        <f>(COUNTIFS(DATA!$P:$P,"=E",DATA!$K:$K,"&gt;="&amp;DATE($F$3,M$6,1),DATA!$K:$K,"&lt;="&amp;DATE($F$3,M$6,M$5),DATA!$N:$N,$Q22)*10)+COUNTIFS(DATA!$P:$P,"=S",DATA!$K:$K,"&gt;="&amp;DATE($F$3,M$6,1),DATA!$K:$K,"&lt;="&amp;DATE($F$3,M$6,M$5),DATA!$N:$N,$Q22)</f>
        <v>0</v>
      </c>
      <c r="N22" s="277">
        <f>(COUNTIFS(DATA!$P:$P,"=E",DATA!$K:$K,"&gt;="&amp;DATE($F$3,N$6,1),DATA!$K:$K,"&lt;="&amp;DATE($F$3,N$6,N$5),DATA!$N:$N,$Q22)*10)+COUNTIFS(DATA!$P:$P,"=S",DATA!$K:$K,"&gt;="&amp;DATE($F$3,N$6,1),DATA!$K:$K,"&lt;="&amp;DATE($F$3,N$6,N$5),DATA!$N:$N,$Q22)</f>
        <v>0</v>
      </c>
      <c r="O22" s="278">
        <f t="shared" si="0"/>
        <v>0</v>
      </c>
      <c r="P22" s="259"/>
      <c r="Q22" s="146" t="str">
        <f>"*"&amp;StaffList!B16&amp;"*"</f>
        <v>*Hoang.mv*</v>
      </c>
    </row>
    <row r="23" spans="1:17" ht="18" customHeight="1" x14ac:dyDescent="0.25">
      <c r="A23" s="201">
        <v>4</v>
      </c>
      <c r="B23" s="262" t="str">
        <f>VLOOKUP(Q23, StaffList!B:C,2,FALSE)</f>
        <v>Vũ Hoàng</v>
      </c>
      <c r="C23" s="276">
        <f>(COUNTIFS(DATA!$P:$P,"=E",DATA!$K:$K,"&gt;="&amp;DATE($F$3,C$6,1),DATA!$K:$K,"&lt;="&amp;DATE($F$3,C$6,C$5),DATA!$N:$N,$Q23)*10)+COUNTIFS(DATA!$P:$P,"=S",DATA!$K:$K,"&gt;="&amp;DATE($F$3,C$6,1),DATA!$K:$K,"&lt;="&amp;DATE($F$3,C$6,C$5),DATA!$N:$N,$Q23)</f>
        <v>0</v>
      </c>
      <c r="D23" s="277">
        <f>(COUNTIFS(DATA!$P:$P,"=E",DATA!$K:$K,"&gt;="&amp;DATE($F$3,D$6,1),DATA!$K:$K,"&lt;="&amp;DATE($F$3,D$6,D$5),DATA!$N:$N,$Q23)*10)+COUNTIFS(DATA!$P:$P,"=S",DATA!$K:$K,"&gt;="&amp;DATE($F$3,D$6,1),DATA!$K:$K,"&lt;="&amp;DATE($F$3,D$6,D$5),DATA!$N:$N,$Q23)</f>
        <v>0</v>
      </c>
      <c r="E23" s="277">
        <f>(COUNTIFS(DATA!$P:$P,"=E",DATA!$K:$K,"&gt;="&amp;DATE($F$3,E$6,1),DATA!$K:$K,"&lt;="&amp;DATE($F$3,E$6,E$5),DATA!$N:$N,$Q23)*10)+COUNTIFS(DATA!$P:$P,"=S",DATA!$K:$K,"&gt;="&amp;DATE($F$3,E$6,1),DATA!$K:$K,"&lt;="&amp;DATE($F$3,E$6,E$5),DATA!$N:$N,$Q23)</f>
        <v>0</v>
      </c>
      <c r="F23" s="277">
        <f>(COUNTIFS(DATA!$P:$P,"=E",DATA!$K:$K,"&gt;="&amp;DATE($F$3,F$6,1),DATA!$K:$K,"&lt;="&amp;DATE($F$3,F$6,F$5),DATA!$N:$N,$Q23)*10)+COUNTIFS(DATA!$P:$P,"=S",DATA!$K:$K,"&gt;="&amp;DATE($F$3,F$6,1),DATA!$K:$K,"&lt;="&amp;DATE($F$3,F$6,F$5),DATA!$N:$N,$Q23)</f>
        <v>0</v>
      </c>
      <c r="G23" s="277">
        <f>(COUNTIFS(DATA!$P:$P,"=E",DATA!$K:$K,"&gt;="&amp;DATE($F$3,G$6,1),DATA!$K:$K,"&lt;="&amp;DATE($F$3,G$6,G$5),DATA!$N:$N,$Q23)*10)+COUNTIFS(DATA!$P:$P,"=S",DATA!$K:$K,"&gt;="&amp;DATE($F$3,G$6,1),DATA!$K:$K,"&lt;="&amp;DATE($F$3,G$6,G$5),DATA!$N:$N,$Q23)</f>
        <v>0</v>
      </c>
      <c r="H23" s="277">
        <f>(COUNTIFS(DATA!$P:$P,"=E",DATA!$K:$K,"&gt;="&amp;DATE($F$3,H$6,1),DATA!$K:$K,"&lt;="&amp;DATE($F$3,H$6,H$5),DATA!$N:$N,$Q23)*10)+COUNTIFS(DATA!$P:$P,"=S",DATA!$K:$K,"&gt;="&amp;DATE($F$3,H$6,1),DATA!$K:$K,"&lt;="&amp;DATE($F$3,H$6,H$5),DATA!$N:$N,$Q23)</f>
        <v>0</v>
      </c>
      <c r="I23" s="277">
        <f>(COUNTIFS(DATA!$P:$P,"=E",DATA!$K:$K,"&gt;="&amp;DATE($F$3,I$6,1),DATA!$K:$K,"&lt;="&amp;DATE($F$3,I$6,I$5),DATA!$N:$N,$Q23)*10)+COUNTIFS(DATA!$P:$P,"=S",DATA!$K:$K,"&gt;="&amp;DATE($F$3,I$6,1),DATA!$K:$K,"&lt;="&amp;DATE($F$3,I$6,I$5),DATA!$N:$N,$Q23)</f>
        <v>0</v>
      </c>
      <c r="J23" s="277">
        <f>(COUNTIFS(DATA!$P:$P,"=E",DATA!$K:$K,"&gt;="&amp;DATE($F$3,J$6,1),DATA!$K:$K,"&lt;="&amp;DATE($F$3,J$6,J$5),DATA!$N:$N,$Q23)*10)+COUNTIFS(DATA!$P:$P,"=S",DATA!$K:$K,"&gt;="&amp;DATE($F$3,J$6,1),DATA!$K:$K,"&lt;="&amp;DATE($F$3,J$6,J$5),DATA!$N:$N,$Q23)</f>
        <v>0</v>
      </c>
      <c r="K23" s="277">
        <f>(COUNTIFS(DATA!$P:$P,"=E",DATA!$K:$K,"&gt;="&amp;DATE($F$3,K$6,1),DATA!$K:$K,"&lt;="&amp;DATE($F$3,K$6,K$5),DATA!$N:$N,$Q23)*10)+COUNTIFS(DATA!$P:$P,"=S",DATA!$K:$K,"&gt;="&amp;DATE($F$3,K$6,1),DATA!$K:$K,"&lt;="&amp;DATE($F$3,K$6,K$5),DATA!$N:$N,$Q23)</f>
        <v>0</v>
      </c>
      <c r="L23" s="277">
        <f>(COUNTIFS(DATA!$P:$P,"=E",DATA!$K:$K,"&gt;="&amp;DATE($F$3,L$6,1),DATA!$K:$K,"&lt;="&amp;DATE($F$3,L$6,L$5),DATA!$N:$N,$Q23)*10)+COUNTIFS(DATA!$P:$P,"=S",DATA!$K:$K,"&gt;="&amp;DATE($F$3,L$6,1),DATA!$K:$K,"&lt;="&amp;DATE($F$3,L$6,L$5),DATA!$N:$N,$Q23)</f>
        <v>0</v>
      </c>
      <c r="M23" s="277">
        <f>(COUNTIFS(DATA!$P:$P,"=E",DATA!$K:$K,"&gt;="&amp;DATE($F$3,M$6,1),DATA!$K:$K,"&lt;="&amp;DATE($F$3,M$6,M$5),DATA!$N:$N,$Q23)*10)+COUNTIFS(DATA!$P:$P,"=S",DATA!$K:$K,"&gt;="&amp;DATE($F$3,M$6,1),DATA!$K:$K,"&lt;="&amp;DATE($F$3,M$6,M$5),DATA!$N:$N,$Q23)</f>
        <v>0</v>
      </c>
      <c r="N23" s="277">
        <f>(COUNTIFS(DATA!$P:$P,"=E",DATA!$K:$K,"&gt;="&amp;DATE($F$3,N$6,1),DATA!$K:$K,"&lt;="&amp;DATE($F$3,N$6,N$5),DATA!$N:$N,$Q23)*10)+COUNTIFS(DATA!$P:$P,"=S",DATA!$K:$K,"&gt;="&amp;DATE($F$3,N$6,1),DATA!$K:$K,"&lt;="&amp;DATE($F$3,N$6,N$5),DATA!$N:$N,$Q23)</f>
        <v>0</v>
      </c>
      <c r="O23" s="278">
        <f t="shared" si="0"/>
        <v>0</v>
      </c>
      <c r="P23" s="259"/>
      <c r="Q23" s="146" t="str">
        <f>"*"&amp;StaffList!B8&amp;"*"</f>
        <v>*Hoang.v*</v>
      </c>
    </row>
    <row r="24" spans="1:17" ht="18" customHeight="1" x14ac:dyDescent="0.25">
      <c r="A24" s="201">
        <v>3</v>
      </c>
      <c r="B24" s="262" t="str">
        <f>VLOOKUP(Q24, StaffList!B:C,2,FALSE)</f>
        <v xml:space="preserve">Nguyễn Mạnh Hùng </v>
      </c>
      <c r="C24" s="276">
        <f>(COUNTIFS(DATA!$P:$P,"=E",DATA!$K:$K,"&gt;="&amp;DATE($F$3,C$6,1),DATA!$K:$K,"&lt;="&amp;DATE($F$3,C$6,C$5),DATA!$N:$N,$Q24)*10)+COUNTIFS(DATA!$P:$P,"=S",DATA!$K:$K,"&gt;="&amp;DATE($F$3,C$6,1),DATA!$K:$K,"&lt;="&amp;DATE($F$3,C$6,C$5),DATA!$N:$N,$Q24)</f>
        <v>0</v>
      </c>
      <c r="D24" s="277">
        <f>(COUNTIFS(DATA!$P:$P,"=E",DATA!$K:$K,"&gt;="&amp;DATE($F$3,D$6,1),DATA!$K:$K,"&lt;="&amp;DATE($F$3,D$6,D$5),DATA!$N:$N,$Q24)*10)+COUNTIFS(DATA!$P:$P,"=S",DATA!$K:$K,"&gt;="&amp;DATE($F$3,D$6,1),DATA!$K:$K,"&lt;="&amp;DATE($F$3,D$6,D$5),DATA!$N:$N,$Q24)</f>
        <v>0</v>
      </c>
      <c r="E24" s="277">
        <f>(COUNTIFS(DATA!$P:$P,"=E",DATA!$K:$K,"&gt;="&amp;DATE($F$3,E$6,1),DATA!$K:$K,"&lt;="&amp;DATE($F$3,E$6,E$5),DATA!$N:$N,$Q24)*10)+COUNTIFS(DATA!$P:$P,"=S",DATA!$K:$K,"&gt;="&amp;DATE($F$3,E$6,1),DATA!$K:$K,"&lt;="&amp;DATE($F$3,E$6,E$5),DATA!$N:$N,$Q24)</f>
        <v>0</v>
      </c>
      <c r="F24" s="277">
        <f>(COUNTIFS(DATA!$P:$P,"=E",DATA!$K:$K,"&gt;="&amp;DATE($F$3,F$6,1),DATA!$K:$K,"&lt;="&amp;DATE($F$3,F$6,F$5),DATA!$N:$N,$Q24)*10)+COUNTIFS(DATA!$P:$P,"=S",DATA!$K:$K,"&gt;="&amp;DATE($F$3,F$6,1),DATA!$K:$K,"&lt;="&amp;DATE($F$3,F$6,F$5),DATA!$N:$N,$Q24)</f>
        <v>0</v>
      </c>
      <c r="G24" s="277">
        <f>(COUNTIFS(DATA!$P:$P,"=E",DATA!$K:$K,"&gt;="&amp;DATE($F$3,G$6,1),DATA!$K:$K,"&lt;="&amp;DATE($F$3,G$6,G$5),DATA!$N:$N,$Q24)*10)+COUNTIFS(DATA!$P:$P,"=S",DATA!$K:$K,"&gt;="&amp;DATE($F$3,G$6,1),DATA!$K:$K,"&lt;="&amp;DATE($F$3,G$6,G$5),DATA!$N:$N,$Q24)</f>
        <v>0</v>
      </c>
      <c r="H24" s="277">
        <f>(COUNTIFS(DATA!$P:$P,"=E",DATA!$K:$K,"&gt;="&amp;DATE($F$3,H$6,1),DATA!$K:$K,"&lt;="&amp;DATE($F$3,H$6,H$5),DATA!$N:$N,$Q24)*10)+COUNTIFS(DATA!$P:$P,"=S",DATA!$K:$K,"&gt;="&amp;DATE($F$3,H$6,1),DATA!$K:$K,"&lt;="&amp;DATE($F$3,H$6,H$5),DATA!$N:$N,$Q24)</f>
        <v>0</v>
      </c>
      <c r="I24" s="277">
        <f>(COUNTIFS(DATA!$P:$P,"=E",DATA!$K:$K,"&gt;="&amp;DATE($F$3,I$6,1),DATA!$K:$K,"&lt;="&amp;DATE($F$3,I$6,I$5),DATA!$N:$N,$Q24)*10)+COUNTIFS(DATA!$P:$P,"=S",DATA!$K:$K,"&gt;="&amp;DATE($F$3,I$6,1),DATA!$K:$K,"&lt;="&amp;DATE($F$3,I$6,I$5),DATA!$N:$N,$Q24)</f>
        <v>0</v>
      </c>
      <c r="J24" s="277">
        <f>(COUNTIFS(DATA!$P:$P,"=E",DATA!$K:$K,"&gt;="&amp;DATE($F$3,J$6,1),DATA!$K:$K,"&lt;="&amp;DATE($F$3,J$6,J$5),DATA!$N:$N,$Q24)*10)+COUNTIFS(DATA!$P:$P,"=S",DATA!$K:$K,"&gt;="&amp;DATE($F$3,J$6,1),DATA!$K:$K,"&lt;="&amp;DATE($F$3,J$6,J$5),DATA!$N:$N,$Q24)</f>
        <v>0</v>
      </c>
      <c r="K24" s="277">
        <f>(COUNTIFS(DATA!$P:$P,"=E",DATA!$K:$K,"&gt;="&amp;DATE($F$3,K$6,1),DATA!$K:$K,"&lt;="&amp;DATE($F$3,K$6,K$5),DATA!$N:$N,$Q24)*10)+COUNTIFS(DATA!$P:$P,"=S",DATA!$K:$K,"&gt;="&amp;DATE($F$3,K$6,1),DATA!$K:$K,"&lt;="&amp;DATE($F$3,K$6,K$5),DATA!$N:$N,$Q24)</f>
        <v>0</v>
      </c>
      <c r="L24" s="277">
        <f>(COUNTIFS(DATA!$P:$P,"=E",DATA!$K:$K,"&gt;="&amp;DATE($F$3,L$6,1),DATA!$K:$K,"&lt;="&amp;DATE($F$3,L$6,L$5),DATA!$N:$N,$Q24)*10)+COUNTIFS(DATA!$P:$P,"=S",DATA!$K:$K,"&gt;="&amp;DATE($F$3,L$6,1),DATA!$K:$K,"&lt;="&amp;DATE($F$3,L$6,L$5),DATA!$N:$N,$Q24)</f>
        <v>0</v>
      </c>
      <c r="M24" s="277">
        <f>(COUNTIFS(DATA!$P:$P,"=E",DATA!$K:$K,"&gt;="&amp;DATE($F$3,M$6,1),DATA!$K:$K,"&lt;="&amp;DATE($F$3,M$6,M$5),DATA!$N:$N,$Q24)*10)+COUNTIFS(DATA!$P:$P,"=S",DATA!$K:$K,"&gt;="&amp;DATE($F$3,M$6,1),DATA!$K:$K,"&lt;="&amp;DATE($F$3,M$6,M$5),DATA!$N:$N,$Q24)</f>
        <v>0</v>
      </c>
      <c r="N24" s="277">
        <f>(COUNTIFS(DATA!$P:$P,"=E",DATA!$K:$K,"&gt;="&amp;DATE($F$3,N$6,1),DATA!$K:$K,"&lt;="&amp;DATE($F$3,N$6,N$5),DATA!$N:$N,$Q24)*10)+COUNTIFS(DATA!$P:$P,"=S",DATA!$K:$K,"&gt;="&amp;DATE($F$3,N$6,1),DATA!$K:$K,"&lt;="&amp;DATE($F$3,N$6,N$5),DATA!$N:$N,$Q24)</f>
        <v>0</v>
      </c>
      <c r="O24" s="278">
        <f t="shared" si="0"/>
        <v>0</v>
      </c>
      <c r="P24" s="259"/>
      <c r="Q24" s="146" t="str">
        <f>"*"&amp;StaffList!B7&amp;"*"</f>
        <v>*Hung.nm*</v>
      </c>
    </row>
    <row r="25" spans="1:17" ht="18" customHeight="1" x14ac:dyDescent="0.25">
      <c r="A25" s="201">
        <v>21</v>
      </c>
      <c r="B25" s="262" t="str">
        <f>VLOOKUP(Q25, StaffList!B:C,2,FALSE)</f>
        <v>Bùi Văn Long</v>
      </c>
      <c r="C25" s="276">
        <f>(COUNTIFS(DATA!$P:$P,"=E",DATA!$K:$K,"&gt;="&amp;DATE($F$3,C$6,1),DATA!$K:$K,"&lt;="&amp;DATE($F$3,C$6,C$5),DATA!$N:$N,$Q25)*10)+COUNTIFS(DATA!$P:$P,"=S",DATA!$K:$K,"&gt;="&amp;DATE($F$3,C$6,1),DATA!$K:$K,"&lt;="&amp;DATE($F$3,C$6,C$5),DATA!$N:$N,$Q25)</f>
        <v>0</v>
      </c>
      <c r="D25" s="277">
        <f>(COUNTIFS(DATA!$P:$P,"=E",DATA!$K:$K,"&gt;="&amp;DATE($F$3,D$6,1),DATA!$K:$K,"&lt;="&amp;DATE($F$3,D$6,D$5),DATA!$N:$N,$Q25)*10)+COUNTIFS(DATA!$P:$P,"=S",DATA!$K:$K,"&gt;="&amp;DATE($F$3,D$6,1),DATA!$K:$K,"&lt;="&amp;DATE($F$3,D$6,D$5),DATA!$N:$N,$Q25)</f>
        <v>0</v>
      </c>
      <c r="E25" s="277">
        <f>(COUNTIFS(DATA!$P:$P,"=E",DATA!$K:$K,"&gt;="&amp;DATE($F$3,E$6,1),DATA!$K:$K,"&lt;="&amp;DATE($F$3,E$6,E$5),DATA!$N:$N,$Q25)*10)+COUNTIFS(DATA!$P:$P,"=S",DATA!$K:$K,"&gt;="&amp;DATE($F$3,E$6,1),DATA!$K:$K,"&lt;="&amp;DATE($F$3,E$6,E$5),DATA!$N:$N,$Q25)</f>
        <v>0</v>
      </c>
      <c r="F25" s="277">
        <f>(COUNTIFS(DATA!$P:$P,"=E",DATA!$K:$K,"&gt;="&amp;DATE($F$3,F$6,1),DATA!$K:$K,"&lt;="&amp;DATE($F$3,F$6,F$5),DATA!$N:$N,$Q25)*10)+COUNTIFS(DATA!$P:$P,"=S",DATA!$K:$K,"&gt;="&amp;DATE($F$3,F$6,1),DATA!$K:$K,"&lt;="&amp;DATE($F$3,F$6,F$5),DATA!$N:$N,$Q25)</f>
        <v>0</v>
      </c>
      <c r="G25" s="277">
        <f>(COUNTIFS(DATA!$P:$P,"=E",DATA!$K:$K,"&gt;="&amp;DATE($F$3,G$6,1),DATA!$K:$K,"&lt;="&amp;DATE($F$3,G$6,G$5),DATA!$N:$N,$Q25)*10)+COUNTIFS(DATA!$P:$P,"=S",DATA!$K:$K,"&gt;="&amp;DATE($F$3,G$6,1),DATA!$K:$K,"&lt;="&amp;DATE($F$3,G$6,G$5),DATA!$N:$N,$Q25)</f>
        <v>0</v>
      </c>
      <c r="H25" s="277">
        <f>(COUNTIFS(DATA!$P:$P,"=E",DATA!$K:$K,"&gt;="&amp;DATE($F$3,H$6,1),DATA!$K:$K,"&lt;="&amp;DATE($F$3,H$6,H$5),DATA!$N:$N,$Q25)*10)+COUNTIFS(DATA!$P:$P,"=S",DATA!$K:$K,"&gt;="&amp;DATE($F$3,H$6,1),DATA!$K:$K,"&lt;="&amp;DATE($F$3,H$6,H$5),DATA!$N:$N,$Q25)</f>
        <v>0</v>
      </c>
      <c r="I25" s="277">
        <f>(COUNTIFS(DATA!$P:$P,"=E",DATA!$K:$K,"&gt;="&amp;DATE($F$3,I$6,1),DATA!$K:$K,"&lt;="&amp;DATE($F$3,I$6,I$5),DATA!$N:$N,$Q25)*10)+COUNTIFS(DATA!$P:$P,"=S",DATA!$K:$K,"&gt;="&amp;DATE($F$3,I$6,1),DATA!$K:$K,"&lt;="&amp;DATE($F$3,I$6,I$5),DATA!$N:$N,$Q25)</f>
        <v>0</v>
      </c>
      <c r="J25" s="277">
        <f>(COUNTIFS(DATA!$P:$P,"=E",DATA!$K:$K,"&gt;="&amp;DATE($F$3,J$6,1),DATA!$K:$K,"&lt;="&amp;DATE($F$3,J$6,J$5),DATA!$N:$N,$Q25)*10)+COUNTIFS(DATA!$P:$P,"=S",DATA!$K:$K,"&gt;="&amp;DATE($F$3,J$6,1),DATA!$K:$K,"&lt;="&amp;DATE($F$3,J$6,J$5),DATA!$N:$N,$Q25)</f>
        <v>0</v>
      </c>
      <c r="K25" s="277">
        <f>(COUNTIFS(DATA!$P:$P,"=E",DATA!$K:$K,"&gt;="&amp;DATE($F$3,K$6,1),DATA!$K:$K,"&lt;="&amp;DATE($F$3,K$6,K$5),DATA!$N:$N,$Q25)*10)+COUNTIFS(DATA!$P:$P,"=S",DATA!$K:$K,"&gt;="&amp;DATE($F$3,K$6,1),DATA!$K:$K,"&lt;="&amp;DATE($F$3,K$6,K$5),DATA!$N:$N,$Q25)</f>
        <v>0</v>
      </c>
      <c r="L25" s="277">
        <f>(COUNTIFS(DATA!$P:$P,"=E",DATA!$K:$K,"&gt;="&amp;DATE($F$3,L$6,1),DATA!$K:$K,"&lt;="&amp;DATE($F$3,L$6,L$5),DATA!$N:$N,$Q25)*10)+COUNTIFS(DATA!$P:$P,"=S",DATA!$K:$K,"&gt;="&amp;DATE($F$3,L$6,1),DATA!$K:$K,"&lt;="&amp;DATE($F$3,L$6,L$5),DATA!$N:$N,$Q25)</f>
        <v>0</v>
      </c>
      <c r="M25" s="277">
        <f>(COUNTIFS(DATA!$P:$P,"=E",DATA!$K:$K,"&gt;="&amp;DATE($F$3,M$6,1),DATA!$K:$K,"&lt;="&amp;DATE($F$3,M$6,M$5),DATA!$N:$N,$Q25)*10)+COUNTIFS(DATA!$P:$P,"=S",DATA!$K:$K,"&gt;="&amp;DATE($F$3,M$6,1),DATA!$K:$K,"&lt;="&amp;DATE($F$3,M$6,M$5),DATA!$N:$N,$Q25)</f>
        <v>0</v>
      </c>
      <c r="N25" s="277">
        <f>(COUNTIFS(DATA!$P:$P,"=E",DATA!$K:$K,"&gt;="&amp;DATE($F$3,N$6,1),DATA!$K:$K,"&lt;="&amp;DATE($F$3,N$6,N$5),DATA!$N:$N,$Q25)*10)+COUNTIFS(DATA!$P:$P,"=S",DATA!$K:$K,"&gt;="&amp;DATE($F$3,N$6,1),DATA!$K:$K,"&lt;="&amp;DATE($F$3,N$6,N$5),DATA!$N:$N,$Q25)</f>
        <v>0</v>
      </c>
      <c r="O25" s="278">
        <f t="shared" si="0"/>
        <v>0</v>
      </c>
      <c r="P25" s="259"/>
      <c r="Q25" s="146" t="str">
        <f>"*"&amp;StaffList!B25&amp;"*"</f>
        <v>*Long.bv*</v>
      </c>
    </row>
    <row r="26" spans="1:17" ht="18" customHeight="1" x14ac:dyDescent="0.25">
      <c r="A26" s="201">
        <v>22</v>
      </c>
      <c r="B26" s="262" t="str">
        <f>VLOOKUP(Q26, StaffList!B:C,2,FALSE)</f>
        <v>Đoàn Mạnh Thức</v>
      </c>
      <c r="C26" s="276">
        <f>(COUNTIFS(DATA!$P:$P,"=E",DATA!$K:$K,"&gt;="&amp;DATE($F$3,C$6,1),DATA!$K:$K,"&lt;="&amp;DATE($F$3,C$6,C$5),DATA!$N:$N,$Q26)*10)+COUNTIFS(DATA!$P:$P,"=S",DATA!$K:$K,"&gt;="&amp;DATE($F$3,C$6,1),DATA!$K:$K,"&lt;="&amp;DATE($F$3,C$6,C$5),DATA!$N:$N,$Q26)</f>
        <v>0</v>
      </c>
      <c r="D26" s="277">
        <f>(COUNTIFS(DATA!$P:$P,"=E",DATA!$K:$K,"&gt;="&amp;DATE($F$3,D$6,1),DATA!$K:$K,"&lt;="&amp;DATE($F$3,D$6,D$5),DATA!$N:$N,$Q26)*10)+COUNTIFS(DATA!$P:$P,"=S",DATA!$K:$K,"&gt;="&amp;DATE($F$3,D$6,1),DATA!$K:$K,"&lt;="&amp;DATE($F$3,D$6,D$5),DATA!$N:$N,$Q26)</f>
        <v>0</v>
      </c>
      <c r="E26" s="277">
        <f>(COUNTIFS(DATA!$P:$P,"=E",DATA!$K:$K,"&gt;="&amp;DATE($F$3,E$6,1),DATA!$K:$K,"&lt;="&amp;DATE($F$3,E$6,E$5),DATA!$N:$N,$Q26)*10)+COUNTIFS(DATA!$P:$P,"=S",DATA!$K:$K,"&gt;="&amp;DATE($F$3,E$6,1),DATA!$K:$K,"&lt;="&amp;DATE($F$3,E$6,E$5),DATA!$N:$N,$Q26)</f>
        <v>0</v>
      </c>
      <c r="F26" s="277">
        <f>(COUNTIFS(DATA!$P:$P,"=E",DATA!$K:$K,"&gt;="&amp;DATE($F$3,F$6,1),DATA!$K:$K,"&lt;="&amp;DATE($F$3,F$6,F$5),DATA!$N:$N,$Q26)*10)+COUNTIFS(DATA!$P:$P,"=S",DATA!$K:$K,"&gt;="&amp;DATE($F$3,F$6,1),DATA!$K:$K,"&lt;="&amp;DATE($F$3,F$6,F$5),DATA!$N:$N,$Q26)</f>
        <v>0</v>
      </c>
      <c r="G26" s="277">
        <f>(COUNTIFS(DATA!$P:$P,"=E",DATA!$K:$K,"&gt;="&amp;DATE($F$3,G$6,1),DATA!$K:$K,"&lt;="&amp;DATE($F$3,G$6,G$5),DATA!$N:$N,$Q26)*10)+COUNTIFS(DATA!$P:$P,"=S",DATA!$K:$K,"&gt;="&amp;DATE($F$3,G$6,1),DATA!$K:$K,"&lt;="&amp;DATE($F$3,G$6,G$5),DATA!$N:$N,$Q26)</f>
        <v>0</v>
      </c>
      <c r="H26" s="277">
        <f>(COUNTIFS(DATA!$P:$P,"=E",DATA!$K:$K,"&gt;="&amp;DATE($F$3,H$6,1),DATA!$K:$K,"&lt;="&amp;DATE($F$3,H$6,H$5),DATA!$N:$N,$Q26)*10)+COUNTIFS(DATA!$P:$P,"=S",DATA!$K:$K,"&gt;="&amp;DATE($F$3,H$6,1),DATA!$K:$K,"&lt;="&amp;DATE($F$3,H$6,H$5),DATA!$N:$N,$Q26)</f>
        <v>0</v>
      </c>
      <c r="I26" s="277">
        <f>(COUNTIFS(DATA!$P:$P,"=E",DATA!$K:$K,"&gt;="&amp;DATE($F$3,I$6,1),DATA!$K:$K,"&lt;="&amp;DATE($F$3,I$6,I$5),DATA!$N:$N,$Q26)*10)+COUNTIFS(DATA!$P:$P,"=S",DATA!$K:$K,"&gt;="&amp;DATE($F$3,I$6,1),DATA!$K:$K,"&lt;="&amp;DATE($F$3,I$6,I$5),DATA!$N:$N,$Q26)</f>
        <v>0</v>
      </c>
      <c r="J26" s="277">
        <f>(COUNTIFS(DATA!$P:$P,"=E",DATA!$K:$K,"&gt;="&amp;DATE($F$3,J$6,1),DATA!$K:$K,"&lt;="&amp;DATE($F$3,J$6,J$5),DATA!$N:$N,$Q26)*10)+COUNTIFS(DATA!$P:$P,"=S",DATA!$K:$K,"&gt;="&amp;DATE($F$3,J$6,1),DATA!$K:$K,"&lt;="&amp;DATE($F$3,J$6,J$5),DATA!$N:$N,$Q26)</f>
        <v>0</v>
      </c>
      <c r="K26" s="277">
        <f>(COUNTIFS(DATA!$P:$P,"=E",DATA!$K:$K,"&gt;="&amp;DATE($F$3,K$6,1),DATA!$K:$K,"&lt;="&amp;DATE($F$3,K$6,K$5),DATA!$N:$N,$Q26)*10)+COUNTIFS(DATA!$P:$P,"=S",DATA!$K:$K,"&gt;="&amp;DATE($F$3,K$6,1),DATA!$K:$K,"&lt;="&amp;DATE($F$3,K$6,K$5),DATA!$N:$N,$Q26)</f>
        <v>0</v>
      </c>
      <c r="L26" s="277">
        <f>(COUNTIFS(DATA!$P:$P,"=E",DATA!$K:$K,"&gt;="&amp;DATE($F$3,L$6,1),DATA!$K:$K,"&lt;="&amp;DATE($F$3,L$6,L$5),DATA!$N:$N,$Q26)*10)+COUNTIFS(DATA!$P:$P,"=S",DATA!$K:$K,"&gt;="&amp;DATE($F$3,L$6,1),DATA!$K:$K,"&lt;="&amp;DATE($F$3,L$6,L$5),DATA!$N:$N,$Q26)</f>
        <v>0</v>
      </c>
      <c r="M26" s="277">
        <f>(COUNTIFS(DATA!$P:$P,"=E",DATA!$K:$K,"&gt;="&amp;DATE($F$3,M$6,1),DATA!$K:$K,"&lt;="&amp;DATE($F$3,M$6,M$5),DATA!$N:$N,$Q26)*10)+COUNTIFS(DATA!$P:$P,"=S",DATA!$K:$K,"&gt;="&amp;DATE($F$3,M$6,1),DATA!$K:$K,"&lt;="&amp;DATE($F$3,M$6,M$5),DATA!$N:$N,$Q26)</f>
        <v>0</v>
      </c>
      <c r="N26" s="277">
        <f>(COUNTIFS(DATA!$P:$P,"=E",DATA!$K:$K,"&gt;="&amp;DATE($F$3,N$6,1),DATA!$K:$K,"&lt;="&amp;DATE($F$3,N$6,N$5),DATA!$N:$N,$Q26)*10)+COUNTIFS(DATA!$P:$P,"=S",DATA!$K:$K,"&gt;="&amp;DATE($F$3,N$6,1),DATA!$K:$K,"&lt;="&amp;DATE($F$3,N$6,N$5),DATA!$N:$N,$Q26)</f>
        <v>0</v>
      </c>
      <c r="O26" s="278">
        <f t="shared" si="0"/>
        <v>0</v>
      </c>
      <c r="P26" s="259"/>
      <c r="Q26" s="146" t="str">
        <f>"*"&amp;StaffList!B26&amp;"*"</f>
        <v>*Thuc.dm*</v>
      </c>
    </row>
    <row r="27" spans="1:17" ht="18" customHeight="1" x14ac:dyDescent="0.25">
      <c r="A27" s="201">
        <v>23</v>
      </c>
      <c r="B27" s="262" t="str">
        <f>VLOOKUP(Q27, StaffList!B:C,2,FALSE)</f>
        <v>Đoàn Minh Đạo</v>
      </c>
      <c r="C27" s="276">
        <f>(COUNTIFS(DATA!$P:$P,"=E",DATA!$K:$K,"&gt;="&amp;DATE($F$3,C$6,1),DATA!$K:$K,"&lt;="&amp;DATE($F$3,C$6,C$5),DATA!$N:$N,$Q27)*10)+COUNTIFS(DATA!$P:$P,"=S",DATA!$K:$K,"&gt;="&amp;DATE($F$3,C$6,1),DATA!$K:$K,"&lt;="&amp;DATE($F$3,C$6,C$5),DATA!$N:$N,$Q27)</f>
        <v>0</v>
      </c>
      <c r="D27" s="277">
        <f>(COUNTIFS(DATA!$P:$P,"=E",DATA!$K:$K,"&gt;="&amp;DATE($F$3,D$6,1),DATA!$K:$K,"&lt;="&amp;DATE($F$3,D$6,D$5),DATA!$N:$N,$Q27)*10)+COUNTIFS(DATA!$P:$P,"=S",DATA!$K:$K,"&gt;="&amp;DATE($F$3,D$6,1),DATA!$K:$K,"&lt;="&amp;DATE($F$3,D$6,D$5),DATA!$N:$N,$Q27)</f>
        <v>0</v>
      </c>
      <c r="E27" s="277">
        <f>(COUNTIFS(DATA!$P:$P,"=E",DATA!$K:$K,"&gt;="&amp;DATE($F$3,E$6,1),DATA!$K:$K,"&lt;="&amp;DATE($F$3,E$6,E$5),DATA!$N:$N,$Q27)*10)+COUNTIFS(DATA!$P:$P,"=S",DATA!$K:$K,"&gt;="&amp;DATE($F$3,E$6,1),DATA!$K:$K,"&lt;="&amp;DATE($F$3,E$6,E$5),DATA!$N:$N,$Q27)</f>
        <v>0</v>
      </c>
      <c r="F27" s="277">
        <f>(COUNTIFS(DATA!$P:$P,"=E",DATA!$K:$K,"&gt;="&amp;DATE($F$3,F$6,1),DATA!$K:$K,"&lt;="&amp;DATE($F$3,F$6,F$5),DATA!$N:$N,$Q27)*10)+COUNTIFS(DATA!$P:$P,"=S",DATA!$K:$K,"&gt;="&amp;DATE($F$3,F$6,1),DATA!$K:$K,"&lt;="&amp;DATE($F$3,F$6,F$5),DATA!$N:$N,$Q27)</f>
        <v>0</v>
      </c>
      <c r="G27" s="277">
        <f>(COUNTIFS(DATA!$P:$P,"=E",DATA!$K:$K,"&gt;="&amp;DATE($F$3,G$6,1),DATA!$K:$K,"&lt;="&amp;DATE($F$3,G$6,G$5),DATA!$N:$N,$Q27)*10)+COUNTIFS(DATA!$P:$P,"=S",DATA!$K:$K,"&gt;="&amp;DATE($F$3,G$6,1),DATA!$K:$K,"&lt;="&amp;DATE($F$3,G$6,G$5),DATA!$N:$N,$Q27)</f>
        <v>0</v>
      </c>
      <c r="H27" s="277">
        <f>(COUNTIFS(DATA!$P:$P,"=E",DATA!$K:$K,"&gt;="&amp;DATE($F$3,H$6,1),DATA!$K:$K,"&lt;="&amp;DATE($F$3,H$6,H$5),DATA!$N:$N,$Q27)*10)+COUNTIFS(DATA!$P:$P,"=S",DATA!$K:$K,"&gt;="&amp;DATE($F$3,H$6,1),DATA!$K:$K,"&lt;="&amp;DATE($F$3,H$6,H$5),DATA!$N:$N,$Q27)</f>
        <v>0</v>
      </c>
      <c r="I27" s="277">
        <f>(COUNTIFS(DATA!$P:$P,"=E",DATA!$K:$K,"&gt;="&amp;DATE($F$3,I$6,1),DATA!$K:$K,"&lt;="&amp;DATE($F$3,I$6,I$5),DATA!$N:$N,$Q27)*10)+COUNTIFS(DATA!$P:$P,"=S",DATA!$K:$K,"&gt;="&amp;DATE($F$3,I$6,1),DATA!$K:$K,"&lt;="&amp;DATE($F$3,I$6,I$5),DATA!$N:$N,$Q27)</f>
        <v>0</v>
      </c>
      <c r="J27" s="277">
        <f>(COUNTIFS(DATA!$P:$P,"=E",DATA!$K:$K,"&gt;="&amp;DATE($F$3,J$6,1),DATA!$K:$K,"&lt;="&amp;DATE($F$3,J$6,J$5),DATA!$N:$N,$Q27)*10)+COUNTIFS(DATA!$P:$P,"=S",DATA!$K:$K,"&gt;="&amp;DATE($F$3,J$6,1),DATA!$K:$K,"&lt;="&amp;DATE($F$3,J$6,J$5),DATA!$N:$N,$Q27)</f>
        <v>0</v>
      </c>
      <c r="K27" s="277">
        <f>(COUNTIFS(DATA!$P:$P,"=E",DATA!$K:$K,"&gt;="&amp;DATE($F$3,K$6,1),DATA!$K:$K,"&lt;="&amp;DATE($F$3,K$6,K$5),DATA!$N:$N,$Q27)*10)+COUNTIFS(DATA!$P:$P,"=S",DATA!$K:$K,"&gt;="&amp;DATE($F$3,K$6,1),DATA!$K:$K,"&lt;="&amp;DATE($F$3,K$6,K$5),DATA!$N:$N,$Q27)</f>
        <v>0</v>
      </c>
      <c r="L27" s="277">
        <f>(COUNTIFS(DATA!$P:$P,"=E",DATA!$K:$K,"&gt;="&amp;DATE($F$3,L$6,1),DATA!$K:$K,"&lt;="&amp;DATE($F$3,L$6,L$5),DATA!$N:$N,$Q27)*10)+COUNTIFS(DATA!$P:$P,"=S",DATA!$K:$K,"&gt;="&amp;DATE($F$3,L$6,1),DATA!$K:$K,"&lt;="&amp;DATE($F$3,L$6,L$5),DATA!$N:$N,$Q27)</f>
        <v>0</v>
      </c>
      <c r="M27" s="277">
        <f>(COUNTIFS(DATA!$P:$P,"=E",DATA!$K:$K,"&gt;="&amp;DATE($F$3,M$6,1),DATA!$K:$K,"&lt;="&amp;DATE($F$3,M$6,M$5),DATA!$N:$N,$Q27)*10)+COUNTIFS(DATA!$P:$P,"=S",DATA!$K:$K,"&gt;="&amp;DATE($F$3,M$6,1),DATA!$K:$K,"&lt;="&amp;DATE($F$3,M$6,M$5),DATA!$N:$N,$Q27)</f>
        <v>0</v>
      </c>
      <c r="N27" s="277">
        <f>(COUNTIFS(DATA!$P:$P,"=E",DATA!$K:$K,"&gt;="&amp;DATE($F$3,N$6,1),DATA!$K:$K,"&lt;="&amp;DATE($F$3,N$6,N$5),DATA!$N:$N,$Q27)*10)+COUNTIFS(DATA!$P:$P,"=S",DATA!$K:$K,"&gt;="&amp;DATE($F$3,N$6,1),DATA!$K:$K,"&lt;="&amp;DATE($F$3,N$6,N$5),DATA!$N:$N,$Q27)</f>
        <v>0</v>
      </c>
      <c r="O27" s="278">
        <f t="shared" si="0"/>
        <v>0</v>
      </c>
      <c r="P27" s="259"/>
      <c r="Q27" s="146" t="str">
        <f>"*"&amp;StaffList!B27&amp;"*"</f>
        <v>*Dao.dm*</v>
      </c>
    </row>
    <row r="28" spans="1:17" ht="18" customHeight="1" x14ac:dyDescent="0.25">
      <c r="A28" s="201">
        <v>1</v>
      </c>
      <c r="B28" s="262" t="str">
        <f>VLOOKUP(Q28, StaffList!B:C,2,FALSE)</f>
        <v>Lê Hùng Mạnh</v>
      </c>
      <c r="C28" s="276">
        <f>(COUNTIFS(DATA!$P:$P,"=E",DATA!$K:$K,"&gt;="&amp;DATE($F$3,C$6,1),DATA!$K:$K,"&lt;="&amp;DATE($F$3,C$6,C$5),DATA!$N:$N,$Q28)*10)+COUNTIFS(DATA!$P:$P,"=S",DATA!$K:$K,"&gt;="&amp;DATE($F$3,C$6,1),DATA!$K:$K,"&lt;="&amp;DATE($F$3,C$6,C$5),DATA!$N:$N,$Q28)</f>
        <v>0</v>
      </c>
      <c r="D28" s="277">
        <f>(COUNTIFS(DATA!$P:$P,"=E",DATA!$K:$K,"&gt;="&amp;DATE($F$3,D$6,1),DATA!$K:$K,"&lt;="&amp;DATE($F$3,D$6,D$5),DATA!$N:$N,$Q28)*10)+COUNTIFS(DATA!$P:$P,"=S",DATA!$K:$K,"&gt;="&amp;DATE($F$3,D$6,1),DATA!$K:$K,"&lt;="&amp;DATE($F$3,D$6,D$5),DATA!$N:$N,$Q28)</f>
        <v>0</v>
      </c>
      <c r="E28" s="277">
        <f>(COUNTIFS(DATA!$P:$P,"=E",DATA!$K:$K,"&gt;="&amp;DATE($F$3,E$6,1),DATA!$K:$K,"&lt;="&amp;DATE($F$3,E$6,E$5),DATA!$N:$N,$Q28)*10)+COUNTIFS(DATA!$P:$P,"=S",DATA!$K:$K,"&gt;="&amp;DATE($F$3,E$6,1),DATA!$K:$K,"&lt;="&amp;DATE($F$3,E$6,E$5),DATA!$N:$N,$Q28)</f>
        <v>0</v>
      </c>
      <c r="F28" s="277">
        <f>(COUNTIFS(DATA!$P:$P,"=E",DATA!$K:$K,"&gt;="&amp;DATE($F$3,F$6,1),DATA!$K:$K,"&lt;="&amp;DATE($F$3,F$6,F$5),DATA!$N:$N,$Q28)*10)+COUNTIFS(DATA!$P:$P,"=S",DATA!$K:$K,"&gt;="&amp;DATE($F$3,F$6,1),DATA!$K:$K,"&lt;="&amp;DATE($F$3,F$6,F$5),DATA!$N:$N,$Q28)</f>
        <v>0</v>
      </c>
      <c r="G28" s="277">
        <f>(COUNTIFS(DATA!$P:$P,"=E",DATA!$K:$K,"&gt;="&amp;DATE($F$3,G$6,1),DATA!$K:$K,"&lt;="&amp;DATE($F$3,G$6,G$5),DATA!$N:$N,$Q28)*10)+COUNTIFS(DATA!$P:$P,"=S",DATA!$K:$K,"&gt;="&amp;DATE($F$3,G$6,1),DATA!$K:$K,"&lt;="&amp;DATE($F$3,G$6,G$5),DATA!$N:$N,$Q28)</f>
        <v>0</v>
      </c>
      <c r="H28" s="277">
        <f>(COUNTIFS(DATA!$P:$P,"=E",DATA!$K:$K,"&gt;="&amp;DATE($F$3,H$6,1),DATA!$K:$K,"&lt;="&amp;DATE($F$3,H$6,H$5),DATA!$N:$N,$Q28)*10)+COUNTIFS(DATA!$P:$P,"=S",DATA!$K:$K,"&gt;="&amp;DATE($F$3,H$6,1),DATA!$K:$K,"&lt;="&amp;DATE($F$3,H$6,H$5),DATA!$N:$N,$Q28)</f>
        <v>0</v>
      </c>
      <c r="I28" s="277">
        <f>(COUNTIFS(DATA!$P:$P,"=E",DATA!$K:$K,"&gt;="&amp;DATE($F$3,I$6,1),DATA!$K:$K,"&lt;="&amp;DATE($F$3,I$6,I$5),DATA!$N:$N,$Q28)*10)+COUNTIFS(DATA!$P:$P,"=S",DATA!$K:$K,"&gt;="&amp;DATE($F$3,I$6,1),DATA!$K:$K,"&lt;="&amp;DATE($F$3,I$6,I$5),DATA!$N:$N,$Q28)</f>
        <v>0</v>
      </c>
      <c r="J28" s="277">
        <f>(COUNTIFS(DATA!$P:$P,"=E",DATA!$K:$K,"&gt;="&amp;DATE($F$3,J$6,1),DATA!$K:$K,"&lt;="&amp;DATE($F$3,J$6,J$5),DATA!$N:$N,$Q28)*10)+COUNTIFS(DATA!$P:$P,"=S",DATA!$K:$K,"&gt;="&amp;DATE($F$3,J$6,1),DATA!$K:$K,"&lt;="&amp;DATE($F$3,J$6,J$5),DATA!$N:$N,$Q28)</f>
        <v>0</v>
      </c>
      <c r="K28" s="277">
        <f>(COUNTIFS(DATA!$P:$P,"=E",DATA!$K:$K,"&gt;="&amp;DATE($F$3,K$6,1),DATA!$K:$K,"&lt;="&amp;DATE($F$3,K$6,K$5),DATA!$N:$N,$Q28)*10)+COUNTIFS(DATA!$P:$P,"=S",DATA!$K:$K,"&gt;="&amp;DATE($F$3,K$6,1),DATA!$K:$K,"&lt;="&amp;DATE($F$3,K$6,K$5),DATA!$N:$N,$Q28)</f>
        <v>0</v>
      </c>
      <c r="L28" s="277">
        <f>(COUNTIFS(DATA!$P:$P,"=E",DATA!$K:$K,"&gt;="&amp;DATE($F$3,L$6,1),DATA!$K:$K,"&lt;="&amp;DATE($F$3,L$6,L$5),DATA!$N:$N,$Q28)*10)+COUNTIFS(DATA!$P:$P,"=S",DATA!$K:$K,"&gt;="&amp;DATE($F$3,L$6,1),DATA!$K:$K,"&lt;="&amp;DATE($F$3,L$6,L$5),DATA!$N:$N,$Q28)</f>
        <v>0</v>
      </c>
      <c r="M28" s="277">
        <f>(COUNTIFS(DATA!$P:$P,"=E",DATA!$K:$K,"&gt;="&amp;DATE($F$3,M$6,1),DATA!$K:$K,"&lt;="&amp;DATE($F$3,M$6,M$5),DATA!$N:$N,$Q28)*10)+COUNTIFS(DATA!$P:$P,"=S",DATA!$K:$K,"&gt;="&amp;DATE($F$3,M$6,1),DATA!$K:$K,"&lt;="&amp;DATE($F$3,M$6,M$5),DATA!$N:$N,$Q28)</f>
        <v>0</v>
      </c>
      <c r="N28" s="277">
        <f>(COUNTIFS(DATA!$P:$P,"=E",DATA!$K:$K,"&gt;="&amp;DATE($F$3,N$6,1),DATA!$K:$K,"&lt;="&amp;DATE($F$3,N$6,N$5),DATA!$N:$N,$Q28)*10)+COUNTIFS(DATA!$P:$P,"=S",DATA!$K:$K,"&gt;="&amp;DATE($F$3,N$6,1),DATA!$K:$K,"&lt;="&amp;DATE($F$3,N$6,N$5),DATA!$N:$N,$Q28)</f>
        <v>0</v>
      </c>
      <c r="O28" s="278">
        <f t="shared" si="0"/>
        <v>0</v>
      </c>
      <c r="P28" s="259"/>
      <c r="Q28" s="146" t="str">
        <f>"*"&amp;StaffList!B5&amp;"*"</f>
        <v>*Manh.lh*</v>
      </c>
    </row>
    <row r="29" spans="1:17" ht="18" customHeight="1" x14ac:dyDescent="0.25">
      <c r="A29" s="201">
        <v>18</v>
      </c>
      <c r="B29" s="262" t="str">
        <f>VLOOKUP(Q29, StaffList!B:C,2,FALSE)</f>
        <v>Nguyễn Thế Chân</v>
      </c>
      <c r="C29" s="276">
        <f>(COUNTIFS(DATA!$P:$P,"=E",DATA!$K:$K,"&gt;="&amp;DATE($F$3,C$6,1),DATA!$K:$K,"&lt;="&amp;DATE($F$3,C$6,C$5),DATA!$N:$N,$Q29)*10)+COUNTIFS(DATA!$P:$P,"=S",DATA!$K:$K,"&gt;="&amp;DATE($F$3,C$6,1),DATA!$K:$K,"&lt;="&amp;DATE($F$3,C$6,C$5),DATA!$N:$N,$Q29)</f>
        <v>0</v>
      </c>
      <c r="D29" s="277">
        <f>(COUNTIFS(DATA!$P:$P,"=E",DATA!$K:$K,"&gt;="&amp;DATE($F$3,D$6,1),DATA!$K:$K,"&lt;="&amp;DATE($F$3,D$6,D$5),DATA!$N:$N,$Q29)*10)+COUNTIFS(DATA!$P:$P,"=S",DATA!$K:$K,"&gt;="&amp;DATE($F$3,D$6,1),DATA!$K:$K,"&lt;="&amp;DATE($F$3,D$6,D$5),DATA!$N:$N,$Q29)</f>
        <v>0</v>
      </c>
      <c r="E29" s="277">
        <f>(COUNTIFS(DATA!$P:$P,"=E",DATA!$K:$K,"&gt;="&amp;DATE($F$3,E$6,1),DATA!$K:$K,"&lt;="&amp;DATE($F$3,E$6,E$5),DATA!$N:$N,$Q29)*10)+COUNTIFS(DATA!$P:$P,"=S",DATA!$K:$K,"&gt;="&amp;DATE($F$3,E$6,1),DATA!$K:$K,"&lt;="&amp;DATE($F$3,E$6,E$5),DATA!$N:$N,$Q29)</f>
        <v>0</v>
      </c>
      <c r="F29" s="277">
        <f>(COUNTIFS(DATA!$P:$P,"=E",DATA!$K:$K,"&gt;="&amp;DATE($F$3,F$6,1),DATA!$K:$K,"&lt;="&amp;DATE($F$3,F$6,F$5),DATA!$N:$N,$Q29)*10)+COUNTIFS(DATA!$P:$P,"=S",DATA!$K:$K,"&gt;="&amp;DATE($F$3,F$6,1),DATA!$K:$K,"&lt;="&amp;DATE($F$3,F$6,F$5),DATA!$N:$N,$Q29)</f>
        <v>0</v>
      </c>
      <c r="G29" s="277">
        <f>(COUNTIFS(DATA!$P:$P,"=E",DATA!$K:$K,"&gt;="&amp;DATE($F$3,G$6,1),DATA!$K:$K,"&lt;="&amp;DATE($F$3,G$6,G$5),DATA!$N:$N,$Q29)*10)+COUNTIFS(DATA!$P:$P,"=S",DATA!$K:$K,"&gt;="&amp;DATE($F$3,G$6,1),DATA!$K:$K,"&lt;="&amp;DATE($F$3,G$6,G$5),DATA!$N:$N,$Q29)</f>
        <v>0</v>
      </c>
      <c r="H29" s="277">
        <f>(COUNTIFS(DATA!$P:$P,"=E",DATA!$K:$K,"&gt;="&amp;DATE($F$3,H$6,1),DATA!$K:$K,"&lt;="&amp;DATE($F$3,H$6,H$5),DATA!$N:$N,$Q29)*10)+COUNTIFS(DATA!$P:$P,"=S",DATA!$K:$K,"&gt;="&amp;DATE($F$3,H$6,1),DATA!$K:$K,"&lt;="&amp;DATE($F$3,H$6,H$5),DATA!$N:$N,$Q29)</f>
        <v>0</v>
      </c>
      <c r="I29" s="277">
        <f>(COUNTIFS(DATA!$P:$P,"=E",DATA!$K:$K,"&gt;="&amp;DATE($F$3,I$6,1),DATA!$K:$K,"&lt;="&amp;DATE($F$3,I$6,I$5),DATA!$N:$N,$Q29)*10)+COUNTIFS(DATA!$P:$P,"=S",DATA!$K:$K,"&gt;="&amp;DATE($F$3,I$6,1),DATA!$K:$K,"&lt;="&amp;DATE($F$3,I$6,I$5),DATA!$N:$N,$Q29)</f>
        <v>0</v>
      </c>
      <c r="J29" s="277">
        <f>(COUNTIFS(DATA!$P:$P,"=E",DATA!$K:$K,"&gt;="&amp;DATE($F$3,J$6,1),DATA!$K:$K,"&lt;="&amp;DATE($F$3,J$6,J$5),DATA!$N:$N,$Q29)*10)+COUNTIFS(DATA!$P:$P,"=S",DATA!$K:$K,"&gt;="&amp;DATE($F$3,J$6,1),DATA!$K:$K,"&lt;="&amp;DATE($F$3,J$6,J$5),DATA!$N:$N,$Q29)</f>
        <v>0</v>
      </c>
      <c r="K29" s="277">
        <f>(COUNTIFS(DATA!$P:$P,"=E",DATA!$K:$K,"&gt;="&amp;DATE($F$3,K$6,1),DATA!$K:$K,"&lt;="&amp;DATE($F$3,K$6,K$5),DATA!$N:$N,$Q29)*10)+COUNTIFS(DATA!$P:$P,"=S",DATA!$K:$K,"&gt;="&amp;DATE($F$3,K$6,1),DATA!$K:$K,"&lt;="&amp;DATE($F$3,K$6,K$5),DATA!$N:$N,$Q29)</f>
        <v>0</v>
      </c>
      <c r="L29" s="277">
        <f>(COUNTIFS(DATA!$P:$P,"=E",DATA!$K:$K,"&gt;="&amp;DATE($F$3,L$6,1),DATA!$K:$K,"&lt;="&amp;DATE($F$3,L$6,L$5),DATA!$N:$N,$Q29)*10)+COUNTIFS(DATA!$P:$P,"=S",DATA!$K:$K,"&gt;="&amp;DATE($F$3,L$6,1),DATA!$K:$K,"&lt;="&amp;DATE($F$3,L$6,L$5),DATA!$N:$N,$Q29)</f>
        <v>0</v>
      </c>
      <c r="M29" s="277">
        <f>(COUNTIFS(DATA!$P:$P,"=E",DATA!$K:$K,"&gt;="&amp;DATE($F$3,M$6,1),DATA!$K:$K,"&lt;="&amp;DATE($F$3,M$6,M$5),DATA!$N:$N,$Q29)*10)+COUNTIFS(DATA!$P:$P,"=S",DATA!$K:$K,"&gt;="&amp;DATE($F$3,M$6,1),DATA!$K:$K,"&lt;="&amp;DATE($F$3,M$6,M$5),DATA!$N:$N,$Q29)</f>
        <v>0</v>
      </c>
      <c r="N29" s="277">
        <f>(COUNTIFS(DATA!$P:$P,"=E",DATA!$K:$K,"&gt;="&amp;DATE($F$3,N$6,1),DATA!$K:$K,"&lt;="&amp;DATE($F$3,N$6,N$5),DATA!$N:$N,$Q29)*10)+COUNTIFS(DATA!$P:$P,"=S",DATA!$K:$K,"&gt;="&amp;DATE($F$3,N$6,1),DATA!$K:$K,"&lt;="&amp;DATE($F$3,N$6,N$5),DATA!$N:$N,$Q29)</f>
        <v>0</v>
      </c>
      <c r="O29" s="278">
        <f t="shared" si="0"/>
        <v>0</v>
      </c>
      <c r="P29" s="259"/>
      <c r="Q29" s="146" t="str">
        <f>"*"&amp;StaffList!B22&amp;"*"</f>
        <v>*Chan.nt*</v>
      </c>
    </row>
    <row r="30" spans="1:17" ht="18" customHeight="1" x14ac:dyDescent="0.25">
      <c r="A30" s="201">
        <v>28</v>
      </c>
      <c r="B30" s="262" t="str">
        <f>VLOOKUP(Q30, StaffList!B:C,2,FALSE)</f>
        <v>Lê Hồng Tuấn</v>
      </c>
      <c r="C30" s="276">
        <f>(COUNTIFS(DATA!$P:$P,"=E",DATA!$K:$K,"&gt;="&amp;DATE($F$3,C$6,1),DATA!$K:$K,"&lt;="&amp;DATE($F$3,C$6,C$5),DATA!$N:$N,$Q30)*10)+COUNTIFS(DATA!$P:$P,"=S",DATA!$K:$K,"&gt;="&amp;DATE($F$3,C$6,1),DATA!$K:$K,"&lt;="&amp;DATE($F$3,C$6,C$5),DATA!$N:$N,$Q30)</f>
        <v>0</v>
      </c>
      <c r="D30" s="277">
        <f>(COUNTIFS(DATA!$P:$P,"=E",DATA!$K:$K,"&gt;="&amp;DATE($F$3,D$6,1),DATA!$K:$K,"&lt;="&amp;DATE($F$3,D$6,D$5),DATA!$N:$N,$Q30)*10)+COUNTIFS(DATA!$P:$P,"=S",DATA!$K:$K,"&gt;="&amp;DATE($F$3,D$6,1),DATA!$K:$K,"&lt;="&amp;DATE($F$3,D$6,D$5),DATA!$N:$N,$Q30)</f>
        <v>0</v>
      </c>
      <c r="E30" s="277">
        <f>(COUNTIFS(DATA!$P:$P,"=E",DATA!$K:$K,"&gt;="&amp;DATE($F$3,E$6,1),DATA!$K:$K,"&lt;="&amp;DATE($F$3,E$6,E$5),DATA!$N:$N,$Q30)*10)+COUNTIFS(DATA!$P:$P,"=S",DATA!$K:$K,"&gt;="&amp;DATE($F$3,E$6,1),DATA!$K:$K,"&lt;="&amp;DATE($F$3,E$6,E$5),DATA!$N:$N,$Q30)</f>
        <v>0</v>
      </c>
      <c r="F30" s="277">
        <f>(COUNTIFS(DATA!$P:$P,"=E",DATA!$K:$K,"&gt;="&amp;DATE($F$3,F$6,1),DATA!$K:$K,"&lt;="&amp;DATE($F$3,F$6,F$5),DATA!$N:$N,$Q30)*10)+COUNTIFS(DATA!$P:$P,"=S",DATA!$K:$K,"&gt;="&amp;DATE($F$3,F$6,1),DATA!$K:$K,"&lt;="&amp;DATE($F$3,F$6,F$5),DATA!$N:$N,$Q30)</f>
        <v>0</v>
      </c>
      <c r="G30" s="277">
        <f>(COUNTIFS(DATA!$P:$P,"=E",DATA!$K:$K,"&gt;="&amp;DATE($F$3,G$6,1),DATA!$K:$K,"&lt;="&amp;DATE($F$3,G$6,G$5),DATA!$N:$N,$Q30)*10)+COUNTIFS(DATA!$P:$P,"=S",DATA!$K:$K,"&gt;="&amp;DATE($F$3,G$6,1),DATA!$K:$K,"&lt;="&amp;DATE($F$3,G$6,G$5),DATA!$N:$N,$Q30)</f>
        <v>0</v>
      </c>
      <c r="H30" s="277">
        <f>(COUNTIFS(DATA!$P:$P,"=E",DATA!$K:$K,"&gt;="&amp;DATE($F$3,H$6,1),DATA!$K:$K,"&lt;="&amp;DATE($F$3,H$6,H$5),DATA!$N:$N,$Q30)*10)+COUNTIFS(DATA!$P:$P,"=S",DATA!$K:$K,"&gt;="&amp;DATE($F$3,H$6,1),DATA!$K:$K,"&lt;="&amp;DATE($F$3,H$6,H$5),DATA!$N:$N,$Q30)</f>
        <v>0</v>
      </c>
      <c r="I30" s="277">
        <f>(COUNTIFS(DATA!$P:$P,"=E",DATA!$K:$K,"&gt;="&amp;DATE($F$3,I$6,1),DATA!$K:$K,"&lt;="&amp;DATE($F$3,I$6,I$5),DATA!$N:$N,$Q30)*10)+COUNTIFS(DATA!$P:$P,"=S",DATA!$K:$K,"&gt;="&amp;DATE($F$3,I$6,1),DATA!$K:$K,"&lt;="&amp;DATE($F$3,I$6,I$5),DATA!$N:$N,$Q30)</f>
        <v>0</v>
      </c>
      <c r="J30" s="277">
        <f>(COUNTIFS(DATA!$P:$P,"=E",DATA!$K:$K,"&gt;="&amp;DATE($F$3,J$6,1),DATA!$K:$K,"&lt;="&amp;DATE($F$3,J$6,J$5),DATA!$N:$N,$Q30)*10)+COUNTIFS(DATA!$P:$P,"=S",DATA!$K:$K,"&gt;="&amp;DATE($F$3,J$6,1),DATA!$K:$K,"&lt;="&amp;DATE($F$3,J$6,J$5),DATA!$N:$N,$Q30)</f>
        <v>0</v>
      </c>
      <c r="K30" s="277">
        <f>(COUNTIFS(DATA!$P:$P,"=E",DATA!$K:$K,"&gt;="&amp;DATE($F$3,K$6,1),DATA!$K:$K,"&lt;="&amp;DATE($F$3,K$6,K$5),DATA!$N:$N,$Q30)*10)+COUNTIFS(DATA!$P:$P,"=S",DATA!$K:$K,"&gt;="&amp;DATE($F$3,K$6,1),DATA!$K:$K,"&lt;="&amp;DATE($F$3,K$6,K$5),DATA!$N:$N,$Q30)</f>
        <v>0</v>
      </c>
      <c r="L30" s="277">
        <f>(COUNTIFS(DATA!$P:$P,"=E",DATA!$K:$K,"&gt;="&amp;DATE($F$3,L$6,1),DATA!$K:$K,"&lt;="&amp;DATE($F$3,L$6,L$5),DATA!$N:$N,$Q30)*10)+COUNTIFS(DATA!$P:$P,"=S",DATA!$K:$K,"&gt;="&amp;DATE($F$3,L$6,1),DATA!$K:$K,"&lt;="&amp;DATE($F$3,L$6,L$5),DATA!$N:$N,$Q30)</f>
        <v>0</v>
      </c>
      <c r="M30" s="277">
        <f>(COUNTIFS(DATA!$P:$P,"=E",DATA!$K:$K,"&gt;="&amp;DATE($F$3,M$6,1),DATA!$K:$K,"&lt;="&amp;DATE($F$3,M$6,M$5),DATA!$N:$N,$Q30)*10)+COUNTIFS(DATA!$P:$P,"=S",DATA!$K:$K,"&gt;="&amp;DATE($F$3,M$6,1),DATA!$K:$K,"&lt;="&amp;DATE($F$3,M$6,M$5),DATA!$N:$N,$Q30)</f>
        <v>0</v>
      </c>
      <c r="N30" s="277">
        <f>(COUNTIFS(DATA!$P:$P,"=E",DATA!$K:$K,"&gt;="&amp;DATE($F$3,N$6,1),DATA!$K:$K,"&lt;="&amp;DATE($F$3,N$6,N$5),DATA!$N:$N,$Q30)*10)+COUNTIFS(DATA!$P:$P,"=S",DATA!$K:$K,"&gt;="&amp;DATE($F$3,N$6,1),DATA!$K:$K,"&lt;="&amp;DATE($F$3,N$6,N$5),DATA!$N:$N,$Q30)</f>
        <v>0</v>
      </c>
      <c r="O30" s="278">
        <f t="shared" si="0"/>
        <v>0</v>
      </c>
      <c r="P30" s="259"/>
      <c r="Q30" s="146" t="str">
        <f>"*"&amp;StaffList!B32&amp;"*"</f>
        <v>*Tuan.lh*</v>
      </c>
    </row>
    <row r="31" spans="1:17" ht="18" customHeight="1" x14ac:dyDescent="0.25">
      <c r="A31" s="201">
        <v>9</v>
      </c>
      <c r="B31" s="262" t="str">
        <f>VLOOKUP(Q31, StaffList!B:C,2,FALSE)</f>
        <v>Vũ Xuân Phúc</v>
      </c>
      <c r="C31" s="276">
        <f>(COUNTIFS(DATA!$P:$P,"=E",DATA!$K:$K,"&gt;="&amp;DATE($F$3,C$6,1),DATA!$K:$K,"&lt;="&amp;DATE($F$3,C$6,C$5),DATA!$N:$N,$Q31)*10)+COUNTIFS(DATA!$P:$P,"=S",DATA!$K:$K,"&gt;="&amp;DATE($F$3,C$6,1),DATA!$K:$K,"&lt;="&amp;DATE($F$3,C$6,C$5),DATA!$N:$N,$Q31)</f>
        <v>0</v>
      </c>
      <c r="D31" s="277">
        <f>(COUNTIFS(DATA!$P:$P,"=E",DATA!$K:$K,"&gt;="&amp;DATE($F$3,D$6,1),DATA!$K:$K,"&lt;="&amp;DATE($F$3,D$6,D$5),DATA!$N:$N,$Q31)*10)+COUNTIFS(DATA!$P:$P,"=S",DATA!$K:$K,"&gt;="&amp;DATE($F$3,D$6,1),DATA!$K:$K,"&lt;="&amp;DATE($F$3,D$6,D$5),DATA!$N:$N,$Q31)</f>
        <v>0</v>
      </c>
      <c r="E31" s="277">
        <f>(COUNTIFS(DATA!$P:$P,"=E",DATA!$K:$K,"&gt;="&amp;DATE($F$3,E$6,1),DATA!$K:$K,"&lt;="&amp;DATE($F$3,E$6,E$5),DATA!$N:$N,$Q31)*10)+COUNTIFS(DATA!$P:$P,"=S",DATA!$K:$K,"&gt;="&amp;DATE($F$3,E$6,1),DATA!$K:$K,"&lt;="&amp;DATE($F$3,E$6,E$5),DATA!$N:$N,$Q31)</f>
        <v>0</v>
      </c>
      <c r="F31" s="277">
        <f>(COUNTIFS(DATA!$P:$P,"=E",DATA!$K:$K,"&gt;="&amp;DATE($F$3,F$6,1),DATA!$K:$K,"&lt;="&amp;DATE($F$3,F$6,F$5),DATA!$N:$N,$Q31)*10)+COUNTIFS(DATA!$P:$P,"=S",DATA!$K:$K,"&gt;="&amp;DATE($F$3,F$6,1),DATA!$K:$K,"&lt;="&amp;DATE($F$3,F$6,F$5),DATA!$N:$N,$Q31)</f>
        <v>0</v>
      </c>
      <c r="G31" s="277">
        <f>(COUNTIFS(DATA!$P:$P,"=E",DATA!$K:$K,"&gt;="&amp;DATE($F$3,G$6,1),DATA!$K:$K,"&lt;="&amp;DATE($F$3,G$6,G$5),DATA!$N:$N,$Q31)*10)+COUNTIFS(DATA!$P:$P,"=S",DATA!$K:$K,"&gt;="&amp;DATE($F$3,G$6,1),DATA!$K:$K,"&lt;="&amp;DATE($F$3,G$6,G$5),DATA!$N:$N,$Q31)</f>
        <v>0</v>
      </c>
      <c r="H31" s="277">
        <f>(COUNTIFS(DATA!$P:$P,"=E",DATA!$K:$K,"&gt;="&amp;DATE($F$3,H$6,1),DATA!$K:$K,"&lt;="&amp;DATE($F$3,H$6,H$5),DATA!$N:$N,$Q31)*10)+COUNTIFS(DATA!$P:$P,"=S",DATA!$K:$K,"&gt;="&amp;DATE($F$3,H$6,1),DATA!$K:$K,"&lt;="&amp;DATE($F$3,H$6,H$5),DATA!$N:$N,$Q31)</f>
        <v>0</v>
      </c>
      <c r="I31" s="277">
        <f>(COUNTIFS(DATA!$P:$P,"=E",DATA!$K:$K,"&gt;="&amp;DATE($F$3,I$6,1),DATA!$K:$K,"&lt;="&amp;DATE($F$3,I$6,I$5),DATA!$N:$N,$Q31)*10)+COUNTIFS(DATA!$P:$P,"=S",DATA!$K:$K,"&gt;="&amp;DATE($F$3,I$6,1),DATA!$K:$K,"&lt;="&amp;DATE($F$3,I$6,I$5),DATA!$N:$N,$Q31)</f>
        <v>0</v>
      </c>
      <c r="J31" s="277">
        <f>(COUNTIFS(DATA!$P:$P,"=E",DATA!$K:$K,"&gt;="&amp;DATE($F$3,J$6,1),DATA!$K:$K,"&lt;="&amp;DATE($F$3,J$6,J$5),DATA!$N:$N,$Q31)*10)+COUNTIFS(DATA!$P:$P,"=S",DATA!$K:$K,"&gt;="&amp;DATE($F$3,J$6,1),DATA!$K:$K,"&lt;="&amp;DATE($F$3,J$6,J$5),DATA!$N:$N,$Q31)</f>
        <v>0</v>
      </c>
      <c r="K31" s="277">
        <f>(COUNTIFS(DATA!$P:$P,"=E",DATA!$K:$K,"&gt;="&amp;DATE($F$3,K$6,1),DATA!$K:$K,"&lt;="&amp;DATE($F$3,K$6,K$5),DATA!$N:$N,$Q31)*10)+COUNTIFS(DATA!$P:$P,"=S",DATA!$K:$K,"&gt;="&amp;DATE($F$3,K$6,1),DATA!$K:$K,"&lt;="&amp;DATE($F$3,K$6,K$5),DATA!$N:$N,$Q31)</f>
        <v>0</v>
      </c>
      <c r="L31" s="277">
        <f>(COUNTIFS(DATA!$P:$P,"=E",DATA!$K:$K,"&gt;="&amp;DATE($F$3,L$6,1),DATA!$K:$K,"&lt;="&amp;DATE($F$3,L$6,L$5),DATA!$N:$N,$Q31)*10)+COUNTIFS(DATA!$P:$P,"=S",DATA!$K:$K,"&gt;="&amp;DATE($F$3,L$6,1),DATA!$K:$K,"&lt;="&amp;DATE($F$3,L$6,L$5),DATA!$N:$N,$Q31)</f>
        <v>0</v>
      </c>
      <c r="M31" s="277">
        <f>(COUNTIFS(DATA!$P:$P,"=E",DATA!$K:$K,"&gt;="&amp;DATE($F$3,M$6,1),DATA!$K:$K,"&lt;="&amp;DATE($F$3,M$6,M$5),DATA!$N:$N,$Q31)*10)+COUNTIFS(DATA!$P:$P,"=S",DATA!$K:$K,"&gt;="&amp;DATE($F$3,M$6,1),DATA!$K:$K,"&lt;="&amp;DATE($F$3,M$6,M$5),DATA!$N:$N,$Q31)</f>
        <v>0</v>
      </c>
      <c r="N31" s="277">
        <f>(COUNTIFS(DATA!$P:$P,"=E",DATA!$K:$K,"&gt;="&amp;DATE($F$3,N$6,1),DATA!$K:$K,"&lt;="&amp;DATE($F$3,N$6,N$5),DATA!$N:$N,$Q31)*10)+COUNTIFS(DATA!$P:$P,"=S",DATA!$K:$K,"&gt;="&amp;DATE($F$3,N$6,1),DATA!$K:$K,"&lt;="&amp;DATE($F$3,N$6,N$5),DATA!$N:$N,$Q31)</f>
        <v>0</v>
      </c>
      <c r="O31" s="278">
        <f t="shared" si="0"/>
        <v>0</v>
      </c>
      <c r="P31" s="259"/>
      <c r="Q31" s="146" t="str">
        <f>"*"&amp;StaffList!B13&amp;"*"</f>
        <v>*Phuc.vx*</v>
      </c>
    </row>
    <row r="32" spans="1:17" ht="18" customHeight="1" x14ac:dyDescent="0.25">
      <c r="A32" s="201">
        <v>25</v>
      </c>
      <c r="B32" s="262" t="str">
        <f>VLOOKUP(Q32, StaffList!B:C,2,FALSE)</f>
        <v>Bùi Văn Sỹ</v>
      </c>
      <c r="C32" s="276">
        <f>(COUNTIFS(DATA!$P:$P,"=E",DATA!$K:$K,"&gt;="&amp;DATE($F$3,C$6,1),DATA!$K:$K,"&lt;="&amp;DATE($F$3,C$6,C$5),DATA!$N:$N,$Q32)*10)+COUNTIFS(DATA!$P:$P,"=S",DATA!$K:$K,"&gt;="&amp;DATE($F$3,C$6,1),DATA!$K:$K,"&lt;="&amp;DATE($F$3,C$6,C$5),DATA!$N:$N,$Q32)</f>
        <v>0</v>
      </c>
      <c r="D32" s="277">
        <f>(COUNTIFS(DATA!$P:$P,"=E",DATA!$K:$K,"&gt;="&amp;DATE($F$3,D$6,1),DATA!$K:$K,"&lt;="&amp;DATE($F$3,D$6,D$5),DATA!$N:$N,$Q32)*10)+COUNTIFS(DATA!$P:$P,"=S",DATA!$K:$K,"&gt;="&amp;DATE($F$3,D$6,1),DATA!$K:$K,"&lt;="&amp;DATE($F$3,D$6,D$5),DATA!$N:$N,$Q32)</f>
        <v>0</v>
      </c>
      <c r="E32" s="277">
        <f>(COUNTIFS(DATA!$P:$P,"=E",DATA!$K:$K,"&gt;="&amp;DATE($F$3,E$6,1),DATA!$K:$K,"&lt;="&amp;DATE($F$3,E$6,E$5),DATA!$N:$N,$Q32)*10)+COUNTIFS(DATA!$P:$P,"=S",DATA!$K:$K,"&gt;="&amp;DATE($F$3,E$6,1),DATA!$K:$K,"&lt;="&amp;DATE($F$3,E$6,E$5),DATA!$N:$N,$Q32)</f>
        <v>0</v>
      </c>
      <c r="F32" s="277">
        <f>(COUNTIFS(DATA!$P:$P,"=E",DATA!$K:$K,"&gt;="&amp;DATE($F$3,F$6,1),DATA!$K:$K,"&lt;="&amp;DATE($F$3,F$6,F$5),DATA!$N:$N,$Q32)*10)+COUNTIFS(DATA!$P:$P,"=S",DATA!$K:$K,"&gt;="&amp;DATE($F$3,F$6,1),DATA!$K:$K,"&lt;="&amp;DATE($F$3,F$6,F$5),DATA!$N:$N,$Q32)</f>
        <v>0</v>
      </c>
      <c r="G32" s="277">
        <f>(COUNTIFS(DATA!$P:$P,"=E",DATA!$K:$K,"&gt;="&amp;DATE($F$3,G$6,1),DATA!$K:$K,"&lt;="&amp;DATE($F$3,G$6,G$5),DATA!$N:$N,$Q32)*10)+COUNTIFS(DATA!$P:$P,"=S",DATA!$K:$K,"&gt;="&amp;DATE($F$3,G$6,1),DATA!$K:$K,"&lt;="&amp;DATE($F$3,G$6,G$5),DATA!$N:$N,$Q32)</f>
        <v>0</v>
      </c>
      <c r="H32" s="277">
        <f>(COUNTIFS(DATA!$P:$P,"=E",DATA!$K:$K,"&gt;="&amp;DATE($F$3,H$6,1),DATA!$K:$K,"&lt;="&amp;DATE($F$3,H$6,H$5),DATA!$N:$N,$Q32)*10)+COUNTIFS(DATA!$P:$P,"=S",DATA!$K:$K,"&gt;="&amp;DATE($F$3,H$6,1),DATA!$K:$K,"&lt;="&amp;DATE($F$3,H$6,H$5),DATA!$N:$N,$Q32)</f>
        <v>0</v>
      </c>
      <c r="I32" s="277">
        <f>(COUNTIFS(DATA!$P:$P,"=E",DATA!$K:$K,"&gt;="&amp;DATE($F$3,I$6,1),DATA!$K:$K,"&lt;="&amp;DATE($F$3,I$6,I$5),DATA!$N:$N,$Q32)*10)+COUNTIFS(DATA!$P:$P,"=S",DATA!$K:$K,"&gt;="&amp;DATE($F$3,I$6,1),DATA!$K:$K,"&lt;="&amp;DATE($F$3,I$6,I$5),DATA!$N:$N,$Q32)</f>
        <v>0</v>
      </c>
      <c r="J32" s="277">
        <f>(COUNTIFS(DATA!$P:$P,"=E",DATA!$K:$K,"&gt;="&amp;DATE($F$3,J$6,1),DATA!$K:$K,"&lt;="&amp;DATE($F$3,J$6,J$5),DATA!$N:$N,$Q32)*10)+COUNTIFS(DATA!$P:$P,"=S",DATA!$K:$K,"&gt;="&amp;DATE($F$3,J$6,1),DATA!$K:$K,"&lt;="&amp;DATE($F$3,J$6,J$5),DATA!$N:$N,$Q32)</f>
        <v>0</v>
      </c>
      <c r="K32" s="277">
        <f>(COUNTIFS(DATA!$P:$P,"=E",DATA!$K:$K,"&gt;="&amp;DATE($F$3,K$6,1),DATA!$K:$K,"&lt;="&amp;DATE($F$3,K$6,K$5),DATA!$N:$N,$Q32)*10)+COUNTIFS(DATA!$P:$P,"=S",DATA!$K:$K,"&gt;="&amp;DATE($F$3,K$6,1),DATA!$K:$K,"&lt;="&amp;DATE($F$3,K$6,K$5),DATA!$N:$N,$Q32)</f>
        <v>0</v>
      </c>
      <c r="L32" s="277">
        <f>(COUNTIFS(DATA!$P:$P,"=E",DATA!$K:$K,"&gt;="&amp;DATE($F$3,L$6,1),DATA!$K:$K,"&lt;="&amp;DATE($F$3,L$6,L$5),DATA!$N:$N,$Q32)*10)+COUNTIFS(DATA!$P:$P,"=S",DATA!$K:$K,"&gt;="&amp;DATE($F$3,L$6,1),DATA!$K:$K,"&lt;="&amp;DATE($F$3,L$6,L$5),DATA!$N:$N,$Q32)</f>
        <v>0</v>
      </c>
      <c r="M32" s="277">
        <f>(COUNTIFS(DATA!$P:$P,"=E",DATA!$K:$K,"&gt;="&amp;DATE($F$3,M$6,1),DATA!$K:$K,"&lt;="&amp;DATE($F$3,M$6,M$5),DATA!$N:$N,$Q32)*10)+COUNTIFS(DATA!$P:$P,"=S",DATA!$K:$K,"&gt;="&amp;DATE($F$3,M$6,1),DATA!$K:$K,"&lt;="&amp;DATE($F$3,M$6,M$5),DATA!$N:$N,$Q32)</f>
        <v>0</v>
      </c>
      <c r="N32" s="277">
        <f>(COUNTIFS(DATA!$P:$P,"=E",DATA!$K:$K,"&gt;="&amp;DATE($F$3,N$6,1),DATA!$K:$K,"&lt;="&amp;DATE($F$3,N$6,N$5),DATA!$N:$N,$Q32)*10)+COUNTIFS(DATA!$P:$P,"=S",DATA!$K:$K,"&gt;="&amp;DATE($F$3,N$6,1),DATA!$K:$K,"&lt;="&amp;DATE($F$3,N$6,N$5),DATA!$N:$N,$Q32)</f>
        <v>0</v>
      </c>
      <c r="O32" s="278">
        <f t="shared" si="0"/>
        <v>0</v>
      </c>
      <c r="P32" s="259"/>
      <c r="Q32" s="146" t="str">
        <f>"*"&amp;StaffList!B29&amp;"*"</f>
        <v>*Sy.bv*</v>
      </c>
    </row>
    <row r="33" spans="1:17" ht="18" customHeight="1" x14ac:dyDescent="0.25">
      <c r="A33" s="201">
        <v>29</v>
      </c>
      <c r="B33" s="262" t="str">
        <f>VLOOKUP(Q33, StaffList!B:C,2,FALSE)</f>
        <v>Nguyễn Công Hoàng</v>
      </c>
      <c r="C33" s="276">
        <f>(COUNTIFS(DATA!$P:$P,"=E",DATA!$K:$K,"&gt;="&amp;DATE($F$3,C$6,1),DATA!$K:$K,"&lt;="&amp;DATE($F$3,C$6,C$5),DATA!$N:$N,$Q33)*10)+COUNTIFS(DATA!$P:$P,"=S",DATA!$K:$K,"&gt;="&amp;DATE($F$3,C$6,1),DATA!$K:$K,"&lt;="&amp;DATE($F$3,C$6,C$5),DATA!$N:$N,$Q33)</f>
        <v>0</v>
      </c>
      <c r="D33" s="277">
        <f>(COUNTIFS(DATA!$P:$P,"=E",DATA!$K:$K,"&gt;="&amp;DATE($F$3,D$6,1),DATA!$K:$K,"&lt;="&amp;DATE($F$3,D$6,D$5),DATA!$N:$N,$Q33)*10)+COUNTIFS(DATA!$P:$P,"=S",DATA!$K:$K,"&gt;="&amp;DATE($F$3,D$6,1),DATA!$K:$K,"&lt;="&amp;DATE($F$3,D$6,D$5),DATA!$N:$N,$Q33)</f>
        <v>0</v>
      </c>
      <c r="E33" s="277">
        <f>(COUNTIFS(DATA!$P:$P,"=E",DATA!$K:$K,"&gt;="&amp;DATE($F$3,E$6,1),DATA!$K:$K,"&lt;="&amp;DATE($F$3,E$6,E$5),DATA!$N:$N,$Q33)*10)+COUNTIFS(DATA!$P:$P,"=S",DATA!$K:$K,"&gt;="&amp;DATE($F$3,E$6,1),DATA!$K:$K,"&lt;="&amp;DATE($F$3,E$6,E$5),DATA!$N:$N,$Q33)</f>
        <v>0</v>
      </c>
      <c r="F33" s="277">
        <f>(COUNTIFS(DATA!$P:$P,"=E",DATA!$K:$K,"&gt;="&amp;DATE($F$3,F$6,1),DATA!$K:$K,"&lt;="&amp;DATE($F$3,F$6,F$5),DATA!$N:$N,$Q33)*10)+COUNTIFS(DATA!$P:$P,"=S",DATA!$K:$K,"&gt;="&amp;DATE($F$3,F$6,1),DATA!$K:$K,"&lt;="&amp;DATE($F$3,F$6,F$5),DATA!$N:$N,$Q33)</f>
        <v>0</v>
      </c>
      <c r="G33" s="277">
        <f>(COUNTIFS(DATA!$P:$P,"=E",DATA!$K:$K,"&gt;="&amp;DATE($F$3,G$6,1),DATA!$K:$K,"&lt;="&amp;DATE($F$3,G$6,G$5),DATA!$N:$N,$Q33)*10)+COUNTIFS(DATA!$P:$P,"=S",DATA!$K:$K,"&gt;="&amp;DATE($F$3,G$6,1),DATA!$K:$K,"&lt;="&amp;DATE($F$3,G$6,G$5),DATA!$N:$N,$Q33)</f>
        <v>0</v>
      </c>
      <c r="H33" s="277">
        <f>(COUNTIFS(DATA!$P:$P,"=E",DATA!$K:$K,"&gt;="&amp;DATE($F$3,H$6,1),DATA!$K:$K,"&lt;="&amp;DATE($F$3,H$6,H$5),DATA!$N:$N,$Q33)*10)+COUNTIFS(DATA!$P:$P,"=S",DATA!$K:$K,"&gt;="&amp;DATE($F$3,H$6,1),DATA!$K:$K,"&lt;="&amp;DATE($F$3,H$6,H$5),DATA!$N:$N,$Q33)</f>
        <v>0</v>
      </c>
      <c r="I33" s="277">
        <f>(COUNTIFS(DATA!$P:$P,"=E",DATA!$K:$K,"&gt;="&amp;DATE($F$3,I$6,1),DATA!$K:$K,"&lt;="&amp;DATE($F$3,I$6,I$5),DATA!$N:$N,$Q33)*10)+COUNTIFS(DATA!$P:$P,"=S",DATA!$K:$K,"&gt;="&amp;DATE($F$3,I$6,1),DATA!$K:$K,"&lt;="&amp;DATE($F$3,I$6,I$5),DATA!$N:$N,$Q33)</f>
        <v>0</v>
      </c>
      <c r="J33" s="277">
        <f>(COUNTIFS(DATA!$P:$P,"=E",DATA!$K:$K,"&gt;="&amp;DATE($F$3,J$6,1),DATA!$K:$K,"&lt;="&amp;DATE($F$3,J$6,J$5),DATA!$N:$N,$Q33)*10)+COUNTIFS(DATA!$P:$P,"=S",DATA!$K:$K,"&gt;="&amp;DATE($F$3,J$6,1),DATA!$K:$K,"&lt;="&amp;DATE($F$3,J$6,J$5),DATA!$N:$N,$Q33)</f>
        <v>0</v>
      </c>
      <c r="K33" s="277">
        <f>(COUNTIFS(DATA!$P:$P,"=E",DATA!$K:$K,"&gt;="&amp;DATE($F$3,K$6,1),DATA!$K:$K,"&lt;="&amp;DATE($F$3,K$6,K$5),DATA!$N:$N,$Q33)*10)+COUNTIFS(DATA!$P:$P,"=S",DATA!$K:$K,"&gt;="&amp;DATE($F$3,K$6,1),DATA!$K:$K,"&lt;="&amp;DATE($F$3,K$6,K$5),DATA!$N:$N,$Q33)</f>
        <v>0</v>
      </c>
      <c r="L33" s="277">
        <f>(COUNTIFS(DATA!$P:$P,"=E",DATA!$K:$K,"&gt;="&amp;DATE($F$3,L$6,1),DATA!$K:$K,"&lt;="&amp;DATE($F$3,L$6,L$5),DATA!$N:$N,$Q33)*10)+COUNTIFS(DATA!$P:$P,"=S",DATA!$K:$K,"&gt;="&amp;DATE($F$3,L$6,1),DATA!$K:$K,"&lt;="&amp;DATE($F$3,L$6,L$5),DATA!$N:$N,$Q33)</f>
        <v>0</v>
      </c>
      <c r="M33" s="277">
        <f>(COUNTIFS(DATA!$P:$P,"=E",DATA!$K:$K,"&gt;="&amp;DATE($F$3,M$6,1),DATA!$K:$K,"&lt;="&amp;DATE($F$3,M$6,M$5),DATA!$N:$N,$Q33)*10)+COUNTIFS(DATA!$P:$P,"=S",DATA!$K:$K,"&gt;="&amp;DATE($F$3,M$6,1),DATA!$K:$K,"&lt;="&amp;DATE($F$3,M$6,M$5),DATA!$N:$N,$Q33)</f>
        <v>0</v>
      </c>
      <c r="N33" s="277">
        <f>(COUNTIFS(DATA!$P:$P,"=E",DATA!$K:$K,"&gt;="&amp;DATE($F$3,N$6,1),DATA!$K:$K,"&lt;="&amp;DATE($F$3,N$6,N$5),DATA!$N:$N,$Q33)*10)+COUNTIFS(DATA!$P:$P,"=S",DATA!$K:$K,"&gt;="&amp;DATE($F$3,N$6,1),DATA!$K:$K,"&lt;="&amp;DATE($F$3,N$6,N$5),DATA!$N:$N,$Q33)</f>
        <v>0</v>
      </c>
      <c r="O33" s="278">
        <f t="shared" si="0"/>
        <v>0</v>
      </c>
      <c r="P33" s="259"/>
      <c r="Q33" s="146" t="str">
        <f>"*"&amp;StaffList!B33&amp;"*"</f>
        <v>*Hoang.nc*</v>
      </c>
    </row>
    <row r="34" spans="1:17" ht="18" customHeight="1" x14ac:dyDescent="0.25">
      <c r="A34" s="201">
        <v>26</v>
      </c>
      <c r="B34" s="262" t="str">
        <f>VLOOKUP(Q34, StaffList!B:C,2,FALSE)</f>
        <v>Nguyễn Tiến Đạt</v>
      </c>
      <c r="C34" s="276">
        <f>(COUNTIFS(DATA!$P:$P,"=E",DATA!$K:$K,"&gt;="&amp;DATE($F$3,C$6,1),DATA!$K:$K,"&lt;="&amp;DATE($F$3,C$6,C$5),DATA!$N:$N,$Q34)*10)+COUNTIFS(DATA!$P:$P,"=S",DATA!$K:$K,"&gt;="&amp;DATE($F$3,C$6,1),DATA!$K:$K,"&lt;="&amp;DATE($F$3,C$6,C$5),DATA!$N:$N,$Q34)</f>
        <v>0</v>
      </c>
      <c r="D34" s="277">
        <f>(COUNTIFS(DATA!$P:$P,"=E",DATA!$K:$K,"&gt;="&amp;DATE($F$3,D$6,1),DATA!$K:$K,"&lt;="&amp;DATE($F$3,D$6,D$5),DATA!$N:$N,$Q34)*10)+COUNTIFS(DATA!$P:$P,"=S",DATA!$K:$K,"&gt;="&amp;DATE($F$3,D$6,1),DATA!$K:$K,"&lt;="&amp;DATE($F$3,D$6,D$5),DATA!$N:$N,$Q34)</f>
        <v>0</v>
      </c>
      <c r="E34" s="277">
        <f>(COUNTIFS(DATA!$P:$P,"=E",DATA!$K:$K,"&gt;="&amp;DATE($F$3,E$6,1),DATA!$K:$K,"&lt;="&amp;DATE($F$3,E$6,E$5),DATA!$N:$N,$Q34)*10)+COUNTIFS(DATA!$P:$P,"=S",DATA!$K:$K,"&gt;="&amp;DATE($F$3,E$6,1),DATA!$K:$K,"&lt;="&amp;DATE($F$3,E$6,E$5),DATA!$N:$N,$Q34)</f>
        <v>0</v>
      </c>
      <c r="F34" s="277">
        <f>(COUNTIFS(DATA!$P:$P,"=E",DATA!$K:$K,"&gt;="&amp;DATE($F$3,F$6,1),DATA!$K:$K,"&lt;="&amp;DATE($F$3,F$6,F$5),DATA!$N:$N,$Q34)*10)+COUNTIFS(DATA!$P:$P,"=S",DATA!$K:$K,"&gt;="&amp;DATE($F$3,F$6,1),DATA!$K:$K,"&lt;="&amp;DATE($F$3,F$6,F$5),DATA!$N:$N,$Q34)</f>
        <v>0</v>
      </c>
      <c r="G34" s="277">
        <f>(COUNTIFS(DATA!$P:$P,"=E",DATA!$K:$K,"&gt;="&amp;DATE($F$3,G$6,1),DATA!$K:$K,"&lt;="&amp;DATE($F$3,G$6,G$5),DATA!$N:$N,$Q34)*10)+COUNTIFS(DATA!$P:$P,"=S",DATA!$K:$K,"&gt;="&amp;DATE($F$3,G$6,1),DATA!$K:$K,"&lt;="&amp;DATE($F$3,G$6,G$5),DATA!$N:$N,$Q34)</f>
        <v>0</v>
      </c>
      <c r="H34" s="277">
        <f>(COUNTIFS(DATA!$P:$P,"=E",DATA!$K:$K,"&gt;="&amp;DATE($F$3,H$6,1),DATA!$K:$K,"&lt;="&amp;DATE($F$3,H$6,H$5),DATA!$N:$N,$Q34)*10)+COUNTIFS(DATA!$P:$P,"=S",DATA!$K:$K,"&gt;="&amp;DATE($F$3,H$6,1),DATA!$K:$K,"&lt;="&amp;DATE($F$3,H$6,H$5),DATA!$N:$N,$Q34)</f>
        <v>0</v>
      </c>
      <c r="I34" s="277">
        <f>(COUNTIFS(DATA!$P:$P,"=E",DATA!$K:$K,"&gt;="&amp;DATE($F$3,I$6,1),DATA!$K:$K,"&lt;="&amp;DATE($F$3,I$6,I$5),DATA!$N:$N,$Q34)*10)+COUNTIFS(DATA!$P:$P,"=S",DATA!$K:$K,"&gt;="&amp;DATE($F$3,I$6,1),DATA!$K:$K,"&lt;="&amp;DATE($F$3,I$6,I$5),DATA!$N:$N,$Q34)</f>
        <v>0</v>
      </c>
      <c r="J34" s="277">
        <f>(COUNTIFS(DATA!$P:$P,"=E",DATA!$K:$K,"&gt;="&amp;DATE($F$3,J$6,1),DATA!$K:$K,"&lt;="&amp;DATE($F$3,J$6,J$5),DATA!$N:$N,$Q34)*10)+COUNTIFS(DATA!$P:$P,"=S",DATA!$K:$K,"&gt;="&amp;DATE($F$3,J$6,1),DATA!$K:$K,"&lt;="&amp;DATE($F$3,J$6,J$5),DATA!$N:$N,$Q34)</f>
        <v>0</v>
      </c>
      <c r="K34" s="277">
        <f>(COUNTIFS(DATA!$P:$P,"=E",DATA!$K:$K,"&gt;="&amp;DATE($F$3,K$6,1),DATA!$K:$K,"&lt;="&amp;DATE($F$3,K$6,K$5),DATA!$N:$N,$Q34)*10)+COUNTIFS(DATA!$P:$P,"=S",DATA!$K:$K,"&gt;="&amp;DATE($F$3,K$6,1),DATA!$K:$K,"&lt;="&amp;DATE($F$3,K$6,K$5),DATA!$N:$N,$Q34)</f>
        <v>0</v>
      </c>
      <c r="L34" s="277">
        <f>(COUNTIFS(DATA!$P:$P,"=E",DATA!$K:$K,"&gt;="&amp;DATE($F$3,L$6,1),DATA!$K:$K,"&lt;="&amp;DATE($F$3,L$6,L$5),DATA!$N:$N,$Q34)*10)+COUNTIFS(DATA!$P:$P,"=S",DATA!$K:$K,"&gt;="&amp;DATE($F$3,L$6,1),DATA!$K:$K,"&lt;="&amp;DATE($F$3,L$6,L$5),DATA!$N:$N,$Q34)</f>
        <v>0</v>
      </c>
      <c r="M34" s="277">
        <f>(COUNTIFS(DATA!$P:$P,"=E",DATA!$K:$K,"&gt;="&amp;DATE($F$3,M$6,1),DATA!$K:$K,"&lt;="&amp;DATE($F$3,M$6,M$5),DATA!$N:$N,$Q34)*10)+COUNTIFS(DATA!$P:$P,"=S",DATA!$K:$K,"&gt;="&amp;DATE($F$3,M$6,1),DATA!$K:$K,"&lt;="&amp;DATE($F$3,M$6,M$5),DATA!$N:$N,$Q34)</f>
        <v>0</v>
      </c>
      <c r="N34" s="277">
        <f>(COUNTIFS(DATA!$P:$P,"=E",DATA!$K:$K,"&gt;="&amp;DATE($F$3,N$6,1),DATA!$K:$K,"&lt;="&amp;DATE($F$3,N$6,N$5),DATA!$N:$N,$Q34)*10)+COUNTIFS(DATA!$P:$P,"=S",DATA!$K:$K,"&gt;="&amp;DATE($F$3,N$6,1),DATA!$K:$K,"&lt;="&amp;DATE($F$3,N$6,N$5),DATA!$N:$N,$Q34)</f>
        <v>0</v>
      </c>
      <c r="O34" s="278">
        <f t="shared" si="0"/>
        <v>0</v>
      </c>
      <c r="P34" s="259"/>
      <c r="Q34" s="146" t="str">
        <f>"*"&amp;StaffList!B30&amp;"*"</f>
        <v>*Dat.nt*</v>
      </c>
    </row>
    <row r="35" spans="1:17" ht="18" customHeight="1" x14ac:dyDescent="0.25">
      <c r="A35" s="201">
        <v>15</v>
      </c>
      <c r="B35" s="262" t="str">
        <f>VLOOKUP(Q35, StaffList!B:C,2,FALSE)</f>
        <v>Bùi Ngọc Linh</v>
      </c>
      <c r="C35" s="276">
        <f>(COUNTIFS(DATA!$P:$P,"=E",DATA!$K:$K,"&gt;="&amp;DATE($F$3,C$6,1),DATA!$K:$K,"&lt;="&amp;DATE($F$3,C$6,C$5),DATA!$N:$N,$Q35)*10)+COUNTIFS(DATA!$P:$P,"=S",DATA!$K:$K,"&gt;="&amp;DATE($F$3,C$6,1),DATA!$K:$K,"&lt;="&amp;DATE($F$3,C$6,C$5),DATA!$N:$N,$Q35)</f>
        <v>0</v>
      </c>
      <c r="D35" s="277">
        <f>(COUNTIFS(DATA!$P:$P,"=E",DATA!$K:$K,"&gt;="&amp;DATE($F$3,D$6,1),DATA!$K:$K,"&lt;="&amp;DATE($F$3,D$6,D$5),DATA!$N:$N,$Q35)*10)+COUNTIFS(DATA!$P:$P,"=S",DATA!$K:$K,"&gt;="&amp;DATE($F$3,D$6,1),DATA!$K:$K,"&lt;="&amp;DATE($F$3,D$6,D$5),DATA!$N:$N,$Q35)</f>
        <v>0</v>
      </c>
      <c r="E35" s="277">
        <f>(COUNTIFS(DATA!$P:$P,"=E",DATA!$K:$K,"&gt;="&amp;DATE($F$3,E$6,1),DATA!$K:$K,"&lt;="&amp;DATE($F$3,E$6,E$5),DATA!$N:$N,$Q35)*10)+COUNTIFS(DATA!$P:$P,"=S",DATA!$K:$K,"&gt;="&amp;DATE($F$3,E$6,1),DATA!$K:$K,"&lt;="&amp;DATE($F$3,E$6,E$5),DATA!$N:$N,$Q35)</f>
        <v>0</v>
      </c>
      <c r="F35" s="277">
        <f>(COUNTIFS(DATA!$P:$P,"=E",DATA!$K:$K,"&gt;="&amp;DATE($F$3,F$6,1),DATA!$K:$K,"&lt;="&amp;DATE($F$3,F$6,F$5),DATA!$N:$N,$Q35)*10)+COUNTIFS(DATA!$P:$P,"=S",DATA!$K:$K,"&gt;="&amp;DATE($F$3,F$6,1),DATA!$K:$K,"&lt;="&amp;DATE($F$3,F$6,F$5),DATA!$N:$N,$Q35)</f>
        <v>0</v>
      </c>
      <c r="G35" s="277">
        <f>(COUNTIFS(DATA!$P:$P,"=E",DATA!$K:$K,"&gt;="&amp;DATE($F$3,G$6,1),DATA!$K:$K,"&lt;="&amp;DATE($F$3,G$6,G$5),DATA!$N:$N,$Q35)*10)+COUNTIFS(DATA!$P:$P,"=S",DATA!$K:$K,"&gt;="&amp;DATE($F$3,G$6,1),DATA!$K:$K,"&lt;="&amp;DATE($F$3,G$6,G$5),DATA!$N:$N,$Q35)</f>
        <v>0</v>
      </c>
      <c r="H35" s="277">
        <f>(COUNTIFS(DATA!$P:$P,"=E",DATA!$K:$K,"&gt;="&amp;DATE($F$3,H$6,1),DATA!$K:$K,"&lt;="&amp;DATE($F$3,H$6,H$5),DATA!$N:$N,$Q35)*10)+COUNTIFS(DATA!$P:$P,"=S",DATA!$K:$K,"&gt;="&amp;DATE($F$3,H$6,1),DATA!$K:$K,"&lt;="&amp;DATE($F$3,H$6,H$5),DATA!$N:$N,$Q35)</f>
        <v>0</v>
      </c>
      <c r="I35" s="277">
        <f>(COUNTIFS(DATA!$P:$P,"=E",DATA!$K:$K,"&gt;="&amp;DATE($F$3,I$6,1),DATA!$K:$K,"&lt;="&amp;DATE($F$3,I$6,I$5),DATA!$N:$N,$Q35)*10)+COUNTIFS(DATA!$P:$P,"=S",DATA!$K:$K,"&gt;="&amp;DATE($F$3,I$6,1),DATA!$K:$K,"&lt;="&amp;DATE($F$3,I$6,I$5),DATA!$N:$N,$Q35)</f>
        <v>0</v>
      </c>
      <c r="J35" s="277">
        <f>(COUNTIFS(DATA!$P:$P,"=E",DATA!$K:$K,"&gt;="&amp;DATE($F$3,J$6,1),DATA!$K:$K,"&lt;="&amp;DATE($F$3,J$6,J$5),DATA!$N:$N,$Q35)*10)+COUNTIFS(DATA!$P:$P,"=S",DATA!$K:$K,"&gt;="&amp;DATE($F$3,J$6,1),DATA!$K:$K,"&lt;="&amp;DATE($F$3,J$6,J$5),DATA!$N:$N,$Q35)</f>
        <v>0</v>
      </c>
      <c r="K35" s="277">
        <f>(COUNTIFS(DATA!$P:$P,"=E",DATA!$K:$K,"&gt;="&amp;DATE($F$3,K$6,1),DATA!$K:$K,"&lt;="&amp;DATE($F$3,K$6,K$5),DATA!$N:$N,$Q35)*10)+COUNTIFS(DATA!$P:$P,"=S",DATA!$K:$K,"&gt;="&amp;DATE($F$3,K$6,1),DATA!$K:$K,"&lt;="&amp;DATE($F$3,K$6,K$5),DATA!$N:$N,$Q35)</f>
        <v>0</v>
      </c>
      <c r="L35" s="277">
        <f>(COUNTIFS(DATA!$P:$P,"=E",DATA!$K:$K,"&gt;="&amp;DATE($F$3,L$6,1),DATA!$K:$K,"&lt;="&amp;DATE($F$3,L$6,L$5),DATA!$N:$N,$Q35)*10)+COUNTIFS(DATA!$P:$P,"=S",DATA!$K:$K,"&gt;="&amp;DATE($F$3,L$6,1),DATA!$K:$K,"&lt;="&amp;DATE($F$3,L$6,L$5),DATA!$N:$N,$Q35)</f>
        <v>0</v>
      </c>
      <c r="M35" s="277">
        <f>(COUNTIFS(DATA!$P:$P,"=E",DATA!$K:$K,"&gt;="&amp;DATE($F$3,M$6,1),DATA!$K:$K,"&lt;="&amp;DATE($F$3,M$6,M$5),DATA!$N:$N,$Q35)*10)+COUNTIFS(DATA!$P:$P,"=S",DATA!$K:$K,"&gt;="&amp;DATE($F$3,M$6,1),DATA!$K:$K,"&lt;="&amp;DATE($F$3,M$6,M$5),DATA!$N:$N,$Q35)</f>
        <v>0</v>
      </c>
      <c r="N35" s="277">
        <f>(COUNTIFS(DATA!$P:$P,"=E",DATA!$K:$K,"&gt;="&amp;DATE($F$3,N$6,1),DATA!$K:$K,"&lt;="&amp;DATE($F$3,N$6,N$5),DATA!$N:$N,$Q35)*10)+COUNTIFS(DATA!$P:$P,"=S",DATA!$K:$K,"&gt;="&amp;DATE($F$3,N$6,1),DATA!$K:$K,"&lt;="&amp;DATE($F$3,N$6,N$5),DATA!$N:$N,$Q35)</f>
        <v>0</v>
      </c>
      <c r="O35" s="278">
        <f t="shared" si="0"/>
        <v>0</v>
      </c>
      <c r="P35" s="259"/>
      <c r="Q35" s="146" t="str">
        <f>"*"&amp;StaffList!B19&amp;"*"</f>
        <v>*Linh.bn*</v>
      </c>
    </row>
    <row r="36" spans="1:17" ht="18" customHeight="1" x14ac:dyDescent="0.25">
      <c r="A36" s="201">
        <v>20</v>
      </c>
      <c r="B36" s="262" t="str">
        <f>VLOOKUP(Q36, StaffList!B:C,2,FALSE)</f>
        <v>Nguyễn Như Khương</v>
      </c>
      <c r="C36" s="276">
        <f>(COUNTIFS(DATA!$P:$P,"=E",DATA!$K:$K,"&gt;="&amp;DATE($F$3,C$6,1),DATA!$K:$K,"&lt;="&amp;DATE($F$3,C$6,C$5),DATA!$N:$N,$Q36)*10)+COUNTIFS(DATA!$P:$P,"=S",DATA!$K:$K,"&gt;="&amp;DATE($F$3,C$6,1),DATA!$K:$K,"&lt;="&amp;DATE($F$3,C$6,C$5),DATA!$N:$N,$Q36)</f>
        <v>0</v>
      </c>
      <c r="D36" s="277">
        <f>(COUNTIFS(DATA!$P:$P,"=E",DATA!$K:$K,"&gt;="&amp;DATE($F$3,D$6,1),DATA!$K:$K,"&lt;="&amp;DATE($F$3,D$6,D$5),DATA!$N:$N,$Q36)*10)+COUNTIFS(DATA!$P:$P,"=S",DATA!$K:$K,"&gt;="&amp;DATE($F$3,D$6,1),DATA!$K:$K,"&lt;="&amp;DATE($F$3,D$6,D$5),DATA!$N:$N,$Q36)</f>
        <v>0</v>
      </c>
      <c r="E36" s="277">
        <f>(COUNTIFS(DATA!$P:$P,"=E",DATA!$K:$K,"&gt;="&amp;DATE($F$3,E$6,1),DATA!$K:$K,"&lt;="&amp;DATE($F$3,E$6,E$5),DATA!$N:$N,$Q36)*10)+COUNTIFS(DATA!$P:$P,"=S",DATA!$K:$K,"&gt;="&amp;DATE($F$3,E$6,1),DATA!$K:$K,"&lt;="&amp;DATE($F$3,E$6,E$5),DATA!$N:$N,$Q36)</f>
        <v>0</v>
      </c>
      <c r="F36" s="277">
        <f>(COUNTIFS(DATA!$P:$P,"=E",DATA!$K:$K,"&gt;="&amp;DATE($F$3,F$6,1),DATA!$K:$K,"&lt;="&amp;DATE($F$3,F$6,F$5),DATA!$N:$N,$Q36)*10)+COUNTIFS(DATA!$P:$P,"=S",DATA!$K:$K,"&gt;="&amp;DATE($F$3,F$6,1),DATA!$K:$K,"&lt;="&amp;DATE($F$3,F$6,F$5),DATA!$N:$N,$Q36)</f>
        <v>0</v>
      </c>
      <c r="G36" s="277">
        <f>(COUNTIFS(DATA!$P:$P,"=E",DATA!$K:$K,"&gt;="&amp;DATE($F$3,G$6,1),DATA!$K:$K,"&lt;="&amp;DATE($F$3,G$6,G$5),DATA!$N:$N,$Q36)*10)+COUNTIFS(DATA!$P:$P,"=S",DATA!$K:$K,"&gt;="&amp;DATE($F$3,G$6,1),DATA!$K:$K,"&lt;="&amp;DATE($F$3,G$6,G$5),DATA!$N:$N,$Q36)</f>
        <v>0</v>
      </c>
      <c r="H36" s="277">
        <f>(COUNTIFS(DATA!$P:$P,"=E",DATA!$K:$K,"&gt;="&amp;DATE($F$3,H$6,1),DATA!$K:$K,"&lt;="&amp;DATE($F$3,H$6,H$5),DATA!$N:$N,$Q36)*10)+COUNTIFS(DATA!$P:$P,"=S",DATA!$K:$K,"&gt;="&amp;DATE($F$3,H$6,1),DATA!$K:$K,"&lt;="&amp;DATE($F$3,H$6,H$5),DATA!$N:$N,$Q36)</f>
        <v>0</v>
      </c>
      <c r="I36" s="277">
        <f>(COUNTIFS(DATA!$P:$P,"=E",DATA!$K:$K,"&gt;="&amp;DATE($F$3,I$6,1),DATA!$K:$K,"&lt;="&amp;DATE($F$3,I$6,I$5),DATA!$N:$N,$Q36)*10)+COUNTIFS(DATA!$P:$P,"=S",DATA!$K:$K,"&gt;="&amp;DATE($F$3,I$6,1),DATA!$K:$K,"&lt;="&amp;DATE($F$3,I$6,I$5),DATA!$N:$N,$Q36)</f>
        <v>0</v>
      </c>
      <c r="J36" s="277">
        <f>(COUNTIFS(DATA!$P:$P,"=E",DATA!$K:$K,"&gt;="&amp;DATE($F$3,J$6,1),DATA!$K:$K,"&lt;="&amp;DATE($F$3,J$6,J$5),DATA!$N:$N,$Q36)*10)+COUNTIFS(DATA!$P:$P,"=S",DATA!$K:$K,"&gt;="&amp;DATE($F$3,J$6,1),DATA!$K:$K,"&lt;="&amp;DATE($F$3,J$6,J$5),DATA!$N:$N,$Q36)</f>
        <v>0</v>
      </c>
      <c r="K36" s="277">
        <f>(COUNTIFS(DATA!$P:$P,"=E",DATA!$K:$K,"&gt;="&amp;DATE($F$3,K$6,1),DATA!$K:$K,"&lt;="&amp;DATE($F$3,K$6,K$5),DATA!$N:$N,$Q36)*10)+COUNTIFS(DATA!$P:$P,"=S",DATA!$K:$K,"&gt;="&amp;DATE($F$3,K$6,1),DATA!$K:$K,"&lt;="&amp;DATE($F$3,K$6,K$5),DATA!$N:$N,$Q36)</f>
        <v>0</v>
      </c>
      <c r="L36" s="277">
        <f>(COUNTIFS(DATA!$P:$P,"=E",DATA!$K:$K,"&gt;="&amp;DATE($F$3,L$6,1),DATA!$K:$K,"&lt;="&amp;DATE($F$3,L$6,L$5),DATA!$N:$N,$Q36)*10)+COUNTIFS(DATA!$P:$P,"=S",DATA!$K:$K,"&gt;="&amp;DATE($F$3,L$6,1),DATA!$K:$K,"&lt;="&amp;DATE($F$3,L$6,L$5),DATA!$N:$N,$Q36)</f>
        <v>0</v>
      </c>
      <c r="M36" s="277">
        <f>(COUNTIFS(DATA!$P:$P,"=E",DATA!$K:$K,"&gt;="&amp;DATE($F$3,M$6,1),DATA!$K:$K,"&lt;="&amp;DATE($F$3,M$6,M$5),DATA!$N:$N,$Q36)*10)+COUNTIFS(DATA!$P:$P,"=S",DATA!$K:$K,"&gt;="&amp;DATE($F$3,M$6,1),DATA!$K:$K,"&lt;="&amp;DATE($F$3,M$6,M$5),DATA!$N:$N,$Q36)</f>
        <v>0</v>
      </c>
      <c r="N36" s="277">
        <f>(COUNTIFS(DATA!$P:$P,"=E",DATA!$K:$K,"&gt;="&amp;DATE($F$3,N$6,1),DATA!$K:$K,"&lt;="&amp;DATE($F$3,N$6,N$5),DATA!$N:$N,$Q36)*10)+COUNTIFS(DATA!$P:$P,"=S",DATA!$K:$K,"&gt;="&amp;DATE($F$3,N$6,1),DATA!$K:$K,"&lt;="&amp;DATE($F$3,N$6,N$5),DATA!$N:$N,$Q36)</f>
        <v>0</v>
      </c>
      <c r="O36" s="278">
        <f t="shared" si="0"/>
        <v>0</v>
      </c>
      <c r="P36" s="259"/>
      <c r="Q36" s="146" t="str">
        <f>"*"&amp;StaffList!B24&amp;"*"</f>
        <v>*Khuong.nn*</v>
      </c>
    </row>
    <row r="37" spans="1:17" s="194" customFormat="1" ht="18" customHeight="1" thickBot="1" x14ac:dyDescent="0.3">
      <c r="A37" s="202"/>
      <c r="B37" s="263" t="s">
        <v>9848</v>
      </c>
      <c r="C37" s="251">
        <f t="shared" ref="C37:N37" si="1">SUM(C8:C36)</f>
        <v>0</v>
      </c>
      <c r="D37" s="251">
        <f t="shared" si="1"/>
        <v>0</v>
      </c>
      <c r="E37" s="251">
        <f t="shared" si="1"/>
        <v>0</v>
      </c>
      <c r="F37" s="251">
        <f t="shared" si="1"/>
        <v>0</v>
      </c>
      <c r="G37" s="251">
        <f t="shared" si="1"/>
        <v>0</v>
      </c>
      <c r="H37" s="251">
        <f t="shared" si="1"/>
        <v>0</v>
      </c>
      <c r="I37" s="251">
        <f t="shared" si="1"/>
        <v>0</v>
      </c>
      <c r="J37" s="251">
        <f t="shared" si="1"/>
        <v>0</v>
      </c>
      <c r="K37" s="251">
        <f t="shared" si="1"/>
        <v>0</v>
      </c>
      <c r="L37" s="251">
        <f t="shared" si="1"/>
        <v>0</v>
      </c>
      <c r="M37" s="251">
        <f t="shared" si="1"/>
        <v>0</v>
      </c>
      <c r="N37" s="251">
        <f t="shared" si="1"/>
        <v>0</v>
      </c>
      <c r="O37" s="279"/>
      <c r="P37" s="260"/>
    </row>
    <row r="38" spans="1:17" x14ac:dyDescent="0.25">
      <c r="A38" s="327"/>
      <c r="B38" s="328"/>
      <c r="C38" s="329"/>
      <c r="D38" s="329"/>
      <c r="E38" s="329"/>
      <c r="F38" s="329"/>
      <c r="G38" s="329"/>
      <c r="H38" s="329"/>
      <c r="I38" s="329"/>
      <c r="J38" s="330"/>
      <c r="K38" s="330"/>
      <c r="L38" s="330"/>
      <c r="M38" s="330"/>
      <c r="N38" s="330"/>
      <c r="O38" s="331"/>
    </row>
    <row r="39" spans="1:17" x14ac:dyDescent="0.25">
      <c r="A39" s="327"/>
      <c r="B39" s="328"/>
      <c r="C39" s="332" t="s">
        <v>1</v>
      </c>
      <c r="D39" s="329"/>
      <c r="E39" s="329"/>
      <c r="F39" s="329"/>
      <c r="G39" s="329"/>
      <c r="H39" s="329"/>
      <c r="I39" s="329"/>
      <c r="J39" s="330"/>
      <c r="K39" s="330"/>
      <c r="L39" s="330"/>
      <c r="M39" s="330"/>
      <c r="N39" s="330"/>
      <c r="O39" s="331"/>
    </row>
    <row r="40" spans="1:17" x14ac:dyDescent="0.25">
      <c r="A40" s="327"/>
      <c r="B40" s="328"/>
      <c r="C40" s="329"/>
      <c r="D40" s="333"/>
      <c r="E40" s="329"/>
      <c r="F40" s="329"/>
      <c r="G40" s="329"/>
      <c r="H40" s="329"/>
      <c r="I40" s="329"/>
      <c r="J40" s="330"/>
      <c r="K40" s="330"/>
      <c r="L40" s="330"/>
      <c r="M40" s="330"/>
      <c r="N40" s="330"/>
      <c r="O40" s="331"/>
    </row>
    <row r="41" spans="1:17" x14ac:dyDescent="0.25">
      <c r="A41" s="327"/>
      <c r="B41" s="328"/>
      <c r="C41" s="329"/>
      <c r="D41" s="329"/>
      <c r="E41" s="329"/>
      <c r="F41" s="329"/>
      <c r="G41" s="329"/>
      <c r="H41" s="329"/>
      <c r="I41" s="329"/>
      <c r="J41" s="330"/>
      <c r="K41" s="330"/>
      <c r="L41" s="330"/>
      <c r="M41" s="330"/>
      <c r="N41" s="330"/>
      <c r="O41" s="331"/>
    </row>
    <row r="42" spans="1:17" x14ac:dyDescent="0.25">
      <c r="A42" s="327"/>
      <c r="B42" s="334"/>
      <c r="C42" s="329"/>
      <c r="D42" s="329"/>
      <c r="E42" s="329"/>
      <c r="F42" s="329"/>
      <c r="G42" s="329"/>
      <c r="H42" s="329"/>
      <c r="I42" s="329"/>
      <c r="J42" s="330"/>
      <c r="K42" s="330"/>
      <c r="L42" s="330"/>
      <c r="M42" s="330"/>
      <c r="N42" s="330"/>
      <c r="O42" s="331"/>
    </row>
    <row r="43" spans="1:17" x14ac:dyDescent="0.25">
      <c r="C43" s="144"/>
      <c r="D43" s="144"/>
      <c r="E43" s="144"/>
    </row>
    <row r="44" spans="1:17" x14ac:dyDescent="0.25">
      <c r="C44" s="335"/>
      <c r="D44" s="144"/>
      <c r="E44" s="144"/>
    </row>
    <row r="45" spans="1:17" x14ac:dyDescent="0.25">
      <c r="B45" s="336"/>
      <c r="C45" s="144"/>
      <c r="D45" s="144"/>
      <c r="E45" s="144"/>
    </row>
    <row r="46" spans="1:17" x14ac:dyDescent="0.25">
      <c r="C46" s="337"/>
      <c r="D46" s="144"/>
      <c r="E46" s="144"/>
    </row>
    <row r="47" spans="1:17" x14ac:dyDescent="0.25">
      <c r="C47" s="144"/>
      <c r="D47" s="144"/>
      <c r="E47" s="144"/>
    </row>
    <row r="48" spans="1:17" x14ac:dyDescent="0.25">
      <c r="C48" s="144"/>
      <c r="D48" s="144"/>
      <c r="E48" s="144"/>
    </row>
    <row r="49" spans="3:5" x14ac:dyDescent="0.25">
      <c r="C49" s="144"/>
      <c r="D49" s="144"/>
      <c r="E49" s="144"/>
    </row>
    <row r="50" spans="3:5" x14ac:dyDescent="0.25">
      <c r="C50" s="144"/>
      <c r="D50" s="144"/>
      <c r="E50" s="144"/>
    </row>
    <row r="51" spans="3:5" x14ac:dyDescent="0.25">
      <c r="C51" s="144"/>
      <c r="D51" s="144"/>
      <c r="E51" s="144"/>
    </row>
    <row r="52" spans="3:5" x14ac:dyDescent="0.25">
      <c r="C52" s="144"/>
      <c r="D52" s="144"/>
      <c r="E52" s="144"/>
    </row>
    <row r="53" spans="3:5" x14ac:dyDescent="0.25">
      <c r="C53" s="144"/>
      <c r="D53" s="144"/>
      <c r="E53" s="144"/>
    </row>
    <row r="54" spans="3:5" x14ac:dyDescent="0.25">
      <c r="C54" s="144"/>
      <c r="D54" s="144"/>
      <c r="E54" s="144"/>
    </row>
    <row r="55" spans="3:5" x14ac:dyDescent="0.25">
      <c r="C55" s="144"/>
      <c r="D55" s="144"/>
      <c r="E55" s="144"/>
    </row>
    <row r="56" spans="3:5" x14ac:dyDescent="0.25">
      <c r="C56" s="144"/>
      <c r="D56" s="144"/>
      <c r="E56" s="144"/>
    </row>
    <row r="57" spans="3:5" x14ac:dyDescent="0.25">
      <c r="C57" s="144"/>
      <c r="D57" s="144"/>
      <c r="E57" s="144"/>
    </row>
    <row r="58" spans="3:5" x14ac:dyDescent="0.25">
      <c r="C58" s="144"/>
      <c r="D58" s="144"/>
      <c r="E58" s="144"/>
    </row>
    <row r="60" spans="3:5" ht="9.75" customHeight="1" x14ac:dyDescent="0.25"/>
    <row r="65" s="2" customFormat="1" x14ac:dyDescent="0.25"/>
    <row r="66" s="2" customFormat="1" x14ac:dyDescent="0.25"/>
    <row r="67" s="2" customFormat="1" x14ac:dyDescent="0.25"/>
    <row r="68" s="2" customFormat="1" x14ac:dyDescent="0.25"/>
    <row r="69" s="2" customFormat="1" x14ac:dyDescent="0.25"/>
    <row r="70" s="2" customFormat="1" x14ac:dyDescent="0.25"/>
    <row r="71" s="2" customFormat="1" x14ac:dyDescent="0.25"/>
    <row r="72" s="2" customFormat="1" x14ac:dyDescent="0.25"/>
    <row r="73" s="2" customFormat="1" x14ac:dyDescent="0.25"/>
    <row r="74" s="2" customFormat="1" x14ac:dyDescent="0.25"/>
    <row r="75" s="2" customFormat="1" x14ac:dyDescent="0.25"/>
    <row r="76" s="2" customFormat="1" x14ac:dyDescent="0.25"/>
    <row r="77" s="2" customFormat="1" x14ac:dyDescent="0.25"/>
    <row r="78" s="2" customFormat="1" x14ac:dyDescent="0.25"/>
    <row r="79" s="2" customFormat="1" x14ac:dyDescent="0.25"/>
    <row r="80" s="2" customFormat="1" x14ac:dyDescent="0.25"/>
    <row r="81" s="2" customFormat="1" x14ac:dyDescent="0.25"/>
    <row r="82" s="2" customFormat="1" x14ac:dyDescent="0.25"/>
    <row r="83" s="2" customFormat="1" x14ac:dyDescent="0.25"/>
    <row r="84" s="2" customFormat="1" x14ac:dyDescent="0.25"/>
    <row r="85" s="2" customFormat="1" x14ac:dyDescent="0.25"/>
    <row r="86" s="2" customFormat="1" x14ac:dyDescent="0.25"/>
    <row r="87" s="2" customFormat="1" x14ac:dyDescent="0.25"/>
    <row r="88" s="2" customFormat="1" x14ac:dyDescent="0.25"/>
    <row r="89" s="2" customFormat="1" x14ac:dyDescent="0.25"/>
    <row r="90" s="2" customFormat="1" x14ac:dyDescent="0.25"/>
    <row r="91" s="2" customFormat="1" x14ac:dyDescent="0.25"/>
    <row r="92" s="2" customFormat="1" x14ac:dyDescent="0.25"/>
    <row r="93" s="2" customFormat="1" x14ac:dyDescent="0.25"/>
    <row r="94" s="2" customFormat="1" x14ac:dyDescent="0.25"/>
    <row r="95" s="2" customFormat="1" x14ac:dyDescent="0.25"/>
  </sheetData>
  <autoFilter ref="A7:Q7" xr:uid="{00000000-0009-0000-0000-000002000000}">
    <sortState xmlns:xlrd2="http://schemas.microsoft.com/office/spreadsheetml/2017/richdata2" ref="A8:Q37">
      <sortCondition descending="1" ref="O7"/>
    </sortState>
  </autoFilter>
  <sortState xmlns:xlrd2="http://schemas.microsoft.com/office/spreadsheetml/2017/richdata2" ref="A8:O35">
    <sortCondition descending="1" ref="O8:O35"/>
  </sortState>
  <mergeCells count="2">
    <mergeCell ref="N3:O3"/>
    <mergeCell ref="N4:O4"/>
  </mergeCells>
  <printOptions horizontalCentered="1"/>
  <pageMargins left="0.03" right="0.05" top="0.31" bottom="0.3" header="0.17" footer="0.23"/>
  <pageSetup paperSize="9" scale="85" orientation="landscape"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4" tint="0.59999389629810485"/>
    <pageSetUpPr fitToPage="1"/>
  </sheetPr>
  <dimension ref="A1:K37"/>
  <sheetViews>
    <sheetView topLeftCell="A4" zoomScale="70" zoomScaleNormal="70" zoomScaleSheetLayoutView="90" workbookViewId="0">
      <selection activeCell="K6" sqref="K6"/>
    </sheetView>
  </sheetViews>
  <sheetFormatPr defaultColWidth="9.140625" defaultRowHeight="15" x14ac:dyDescent="0.25"/>
  <cols>
    <col min="1" max="1" width="6.5703125" style="144" customWidth="1"/>
    <col min="2" max="2" width="32.85546875" style="2" customWidth="1"/>
    <col min="3" max="3" width="16.5703125" style="2" customWidth="1"/>
    <col min="4" max="8" width="15" style="2" customWidth="1"/>
    <col min="9" max="9" width="12.28515625" style="2" customWidth="1"/>
    <col min="10" max="10" width="10.5703125" style="2" customWidth="1"/>
    <col min="11" max="11" width="19.7109375" style="2" customWidth="1"/>
    <col min="12" max="12" width="1.85546875" style="2" customWidth="1"/>
    <col min="13" max="13" width="15" style="2" customWidth="1"/>
    <col min="14" max="16384" width="9.140625" style="2"/>
  </cols>
  <sheetData>
    <row r="1" spans="1:11" ht="48.75" customHeight="1" x14ac:dyDescent="0.25">
      <c r="A1" s="13"/>
      <c r="B1" s="33"/>
      <c r="C1" s="351" t="s">
        <v>9881</v>
      </c>
      <c r="D1" s="351"/>
      <c r="E1" s="351"/>
      <c r="F1" s="351"/>
      <c r="G1" s="351"/>
      <c r="H1" s="351"/>
      <c r="I1" s="351"/>
    </row>
    <row r="2" spans="1:11" ht="25.5" customHeight="1" x14ac:dyDescent="0.25">
      <c r="A2" s="151" t="s">
        <v>9843</v>
      </c>
      <c r="B2" s="33"/>
      <c r="C2" s="352" t="s">
        <v>9864</v>
      </c>
      <c r="D2" s="353"/>
      <c r="E2" s="353"/>
      <c r="F2" s="353"/>
      <c r="G2" s="353"/>
      <c r="H2" s="353"/>
      <c r="I2" s="353"/>
    </row>
    <row r="3" spans="1:11" s="39" customFormat="1" ht="20.100000000000001" customHeight="1" x14ac:dyDescent="0.25">
      <c r="A3" s="34"/>
      <c r="B3" s="35" t="s">
        <v>9882</v>
      </c>
      <c r="C3" s="36">
        <v>45597</v>
      </c>
      <c r="D3" s="34" t="s">
        <v>9883</v>
      </c>
      <c r="E3" s="354">
        <f>EOMONTH(C3,0)</f>
        <v>45626</v>
      </c>
      <c r="F3" s="354"/>
      <c r="G3" s="37"/>
      <c r="H3" s="37"/>
      <c r="I3" s="38" t="s">
        <v>9884</v>
      </c>
    </row>
    <row r="4" spans="1:11" s="39" customFormat="1" ht="20.100000000000001" customHeight="1" x14ac:dyDescent="0.25">
      <c r="A4" s="48" t="s">
        <v>9885</v>
      </c>
      <c r="B4" s="35"/>
      <c r="C4" s="36"/>
      <c r="D4" s="34"/>
      <c r="E4" s="36"/>
      <c r="F4" s="34"/>
      <c r="G4" s="37"/>
      <c r="H4" s="37"/>
      <c r="I4" s="38"/>
    </row>
    <row r="5" spans="1:11" ht="6" hidden="1" customHeight="1" x14ac:dyDescent="0.25"/>
    <row r="6" spans="1:11" s="41" customFormat="1" ht="47.25" customHeight="1" x14ac:dyDescent="0.25">
      <c r="A6" s="40" t="s">
        <v>9886</v>
      </c>
      <c r="B6" s="40" t="s">
        <v>9887</v>
      </c>
      <c r="C6" s="40" t="s">
        <v>9888</v>
      </c>
      <c r="D6" s="40" t="s">
        <v>9889</v>
      </c>
      <c r="E6" s="40" t="s">
        <v>9890</v>
      </c>
      <c r="F6" s="40" t="s">
        <v>9891</v>
      </c>
      <c r="G6" s="40" t="s">
        <v>9892</v>
      </c>
      <c r="H6" s="40" t="s">
        <v>9893</v>
      </c>
      <c r="I6" s="40" t="s">
        <v>9894</v>
      </c>
      <c r="K6" s="40" t="s">
        <v>9868</v>
      </c>
    </row>
    <row r="7" spans="1:11" s="43" customFormat="1" ht="39" customHeight="1" x14ac:dyDescent="0.25">
      <c r="A7" s="42" t="s">
        <v>9895</v>
      </c>
      <c r="B7" s="42" t="s">
        <v>9896</v>
      </c>
      <c r="C7" s="42" t="s">
        <v>9897</v>
      </c>
      <c r="D7" s="42" t="s">
        <v>9898</v>
      </c>
      <c r="E7" s="42" t="s">
        <v>9899</v>
      </c>
      <c r="F7" s="42" t="s">
        <v>9900</v>
      </c>
      <c r="G7" s="42" t="s">
        <v>9901</v>
      </c>
      <c r="H7" s="42" t="s">
        <v>9902</v>
      </c>
      <c r="I7" s="42" t="s">
        <v>9903</v>
      </c>
      <c r="K7" s="42" t="s">
        <v>9904</v>
      </c>
    </row>
    <row r="8" spans="1:11" ht="24.75" customHeight="1" x14ac:dyDescent="0.25">
      <c r="A8" s="315">
        <v>27</v>
      </c>
      <c r="B8" s="45" t="str">
        <f>VLOOKUP(K8, StaffList!B:C,2,FALSE)</f>
        <v>Mai Văn Tuấn</v>
      </c>
      <c r="C8" s="274">
        <f t="shared" ref="C8:C36" si="0">SUM(D8:G8)</f>
        <v>0</v>
      </c>
      <c r="D8" s="275">
        <f>COUNTIFS(DATA!$P:$P,"=E", DATA!$N:$N,$K:$K,DATA!$K:$K,"&gt;="&amp;$C$3,DATA!$K:$K,"&lt;="&amp;$E$3)</f>
        <v>0</v>
      </c>
      <c r="E8" s="275">
        <f>COUNTIFS(DATA!$P:$P,"=S", DATA!$N:$N,$K:$K,DATA!$K:$K,"&gt;="&amp;$C$3,DATA!$K:$K,"&lt;="&amp;$E$3)</f>
        <v>0</v>
      </c>
      <c r="F8" s="275">
        <f>COUNTIFS(DATA!$P:$P,"=A", DATA!$N:$N,$K:$K,DATA!$K:$K,"&gt;="&amp;$C$3,DATA!$K:$K,"&lt;="&amp;$E$3)</f>
        <v>0</v>
      </c>
      <c r="G8" s="275">
        <f>COUNTIFS(DATA!$P:$P,"=D", DATA!$N:$N,$K:$K,DATA!$K:$K,"&gt;="&amp;$C$3,DATA!$K:$K,"&lt;="&amp;$E$3)</f>
        <v>0</v>
      </c>
      <c r="H8" s="290" t="str">
        <f t="shared" ref="H8:H37" si="1">IF(SUM(D8:G8)=0,"-",SUM(D8:E8)/SUM(D8:G8))</f>
        <v>-</v>
      </c>
      <c r="I8" s="44">
        <f t="shared" ref="I8:I36" si="2">D8*10+E8</f>
        <v>0</v>
      </c>
      <c r="K8" s="146" t="str">
        <f>"*"&amp;StaffList!B31&amp;"*"</f>
        <v>*Tuan.mv*</v>
      </c>
    </row>
    <row r="9" spans="1:11" ht="24.75" customHeight="1" x14ac:dyDescent="0.25">
      <c r="A9" s="315">
        <v>13</v>
      </c>
      <c r="B9" s="45" t="str">
        <f>VLOOKUP(K9, StaffList!B:C,2,FALSE)</f>
        <v>Nguyễn Văn Đức</v>
      </c>
      <c r="C9" s="274">
        <f t="shared" si="0"/>
        <v>0</v>
      </c>
      <c r="D9" s="275">
        <f>COUNTIFS(DATA!$P:$P,"=E", DATA!$N:$N,$K:$K,DATA!$K:$K,"&gt;="&amp;$C$3,DATA!$K:$K,"&lt;="&amp;$E$3)</f>
        <v>0</v>
      </c>
      <c r="E9" s="275">
        <f>COUNTIFS(DATA!$P:$P,"=S", DATA!$N:$N,$K:$K,DATA!$K:$K,"&gt;="&amp;$C$3,DATA!$K:$K,"&lt;="&amp;$E$3)</f>
        <v>0</v>
      </c>
      <c r="F9" s="275">
        <f>COUNTIFS(DATA!$P:$P,"=A", DATA!$N:$N,$K:$K,DATA!$K:$K,"&gt;="&amp;$C$3,DATA!$K:$K,"&lt;="&amp;$E$3)</f>
        <v>0</v>
      </c>
      <c r="G9" s="275">
        <f>COUNTIFS(DATA!$P:$P,"=D", DATA!$N:$N,$K:$K,DATA!$K:$K,"&gt;="&amp;$C$3,DATA!$K:$K,"&lt;="&amp;$E$3)</f>
        <v>0</v>
      </c>
      <c r="H9" s="290" t="str">
        <f t="shared" si="1"/>
        <v>-</v>
      </c>
      <c r="I9" s="44">
        <f t="shared" si="2"/>
        <v>0</v>
      </c>
      <c r="K9" s="146" t="str">
        <f>"*"&amp;StaffList!B17&amp;"*"</f>
        <v>*Duc.nv*</v>
      </c>
    </row>
    <row r="10" spans="1:11" ht="24.75" customHeight="1" x14ac:dyDescent="0.25">
      <c r="A10" s="315">
        <v>28</v>
      </c>
      <c r="B10" s="45" t="str">
        <f>VLOOKUP(K10, StaffList!B:C,2,FALSE)</f>
        <v>Lê Hồng Tuấn</v>
      </c>
      <c r="C10" s="274">
        <f t="shared" si="0"/>
        <v>0</v>
      </c>
      <c r="D10" s="275">
        <f>COUNTIFS(DATA!$P:$P,"=E", DATA!$N:$N,$K:$K,DATA!$K:$K,"&gt;="&amp;$C$3,DATA!$K:$K,"&lt;="&amp;$E$3)</f>
        <v>0</v>
      </c>
      <c r="E10" s="275">
        <f>COUNTIFS(DATA!$P:$P,"=S", DATA!$N:$N,$K:$K,DATA!$K:$K,"&gt;="&amp;$C$3,DATA!$K:$K,"&lt;="&amp;$E$3)</f>
        <v>0</v>
      </c>
      <c r="F10" s="275">
        <f>COUNTIFS(DATA!$P:$P,"=A", DATA!$N:$N,$K:$K,DATA!$K:$K,"&gt;="&amp;$C$3,DATA!$K:$K,"&lt;="&amp;$E$3)</f>
        <v>0</v>
      </c>
      <c r="G10" s="275">
        <f>COUNTIFS(DATA!$P:$P,"=D", DATA!$N:$N,$K:$K,DATA!$K:$K,"&gt;="&amp;$C$3,DATA!$K:$K,"&lt;="&amp;$E$3)</f>
        <v>0</v>
      </c>
      <c r="H10" s="290" t="str">
        <f t="shared" si="1"/>
        <v>-</v>
      </c>
      <c r="I10" s="44">
        <f t="shared" si="2"/>
        <v>0</v>
      </c>
      <c r="K10" s="146" t="str">
        <f>"*"&amp;StaffList!B32&amp;"*"</f>
        <v>*Tuan.lh*</v>
      </c>
    </row>
    <row r="11" spans="1:11" ht="24.75" customHeight="1" x14ac:dyDescent="0.25">
      <c r="A11" s="315">
        <v>10</v>
      </c>
      <c r="B11" s="45" t="str">
        <f>VLOOKUP(K11, StaffList!B:C,2,FALSE)</f>
        <v>Hoàng Việt Thao</v>
      </c>
      <c r="C11" s="274">
        <f t="shared" si="0"/>
        <v>0</v>
      </c>
      <c r="D11" s="275">
        <f>COUNTIFS(DATA!$P:$P,"=E", DATA!$N:$N,$K:$K,DATA!$K:$K,"&gt;="&amp;$C$3,DATA!$K:$K,"&lt;="&amp;$E$3)</f>
        <v>0</v>
      </c>
      <c r="E11" s="275">
        <f>COUNTIFS(DATA!$P:$P,"=S", DATA!$N:$N,$K:$K,DATA!$K:$K,"&gt;="&amp;$C$3,DATA!$K:$K,"&lt;="&amp;$E$3)</f>
        <v>0</v>
      </c>
      <c r="F11" s="275">
        <f>COUNTIFS(DATA!$P:$P,"=A", DATA!$N:$N,$K:$K,DATA!$K:$K,"&gt;="&amp;$C$3,DATA!$K:$K,"&lt;="&amp;$E$3)</f>
        <v>0</v>
      </c>
      <c r="G11" s="275">
        <f>COUNTIFS(DATA!$P:$P,"=D", DATA!$N:$N,$K:$K,DATA!$K:$K,"&gt;="&amp;$C$3,DATA!$K:$K,"&lt;="&amp;$E$3)</f>
        <v>0</v>
      </c>
      <c r="H11" s="290" t="str">
        <f t="shared" si="1"/>
        <v>-</v>
      </c>
      <c r="I11" s="44">
        <f t="shared" si="2"/>
        <v>0</v>
      </c>
      <c r="K11" s="146" t="str">
        <f>"*"&amp;StaffList!B14&amp;"*"</f>
        <v>*Thao.hv*</v>
      </c>
    </row>
    <row r="12" spans="1:11" ht="24.75" customHeight="1" x14ac:dyDescent="0.25">
      <c r="A12" s="315">
        <v>29</v>
      </c>
      <c r="B12" s="45" t="str">
        <f>VLOOKUP(K12, StaffList!B:C,2,FALSE)</f>
        <v>Nguyễn Công Hoàng</v>
      </c>
      <c r="C12" s="274">
        <f t="shared" si="0"/>
        <v>0</v>
      </c>
      <c r="D12" s="275">
        <f>COUNTIFS(DATA!$P:$P,"=E", DATA!$N:$N,$K:$K,DATA!$K:$K,"&gt;="&amp;$C$3,DATA!$K:$K,"&lt;="&amp;$E$3)</f>
        <v>0</v>
      </c>
      <c r="E12" s="275">
        <f>COUNTIFS(DATA!$P:$P,"=S", DATA!$N:$N,$K:$K,DATA!$K:$K,"&gt;="&amp;$C$3,DATA!$K:$K,"&lt;="&amp;$E$3)</f>
        <v>0</v>
      </c>
      <c r="F12" s="275">
        <f>COUNTIFS(DATA!$P:$P,"=A", DATA!$N:$N,$K:$K,DATA!$K:$K,"&gt;="&amp;$C$3,DATA!$K:$K,"&lt;="&amp;$E$3)</f>
        <v>0</v>
      </c>
      <c r="G12" s="275">
        <f>COUNTIFS(DATA!$P:$P,"=D", DATA!$N:$N,$K:$K,DATA!$K:$K,"&gt;="&amp;$C$3,DATA!$K:$K,"&lt;="&amp;$E$3)</f>
        <v>0</v>
      </c>
      <c r="H12" s="290" t="str">
        <f t="shared" si="1"/>
        <v>-</v>
      </c>
      <c r="I12" s="44">
        <f t="shared" si="2"/>
        <v>0</v>
      </c>
      <c r="K12" s="146" t="str">
        <f>"*"&amp;StaffList!B33&amp;"*"</f>
        <v>*Hoang.nc*</v>
      </c>
    </row>
    <row r="13" spans="1:11" ht="24.75" customHeight="1" x14ac:dyDescent="0.25">
      <c r="A13" s="315">
        <v>8</v>
      </c>
      <c r="B13" s="45" t="str">
        <f>VLOOKUP(K13, StaffList!B:C,2,FALSE)</f>
        <v>Chu Tiến Dũng</v>
      </c>
      <c r="C13" s="274">
        <f t="shared" si="0"/>
        <v>0</v>
      </c>
      <c r="D13" s="275">
        <f>COUNTIFS(DATA!$P:$P,"=E", DATA!$N:$N,$K:$K,DATA!$K:$K,"&gt;="&amp;$C$3,DATA!$K:$K,"&lt;="&amp;$E$3)</f>
        <v>0</v>
      </c>
      <c r="E13" s="275">
        <f>COUNTIFS(DATA!$P:$P,"=S", DATA!$N:$N,$K:$K,DATA!$K:$K,"&gt;="&amp;$C$3,DATA!$K:$K,"&lt;="&amp;$E$3)</f>
        <v>0</v>
      </c>
      <c r="F13" s="275">
        <f>COUNTIFS(DATA!$P:$P,"=A", DATA!$N:$N,$K:$K,DATA!$K:$K,"&gt;="&amp;$C$3,DATA!$K:$K,"&lt;="&amp;$E$3)</f>
        <v>0</v>
      </c>
      <c r="G13" s="275">
        <f>COUNTIFS(DATA!$P:$P,"=D", DATA!$N:$N,$K:$K,DATA!$K:$K,"&gt;="&amp;$C$3,DATA!$K:$K,"&lt;="&amp;$E$3)</f>
        <v>0</v>
      </c>
      <c r="H13" s="290" t="str">
        <f t="shared" si="1"/>
        <v>-</v>
      </c>
      <c r="I13" s="44">
        <f t="shared" si="2"/>
        <v>0</v>
      </c>
      <c r="K13" s="146" t="str">
        <f>"*"&amp;StaffList!B12&amp;"*"</f>
        <v>*Dung.ct*</v>
      </c>
    </row>
    <row r="14" spans="1:11" ht="24.75" customHeight="1" x14ac:dyDescent="0.25">
      <c r="A14" s="315">
        <v>22</v>
      </c>
      <c r="B14" s="45" t="str">
        <f>VLOOKUP(K14, StaffList!B:C,2,FALSE)</f>
        <v>Đoàn Mạnh Thức</v>
      </c>
      <c r="C14" s="274">
        <f t="shared" si="0"/>
        <v>0</v>
      </c>
      <c r="D14" s="275">
        <f>COUNTIFS(DATA!$P:$P,"=E", DATA!$N:$N,$K:$K,DATA!$K:$K,"&gt;="&amp;$C$3,DATA!$K:$K,"&lt;="&amp;$E$3)</f>
        <v>0</v>
      </c>
      <c r="E14" s="275">
        <f>COUNTIFS(DATA!$P:$P,"=S", DATA!$N:$N,$K:$K,DATA!$K:$K,"&gt;="&amp;$C$3,DATA!$K:$K,"&lt;="&amp;$E$3)</f>
        <v>0</v>
      </c>
      <c r="F14" s="275">
        <f>COUNTIFS(DATA!$P:$P,"=A", DATA!$N:$N,$K:$K,DATA!$K:$K,"&gt;="&amp;$C$3,DATA!$K:$K,"&lt;="&amp;$E$3)</f>
        <v>0</v>
      </c>
      <c r="G14" s="275">
        <f>COUNTIFS(DATA!$P:$P,"=D", DATA!$N:$N,$K:$K,DATA!$K:$K,"&gt;="&amp;$C$3,DATA!$K:$K,"&lt;="&amp;$E$3)</f>
        <v>0</v>
      </c>
      <c r="H14" s="290" t="str">
        <f t="shared" si="1"/>
        <v>-</v>
      </c>
      <c r="I14" s="44">
        <f t="shared" si="2"/>
        <v>0</v>
      </c>
      <c r="K14" s="146" t="str">
        <f>"*"&amp;StaffList!B26&amp;"*"</f>
        <v>*Thuc.dm*</v>
      </c>
    </row>
    <row r="15" spans="1:11" ht="24.75" customHeight="1" x14ac:dyDescent="0.25">
      <c r="A15" s="315">
        <v>1</v>
      </c>
      <c r="B15" s="45" t="str">
        <f>VLOOKUP(K15, StaffList!B:C,2,FALSE)</f>
        <v>Lê Hùng Mạnh</v>
      </c>
      <c r="C15" s="274">
        <f t="shared" si="0"/>
        <v>0</v>
      </c>
      <c r="D15" s="275">
        <f>COUNTIFS(DATA!$P:$P,"=E", DATA!$N:$N,$K:$K,DATA!$K:$K,"&gt;="&amp;$C$3,DATA!$K:$K,"&lt;="&amp;$E$3)</f>
        <v>0</v>
      </c>
      <c r="E15" s="275">
        <f>COUNTIFS(DATA!$P:$P,"=S", DATA!$N:$N,$K:$K,DATA!$K:$K,"&gt;="&amp;$C$3,DATA!$K:$K,"&lt;="&amp;$E$3)</f>
        <v>0</v>
      </c>
      <c r="F15" s="275">
        <f>COUNTIFS(DATA!$P:$P,"=A", DATA!$N:$N,$K:$K,DATA!$K:$K,"&gt;="&amp;$C$3,DATA!$K:$K,"&lt;="&amp;$E$3)</f>
        <v>0</v>
      </c>
      <c r="G15" s="275">
        <f>COUNTIFS(DATA!$P:$P,"=D", DATA!$N:$N,$K:$K,DATA!$K:$K,"&gt;="&amp;$C$3,DATA!$K:$K,"&lt;="&amp;$E$3)</f>
        <v>0</v>
      </c>
      <c r="H15" s="290" t="str">
        <f t="shared" si="1"/>
        <v>-</v>
      </c>
      <c r="I15" s="44">
        <f t="shared" si="2"/>
        <v>0</v>
      </c>
      <c r="K15" s="146" t="str">
        <f>"*"&amp;StaffList!B5&amp;"*"</f>
        <v>*Manh.lh*</v>
      </c>
    </row>
    <row r="16" spans="1:11" ht="24.75" customHeight="1" x14ac:dyDescent="0.25">
      <c r="A16" s="315">
        <v>16</v>
      </c>
      <c r="B16" s="45" t="str">
        <f>VLOOKUP(K16, StaffList!B:C,2,FALSE)</f>
        <v>Lê Minh Đức</v>
      </c>
      <c r="C16" s="274">
        <f t="shared" si="0"/>
        <v>0</v>
      </c>
      <c r="D16" s="275">
        <f>COUNTIFS(DATA!$P:$P,"=E", DATA!$N:$N,$K:$K,DATA!$K:$K,"&gt;="&amp;$C$3,DATA!$K:$K,"&lt;="&amp;$E$3)</f>
        <v>0</v>
      </c>
      <c r="E16" s="275">
        <f>COUNTIFS(DATA!$P:$P,"=S", DATA!$N:$N,$K:$K,DATA!$K:$K,"&gt;="&amp;$C$3,DATA!$K:$K,"&lt;="&amp;$E$3)</f>
        <v>0</v>
      </c>
      <c r="F16" s="275">
        <f>COUNTIFS(DATA!$P:$P,"=A", DATA!$N:$N,$K:$K,DATA!$K:$K,"&gt;="&amp;$C$3,DATA!$K:$K,"&lt;="&amp;$E$3)</f>
        <v>0</v>
      </c>
      <c r="G16" s="275">
        <f>COUNTIFS(DATA!$P:$P,"=D", DATA!$N:$N,$K:$K,DATA!$K:$K,"&gt;="&amp;$C$3,DATA!$K:$K,"&lt;="&amp;$E$3)</f>
        <v>0</v>
      </c>
      <c r="H16" s="290" t="str">
        <f t="shared" si="1"/>
        <v>-</v>
      </c>
      <c r="I16" s="44">
        <f t="shared" si="2"/>
        <v>0</v>
      </c>
      <c r="K16" s="146" t="str">
        <f>"*"&amp;StaffList!B20&amp;"*"</f>
        <v>*Duc.lm*</v>
      </c>
    </row>
    <row r="17" spans="1:11" ht="24.75" customHeight="1" x14ac:dyDescent="0.25">
      <c r="A17" s="315">
        <v>6</v>
      </c>
      <c r="B17" s="45" t="str">
        <f>VLOOKUP(K17, StaffList!B:C,2,FALSE)</f>
        <v>Chu Trọng Thao</v>
      </c>
      <c r="C17" s="274">
        <f t="shared" si="0"/>
        <v>0</v>
      </c>
      <c r="D17" s="275">
        <f>COUNTIFS(DATA!$P:$P,"=E", DATA!$N:$N,$K:$K,DATA!$K:$K,"&gt;="&amp;$C$3,DATA!$K:$K,"&lt;="&amp;$E$3)</f>
        <v>0</v>
      </c>
      <c r="E17" s="275">
        <f>COUNTIFS(DATA!$P:$P,"=S", DATA!$N:$N,$K:$K,DATA!$K:$K,"&gt;="&amp;$C$3,DATA!$K:$K,"&lt;="&amp;$E$3)</f>
        <v>0</v>
      </c>
      <c r="F17" s="275">
        <f>COUNTIFS(DATA!$P:$P,"=A", DATA!$N:$N,$K:$K,DATA!$K:$K,"&gt;="&amp;$C$3,DATA!$K:$K,"&lt;="&amp;$E$3)</f>
        <v>0</v>
      </c>
      <c r="G17" s="275">
        <f>COUNTIFS(DATA!$P:$P,"=D", DATA!$N:$N,$K:$K,DATA!$K:$K,"&gt;="&amp;$C$3,DATA!$K:$K,"&lt;="&amp;$E$3)</f>
        <v>0</v>
      </c>
      <c r="H17" s="290" t="str">
        <f t="shared" si="1"/>
        <v>-</v>
      </c>
      <c r="I17" s="168">
        <f t="shared" si="2"/>
        <v>0</v>
      </c>
      <c r="K17" s="146" t="str">
        <f>"*"&amp;StaffList!B10&amp;"*"</f>
        <v>*Thao.ct*</v>
      </c>
    </row>
    <row r="18" spans="1:11" ht="25.5" customHeight="1" x14ac:dyDescent="0.25">
      <c r="A18" s="315">
        <v>3</v>
      </c>
      <c r="B18" s="45" t="str">
        <f>VLOOKUP(K18, StaffList!B:C,2,FALSE)</f>
        <v xml:space="preserve">Nguyễn Mạnh Hùng </v>
      </c>
      <c r="C18" s="274">
        <f t="shared" si="0"/>
        <v>0</v>
      </c>
      <c r="D18" s="275">
        <f>COUNTIFS(DATA!$P:$P,"=E", DATA!$N:$N,$K:$K,DATA!$K:$K,"&gt;="&amp;$C$3,DATA!$K:$K,"&lt;="&amp;$E$3)</f>
        <v>0</v>
      </c>
      <c r="E18" s="275">
        <f>COUNTIFS(DATA!$P:$P,"=S", DATA!$N:$N,$K:$K,DATA!$K:$K,"&gt;="&amp;$C$3,DATA!$K:$K,"&lt;="&amp;$E$3)</f>
        <v>0</v>
      </c>
      <c r="F18" s="275">
        <f>COUNTIFS(DATA!$P:$P,"=A", DATA!$N:$N,$K:$K,DATA!$K:$K,"&gt;="&amp;$C$3,DATA!$K:$K,"&lt;="&amp;$E$3)</f>
        <v>0</v>
      </c>
      <c r="G18" s="275">
        <f>COUNTIFS(DATA!$P:$P,"=D", DATA!$N:$N,$K:$K,DATA!$K:$K,"&gt;="&amp;$C$3,DATA!$K:$K,"&lt;="&amp;$E$3)</f>
        <v>0</v>
      </c>
      <c r="H18" s="290" t="str">
        <f t="shared" si="1"/>
        <v>-</v>
      </c>
      <c r="I18" s="44">
        <f t="shared" si="2"/>
        <v>0</v>
      </c>
      <c r="K18" s="146" t="str">
        <f>"*"&amp;StaffList!B7&amp;"*"</f>
        <v>*Hung.nm*</v>
      </c>
    </row>
    <row r="19" spans="1:11" ht="25.5" customHeight="1" x14ac:dyDescent="0.25">
      <c r="A19" s="315">
        <v>14</v>
      </c>
      <c r="B19" s="45" t="str">
        <f>VLOOKUP(K19, StaffList!B:C,2,FALSE)</f>
        <v>Vũ Xuân Trường</v>
      </c>
      <c r="C19" s="274">
        <f t="shared" si="0"/>
        <v>0</v>
      </c>
      <c r="D19" s="275">
        <f>COUNTIFS(DATA!$P:$P,"=E", DATA!$N:$N,$K:$K,DATA!$K:$K,"&gt;="&amp;$C$3,DATA!$K:$K,"&lt;="&amp;$E$3)</f>
        <v>0</v>
      </c>
      <c r="E19" s="275">
        <f>COUNTIFS(DATA!$P:$P,"=S", DATA!$N:$N,$K:$K,DATA!$K:$K,"&gt;="&amp;$C$3,DATA!$K:$K,"&lt;="&amp;$E$3)</f>
        <v>0</v>
      </c>
      <c r="F19" s="275">
        <f>COUNTIFS(DATA!$P:$P,"=A", DATA!$N:$N,$K:$K,DATA!$K:$K,"&gt;="&amp;$C$3,DATA!$K:$K,"&lt;="&amp;$E$3)</f>
        <v>0</v>
      </c>
      <c r="G19" s="275">
        <f>COUNTIFS(DATA!$P:$P,"=D", DATA!$N:$N,$K:$K,DATA!$K:$K,"&gt;="&amp;$C$3,DATA!$K:$K,"&lt;="&amp;$E$3)</f>
        <v>0</v>
      </c>
      <c r="H19" s="290" t="str">
        <f t="shared" si="1"/>
        <v>-</v>
      </c>
      <c r="I19" s="44">
        <f t="shared" si="2"/>
        <v>0</v>
      </c>
      <c r="K19" s="146" t="str">
        <f>"*"&amp;StaffList!B18&amp;"*"</f>
        <v>*Truong.vx*</v>
      </c>
    </row>
    <row r="20" spans="1:11" ht="25.5" customHeight="1" x14ac:dyDescent="0.25">
      <c r="A20" s="315">
        <v>5</v>
      </c>
      <c r="B20" s="45" t="str">
        <f>VLOOKUP(K20, StaffList!B:C,2,FALSE)</f>
        <v>Hồ Sỹ Hiệp</v>
      </c>
      <c r="C20" s="274">
        <f t="shared" si="0"/>
        <v>0</v>
      </c>
      <c r="D20" s="275">
        <f>COUNTIFS(DATA!$P:$P,"=E", DATA!$N:$N,$K:$K,DATA!$K:$K,"&gt;="&amp;$C$3,DATA!$K:$K,"&lt;="&amp;$E$3)</f>
        <v>0</v>
      </c>
      <c r="E20" s="275">
        <f>COUNTIFS(DATA!$P:$P,"=S", DATA!$N:$N,$K:$K,DATA!$K:$K,"&gt;="&amp;$C$3,DATA!$K:$K,"&lt;="&amp;$E$3)</f>
        <v>0</v>
      </c>
      <c r="F20" s="275">
        <f>COUNTIFS(DATA!$P:$P,"=A", DATA!$N:$N,$K:$K,DATA!$K:$K,"&gt;="&amp;$C$3,DATA!$K:$K,"&lt;="&amp;$E$3)</f>
        <v>0</v>
      </c>
      <c r="G20" s="275">
        <f>COUNTIFS(DATA!$P:$P,"=D", DATA!$N:$N,$K:$K,DATA!$K:$K,"&gt;="&amp;$C$3,DATA!$K:$K,"&lt;="&amp;$E$3)</f>
        <v>0</v>
      </c>
      <c r="H20" s="290" t="str">
        <f t="shared" si="1"/>
        <v>-</v>
      </c>
      <c r="I20" s="44">
        <f t="shared" si="2"/>
        <v>0</v>
      </c>
      <c r="K20" s="146" t="str">
        <f>"*"&amp;StaffList!B9&amp;"*"</f>
        <v>*Hiep.hs*</v>
      </c>
    </row>
    <row r="21" spans="1:11" ht="25.5" customHeight="1" x14ac:dyDescent="0.25">
      <c r="A21" s="315">
        <v>21</v>
      </c>
      <c r="B21" s="45" t="str">
        <f>VLOOKUP(K21, StaffList!B:C,2,FALSE)</f>
        <v>Bùi Văn Long</v>
      </c>
      <c r="C21" s="274">
        <f t="shared" si="0"/>
        <v>0</v>
      </c>
      <c r="D21" s="275">
        <f>COUNTIFS(DATA!$P:$P,"=E", DATA!$N:$N,$K:$K,DATA!$K:$K,"&gt;="&amp;$C$3,DATA!$K:$K,"&lt;="&amp;$E$3)</f>
        <v>0</v>
      </c>
      <c r="E21" s="275">
        <f>COUNTIFS(DATA!$P:$P,"=S", DATA!$N:$N,$K:$K,DATA!$K:$K,"&gt;="&amp;$C$3,DATA!$K:$K,"&lt;="&amp;$E$3)</f>
        <v>0</v>
      </c>
      <c r="F21" s="275">
        <f>COUNTIFS(DATA!$P:$P,"=A", DATA!$N:$N,$K:$K,DATA!$K:$K,"&gt;="&amp;$C$3,DATA!$K:$K,"&lt;="&amp;$E$3)</f>
        <v>0</v>
      </c>
      <c r="G21" s="275">
        <f>COUNTIFS(DATA!$P:$P,"=D", DATA!$N:$N,$K:$K,DATA!$K:$K,"&gt;="&amp;$C$3,DATA!$K:$K,"&lt;="&amp;$E$3)</f>
        <v>0</v>
      </c>
      <c r="H21" s="290" t="str">
        <f t="shared" si="1"/>
        <v>-</v>
      </c>
      <c r="I21" s="44">
        <f t="shared" si="2"/>
        <v>0</v>
      </c>
      <c r="K21" s="146" t="str">
        <f>"*"&amp;StaffList!B25&amp;"*"</f>
        <v>*Long.bv*</v>
      </c>
    </row>
    <row r="22" spans="1:11" ht="25.5" customHeight="1" x14ac:dyDescent="0.25">
      <c r="A22" s="315">
        <v>7</v>
      </c>
      <c r="B22" s="45" t="str">
        <f>VLOOKUP(K22, StaffList!B:C,2,FALSE)</f>
        <v>Mông Văn Thương</v>
      </c>
      <c r="C22" s="274">
        <f t="shared" si="0"/>
        <v>0</v>
      </c>
      <c r="D22" s="275">
        <f>COUNTIFS(DATA!$P:$P,"=E", DATA!$N:$N,$K:$K,DATA!$K:$K,"&gt;="&amp;$C$3,DATA!$K:$K,"&lt;="&amp;$E$3)</f>
        <v>0</v>
      </c>
      <c r="E22" s="275">
        <f>COUNTIFS(DATA!$P:$P,"=S", DATA!$N:$N,$K:$K,DATA!$K:$K,"&gt;="&amp;$C$3,DATA!$K:$K,"&lt;="&amp;$E$3)</f>
        <v>0</v>
      </c>
      <c r="F22" s="275">
        <f>COUNTIFS(DATA!$P:$P,"=A", DATA!$N:$N,$K:$K,DATA!$K:$K,"&gt;="&amp;$C$3,DATA!$K:$K,"&lt;="&amp;$E$3)</f>
        <v>0</v>
      </c>
      <c r="G22" s="275">
        <f>COUNTIFS(DATA!$P:$P,"=D", DATA!$N:$N,$K:$K,DATA!$K:$K,"&gt;="&amp;$C$3,DATA!$K:$K,"&lt;="&amp;$E$3)</f>
        <v>0</v>
      </c>
      <c r="H22" s="290" t="str">
        <f t="shared" si="1"/>
        <v>-</v>
      </c>
      <c r="I22" s="44">
        <f t="shared" si="2"/>
        <v>0</v>
      </c>
      <c r="K22" s="146" t="str">
        <f>"*"&amp;StaffList!B11&amp;"*"</f>
        <v>*Thuong.mv*</v>
      </c>
    </row>
    <row r="23" spans="1:11" ht="25.5" customHeight="1" x14ac:dyDescent="0.25">
      <c r="A23" s="315">
        <v>23</v>
      </c>
      <c r="B23" s="45" t="str">
        <f>VLOOKUP(K23, StaffList!B:C,2,FALSE)</f>
        <v>Đoàn Minh Đạo</v>
      </c>
      <c r="C23" s="274">
        <f t="shared" si="0"/>
        <v>0</v>
      </c>
      <c r="D23" s="275">
        <f>COUNTIFS(DATA!$P:$P,"=E", DATA!$N:$N,$K:$K,DATA!$K:$K,"&gt;="&amp;$C$3,DATA!$K:$K,"&lt;="&amp;$E$3)</f>
        <v>0</v>
      </c>
      <c r="E23" s="275">
        <f>COUNTIFS(DATA!$P:$P,"=S", DATA!$N:$N,$K:$K,DATA!$K:$K,"&gt;="&amp;$C$3,DATA!$K:$K,"&lt;="&amp;$E$3)</f>
        <v>0</v>
      </c>
      <c r="F23" s="275">
        <f>COUNTIFS(DATA!$P:$P,"=A", DATA!$N:$N,$K:$K,DATA!$K:$K,"&gt;="&amp;$C$3,DATA!$K:$K,"&lt;="&amp;$E$3)</f>
        <v>0</v>
      </c>
      <c r="G23" s="275">
        <f>COUNTIFS(DATA!$P:$P,"=D", DATA!$N:$N,$K:$K,DATA!$K:$K,"&gt;="&amp;$C$3,DATA!$K:$K,"&lt;="&amp;$E$3)</f>
        <v>0</v>
      </c>
      <c r="H23" s="290" t="str">
        <f t="shared" si="1"/>
        <v>-</v>
      </c>
      <c r="I23" s="44">
        <f t="shared" si="2"/>
        <v>0</v>
      </c>
      <c r="K23" s="146" t="str">
        <f>"*"&amp;StaffList!B27&amp;"*"</f>
        <v>*Dao.dm*</v>
      </c>
    </row>
    <row r="24" spans="1:11" ht="25.5" customHeight="1" x14ac:dyDescent="0.25">
      <c r="A24" s="315">
        <v>11</v>
      </c>
      <c r="B24" s="45" t="str">
        <f>VLOOKUP(K24, StaffList!B:C,2,FALSE)</f>
        <v>Đỗ Văn Cường</v>
      </c>
      <c r="C24" s="274">
        <f t="shared" si="0"/>
        <v>0</v>
      </c>
      <c r="D24" s="275">
        <f>COUNTIFS(DATA!$P:$P,"=E", DATA!$N:$N,$K:$K,DATA!$K:$K,"&gt;="&amp;$C$3,DATA!$K:$K,"&lt;="&amp;$E$3)</f>
        <v>0</v>
      </c>
      <c r="E24" s="275">
        <f>COUNTIFS(DATA!$P:$P,"=S", DATA!$N:$N,$K:$K,DATA!$K:$K,"&gt;="&amp;$C$3,DATA!$K:$K,"&lt;="&amp;$E$3)</f>
        <v>0</v>
      </c>
      <c r="F24" s="275">
        <f>COUNTIFS(DATA!$P:$P,"=A", DATA!$N:$N,$K:$K,DATA!$K:$K,"&gt;="&amp;$C$3,DATA!$K:$K,"&lt;="&amp;$E$3)</f>
        <v>0</v>
      </c>
      <c r="G24" s="275">
        <f>COUNTIFS(DATA!$P:$P,"=D", DATA!$N:$N,$K:$K,DATA!$K:$K,"&gt;="&amp;$C$3,DATA!$K:$K,"&lt;="&amp;$E$3)</f>
        <v>0</v>
      </c>
      <c r="H24" s="290" t="str">
        <f t="shared" si="1"/>
        <v>-</v>
      </c>
      <c r="I24" s="44">
        <f t="shared" si="2"/>
        <v>0</v>
      </c>
      <c r="K24" s="146" t="str">
        <f>"*"&amp;StaffList!B15&amp;"*"</f>
        <v>*Cuong.dv*</v>
      </c>
    </row>
    <row r="25" spans="1:11" ht="25.5" customHeight="1" x14ac:dyDescent="0.25">
      <c r="A25" s="315">
        <v>17</v>
      </c>
      <c r="B25" s="45" t="str">
        <f>VLOOKUP(K25, StaffList!B:C,2,FALSE)</f>
        <v>Phan Xuân Lương</v>
      </c>
      <c r="C25" s="274">
        <f t="shared" si="0"/>
        <v>0</v>
      </c>
      <c r="D25" s="275">
        <f>COUNTIFS(DATA!$P:$P,"=E", DATA!$N:$N,$K:$K,DATA!$K:$K,"&gt;="&amp;$C$3,DATA!$K:$K,"&lt;="&amp;$E$3)</f>
        <v>0</v>
      </c>
      <c r="E25" s="275">
        <f>COUNTIFS(DATA!$P:$P,"=S", DATA!$N:$N,$K:$K,DATA!$K:$K,"&gt;="&amp;$C$3,DATA!$K:$K,"&lt;="&amp;$E$3)</f>
        <v>0</v>
      </c>
      <c r="F25" s="275">
        <f>COUNTIFS(DATA!$P:$P,"=A", DATA!$N:$N,$K:$K,DATA!$K:$K,"&gt;="&amp;$C$3,DATA!$K:$K,"&lt;="&amp;$E$3)</f>
        <v>0</v>
      </c>
      <c r="G25" s="275">
        <f>COUNTIFS(DATA!$P:$P,"=D", DATA!$N:$N,$K:$K,DATA!$K:$K,"&gt;="&amp;$C$3,DATA!$K:$K,"&lt;="&amp;$E$3)</f>
        <v>0</v>
      </c>
      <c r="H25" s="290" t="str">
        <f t="shared" si="1"/>
        <v>-</v>
      </c>
      <c r="I25" s="44">
        <f t="shared" si="2"/>
        <v>0</v>
      </c>
      <c r="K25" s="146" t="str">
        <f>"*"&amp;StaffList!B21&amp;"*"</f>
        <v>*Luong.px*</v>
      </c>
    </row>
    <row r="26" spans="1:11" ht="25.5" customHeight="1" x14ac:dyDescent="0.25">
      <c r="A26" s="315">
        <v>2</v>
      </c>
      <c r="B26" s="45" t="str">
        <f>VLOOKUP(K26, StaffList!B:C,2,FALSE)</f>
        <v>Hà Đình Diên</v>
      </c>
      <c r="C26" s="274">
        <f t="shared" si="0"/>
        <v>0</v>
      </c>
      <c r="D26" s="275">
        <f>COUNTIFS(DATA!$P:$P,"=E", DATA!$N:$N,$K:$K,DATA!$K:$K,"&gt;="&amp;$C$3,DATA!$K:$K,"&lt;="&amp;$E$3)</f>
        <v>0</v>
      </c>
      <c r="E26" s="275">
        <f>COUNTIFS(DATA!$P:$P,"=S", DATA!$N:$N,$K:$K,DATA!$K:$K,"&gt;="&amp;$C$3,DATA!$K:$K,"&lt;="&amp;$E$3)</f>
        <v>0</v>
      </c>
      <c r="F26" s="275">
        <f>COUNTIFS(DATA!$P:$P,"=A", DATA!$N:$N,$K:$K,DATA!$K:$K,"&gt;="&amp;$C$3,DATA!$K:$K,"&lt;="&amp;$E$3)</f>
        <v>0</v>
      </c>
      <c r="G26" s="275">
        <f>COUNTIFS(DATA!$P:$P,"=D", DATA!$N:$N,$K:$K,DATA!$K:$K,"&gt;="&amp;$C$3,DATA!$K:$K,"&lt;="&amp;$E$3)</f>
        <v>0</v>
      </c>
      <c r="H26" s="290" t="str">
        <f t="shared" si="1"/>
        <v>-</v>
      </c>
      <c r="I26" s="44">
        <f t="shared" si="2"/>
        <v>0</v>
      </c>
      <c r="K26" s="146" t="str">
        <f>"*"&amp;StaffList!B6&amp;"*"</f>
        <v>*Dien.hd*</v>
      </c>
    </row>
    <row r="27" spans="1:11" ht="25.5" customHeight="1" x14ac:dyDescent="0.25">
      <c r="A27" s="315">
        <v>12</v>
      </c>
      <c r="B27" s="45" t="str">
        <f>VLOOKUP(K27, StaffList!B:C,2,FALSE)</f>
        <v>Mai Văn Hoàng</v>
      </c>
      <c r="C27" s="274">
        <f t="shared" si="0"/>
        <v>0</v>
      </c>
      <c r="D27" s="275">
        <f>COUNTIFS(DATA!$P:$P,"=E", DATA!$N:$N,$K:$K,DATA!$K:$K,"&gt;="&amp;$C$3,DATA!$K:$K,"&lt;="&amp;$E$3)</f>
        <v>0</v>
      </c>
      <c r="E27" s="275">
        <f>COUNTIFS(DATA!$P:$P,"=S", DATA!$N:$N,$K:$K,DATA!$K:$K,"&gt;="&amp;$C$3,DATA!$K:$K,"&lt;="&amp;$E$3)</f>
        <v>0</v>
      </c>
      <c r="F27" s="275">
        <f>COUNTIFS(DATA!$P:$P,"=A", DATA!$N:$N,$K:$K,DATA!$K:$K,"&gt;="&amp;$C$3,DATA!$K:$K,"&lt;="&amp;$E$3)</f>
        <v>0</v>
      </c>
      <c r="G27" s="275">
        <f>COUNTIFS(DATA!$P:$P,"=D", DATA!$N:$N,$K:$K,DATA!$K:$K,"&gt;="&amp;$C$3,DATA!$K:$K,"&lt;="&amp;$E$3)</f>
        <v>0</v>
      </c>
      <c r="H27" s="290" t="str">
        <f t="shared" si="1"/>
        <v>-</v>
      </c>
      <c r="I27" s="44">
        <f t="shared" si="2"/>
        <v>0</v>
      </c>
      <c r="K27" s="146" t="str">
        <f>"*"&amp;StaffList!B16&amp;"*"</f>
        <v>*Hoang.mv*</v>
      </c>
    </row>
    <row r="28" spans="1:11" ht="25.5" customHeight="1" x14ac:dyDescent="0.25">
      <c r="A28" s="315">
        <v>4</v>
      </c>
      <c r="B28" s="45" t="str">
        <f>VLOOKUP(K28, StaffList!B:C,2,FALSE)</f>
        <v>Vũ Hoàng</v>
      </c>
      <c r="C28" s="274">
        <f t="shared" si="0"/>
        <v>0</v>
      </c>
      <c r="D28" s="275">
        <f>COUNTIFS(DATA!$P:$P,"=E", DATA!$N:$N,$K:$K,DATA!$K:$K,"&gt;="&amp;$C$3,DATA!$K:$K,"&lt;="&amp;$E$3)</f>
        <v>0</v>
      </c>
      <c r="E28" s="275">
        <f>COUNTIFS(DATA!$P:$P,"=S", DATA!$N:$N,$K:$K,DATA!$K:$K,"&gt;="&amp;$C$3,DATA!$K:$K,"&lt;="&amp;$E$3)</f>
        <v>0</v>
      </c>
      <c r="F28" s="275">
        <f>COUNTIFS(DATA!$P:$P,"=A", DATA!$N:$N,$K:$K,DATA!$K:$K,"&gt;="&amp;$C$3,DATA!$K:$K,"&lt;="&amp;$E$3)</f>
        <v>0</v>
      </c>
      <c r="G28" s="275">
        <f>COUNTIFS(DATA!$P:$P,"=D", DATA!$N:$N,$K:$K,DATA!$K:$K,"&gt;="&amp;$C$3,DATA!$K:$K,"&lt;="&amp;$E$3)</f>
        <v>0</v>
      </c>
      <c r="H28" s="290" t="str">
        <f t="shared" si="1"/>
        <v>-</v>
      </c>
      <c r="I28" s="44">
        <f t="shared" si="2"/>
        <v>0</v>
      </c>
      <c r="K28" s="146" t="str">
        <f>"*"&amp;StaffList!B8&amp;"*"</f>
        <v>*Hoang.v*</v>
      </c>
    </row>
    <row r="29" spans="1:11" ht="25.5" customHeight="1" x14ac:dyDescent="0.25">
      <c r="A29" s="315">
        <v>9</v>
      </c>
      <c r="B29" s="45" t="str">
        <f>VLOOKUP(K29, StaffList!B:C,2,FALSE)</f>
        <v>Vũ Xuân Phúc</v>
      </c>
      <c r="C29" s="274">
        <f t="shared" si="0"/>
        <v>0</v>
      </c>
      <c r="D29" s="275">
        <f>COUNTIFS(DATA!$P:$P,"=E", DATA!$N:$N,$K:$K,DATA!$K:$K,"&gt;="&amp;$C$3,DATA!$K:$K,"&lt;="&amp;$E$3)</f>
        <v>0</v>
      </c>
      <c r="E29" s="275">
        <f>COUNTIFS(DATA!$P:$P,"=S", DATA!$N:$N,$K:$K,DATA!$K:$K,"&gt;="&amp;$C$3,DATA!$K:$K,"&lt;="&amp;$E$3)</f>
        <v>0</v>
      </c>
      <c r="F29" s="275">
        <f>COUNTIFS(DATA!$P:$P,"=A", DATA!$N:$N,$K:$K,DATA!$K:$K,"&gt;="&amp;$C$3,DATA!$K:$K,"&lt;="&amp;$E$3)</f>
        <v>0</v>
      </c>
      <c r="G29" s="275">
        <f>COUNTIFS(DATA!$P:$P,"=D", DATA!$N:$N,$K:$K,DATA!$K:$K,"&gt;="&amp;$C$3,DATA!$K:$K,"&lt;="&amp;$E$3)</f>
        <v>0</v>
      </c>
      <c r="H29" s="290" t="str">
        <f t="shared" si="1"/>
        <v>-</v>
      </c>
      <c r="I29" s="44">
        <f t="shared" si="2"/>
        <v>0</v>
      </c>
      <c r="K29" s="146" t="str">
        <f>"*"&amp;StaffList!B13&amp;"*"</f>
        <v>*Phuc.vx*</v>
      </c>
    </row>
    <row r="30" spans="1:11" ht="25.5" customHeight="1" x14ac:dyDescent="0.25">
      <c r="A30" s="315">
        <v>18</v>
      </c>
      <c r="B30" s="45" t="str">
        <f>VLOOKUP(K30, StaffList!B:C,2,FALSE)</f>
        <v>Nguyễn Thế Chân</v>
      </c>
      <c r="C30" s="274">
        <f t="shared" si="0"/>
        <v>0</v>
      </c>
      <c r="D30" s="275">
        <f>COUNTIFS(DATA!$P:$P,"=E", DATA!$N:$N,$K:$K,DATA!$K:$K,"&gt;="&amp;$C$3,DATA!$K:$K,"&lt;="&amp;$E$3)</f>
        <v>0</v>
      </c>
      <c r="E30" s="275">
        <f>COUNTIFS(DATA!$P:$P,"=S", DATA!$N:$N,$K:$K,DATA!$K:$K,"&gt;="&amp;$C$3,DATA!$K:$K,"&lt;="&amp;$E$3)</f>
        <v>0</v>
      </c>
      <c r="F30" s="275">
        <f>COUNTIFS(DATA!$P:$P,"=A", DATA!$N:$N,$K:$K,DATA!$K:$K,"&gt;="&amp;$C$3,DATA!$K:$K,"&lt;="&amp;$E$3)</f>
        <v>0</v>
      </c>
      <c r="G30" s="275">
        <f>COUNTIFS(DATA!$P:$P,"=D", DATA!$N:$N,$K:$K,DATA!$K:$K,"&gt;="&amp;$C$3,DATA!$K:$K,"&lt;="&amp;$E$3)</f>
        <v>0</v>
      </c>
      <c r="H30" s="290" t="str">
        <f t="shared" si="1"/>
        <v>-</v>
      </c>
      <c r="I30" s="44">
        <f t="shared" si="2"/>
        <v>0</v>
      </c>
      <c r="K30" s="146" t="str">
        <f>"*"&amp;StaffList!B22&amp;"*"</f>
        <v>*Chan.nt*</v>
      </c>
    </row>
    <row r="31" spans="1:11" ht="25.5" customHeight="1" x14ac:dyDescent="0.25">
      <c r="A31" s="315">
        <v>19</v>
      </c>
      <c r="B31" s="45" t="str">
        <f>VLOOKUP(K31, StaffList!B:C,2,FALSE)</f>
        <v>Đỗ Văn Long</v>
      </c>
      <c r="C31" s="274">
        <f t="shared" si="0"/>
        <v>0</v>
      </c>
      <c r="D31" s="275">
        <f>COUNTIFS(DATA!$P:$P,"=E", DATA!$N:$N,$K:$K,DATA!$K:$K,"&gt;="&amp;$C$3,DATA!$K:$K,"&lt;="&amp;$E$3)</f>
        <v>0</v>
      </c>
      <c r="E31" s="275">
        <f>COUNTIFS(DATA!$P:$P,"=S", DATA!$N:$N,$K:$K,DATA!$K:$K,"&gt;="&amp;$C$3,DATA!$K:$K,"&lt;="&amp;$E$3)</f>
        <v>0</v>
      </c>
      <c r="F31" s="275">
        <f>COUNTIFS(DATA!$P:$P,"=A", DATA!$N:$N,$K:$K,DATA!$K:$K,"&gt;="&amp;$C$3,DATA!$K:$K,"&lt;="&amp;$E$3)</f>
        <v>0</v>
      </c>
      <c r="G31" s="275">
        <f>COUNTIFS(DATA!$P:$P,"=D", DATA!$N:$N,$K:$K,DATA!$K:$K,"&gt;="&amp;$C$3,DATA!$K:$K,"&lt;="&amp;$E$3)</f>
        <v>0</v>
      </c>
      <c r="H31" s="290" t="str">
        <f t="shared" si="1"/>
        <v>-</v>
      </c>
      <c r="I31" s="44">
        <f t="shared" si="2"/>
        <v>0</v>
      </c>
      <c r="K31" s="146" t="str">
        <f>"*"&amp;StaffList!B23&amp;"*"</f>
        <v>*Long.dv*</v>
      </c>
    </row>
    <row r="32" spans="1:11" ht="25.5" customHeight="1" x14ac:dyDescent="0.25">
      <c r="A32" s="315">
        <v>15</v>
      </c>
      <c r="B32" s="45" t="str">
        <f>VLOOKUP(K32, StaffList!B:C,2,FALSE)</f>
        <v>Bùi Ngọc Linh</v>
      </c>
      <c r="C32" s="274">
        <f t="shared" si="0"/>
        <v>0</v>
      </c>
      <c r="D32" s="275">
        <f>COUNTIFS(DATA!$P:$P,"=E", DATA!$N:$N,$K:$K,DATA!$K:$K,"&gt;="&amp;$C$3,DATA!$K:$K,"&lt;="&amp;$E$3)</f>
        <v>0</v>
      </c>
      <c r="E32" s="275">
        <f>COUNTIFS(DATA!$P:$P,"=S", DATA!$N:$N,$K:$K,DATA!$K:$K,"&gt;="&amp;$C$3,DATA!$K:$K,"&lt;="&amp;$E$3)</f>
        <v>0</v>
      </c>
      <c r="F32" s="275">
        <f>COUNTIFS(DATA!$P:$P,"=A", DATA!$N:$N,$K:$K,DATA!$K:$K,"&gt;="&amp;$C$3,DATA!$K:$K,"&lt;="&amp;$E$3)</f>
        <v>0</v>
      </c>
      <c r="G32" s="275">
        <f>COUNTIFS(DATA!$P:$P,"=D", DATA!$N:$N,$K:$K,DATA!$K:$K,"&gt;="&amp;$C$3,DATA!$K:$K,"&lt;="&amp;$E$3)</f>
        <v>0</v>
      </c>
      <c r="H32" s="290" t="str">
        <f t="shared" si="1"/>
        <v>-</v>
      </c>
      <c r="I32" s="44">
        <f t="shared" si="2"/>
        <v>0</v>
      </c>
      <c r="K32" s="146" t="str">
        <f>"*"&amp;StaffList!B19&amp;"*"</f>
        <v>*Linh.bn*</v>
      </c>
    </row>
    <row r="33" spans="1:11" ht="25.5" customHeight="1" x14ac:dyDescent="0.25">
      <c r="A33" s="315">
        <v>20</v>
      </c>
      <c r="B33" s="45" t="str">
        <f>VLOOKUP(K33, StaffList!B:C,2,FALSE)</f>
        <v>Nguyễn Như Khương</v>
      </c>
      <c r="C33" s="274">
        <f t="shared" si="0"/>
        <v>0</v>
      </c>
      <c r="D33" s="275">
        <f>COUNTIFS(DATA!$P:$P,"=E", DATA!$N:$N,$K:$K,DATA!$K:$K,"&gt;="&amp;$C$3,DATA!$K:$K,"&lt;="&amp;$E$3)</f>
        <v>0</v>
      </c>
      <c r="E33" s="275">
        <f>COUNTIFS(DATA!$P:$P,"=S", DATA!$N:$N,$K:$K,DATA!$K:$K,"&gt;="&amp;$C$3,DATA!$K:$K,"&lt;="&amp;$E$3)</f>
        <v>0</v>
      </c>
      <c r="F33" s="275">
        <f>COUNTIFS(DATA!$P:$P,"=A", DATA!$N:$N,$K:$K,DATA!$K:$K,"&gt;="&amp;$C$3,DATA!$K:$K,"&lt;="&amp;$E$3)</f>
        <v>0</v>
      </c>
      <c r="G33" s="275">
        <f>COUNTIFS(DATA!$P:$P,"=D", DATA!$N:$N,$K:$K,DATA!$K:$K,"&gt;="&amp;$C$3,DATA!$K:$K,"&lt;="&amp;$E$3)</f>
        <v>0</v>
      </c>
      <c r="H33" s="290" t="str">
        <f t="shared" si="1"/>
        <v>-</v>
      </c>
      <c r="I33" s="44">
        <f t="shared" si="2"/>
        <v>0</v>
      </c>
      <c r="K33" s="146" t="str">
        <f>"*"&amp;StaffList!B24&amp;"*"</f>
        <v>*Khuong.nn*</v>
      </c>
    </row>
    <row r="34" spans="1:11" ht="25.5" customHeight="1" x14ac:dyDescent="0.25">
      <c r="A34" s="315">
        <v>24</v>
      </c>
      <c r="B34" s="45" t="str">
        <f>VLOOKUP(K34, StaffList!B:C,2,FALSE)</f>
        <v>Khúc Thành Đạt</v>
      </c>
      <c r="C34" s="274">
        <f t="shared" si="0"/>
        <v>0</v>
      </c>
      <c r="D34" s="275">
        <f>COUNTIFS(DATA!$P:$P,"=E", DATA!$N:$N,$K:$K,DATA!$K:$K,"&gt;="&amp;$C$3,DATA!$K:$K,"&lt;="&amp;$E$3)</f>
        <v>0</v>
      </c>
      <c r="E34" s="275">
        <f>COUNTIFS(DATA!$P:$P,"=S", DATA!$N:$N,$K:$K,DATA!$K:$K,"&gt;="&amp;$C$3,DATA!$K:$K,"&lt;="&amp;$E$3)</f>
        <v>0</v>
      </c>
      <c r="F34" s="275">
        <f>COUNTIFS(DATA!$P:$P,"=A", DATA!$N:$N,$K:$K,DATA!$K:$K,"&gt;="&amp;$C$3,DATA!$K:$K,"&lt;="&amp;$E$3)</f>
        <v>0</v>
      </c>
      <c r="G34" s="275">
        <f>COUNTIFS(DATA!$P:$P,"=D", DATA!$N:$N,$K:$K,DATA!$K:$K,"&gt;="&amp;$C$3,DATA!$K:$K,"&lt;="&amp;$E$3)</f>
        <v>0</v>
      </c>
      <c r="H34" s="290" t="str">
        <f t="shared" si="1"/>
        <v>-</v>
      </c>
      <c r="I34" s="44">
        <f t="shared" si="2"/>
        <v>0</v>
      </c>
      <c r="K34" s="146" t="str">
        <f>"*"&amp;StaffList!B28&amp;"*"</f>
        <v>*Dat.kt*</v>
      </c>
    </row>
    <row r="35" spans="1:11" ht="25.5" customHeight="1" x14ac:dyDescent="0.25">
      <c r="A35" s="315">
        <v>25</v>
      </c>
      <c r="B35" s="45" t="str">
        <f>VLOOKUP(K35, StaffList!B:C,2,FALSE)</f>
        <v>Bùi Văn Sỹ</v>
      </c>
      <c r="C35" s="274">
        <f t="shared" si="0"/>
        <v>0</v>
      </c>
      <c r="D35" s="275">
        <f>COUNTIFS(DATA!$P:$P,"=E", DATA!$N:$N,$K:$K,DATA!$K:$K,"&gt;="&amp;$C$3,DATA!$K:$K,"&lt;="&amp;$E$3)</f>
        <v>0</v>
      </c>
      <c r="E35" s="275">
        <f>COUNTIFS(DATA!$P:$P,"=S", DATA!$N:$N,$K:$K,DATA!$K:$K,"&gt;="&amp;$C$3,DATA!$K:$K,"&lt;="&amp;$E$3)</f>
        <v>0</v>
      </c>
      <c r="F35" s="275">
        <f>COUNTIFS(DATA!$P:$P,"=A", DATA!$N:$N,$K:$K,DATA!$K:$K,"&gt;="&amp;$C$3,DATA!$K:$K,"&lt;="&amp;$E$3)</f>
        <v>0</v>
      </c>
      <c r="G35" s="275">
        <f>COUNTIFS(DATA!$P:$P,"=D", DATA!$N:$N,$K:$K,DATA!$K:$K,"&gt;="&amp;$C$3,DATA!$K:$K,"&lt;="&amp;$E$3)</f>
        <v>0</v>
      </c>
      <c r="H35" s="290" t="str">
        <f t="shared" si="1"/>
        <v>-</v>
      </c>
      <c r="I35" s="44">
        <f t="shared" si="2"/>
        <v>0</v>
      </c>
      <c r="K35" s="146" t="str">
        <f>"*"&amp;StaffList!B29&amp;"*"</f>
        <v>*Sy.bv*</v>
      </c>
    </row>
    <row r="36" spans="1:11" ht="25.5" customHeight="1" x14ac:dyDescent="0.25">
      <c r="A36" s="315">
        <v>26</v>
      </c>
      <c r="B36" s="45" t="str">
        <f>VLOOKUP(K36, StaffList!B:C,2,FALSE)</f>
        <v>Nguyễn Tiến Đạt</v>
      </c>
      <c r="C36" s="274">
        <f t="shared" si="0"/>
        <v>0</v>
      </c>
      <c r="D36" s="275">
        <f>COUNTIFS(DATA!$P:$P,"=E", DATA!$N:$N,$K:$K,DATA!$K:$K,"&gt;="&amp;$C$3,DATA!$K:$K,"&lt;="&amp;$E$3)</f>
        <v>0</v>
      </c>
      <c r="E36" s="275">
        <f>COUNTIFS(DATA!$P:$P,"=S", DATA!$N:$N,$K:$K,DATA!$K:$K,"&gt;="&amp;$C$3,DATA!$K:$K,"&lt;="&amp;$E$3)</f>
        <v>0</v>
      </c>
      <c r="F36" s="275">
        <f>COUNTIFS(DATA!$P:$P,"=A", DATA!$N:$N,$K:$K,DATA!$K:$K,"&gt;="&amp;$C$3,DATA!$K:$K,"&lt;="&amp;$E$3)</f>
        <v>0</v>
      </c>
      <c r="G36" s="275">
        <f>COUNTIFS(DATA!$P:$P,"=D", DATA!$N:$N,$K:$K,DATA!$K:$K,"&gt;="&amp;$C$3,DATA!$K:$K,"&lt;="&amp;$E$3)</f>
        <v>0</v>
      </c>
      <c r="H36" s="290" t="str">
        <f t="shared" si="1"/>
        <v>-</v>
      </c>
      <c r="I36" s="44">
        <f t="shared" si="2"/>
        <v>0</v>
      </c>
      <c r="K36" s="146" t="str">
        <f>"*"&amp;StaffList!B30&amp;"*"</f>
        <v>*Dat.nt*</v>
      </c>
    </row>
    <row r="37" spans="1:11" ht="25.5" customHeight="1" x14ac:dyDescent="0.25">
      <c r="A37" s="315"/>
      <c r="B37" s="214" t="s">
        <v>9848</v>
      </c>
      <c r="C37" s="75">
        <f>SUM(C8:C36)</f>
        <v>0</v>
      </c>
      <c r="D37" s="75">
        <f>SUM(D8:D36)</f>
        <v>0</v>
      </c>
      <c r="E37" s="75">
        <f>SUM(E8:E36)</f>
        <v>0</v>
      </c>
      <c r="F37" s="75">
        <f>SUM(F8:F36)</f>
        <v>0</v>
      </c>
      <c r="G37" s="75">
        <f>SUM(G8:G36)</f>
        <v>0</v>
      </c>
      <c r="H37" s="293" t="str">
        <f t="shared" si="1"/>
        <v>-</v>
      </c>
      <c r="I37" s="75"/>
      <c r="K37" s="146"/>
    </row>
  </sheetData>
  <autoFilter ref="A7:M7" xr:uid="{00000000-0009-0000-0000-000003000000}">
    <sortState xmlns:xlrd2="http://schemas.microsoft.com/office/spreadsheetml/2017/richdata2" ref="A8:M37">
      <sortCondition descending="1" ref="I7"/>
    </sortState>
  </autoFilter>
  <mergeCells count="3">
    <mergeCell ref="C1:I1"/>
    <mergeCell ref="C2:I2"/>
    <mergeCell ref="E3:F3"/>
  </mergeCells>
  <printOptions horizontalCentered="1"/>
  <pageMargins left="0.7" right="0.52" top="0.33" bottom="0.75" header="0.3" footer="0.3"/>
  <pageSetup paperSize="9" scale="62" orientation="portrait" r:id="rId1"/>
  <colBreaks count="1" manualBreakCount="1">
    <brk id="9" max="1048575" man="1"/>
  </col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4" tint="0.59999389629810485"/>
  </sheetPr>
  <dimension ref="A1:J30"/>
  <sheetViews>
    <sheetView view="pageBreakPreview" topLeftCell="A16" zoomScaleNormal="100" zoomScaleSheetLayoutView="100" workbookViewId="0">
      <selection activeCell="E2" sqref="E2"/>
    </sheetView>
  </sheetViews>
  <sheetFormatPr defaultRowHeight="15" x14ac:dyDescent="0.25"/>
  <cols>
    <col min="1" max="1" width="6.5703125" style="31" customWidth="1"/>
    <col min="2" max="2" width="27.140625" customWidth="1"/>
    <col min="3" max="7" width="15" customWidth="1"/>
    <col min="8" max="8" width="12.28515625" customWidth="1"/>
    <col min="9" max="9" width="2.5703125" customWidth="1"/>
    <col min="10" max="10" width="19.7109375" customWidth="1"/>
    <col min="11" max="11" width="3.42578125" customWidth="1"/>
    <col min="12" max="13" width="15" customWidth="1"/>
  </cols>
  <sheetData>
    <row r="1" spans="1:10" s="2" customFormat="1" ht="48.75" customHeight="1" x14ac:dyDescent="0.25">
      <c r="A1" s="13"/>
      <c r="B1" s="355" t="s">
        <v>9905</v>
      </c>
      <c r="C1" s="355"/>
      <c r="D1" s="355"/>
      <c r="E1" s="355"/>
      <c r="F1" s="355"/>
      <c r="G1" s="355"/>
      <c r="H1" s="355"/>
    </row>
    <row r="2" spans="1:10" s="2" customFormat="1" ht="20.100000000000001" customHeight="1" x14ac:dyDescent="0.25">
      <c r="A2" s="73" t="s">
        <v>9906</v>
      </c>
      <c r="B2" s="33"/>
      <c r="C2" s="134" t="s">
        <v>9907</v>
      </c>
      <c r="E2" s="134" t="s">
        <v>1949</v>
      </c>
      <c r="F2" s="133"/>
      <c r="G2" s="133"/>
      <c r="H2" s="133"/>
    </row>
    <row r="3" spans="1:10" s="39" customFormat="1" ht="20.100000000000001" customHeight="1" x14ac:dyDescent="0.25">
      <c r="A3" s="34"/>
      <c r="B3" s="35" t="s">
        <v>9882</v>
      </c>
      <c r="C3" s="36">
        <v>43862</v>
      </c>
      <c r="D3" s="34" t="s">
        <v>9883</v>
      </c>
      <c r="E3" s="36">
        <v>43890</v>
      </c>
      <c r="F3" s="34"/>
      <c r="G3" s="37"/>
      <c r="H3" s="38" t="s">
        <v>9908</v>
      </c>
    </row>
    <row r="4" spans="1:10" s="39" customFormat="1" ht="20.100000000000001" customHeight="1" x14ac:dyDescent="0.25">
      <c r="A4" s="48" t="s">
        <v>9885</v>
      </c>
      <c r="B4" s="35"/>
      <c r="C4" s="36"/>
      <c r="D4" s="34"/>
      <c r="E4" s="36"/>
      <c r="F4" s="34"/>
      <c r="G4" s="37"/>
      <c r="H4" s="38"/>
    </row>
    <row r="5" spans="1:10" ht="6" hidden="1" customHeight="1" x14ac:dyDescent="0.25"/>
    <row r="6" spans="1:10" s="41" customFormat="1" ht="30" customHeight="1" x14ac:dyDescent="0.25">
      <c r="A6" s="40" t="s">
        <v>9886</v>
      </c>
      <c r="B6" s="40" t="s">
        <v>9887</v>
      </c>
      <c r="C6" s="40" t="s">
        <v>9888</v>
      </c>
      <c r="D6" s="40" t="s">
        <v>9889</v>
      </c>
      <c r="E6" s="40" t="s">
        <v>9890</v>
      </c>
      <c r="F6" s="40" t="s">
        <v>9891</v>
      </c>
      <c r="G6" s="40" t="s">
        <v>9892</v>
      </c>
      <c r="H6" s="40" t="s">
        <v>9894</v>
      </c>
      <c r="J6" s="40" t="s">
        <v>9868</v>
      </c>
    </row>
    <row r="7" spans="1:10" s="43" customFormat="1" ht="30" customHeight="1" x14ac:dyDescent="0.25">
      <c r="A7" s="135" t="s">
        <v>9895</v>
      </c>
      <c r="B7" s="42" t="s">
        <v>9896</v>
      </c>
      <c r="C7" s="42" t="s">
        <v>9897</v>
      </c>
      <c r="D7" s="42" t="s">
        <v>9909</v>
      </c>
      <c r="E7" s="42" t="s">
        <v>9910</v>
      </c>
      <c r="F7" s="42" t="s">
        <v>9911</v>
      </c>
      <c r="G7" s="42" t="s">
        <v>9901</v>
      </c>
      <c r="H7" s="42" t="s">
        <v>9912</v>
      </c>
      <c r="J7" s="42" t="s">
        <v>9904</v>
      </c>
    </row>
    <row r="8" spans="1:10" ht="24.75" customHeight="1" x14ac:dyDescent="0.3">
      <c r="A8" s="74">
        <v>1</v>
      </c>
      <c r="B8" s="45" t="str">
        <f>VLOOKUP(J8, StaffList!B:C,2,FALSE)</f>
        <v>Hà Đình Diên</v>
      </c>
      <c r="C8" s="46" t="e">
        <f t="shared" ref="C8:C28" si="0">SUM(D8:G8)</f>
        <v>#REF!</v>
      </c>
      <c r="D8" s="46">
        <f>SUMIFS(DATA!P:P,DATA!$A:$A,$E$2,DATA!$N:$N,$J:$J,DATA!$K:$K,"&gt;="&amp;$C$3,DATA!$K:$K,"&lt;"&amp;$E$3)</f>
        <v>0</v>
      </c>
      <c r="E8" s="46" t="e">
        <f>SUMIFS(DATA!#REF!,DATA!$A:$A,$E$2,DATA!$N:$N,$J:$J,DATA!$K:$K,"&gt;="&amp;$C$3,DATA!$K:$K,"&lt;"&amp;$E$3)</f>
        <v>#REF!</v>
      </c>
      <c r="F8" s="46" t="e">
        <f>SUMIFS(DATA!#REF!,DATA!$A:$A,$E$2,DATA!$N:$N,$J:$J,DATA!$K:$K,"&gt;="&amp;$C$3,DATA!$K:$K,"&lt;"&amp;$E$3)</f>
        <v>#REF!</v>
      </c>
      <c r="G8" s="46" t="e">
        <f>SUMIFS(DATA!#REF!,DATA!$A:$A,$E$2,DATA!$N:$N,$J:$J,DATA!$K:$K,"&gt;="&amp;$C$3,DATA!$K:$K,"&lt;"&amp;$E$3)</f>
        <v>#REF!</v>
      </c>
      <c r="H8" s="44" t="e">
        <f t="shared" ref="H8:H28" si="1">D8*10+E8</f>
        <v>#REF!</v>
      </c>
      <c r="J8" s="29" t="str">
        <f>"*"&amp;StaffList!B6&amp;"*"</f>
        <v>*Dien.hd*</v>
      </c>
    </row>
    <row r="9" spans="1:10" ht="24.75" customHeight="1" x14ac:dyDescent="0.3">
      <c r="A9" s="74">
        <v>2</v>
      </c>
      <c r="B9" s="45" t="str">
        <f>VLOOKUP(J9, StaffList!B:C,2,FALSE)</f>
        <v>Mông Văn Thương</v>
      </c>
      <c r="C9" s="46" t="e">
        <f t="shared" si="0"/>
        <v>#REF!</v>
      </c>
      <c r="D9" s="46">
        <f>SUMIFS(DATA!P:P,DATA!$A:$A,$E$2,DATA!$N:$N,$J:$J,DATA!$K:$K,"&gt;="&amp;$C$3,DATA!$K:$K,"&lt;"&amp;$E$3)</f>
        <v>0</v>
      </c>
      <c r="E9" s="46" t="e">
        <f>SUMIFS(DATA!#REF!,DATA!$A:$A,$E$2,DATA!$N:$N,$J:$J,DATA!$K:$K,"&gt;="&amp;$C$3,DATA!$K:$K,"&lt;"&amp;$E$3)</f>
        <v>#REF!</v>
      </c>
      <c r="F9" s="46" t="e">
        <f>SUMIFS(DATA!#REF!,DATA!$A:$A,$E$2,DATA!$N:$N,$J:$J,DATA!$K:$K,"&gt;="&amp;$C$3,DATA!$K:$K,"&lt;"&amp;$E$3)</f>
        <v>#REF!</v>
      </c>
      <c r="G9" s="46" t="e">
        <f>SUMIFS(DATA!#REF!,DATA!$A:$A,$E$2,DATA!$N:$N,$J:$J,DATA!$K:$K,"&gt;="&amp;$C$3,DATA!$K:$K,"&lt;"&amp;$E$3)</f>
        <v>#REF!</v>
      </c>
      <c r="H9" s="44" t="e">
        <f t="shared" si="1"/>
        <v>#REF!</v>
      </c>
      <c r="J9" s="29" t="str">
        <f>"*"&amp;StaffList!B11&amp;"*"</f>
        <v>*Thuong.mv*</v>
      </c>
    </row>
    <row r="10" spans="1:10" ht="24.75" customHeight="1" x14ac:dyDescent="0.3">
      <c r="A10" s="74">
        <v>3</v>
      </c>
      <c r="B10" s="45" t="str">
        <f>VLOOKUP(J10, StaffList!B:C,2,FALSE)</f>
        <v>Vũ Hoàng</v>
      </c>
      <c r="C10" s="46" t="e">
        <f t="shared" si="0"/>
        <v>#REF!</v>
      </c>
      <c r="D10" s="46">
        <f>SUMIFS(DATA!P:P,DATA!$A:$A,$E$2,DATA!$N:$N,$J:$J,DATA!$K:$K,"&gt;="&amp;$C$3,DATA!$K:$K,"&lt;"&amp;$E$3)</f>
        <v>0</v>
      </c>
      <c r="E10" s="46" t="e">
        <f>SUMIFS(DATA!#REF!,DATA!$A:$A,$E$2,DATA!$N:$N,$J:$J,DATA!$K:$K,"&gt;="&amp;$C$3,DATA!$K:$K,"&lt;"&amp;$E$3)</f>
        <v>#REF!</v>
      </c>
      <c r="F10" s="46" t="e">
        <f>SUMIFS(DATA!#REF!,DATA!$A:$A,$E$2,DATA!$N:$N,$J:$J,DATA!$K:$K,"&gt;="&amp;$C$3,DATA!$K:$K,"&lt;"&amp;$E$3)</f>
        <v>#REF!</v>
      </c>
      <c r="G10" s="46" t="e">
        <f>SUMIFS(DATA!#REF!,DATA!$A:$A,$E$2,DATA!$N:$N,$J:$J,DATA!$K:$K,"&gt;="&amp;$C$3,DATA!$K:$K,"&lt;"&amp;$E$3)</f>
        <v>#REF!</v>
      </c>
      <c r="H10" s="44" t="e">
        <f t="shared" si="1"/>
        <v>#REF!</v>
      </c>
      <c r="J10" s="29" t="str">
        <f>"*"&amp;StaffList!B8&amp;"*"</f>
        <v>*Hoang.v*</v>
      </c>
    </row>
    <row r="11" spans="1:10" ht="24.75" customHeight="1" x14ac:dyDescent="0.3">
      <c r="A11" s="74">
        <v>4</v>
      </c>
      <c r="B11" s="45" t="str">
        <f>VLOOKUP(J11, StaffList!B:C,2,FALSE)</f>
        <v>Hồ Sỹ Hiệp</v>
      </c>
      <c r="C11" s="46" t="e">
        <f t="shared" si="0"/>
        <v>#REF!</v>
      </c>
      <c r="D11" s="46">
        <f>SUMIFS(DATA!P:P,DATA!$A:$A,$E$2,DATA!$N:$N,$J:$J,DATA!$K:$K,"&gt;="&amp;$C$3,DATA!$K:$K,"&lt;"&amp;$E$3)</f>
        <v>0</v>
      </c>
      <c r="E11" s="46" t="e">
        <f>SUMIFS(DATA!#REF!,DATA!$A:$A,$E$2,DATA!$N:$N,$J:$J,DATA!$K:$K,"&gt;="&amp;$C$3,DATA!$K:$K,"&lt;"&amp;$E$3)</f>
        <v>#REF!</v>
      </c>
      <c r="F11" s="46" t="e">
        <f>SUMIFS(DATA!#REF!,DATA!$A:$A,$E$2,DATA!$N:$N,$J:$J,DATA!$K:$K,"&gt;="&amp;$C$3,DATA!$K:$K,"&lt;"&amp;$E$3)</f>
        <v>#REF!</v>
      </c>
      <c r="G11" s="46" t="e">
        <f>SUMIFS(DATA!#REF!,DATA!$A:$A,$E$2,DATA!$N:$N,$J:$J,DATA!$K:$K,"&gt;="&amp;$C$3,DATA!$K:$K,"&lt;"&amp;$E$3)</f>
        <v>#REF!</v>
      </c>
      <c r="H11" s="44" t="e">
        <f t="shared" si="1"/>
        <v>#REF!</v>
      </c>
      <c r="J11" s="29" t="str">
        <f>"*"&amp;StaffList!B9&amp;"*"</f>
        <v>*Hiep.hs*</v>
      </c>
    </row>
    <row r="12" spans="1:10" ht="24.75" customHeight="1" x14ac:dyDescent="0.3">
      <c r="A12" s="74">
        <v>5</v>
      </c>
      <c r="B12" s="45" t="e">
        <f>VLOOKUP(J12, StaffList!B:C,2,FALSE)</f>
        <v>#REF!</v>
      </c>
      <c r="C12" s="46" t="e">
        <f t="shared" si="0"/>
        <v>#REF!</v>
      </c>
      <c r="D12" s="46">
        <f>SUMIFS(DATA!P:P,DATA!$A:$A,$E$2,DATA!$N:$N,$J:$J,DATA!$K:$K,"&gt;="&amp;$C$3,DATA!$K:$K,"&lt;"&amp;$E$3)</f>
        <v>0</v>
      </c>
      <c r="E12" s="46" t="e">
        <f>SUMIFS(DATA!#REF!,DATA!$A:$A,$E$2,DATA!$N:$N,$J:$J,DATA!$K:$K,"&gt;="&amp;$C$3,DATA!$K:$K,"&lt;"&amp;$E$3)</f>
        <v>#REF!</v>
      </c>
      <c r="F12" s="46" t="e">
        <f>SUMIFS(DATA!#REF!,DATA!$A:$A,$E$2,DATA!$N:$N,$J:$J,DATA!$K:$K,"&gt;="&amp;$C$3,DATA!$K:$K,"&lt;"&amp;$E$3)</f>
        <v>#REF!</v>
      </c>
      <c r="G12" s="46" t="e">
        <f>SUMIFS(DATA!#REF!,DATA!$A:$A,$E$2,DATA!$N:$N,$J:$J,DATA!$K:$K,"&gt;="&amp;$C$3,DATA!$K:$K,"&lt;"&amp;$E$3)</f>
        <v>#REF!</v>
      </c>
      <c r="H12" s="44" t="e">
        <f t="shared" si="1"/>
        <v>#REF!</v>
      </c>
      <c r="J12" s="29" t="e">
        <f>"*"&amp;StaffList!#REF!&amp;"*"</f>
        <v>#REF!</v>
      </c>
    </row>
    <row r="13" spans="1:10" ht="24.75" customHeight="1" x14ac:dyDescent="0.3">
      <c r="A13" s="74">
        <v>6</v>
      </c>
      <c r="B13" s="45" t="str">
        <f>VLOOKUP(J13, StaffList!B:C,2,FALSE)</f>
        <v>Chu Trọng Thao</v>
      </c>
      <c r="C13" s="46" t="e">
        <f t="shared" si="0"/>
        <v>#REF!</v>
      </c>
      <c r="D13" s="46">
        <f>SUMIFS(DATA!P:P,DATA!$A:$A,$E$2,DATA!$N:$N,$J:$J,DATA!$K:$K,"&gt;="&amp;$C$3,DATA!$K:$K,"&lt;"&amp;$E$3)</f>
        <v>0</v>
      </c>
      <c r="E13" s="46" t="e">
        <f>SUMIFS(DATA!#REF!,DATA!$A:$A,$E$2,DATA!$N:$N,$J:$J,DATA!$K:$K,"&gt;="&amp;$C$3,DATA!$K:$K,"&lt;"&amp;$E$3)</f>
        <v>#REF!</v>
      </c>
      <c r="F13" s="46" t="e">
        <f>SUMIFS(DATA!#REF!,DATA!$A:$A,$E$2,DATA!$N:$N,$J:$J,DATA!$K:$K,"&gt;="&amp;$C$3,DATA!$K:$K,"&lt;"&amp;$E$3)</f>
        <v>#REF!</v>
      </c>
      <c r="G13" s="46" t="e">
        <f>SUMIFS(DATA!#REF!,DATA!$A:$A,$E$2,DATA!$N:$N,$J:$J,DATA!$K:$K,"&gt;="&amp;$C$3,DATA!$K:$K,"&lt;"&amp;$E$3)</f>
        <v>#REF!</v>
      </c>
      <c r="H13" s="44" t="e">
        <f t="shared" si="1"/>
        <v>#REF!</v>
      </c>
      <c r="J13" s="29" t="str">
        <f>"*"&amp;StaffList!B10&amp;"*"</f>
        <v>*Thao.ct*</v>
      </c>
    </row>
    <row r="14" spans="1:10" ht="24.75" customHeight="1" x14ac:dyDescent="0.3">
      <c r="A14" s="74">
        <v>7</v>
      </c>
      <c r="B14" s="45" t="e">
        <f>VLOOKUP(J14, StaffList!B:C,2,FALSE)</f>
        <v>#REF!</v>
      </c>
      <c r="C14" s="46" t="e">
        <f t="shared" si="0"/>
        <v>#REF!</v>
      </c>
      <c r="D14" s="46">
        <f>SUMIFS(DATA!P:P,DATA!$A:$A,$E$2,DATA!$N:$N,$J:$J,DATA!$K:$K,"&gt;="&amp;$C$3,DATA!$K:$K,"&lt;"&amp;$E$3)</f>
        <v>0</v>
      </c>
      <c r="E14" s="46" t="e">
        <f>SUMIFS(DATA!#REF!,DATA!$A:$A,$E$2,DATA!$N:$N,$J:$J,DATA!$K:$K,"&gt;="&amp;$C$3,DATA!$K:$K,"&lt;"&amp;$E$3)</f>
        <v>#REF!</v>
      </c>
      <c r="F14" s="46" t="e">
        <f>SUMIFS(DATA!#REF!,DATA!$A:$A,$E$2,DATA!$N:$N,$J:$J,DATA!$K:$K,"&gt;="&amp;$C$3,DATA!$K:$K,"&lt;"&amp;$E$3)</f>
        <v>#REF!</v>
      </c>
      <c r="G14" s="46" t="e">
        <f>SUMIFS(DATA!#REF!,DATA!$A:$A,$E$2,DATA!$N:$N,$J:$J,DATA!$K:$K,"&gt;="&amp;$C$3,DATA!$K:$K,"&lt;"&amp;$E$3)</f>
        <v>#REF!</v>
      </c>
      <c r="H14" s="44" t="e">
        <f t="shared" si="1"/>
        <v>#REF!</v>
      </c>
      <c r="J14" s="29" t="e">
        <f>"*"&amp;StaffList!#REF!&amp;"*"</f>
        <v>#REF!</v>
      </c>
    </row>
    <row r="15" spans="1:10" ht="24.75" customHeight="1" x14ac:dyDescent="0.3">
      <c r="A15" s="74">
        <v>8</v>
      </c>
      <c r="B15" s="45" t="e">
        <f>VLOOKUP(J15, StaffList!B:C,2,FALSE)</f>
        <v>#REF!</v>
      </c>
      <c r="C15" s="46" t="e">
        <f t="shared" si="0"/>
        <v>#REF!</v>
      </c>
      <c r="D15" s="46">
        <f>SUMIFS(DATA!P:P,DATA!$A:$A,$E$2,DATA!$N:$N,$J:$J,DATA!$K:$K,"&gt;="&amp;$C$3,DATA!$K:$K,"&lt;"&amp;$E$3)</f>
        <v>0</v>
      </c>
      <c r="E15" s="46" t="e">
        <f>SUMIFS(DATA!#REF!,DATA!$A:$A,$E$2,DATA!$N:$N,$J:$J,DATA!$K:$K,"&gt;="&amp;$C$3,DATA!$K:$K,"&lt;"&amp;$E$3)</f>
        <v>#REF!</v>
      </c>
      <c r="F15" s="46" t="e">
        <f>SUMIFS(DATA!#REF!,DATA!$A:$A,$E$2,DATA!$N:$N,$J:$J,DATA!$K:$K,"&gt;="&amp;$C$3,DATA!$K:$K,"&lt;"&amp;$E$3)</f>
        <v>#REF!</v>
      </c>
      <c r="G15" s="46" t="e">
        <f>SUMIFS(DATA!#REF!,DATA!$A:$A,$E$2,DATA!$N:$N,$J:$J,DATA!$K:$K,"&gt;="&amp;$C$3,DATA!$K:$K,"&lt;"&amp;$E$3)</f>
        <v>#REF!</v>
      </c>
      <c r="H15" s="44" t="e">
        <f t="shared" si="1"/>
        <v>#REF!</v>
      </c>
      <c r="J15" s="29" t="e">
        <f>"*"&amp;StaffList!#REF!&amp;"*"</f>
        <v>#REF!</v>
      </c>
    </row>
    <row r="16" spans="1:10" ht="24.75" customHeight="1" x14ac:dyDescent="0.3">
      <c r="A16" s="74">
        <v>9</v>
      </c>
      <c r="B16" s="45" t="e">
        <f>VLOOKUP(J16, StaffList!B:C,2,FALSE)</f>
        <v>#REF!</v>
      </c>
      <c r="C16" s="46" t="e">
        <f t="shared" si="0"/>
        <v>#REF!</v>
      </c>
      <c r="D16" s="46">
        <f>SUMIFS(DATA!P:P,DATA!$A:$A,$E$2,DATA!$N:$N,$J:$J,DATA!$K:$K,"&gt;="&amp;$C$3,DATA!$K:$K,"&lt;"&amp;$E$3)</f>
        <v>0</v>
      </c>
      <c r="E16" s="46" t="e">
        <f>SUMIFS(DATA!#REF!,DATA!$A:$A,$E$2,DATA!$N:$N,$J:$J,DATA!$K:$K,"&gt;="&amp;$C$3,DATA!$K:$K,"&lt;"&amp;$E$3)</f>
        <v>#REF!</v>
      </c>
      <c r="F16" s="46" t="e">
        <f>SUMIFS(DATA!#REF!,DATA!$A:$A,$E$2,DATA!$N:$N,$J:$J,DATA!$K:$K,"&gt;="&amp;$C$3,DATA!$K:$K,"&lt;"&amp;$E$3)</f>
        <v>#REF!</v>
      </c>
      <c r="G16" s="46" t="e">
        <f>SUMIFS(DATA!#REF!,DATA!$A:$A,$E$2,DATA!$N:$N,$J:$J,DATA!$K:$K,"&gt;="&amp;$C$3,DATA!$K:$K,"&lt;"&amp;$E$3)</f>
        <v>#REF!</v>
      </c>
      <c r="H16" s="44" t="e">
        <f t="shared" si="1"/>
        <v>#REF!</v>
      </c>
      <c r="J16" s="29" t="e">
        <f>"*"&amp;StaffList!#REF!&amp;"*"</f>
        <v>#REF!</v>
      </c>
    </row>
    <row r="17" spans="1:10" ht="24.75" customHeight="1" x14ac:dyDescent="0.3">
      <c r="A17" s="74">
        <v>10</v>
      </c>
      <c r="B17" s="45" t="str">
        <f>VLOOKUP(J17, StaffList!B:C,2,FALSE)</f>
        <v>Lê Hùng Mạnh</v>
      </c>
      <c r="C17" s="46" t="e">
        <f t="shared" si="0"/>
        <v>#REF!</v>
      </c>
      <c r="D17" s="46">
        <f>SUMIFS(DATA!P:P,DATA!$A:$A,$E$2,DATA!$N:$N,$J:$J,DATA!$K:$K,"&gt;="&amp;$C$3,DATA!$K:$K,"&lt;"&amp;$E$3)</f>
        <v>0</v>
      </c>
      <c r="E17" s="46" t="e">
        <f>SUMIFS(DATA!#REF!,DATA!$A:$A,$E$2,DATA!$N:$N,$J:$J,DATA!$K:$K,"&gt;="&amp;$C$3,DATA!$K:$K,"&lt;"&amp;$E$3)</f>
        <v>#REF!</v>
      </c>
      <c r="F17" s="46" t="e">
        <f>SUMIFS(DATA!#REF!,DATA!$A:$A,$E$2,DATA!$N:$N,$J:$J,DATA!$K:$K,"&gt;="&amp;$C$3,DATA!$K:$K,"&lt;"&amp;$E$3)</f>
        <v>#REF!</v>
      </c>
      <c r="G17" s="46" t="e">
        <f>SUMIFS(DATA!#REF!,DATA!$A:$A,$E$2,DATA!$N:$N,$J:$J,DATA!$K:$K,"&gt;="&amp;$C$3,DATA!$K:$K,"&lt;"&amp;$E$3)</f>
        <v>#REF!</v>
      </c>
      <c r="H17" s="44" t="e">
        <f t="shared" si="1"/>
        <v>#REF!</v>
      </c>
      <c r="J17" s="29" t="str">
        <f>"*"&amp;StaffList!B5&amp;"*"</f>
        <v>*Manh.lh*</v>
      </c>
    </row>
    <row r="18" spans="1:10" ht="24.75" customHeight="1" x14ac:dyDescent="0.3">
      <c r="A18" s="74">
        <v>11</v>
      </c>
      <c r="B18" s="45" t="e">
        <f>VLOOKUP(J18, StaffList!B:C,2,FALSE)</f>
        <v>#REF!</v>
      </c>
      <c r="C18" s="46" t="e">
        <f t="shared" si="0"/>
        <v>#REF!</v>
      </c>
      <c r="D18" s="46">
        <f>SUMIFS(DATA!P:P,DATA!$A:$A,$E$2,DATA!$N:$N,$J:$J,DATA!$K:$K,"&gt;="&amp;$C$3,DATA!$K:$K,"&lt;"&amp;$E$3)</f>
        <v>0</v>
      </c>
      <c r="E18" s="46" t="e">
        <f>SUMIFS(DATA!#REF!,DATA!$A:$A,$E$2,DATA!$N:$N,$J:$J,DATA!$K:$K,"&gt;="&amp;$C$3,DATA!$K:$K,"&lt;"&amp;$E$3)</f>
        <v>#REF!</v>
      </c>
      <c r="F18" s="46" t="e">
        <f>SUMIFS(DATA!#REF!,DATA!$A:$A,$E$2,DATA!$N:$N,$J:$J,DATA!$K:$K,"&gt;="&amp;$C$3,DATA!$K:$K,"&lt;"&amp;$E$3)</f>
        <v>#REF!</v>
      </c>
      <c r="G18" s="46" t="e">
        <f>SUMIFS(DATA!#REF!,DATA!$A:$A,$E$2,DATA!$N:$N,$J:$J,DATA!$K:$K,"&gt;="&amp;$C$3,DATA!$K:$K,"&lt;"&amp;$E$3)</f>
        <v>#REF!</v>
      </c>
      <c r="H18" s="44" t="e">
        <f t="shared" si="1"/>
        <v>#REF!</v>
      </c>
      <c r="J18" s="29" t="e">
        <f>"*"&amp;StaffList!#REF!&amp;"*"</f>
        <v>#REF!</v>
      </c>
    </row>
    <row r="19" spans="1:10" ht="24.75" customHeight="1" x14ac:dyDescent="0.3">
      <c r="A19" s="74">
        <v>12</v>
      </c>
      <c r="B19" s="45" t="e">
        <f>VLOOKUP(J19, StaffList!B:C,2,FALSE)</f>
        <v>#REF!</v>
      </c>
      <c r="C19" s="46" t="e">
        <f t="shared" si="0"/>
        <v>#REF!</v>
      </c>
      <c r="D19" s="46">
        <f>SUMIFS(DATA!P:P,DATA!$A:$A,$E$2,DATA!$N:$N,$J:$J,DATA!$K:$K,"&gt;="&amp;$C$3,DATA!$K:$K,"&lt;"&amp;$E$3)</f>
        <v>0</v>
      </c>
      <c r="E19" s="46" t="e">
        <f>SUMIFS(DATA!#REF!,DATA!$A:$A,$E$2,DATA!$N:$N,$J:$J,DATA!$K:$K,"&gt;="&amp;$C$3,DATA!$K:$K,"&lt;"&amp;$E$3)</f>
        <v>#REF!</v>
      </c>
      <c r="F19" s="46" t="e">
        <f>SUMIFS(DATA!#REF!,DATA!$A:$A,$E$2,DATA!$N:$N,$J:$J,DATA!$K:$K,"&gt;="&amp;$C$3,DATA!$K:$K,"&lt;"&amp;$E$3)</f>
        <v>#REF!</v>
      </c>
      <c r="G19" s="46" t="e">
        <f>SUMIFS(DATA!#REF!,DATA!$A:$A,$E$2,DATA!$N:$N,$J:$J,DATA!$K:$K,"&gt;="&amp;$C$3,DATA!$K:$K,"&lt;"&amp;$E$3)</f>
        <v>#REF!</v>
      </c>
      <c r="H19" s="44" t="e">
        <f t="shared" si="1"/>
        <v>#REF!</v>
      </c>
      <c r="J19" s="29" t="e">
        <f>"*"&amp;StaffList!#REF!&amp;"*"</f>
        <v>#REF!</v>
      </c>
    </row>
    <row r="20" spans="1:10" ht="24.75" customHeight="1" x14ac:dyDescent="0.3">
      <c r="A20" s="74">
        <v>13</v>
      </c>
      <c r="B20" s="45" t="str">
        <f>VLOOKUP(J20, StaffList!B:C,2,FALSE)</f>
        <v xml:space="preserve">Nguyễn Mạnh Hùng </v>
      </c>
      <c r="C20" s="46" t="e">
        <f t="shared" si="0"/>
        <v>#REF!</v>
      </c>
      <c r="D20" s="46">
        <f>SUMIFS(DATA!P:P,DATA!$A:$A,$E$2,DATA!$N:$N,$J:$J,DATA!$K:$K,"&gt;="&amp;$C$3,DATA!$K:$K,"&lt;"&amp;$E$3)</f>
        <v>0</v>
      </c>
      <c r="E20" s="46" t="e">
        <f>SUMIFS(DATA!#REF!,DATA!$A:$A,$E$2,DATA!$N:$N,$J:$J,DATA!$K:$K,"&gt;="&amp;$C$3,DATA!$K:$K,"&lt;"&amp;$E$3)</f>
        <v>#REF!</v>
      </c>
      <c r="F20" s="46" t="e">
        <f>SUMIFS(DATA!#REF!,DATA!$A:$A,$E$2,DATA!$N:$N,$J:$J,DATA!$K:$K,"&gt;="&amp;$C$3,DATA!$K:$K,"&lt;"&amp;$E$3)</f>
        <v>#REF!</v>
      </c>
      <c r="G20" s="46" t="e">
        <f>SUMIFS(DATA!#REF!,DATA!$A:$A,$E$2,DATA!$N:$N,$J:$J,DATA!$K:$K,"&gt;="&amp;$C$3,DATA!$K:$K,"&lt;"&amp;$E$3)</f>
        <v>#REF!</v>
      </c>
      <c r="H20" s="44" t="e">
        <f t="shared" si="1"/>
        <v>#REF!</v>
      </c>
      <c r="J20" s="29" t="str">
        <f>"*"&amp;StaffList!B7&amp;"*"</f>
        <v>*Hung.nm*</v>
      </c>
    </row>
    <row r="21" spans="1:10" ht="24.75" customHeight="1" x14ac:dyDescent="0.3">
      <c r="A21" s="74">
        <v>14</v>
      </c>
      <c r="B21" s="45" t="e">
        <f>VLOOKUP(J21, StaffList!B:C,2,FALSE)</f>
        <v>#REF!</v>
      </c>
      <c r="C21" s="46" t="e">
        <f t="shared" si="0"/>
        <v>#REF!</v>
      </c>
      <c r="D21" s="46">
        <f>SUMIFS(DATA!P:P,DATA!$A:$A,$E$2,DATA!$N:$N,$J:$J,DATA!$K:$K,"&gt;="&amp;$C$3,DATA!$K:$K,"&lt;"&amp;$E$3)</f>
        <v>0</v>
      </c>
      <c r="E21" s="46" t="e">
        <f>SUMIFS(DATA!#REF!,DATA!$A:$A,$E$2,DATA!$N:$N,$J:$J,DATA!$K:$K,"&gt;="&amp;$C$3,DATA!$K:$K,"&lt;"&amp;$E$3)</f>
        <v>#REF!</v>
      </c>
      <c r="F21" s="46" t="e">
        <f>SUMIFS(DATA!#REF!,DATA!$A:$A,$E$2,DATA!$N:$N,$J:$J,DATA!$K:$K,"&gt;="&amp;$C$3,DATA!$K:$K,"&lt;"&amp;$E$3)</f>
        <v>#REF!</v>
      </c>
      <c r="G21" s="46" t="e">
        <f>SUMIFS(DATA!#REF!,DATA!$A:$A,$E$2,DATA!$N:$N,$J:$J,DATA!$K:$K,"&gt;="&amp;$C$3,DATA!$K:$K,"&lt;"&amp;$E$3)</f>
        <v>#REF!</v>
      </c>
      <c r="H21" s="44" t="e">
        <f t="shared" si="1"/>
        <v>#REF!</v>
      </c>
      <c r="J21" s="29" t="e">
        <f>"*"&amp;StaffList!#REF!&amp;"*"</f>
        <v>#REF!</v>
      </c>
    </row>
    <row r="22" spans="1:10" ht="24.75" customHeight="1" x14ac:dyDescent="0.3">
      <c r="A22" s="74">
        <v>15</v>
      </c>
      <c r="B22" s="45" t="e">
        <f>VLOOKUP(J22, StaffList!B:C,2,FALSE)</f>
        <v>#REF!</v>
      </c>
      <c r="C22" s="46" t="e">
        <f t="shared" si="0"/>
        <v>#REF!</v>
      </c>
      <c r="D22" s="46">
        <f>SUMIFS(DATA!P:P,DATA!$A:$A,$E$2,DATA!$N:$N,$J:$J,DATA!$K:$K,"&gt;="&amp;$C$3,DATA!$K:$K,"&lt;"&amp;$E$3)</f>
        <v>0</v>
      </c>
      <c r="E22" s="46" t="e">
        <f>SUMIFS(DATA!#REF!,DATA!$A:$A,$E$2,DATA!$N:$N,$J:$J,DATA!$K:$K,"&gt;="&amp;$C$3,DATA!$K:$K,"&lt;"&amp;$E$3)</f>
        <v>#REF!</v>
      </c>
      <c r="F22" s="46" t="e">
        <f>SUMIFS(DATA!#REF!,DATA!$A:$A,$E$2,DATA!$N:$N,$J:$J,DATA!$K:$K,"&gt;="&amp;$C$3,DATA!$K:$K,"&lt;"&amp;$E$3)</f>
        <v>#REF!</v>
      </c>
      <c r="G22" s="46" t="e">
        <f>SUMIFS(DATA!#REF!,DATA!$A:$A,$E$2,DATA!$N:$N,$J:$J,DATA!$K:$K,"&gt;="&amp;$C$3,DATA!$K:$K,"&lt;"&amp;$E$3)</f>
        <v>#REF!</v>
      </c>
      <c r="H22" s="44" t="e">
        <f t="shared" si="1"/>
        <v>#REF!</v>
      </c>
      <c r="J22" s="29" t="e">
        <f>"*"&amp;StaffList!#REF!&amp;"*"</f>
        <v>#REF!</v>
      </c>
    </row>
    <row r="23" spans="1:10" ht="24.75" customHeight="1" x14ac:dyDescent="0.3">
      <c r="A23" s="74">
        <v>16</v>
      </c>
      <c r="B23" s="45" t="e">
        <f>VLOOKUP(J23, StaffList!B:C,2,FALSE)</f>
        <v>#REF!</v>
      </c>
      <c r="C23" s="46" t="e">
        <f t="shared" si="0"/>
        <v>#REF!</v>
      </c>
      <c r="D23" s="46">
        <f>SUMIFS(DATA!P:P,DATA!$A:$A,$E$2,DATA!$N:$N,$J:$J,DATA!$K:$K,"&gt;="&amp;$C$3,DATA!$K:$K,"&lt;"&amp;$E$3)</f>
        <v>0</v>
      </c>
      <c r="E23" s="46" t="e">
        <f>SUMIFS(DATA!#REF!,DATA!$A:$A,$E$2,DATA!$N:$N,$J:$J,DATA!$K:$K,"&gt;="&amp;$C$3,DATA!$K:$K,"&lt;"&amp;$E$3)</f>
        <v>#REF!</v>
      </c>
      <c r="F23" s="46" t="e">
        <f>SUMIFS(DATA!#REF!,DATA!$A:$A,$E$2,DATA!$N:$N,$J:$J,DATA!$K:$K,"&gt;="&amp;$C$3,DATA!$K:$K,"&lt;"&amp;$E$3)</f>
        <v>#REF!</v>
      </c>
      <c r="G23" s="46" t="e">
        <f>SUMIFS(DATA!#REF!,DATA!$A:$A,$E$2,DATA!$N:$N,$J:$J,DATA!$K:$K,"&gt;="&amp;$C$3,DATA!$K:$K,"&lt;"&amp;$E$3)</f>
        <v>#REF!</v>
      </c>
      <c r="H23" s="44" t="e">
        <f t="shared" si="1"/>
        <v>#REF!</v>
      </c>
      <c r="J23" s="29" t="e">
        <f>"*"&amp;StaffList!#REF!&amp;"*"</f>
        <v>#REF!</v>
      </c>
    </row>
    <row r="24" spans="1:10" ht="24.75" customHeight="1" x14ac:dyDescent="0.3">
      <c r="A24" s="74">
        <v>17</v>
      </c>
      <c r="B24" s="45" t="e">
        <f>VLOOKUP(J24, StaffList!B:C,2,FALSE)</f>
        <v>#REF!</v>
      </c>
      <c r="C24" s="46" t="e">
        <f t="shared" si="0"/>
        <v>#REF!</v>
      </c>
      <c r="D24" s="46">
        <f>SUMIFS(DATA!P:P,DATA!$A:$A,$E$2,DATA!$N:$N,$J:$J,DATA!$K:$K,"&gt;="&amp;$C$3,DATA!$K:$K,"&lt;"&amp;$E$3)</f>
        <v>0</v>
      </c>
      <c r="E24" s="46" t="e">
        <f>SUMIFS(DATA!#REF!,DATA!$A:$A,$E$2,DATA!$N:$N,$J:$J,DATA!$K:$K,"&gt;="&amp;$C$3,DATA!$K:$K,"&lt;"&amp;$E$3)</f>
        <v>#REF!</v>
      </c>
      <c r="F24" s="46" t="e">
        <f>SUMIFS(DATA!#REF!,DATA!$A:$A,$E$2,DATA!$N:$N,$J:$J,DATA!$K:$K,"&gt;="&amp;$C$3,DATA!$K:$K,"&lt;"&amp;$E$3)</f>
        <v>#REF!</v>
      </c>
      <c r="G24" s="46" t="e">
        <f>SUMIFS(DATA!#REF!,DATA!$A:$A,$E$2,DATA!$N:$N,$J:$J,DATA!$K:$K,"&gt;="&amp;$C$3,DATA!$K:$K,"&lt;"&amp;$E$3)</f>
        <v>#REF!</v>
      </c>
      <c r="H24" s="44" t="e">
        <f t="shared" si="1"/>
        <v>#REF!</v>
      </c>
      <c r="J24" s="29" t="e">
        <f>"*"&amp;StaffList!#REF!&amp;"*"</f>
        <v>#REF!</v>
      </c>
    </row>
    <row r="25" spans="1:10" ht="24.75" customHeight="1" x14ac:dyDescent="0.3">
      <c r="A25" s="74">
        <v>18</v>
      </c>
      <c r="B25" s="45" t="s">
        <v>9913</v>
      </c>
      <c r="C25" s="46" t="e">
        <f t="shared" si="0"/>
        <v>#REF!</v>
      </c>
      <c r="D25" s="46">
        <f>SUMIFS(DATA!P:P,DATA!$A:$A,$E$2,DATA!$N:$N,$J:$J,DATA!$K:$K,"&gt;="&amp;$C$3,DATA!$K:$K,"&lt;"&amp;$E$3)</f>
        <v>0</v>
      </c>
      <c r="E25" s="46" t="e">
        <f>SUMIFS(DATA!#REF!,DATA!$A:$A,$E$2,DATA!$N:$N,$J:$J,DATA!$K:$K,"&gt;="&amp;$C$3,DATA!$K:$K,"&lt;"&amp;$E$3)</f>
        <v>#REF!</v>
      </c>
      <c r="F25" s="46" t="e">
        <f>SUMIFS(DATA!#REF!,DATA!$A:$A,$E$2,DATA!$N:$N,$J:$J,DATA!$K:$K,"&gt;="&amp;$C$3,DATA!$K:$K,"&lt;"&amp;$E$3)</f>
        <v>#REF!</v>
      </c>
      <c r="G25" s="46" t="e">
        <f>SUMIFS(DATA!#REF!,DATA!$A:$A,$E$2,DATA!$N:$N,$J:$J,DATA!$K:$K,"&gt;="&amp;$C$3,DATA!$K:$K,"&lt;"&amp;$E$3)</f>
        <v>#REF!</v>
      </c>
      <c r="H25" s="44" t="e">
        <f t="shared" si="1"/>
        <v>#REF!</v>
      </c>
      <c r="J25" s="29" t="str">
        <f>"*"&amp;StaffList!B12&amp;"*"</f>
        <v>*Dung.ct*</v>
      </c>
    </row>
    <row r="26" spans="1:10" ht="24.75" customHeight="1" x14ac:dyDescent="0.3">
      <c r="A26" s="74">
        <v>19</v>
      </c>
      <c r="B26" s="45" t="s">
        <v>9914</v>
      </c>
      <c r="C26" s="46" t="e">
        <f t="shared" si="0"/>
        <v>#REF!</v>
      </c>
      <c r="D26" s="46">
        <f>SUMIFS(DATA!P:P,DATA!$A:$A,$E$2,DATA!$N:$N,$J:$J,DATA!$K:$K,"&gt;="&amp;$C$3,DATA!$K:$K,"&lt;"&amp;$E$3)</f>
        <v>0</v>
      </c>
      <c r="E26" s="46" t="e">
        <f>SUMIFS(DATA!#REF!,DATA!$A:$A,$E$2,DATA!$N:$N,$J:$J,DATA!$K:$K,"&gt;="&amp;$C$3,DATA!$K:$K,"&lt;"&amp;$E$3)</f>
        <v>#REF!</v>
      </c>
      <c r="F26" s="46" t="e">
        <f>SUMIFS(DATA!#REF!,DATA!$A:$A,$E$2,DATA!$N:$N,$J:$J,DATA!$K:$K,"&gt;="&amp;$C$3,DATA!$K:$K,"&lt;"&amp;$E$3)</f>
        <v>#REF!</v>
      </c>
      <c r="G26" s="46" t="e">
        <f>SUMIFS(DATA!#REF!,DATA!$A:$A,$E$2,DATA!$N:$N,$J:$J,DATA!$K:$K,"&gt;="&amp;$C$3,DATA!$K:$K,"&lt;"&amp;$E$3)</f>
        <v>#REF!</v>
      </c>
      <c r="H26" s="44" t="e">
        <f t="shared" si="1"/>
        <v>#REF!</v>
      </c>
      <c r="J26" s="29" t="e">
        <f>"*"&amp;StaffList!#REF!&amp;"*"</f>
        <v>#REF!</v>
      </c>
    </row>
    <row r="27" spans="1:10" ht="24.75" customHeight="1" x14ac:dyDescent="0.3">
      <c r="A27" s="74">
        <v>20</v>
      </c>
      <c r="B27" s="45" t="s">
        <v>9915</v>
      </c>
      <c r="C27" s="46" t="e">
        <f t="shared" si="0"/>
        <v>#REF!</v>
      </c>
      <c r="D27" s="46">
        <f>SUMIFS(DATA!P:P,DATA!$A:$A,$E$2,DATA!$N:$N,$J:$J,DATA!$K:$K,"&gt;="&amp;$C$3,DATA!$K:$K,"&lt;"&amp;$E$3)</f>
        <v>0</v>
      </c>
      <c r="E27" s="46" t="e">
        <f>SUMIFS(DATA!#REF!,DATA!$A:$A,$E$2,DATA!$N:$N,$J:$J,DATA!$K:$K,"&gt;="&amp;$C$3,DATA!$K:$K,"&lt;"&amp;$E$3)</f>
        <v>#REF!</v>
      </c>
      <c r="F27" s="46" t="e">
        <f>SUMIFS(DATA!#REF!,DATA!$A:$A,$E$2,DATA!$N:$N,$J:$J,DATA!$K:$K,"&gt;="&amp;$C$3,DATA!$K:$K,"&lt;"&amp;$E$3)</f>
        <v>#REF!</v>
      </c>
      <c r="G27" s="46" t="e">
        <f>SUMIFS(DATA!#REF!,DATA!$A:$A,$E$2,DATA!$N:$N,$J:$J,DATA!$K:$K,"&gt;="&amp;$C$3,DATA!$K:$K,"&lt;"&amp;$E$3)</f>
        <v>#REF!</v>
      </c>
      <c r="H27" s="44" t="e">
        <f t="shared" si="1"/>
        <v>#REF!</v>
      </c>
      <c r="J27" s="29" t="e">
        <f>"*"&amp;StaffList!#REF!&amp;"*"</f>
        <v>#REF!</v>
      </c>
    </row>
    <row r="28" spans="1:10" ht="24.75" customHeight="1" x14ac:dyDescent="0.3">
      <c r="A28" s="74">
        <v>21</v>
      </c>
      <c r="B28" s="45" t="s">
        <v>9916</v>
      </c>
      <c r="C28" s="46" t="e">
        <f t="shared" si="0"/>
        <v>#REF!</v>
      </c>
      <c r="D28" s="46">
        <f>SUMIFS(DATA!P:P,DATA!$A:$A,$E$2,DATA!$N:$N,$J:$J,DATA!$K:$K,"&gt;="&amp;$C$3,DATA!$K:$K,"&lt;"&amp;$E$3)</f>
        <v>0</v>
      </c>
      <c r="E28" s="46" t="e">
        <f>SUMIFS(DATA!#REF!,DATA!$A:$A,$E$2,DATA!$N:$N,$J:$J,DATA!$K:$K,"&gt;="&amp;$C$3,DATA!$K:$K,"&lt;"&amp;$E$3)</f>
        <v>#REF!</v>
      </c>
      <c r="F28" s="46" t="e">
        <f>SUMIFS(DATA!#REF!,DATA!$A:$A,$E$2,DATA!$N:$N,$J:$J,DATA!$K:$K,"&gt;="&amp;$C$3,DATA!$K:$K,"&lt;"&amp;$E$3)</f>
        <v>#REF!</v>
      </c>
      <c r="G28" s="46" t="e">
        <f>SUMIFS(DATA!#REF!,DATA!$A:$A,$E$2,DATA!$N:$N,$J:$J,DATA!$K:$K,"&gt;="&amp;$C$3,DATA!$K:$K,"&lt;"&amp;$E$3)</f>
        <v>#REF!</v>
      </c>
      <c r="H28" s="44" t="e">
        <f t="shared" si="1"/>
        <v>#REF!</v>
      </c>
      <c r="J28" s="29" t="e">
        <f>"*"&amp;StaffList!#REF!&amp;"*"</f>
        <v>#REF!</v>
      </c>
    </row>
    <row r="29" spans="1:10" ht="24.75" customHeight="1" x14ac:dyDescent="0.25">
      <c r="A29" s="30"/>
      <c r="B29" s="45" t="s">
        <v>9848</v>
      </c>
      <c r="C29" s="47" t="e">
        <f>SUM(C8:C28)</f>
        <v>#REF!</v>
      </c>
      <c r="D29" s="47">
        <f>SUM(D8:D28)</f>
        <v>0</v>
      </c>
      <c r="E29" s="47" t="e">
        <f>SUM(E8:E28)</f>
        <v>#REF!</v>
      </c>
      <c r="F29" s="47" t="e">
        <f>SUM(F8:F28)</f>
        <v>#REF!</v>
      </c>
      <c r="G29" s="47" t="e">
        <f>SUM(G8:G28)</f>
        <v>#REF!</v>
      </c>
      <c r="H29" s="75"/>
      <c r="J29" s="29"/>
    </row>
    <row r="30" spans="1:10" ht="18.75" x14ac:dyDescent="0.25">
      <c r="A30" s="30"/>
      <c r="B30" s="45"/>
      <c r="C30" s="46"/>
      <c r="D30" s="46"/>
      <c r="E30" s="46"/>
      <c r="F30" s="46"/>
      <c r="G30" s="46"/>
      <c r="H30" s="44"/>
      <c r="J30" s="29" t="e">
        <f>"*"&amp;StaffList!#REF!&amp;"*"</f>
        <v>#REF!</v>
      </c>
    </row>
  </sheetData>
  <autoFilter ref="A7:J7" xr:uid="{00000000-0009-0000-0000-000004000000}">
    <sortState xmlns:xlrd2="http://schemas.microsoft.com/office/spreadsheetml/2017/richdata2" ref="A8:J29">
      <sortCondition ref="A7"/>
    </sortState>
  </autoFilter>
  <mergeCells count="1">
    <mergeCell ref="B1:H1"/>
  </mergeCells>
  <pageMargins left="0.7" right="0.7" top="0.75" bottom="0.75" header="0.3" footer="0.3"/>
  <pageSetup scale="74" orientation="portrait" horizontalDpi="300" r:id="rId1"/>
  <colBreaks count="1" manualBreakCount="1">
    <brk id="8" max="1048575" man="1"/>
  </col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00B0F0"/>
    <pageSetUpPr fitToPage="1"/>
  </sheetPr>
  <dimension ref="A1:Q42"/>
  <sheetViews>
    <sheetView showGridLines="0" view="pageBreakPreview" zoomScale="85" zoomScaleNormal="100" zoomScaleSheetLayoutView="85" workbookViewId="0">
      <pane xSplit="2" ySplit="6" topLeftCell="D13" activePane="bottomRight" state="frozen"/>
      <selection pane="topRight" activeCell="C1" sqref="C1"/>
      <selection pane="bottomLeft" activeCell="A6" sqref="A6"/>
      <selection pane="bottomRight" activeCell="M10" sqref="M10"/>
    </sheetView>
  </sheetViews>
  <sheetFormatPr defaultColWidth="9.140625" defaultRowHeight="15" outlineLevelRow="1" x14ac:dyDescent="0.25"/>
  <cols>
    <col min="1" max="1" width="3.28515625" style="2" customWidth="1"/>
    <col min="2" max="2" width="44.140625" style="2" customWidth="1"/>
    <col min="3" max="3" width="8.5703125" style="144" hidden="1" customWidth="1"/>
    <col min="4" max="16" width="9.7109375" style="2" customWidth="1"/>
    <col min="17" max="17" width="8.42578125" style="2" bestFit="1" customWidth="1"/>
    <col min="18" max="16384" width="9.140625" style="2"/>
  </cols>
  <sheetData>
    <row r="1" spans="1:17" ht="20.25" x14ac:dyDescent="0.25">
      <c r="A1" s="9"/>
      <c r="B1" s="9"/>
      <c r="C1" s="13"/>
      <c r="D1" s="33"/>
      <c r="E1" s="33"/>
      <c r="F1" s="33"/>
      <c r="G1" s="49" t="s">
        <v>9917</v>
      </c>
      <c r="H1" s="33"/>
      <c r="I1" s="33"/>
      <c r="J1" s="9"/>
      <c r="K1" s="9"/>
      <c r="L1" s="9"/>
      <c r="M1" s="58"/>
      <c r="N1" s="59" t="s">
        <v>9840</v>
      </c>
      <c r="O1" s="60" t="s">
        <v>9831</v>
      </c>
      <c r="P1" s="58"/>
      <c r="Q1" s="9"/>
    </row>
    <row r="2" spans="1:17" ht="20.25" x14ac:dyDescent="0.25">
      <c r="A2" s="9"/>
      <c r="B2" s="9"/>
      <c r="C2" s="13"/>
      <c r="D2" s="33"/>
      <c r="E2" s="33"/>
      <c r="F2" s="33"/>
      <c r="G2" s="56" t="s">
        <v>9841</v>
      </c>
      <c r="H2" s="33"/>
      <c r="I2" s="33"/>
      <c r="J2" s="9"/>
      <c r="K2" s="9"/>
      <c r="L2" s="9"/>
      <c r="M2" s="58"/>
      <c r="N2" s="59" t="s">
        <v>9842</v>
      </c>
      <c r="O2" s="60" t="s">
        <v>9918</v>
      </c>
      <c r="P2" s="58"/>
      <c r="Q2" s="9"/>
    </row>
    <row r="3" spans="1:17" ht="20.25" x14ac:dyDescent="0.25">
      <c r="A3" s="152" t="s">
        <v>9919</v>
      </c>
      <c r="B3" s="9"/>
      <c r="C3" s="13"/>
      <c r="D3" s="141"/>
      <c r="E3" s="141"/>
      <c r="F3" s="142" t="s">
        <v>9907</v>
      </c>
      <c r="G3" s="176" t="s">
        <v>1949</v>
      </c>
      <c r="I3" s="136"/>
      <c r="J3" s="9"/>
      <c r="K3" s="9"/>
      <c r="L3" s="9"/>
      <c r="M3" s="58"/>
      <c r="N3" s="59" t="s">
        <v>9845</v>
      </c>
      <c r="O3" s="350">
        <f ca="1">TODAY()</f>
        <v>46004</v>
      </c>
      <c r="P3" s="350"/>
      <c r="Q3" s="9"/>
    </row>
    <row r="4" spans="1:17" ht="18" customHeight="1" thickBot="1" x14ac:dyDescent="0.3">
      <c r="A4" s="140"/>
      <c r="B4" s="50"/>
      <c r="C4" s="182"/>
      <c r="D4" s="33"/>
      <c r="E4" s="33"/>
      <c r="F4" s="61" t="s">
        <v>9844</v>
      </c>
      <c r="G4" s="62">
        <v>2024</v>
      </c>
      <c r="H4" s="33"/>
      <c r="I4" s="33"/>
      <c r="J4" s="51"/>
      <c r="K4" s="9"/>
      <c r="L4" s="9"/>
      <c r="M4" s="58"/>
      <c r="N4" s="9"/>
      <c r="O4" s="9"/>
      <c r="P4" s="9"/>
      <c r="Q4" s="9"/>
    </row>
    <row r="5" spans="1:17" ht="17.45" hidden="1" customHeight="1" thickBot="1" x14ac:dyDescent="0.3">
      <c r="A5" s="18"/>
      <c r="B5" s="19" t="s">
        <v>9846</v>
      </c>
      <c r="C5" s="19"/>
      <c r="D5" s="20">
        <v>31</v>
      </c>
      <c r="E5" s="20">
        <f>DAY(EOMONTH(DATE(G4,E6,1),0))</f>
        <v>29</v>
      </c>
      <c r="F5" s="20">
        <v>31</v>
      </c>
      <c r="G5" s="20">
        <v>30</v>
      </c>
      <c r="H5" s="20">
        <v>31</v>
      </c>
      <c r="I5" s="20">
        <v>30</v>
      </c>
      <c r="J5" s="20">
        <v>31</v>
      </c>
      <c r="K5" s="20">
        <v>31</v>
      </c>
      <c r="L5" s="20">
        <v>30</v>
      </c>
      <c r="M5" s="20">
        <v>31</v>
      </c>
      <c r="N5" s="20">
        <v>30</v>
      </c>
      <c r="O5" s="20">
        <v>31</v>
      </c>
      <c r="P5" s="18"/>
      <c r="Q5" s="9"/>
    </row>
    <row r="6" spans="1:17" ht="20.25" customHeight="1" x14ac:dyDescent="0.25">
      <c r="A6" s="22"/>
      <c r="B6" s="23" t="s">
        <v>9920</v>
      </c>
      <c r="C6" s="183" t="s">
        <v>15</v>
      </c>
      <c r="D6" s="64">
        <v>1</v>
      </c>
      <c r="E6" s="65">
        <v>2</v>
      </c>
      <c r="F6" s="65">
        <v>3</v>
      </c>
      <c r="G6" s="65">
        <v>4</v>
      </c>
      <c r="H6" s="65">
        <v>5</v>
      </c>
      <c r="I6" s="65">
        <v>6</v>
      </c>
      <c r="J6" s="65">
        <v>7</v>
      </c>
      <c r="K6" s="65">
        <v>8</v>
      </c>
      <c r="L6" s="65">
        <v>9</v>
      </c>
      <c r="M6" s="65">
        <v>10</v>
      </c>
      <c r="N6" s="65">
        <v>11</v>
      </c>
      <c r="O6" s="138">
        <v>12</v>
      </c>
      <c r="P6" s="137" t="s">
        <v>9848</v>
      </c>
      <c r="Q6" s="24" t="s">
        <v>9849</v>
      </c>
    </row>
    <row r="7" spans="1:17" ht="27" customHeight="1" outlineLevel="1" x14ac:dyDescent="0.25">
      <c r="A7" s="347" t="s">
        <v>9850</v>
      </c>
      <c r="B7" s="21" t="s">
        <v>9921</v>
      </c>
      <c r="C7" s="184"/>
      <c r="D7" s="16">
        <f>COUNTIFS(DATA!$A:$A,$G$3,DATA!$I:$I,"&gt;="&amp;DATE($G$4,D$6,1),DATA!$A:$A,$G$3,DATA!$I:$I,"&lt;="&amp;DATE($G$4,D$6,D$5))</f>
        <v>0</v>
      </c>
      <c r="E7" s="10">
        <f>COUNTIFS(DATA!$A:$A,$G$3,DATA!$I:$I,"&gt;="&amp;DATE($G$4,E$6,1),DATA!$A:$A,$G$3,DATA!$I:$I,"&lt;="&amp;DATE($G$4,E$6,E$5))</f>
        <v>0</v>
      </c>
      <c r="F7" s="10">
        <f>COUNTIFS(DATA!$A:$A,$G$3,DATA!$I:$I,"&gt;="&amp;DATE($G$4,F$6,1),DATA!$A:$A,$G$3,DATA!$I:$I,"&lt;="&amp;DATE($G$4,F$6,F$5))</f>
        <v>0</v>
      </c>
      <c r="G7" s="10">
        <f>COUNTIFS(DATA!$A:$A,$G$3,DATA!$I:$I,"&gt;="&amp;DATE($G$4,G$6,1),DATA!$A:$A,$G$3,DATA!$I:$I,"&lt;="&amp;DATE($G$4,G$6,G$5))</f>
        <v>0</v>
      </c>
      <c r="H7" s="10">
        <f>COUNTIFS(DATA!$A:$A,$G$3,DATA!$I:$I,"&gt;="&amp;DATE($G$4,H$6,1),DATA!$A:$A,$G$3,DATA!$I:$I,"&lt;="&amp;DATE($G$4,H$6,H$5))</f>
        <v>0</v>
      </c>
      <c r="I7" s="10">
        <f>COUNTIFS(DATA!$A:$A,$G$3,DATA!$I:$I,"&gt;="&amp;DATE($G$4,I$6,1),DATA!$A:$A,$G$3,DATA!$I:$I,"&lt;="&amp;DATE($G$4,I$6,I$5))</f>
        <v>0</v>
      </c>
      <c r="J7" s="10">
        <f>COUNTIFS(DATA!$A:$A,$G$3,DATA!$I:$I,"&gt;="&amp;DATE($G$4,J$6,1),DATA!$A:$A,$G$3,DATA!$I:$I,"&lt;="&amp;DATE($G$4,J$6,J$5))</f>
        <v>0</v>
      </c>
      <c r="K7" s="10">
        <f>COUNTIFS(DATA!$A:$A,$G$3,DATA!$I:$I,"&gt;="&amp;DATE($G$4,K$6,1),DATA!$A:$A,$G$3,DATA!$I:$I,"&lt;="&amp;DATE($G$4,K$6,K$5))</f>
        <v>0</v>
      </c>
      <c r="L7" s="10">
        <f>COUNTIFS(DATA!$A:$A,$G$3,DATA!$I:$I,"&gt;="&amp;DATE($G$4,L$6,1),DATA!$A:$A,$G$3,DATA!$I:$I,"&lt;="&amp;DATE($G$4,L$6,L$5))</f>
        <v>0</v>
      </c>
      <c r="M7" s="10">
        <f>COUNTIFS(DATA!$A:$A,$G$3,DATA!$I:$I,"&gt;="&amp;DATE($G$4,M$6,1),DATA!$A:$A,$G$3,DATA!$I:$I,"&lt;="&amp;DATE($G$4,M$6,M$5))</f>
        <v>0</v>
      </c>
      <c r="N7" s="10"/>
      <c r="O7" s="10"/>
      <c r="P7" s="17">
        <f t="shared" ref="P7:P14" si="0">SUM(D7:O7)</f>
        <v>0</v>
      </c>
      <c r="Q7" s="25">
        <v>1</v>
      </c>
    </row>
    <row r="8" spans="1:17" ht="27" customHeight="1" outlineLevel="1" x14ac:dyDescent="0.25">
      <c r="A8" s="348"/>
      <c r="B8" s="21" t="s">
        <v>9922</v>
      </c>
      <c r="C8" s="184"/>
      <c r="D8" s="16">
        <f>COUNTIFS(DATA!$A:$A,$G$3,DATA!$K:$K,"&gt;0",DATA!$I:$I,"&gt;="&amp;DATE($G$4,D$6,1),DATA!$A:$A,$G$3,DATA!$I:$I,"&lt;="&amp;DATE($G$4,D$6,D$5))</f>
        <v>0</v>
      </c>
      <c r="E8" s="10">
        <f>COUNTIFS(DATA!$A:$A,$G$3,DATA!$K:$K,"&gt;0",DATA!$I:$I,"&gt;="&amp;DATE($G$4,E$6,1),DATA!$A:$A,$G$3,DATA!$I:$I,"&lt;="&amp;DATE($G$4,E$6,E$5))</f>
        <v>0</v>
      </c>
      <c r="F8" s="10">
        <f>COUNTIFS(DATA!$A:$A,$G$3,DATA!$K:$K,"&gt;0",DATA!$I:$I,"&gt;="&amp;DATE($G$4,F$6,1),DATA!$A:$A,$G$3,DATA!$I:$I,"&lt;="&amp;DATE($G$4,F$6,F$5))</f>
        <v>0</v>
      </c>
      <c r="G8" s="10">
        <f>COUNTIFS(DATA!$A:$A,$G$3,DATA!$K:$K,"&gt;0",DATA!$I:$I,"&gt;="&amp;DATE($G$4,G$6,1),DATA!$A:$A,$G$3,DATA!$I:$I,"&lt;="&amp;DATE($G$4,G$6,G$5))</f>
        <v>0</v>
      </c>
      <c r="H8" s="10">
        <f>COUNTIFS(DATA!$A:$A,$G$3,DATA!$K:$K,"&gt;0",DATA!$I:$I,"&gt;="&amp;DATE($G$4,H$6,1),DATA!$A:$A,$G$3,DATA!$I:$I,"&lt;="&amp;DATE($G$4,H$6,H$5))</f>
        <v>0</v>
      </c>
      <c r="I8" s="10">
        <f>COUNTIFS(DATA!$A:$A,$G$3,DATA!$K:$K,"&gt;0",DATA!$I:$I,"&gt;="&amp;DATE($G$4,I$6,1),DATA!$A:$A,$G$3,DATA!$I:$I,"&lt;="&amp;DATE($G$4,I$6,I$5))</f>
        <v>0</v>
      </c>
      <c r="J8" s="10">
        <f>COUNTIFS(DATA!$A:$A,$G$3,DATA!$K:$K,"&gt;0",DATA!$I:$I,"&gt;="&amp;DATE($G$4,J$6,1),DATA!$A:$A,$G$3,DATA!$I:$I,"&lt;="&amp;DATE($G$4,J$6,J$5))</f>
        <v>0</v>
      </c>
      <c r="K8" s="10">
        <f>COUNTIFS(DATA!$A:$A,$G$3,DATA!$K:$K,"&gt;0",DATA!$I:$I,"&gt;="&amp;DATE($G$4,K$6,1),DATA!$A:$A,$G$3,DATA!$I:$I,"&lt;="&amp;DATE($G$4,K$6,K$5))</f>
        <v>0</v>
      </c>
      <c r="L8" s="10">
        <f>COUNTIFS(DATA!$A:$A,$G$3,DATA!$K:$K,"&gt;0",DATA!$I:$I,"&gt;="&amp;DATE($G$4,L$6,1),DATA!$A:$A,$G$3,DATA!$I:$I,"&lt;="&amp;DATE($G$4,L$6,L$5))</f>
        <v>0</v>
      </c>
      <c r="M8" s="10">
        <f>COUNTIFS(DATA!$A:$A,$G$3,DATA!$K:$K,"&gt;0",DATA!$I:$I,"&gt;="&amp;DATE($G$4,M$6,1),DATA!$A:$A,$G$3,DATA!$I:$I,"&lt;="&amp;DATE($G$4,M$6,M$5))</f>
        <v>0</v>
      </c>
      <c r="N8" s="10"/>
      <c r="O8" s="10"/>
      <c r="P8" s="17">
        <f t="shared" si="0"/>
        <v>0</v>
      </c>
      <c r="Q8" s="26" t="e">
        <f>P8/P7</f>
        <v>#DIV/0!</v>
      </c>
    </row>
    <row r="9" spans="1:17" ht="27" customHeight="1" outlineLevel="1" x14ac:dyDescent="0.25">
      <c r="A9" s="349"/>
      <c r="B9" s="21" t="s">
        <v>9923</v>
      </c>
      <c r="C9" s="184"/>
      <c r="D9" s="16">
        <f t="shared" ref="D9:J9" ca="1" si="1">IF(TODAY()&gt;DATE($G$4,D6,D5),D7-D8,0)</f>
        <v>0</v>
      </c>
      <c r="E9" s="10">
        <f t="shared" ca="1" si="1"/>
        <v>0</v>
      </c>
      <c r="F9" s="10">
        <f t="shared" ca="1" si="1"/>
        <v>0</v>
      </c>
      <c r="G9" s="10">
        <f t="shared" ca="1" si="1"/>
        <v>0</v>
      </c>
      <c r="H9" s="10">
        <f t="shared" ca="1" si="1"/>
        <v>0</v>
      </c>
      <c r="I9" s="10">
        <f t="shared" ca="1" si="1"/>
        <v>0</v>
      </c>
      <c r="J9" s="10">
        <f t="shared" ca="1" si="1"/>
        <v>0</v>
      </c>
      <c r="K9" s="10">
        <f ca="1">IF(TODAY()&gt;DATE($G$4,K6,K5),K7-K8,0)</f>
        <v>0</v>
      </c>
      <c r="L9" s="10">
        <f ca="1">IF(TODAY()&gt;DATE($G$4,L6,L5),L7-L8,0)</f>
        <v>0</v>
      </c>
      <c r="M9" s="10">
        <f ca="1">IF(TODAY()&gt;DATE($G$4,M6,M5),M7-M8,0)</f>
        <v>0</v>
      </c>
      <c r="N9" s="10"/>
      <c r="O9" s="10"/>
      <c r="P9" s="17">
        <f t="shared" ca="1" si="0"/>
        <v>0</v>
      </c>
      <c r="Q9" s="26" t="e">
        <f ca="1">P9/P8</f>
        <v>#DIV/0!</v>
      </c>
    </row>
    <row r="10" spans="1:17" ht="27" customHeight="1" outlineLevel="1" x14ac:dyDescent="0.25">
      <c r="A10" s="348" t="s">
        <v>9854</v>
      </c>
      <c r="B10" s="14" t="s">
        <v>9924</v>
      </c>
      <c r="C10" s="185"/>
      <c r="D10" s="67">
        <f t="shared" ref="D10:J10" si="2">SUM(D11:D14)</f>
        <v>0</v>
      </c>
      <c r="E10" s="68">
        <f t="shared" si="2"/>
        <v>0</v>
      </c>
      <c r="F10" s="68">
        <f t="shared" si="2"/>
        <v>0</v>
      </c>
      <c r="G10" s="68">
        <f t="shared" si="2"/>
        <v>0</v>
      </c>
      <c r="H10" s="68">
        <f t="shared" si="2"/>
        <v>0</v>
      </c>
      <c r="I10" s="68">
        <f t="shared" si="2"/>
        <v>0</v>
      </c>
      <c r="J10" s="68">
        <f t="shared" si="2"/>
        <v>0</v>
      </c>
      <c r="K10" s="68">
        <f>SUM(K11:K14)</f>
        <v>0</v>
      </c>
      <c r="L10" s="68">
        <f>SUM(L11:L14)</f>
        <v>0</v>
      </c>
      <c r="M10" s="68">
        <f>SUM(M11:M14)</f>
        <v>0</v>
      </c>
      <c r="N10" s="68"/>
      <c r="O10" s="68"/>
      <c r="P10" s="17">
        <f t="shared" si="0"/>
        <v>0</v>
      </c>
      <c r="Q10" s="26" t="e">
        <f>P10/P8</f>
        <v>#DIV/0!</v>
      </c>
    </row>
    <row r="11" spans="1:17" ht="27" customHeight="1" outlineLevel="1" x14ac:dyDescent="0.25">
      <c r="A11" s="348"/>
      <c r="B11" s="14" t="s">
        <v>9925</v>
      </c>
      <c r="C11" s="185" t="s">
        <v>66</v>
      </c>
      <c r="D11" s="16">
        <f>COUNTIFS(DATA!$A:$A,$G$3,DATA!$P:$P,"=E",DATA!$K:$K,"&gt;="&amp;DATE($G$4,D$6,1),DATA!$K:$K,"&lt;="&amp;DATE($G$4,D$6,D$5))</f>
        <v>0</v>
      </c>
      <c r="E11" s="10">
        <f>COUNTIFS(DATA!$A:$A,$G$3,DATA!$P:$P,"=E",DATA!$K:$K,"&gt;="&amp;DATE($G$4,E$6,1),DATA!$K:$K,"&lt;="&amp;DATE($G$4,E$6,E$5))</f>
        <v>0</v>
      </c>
      <c r="F11" s="10">
        <f>COUNTIFS(DATA!$A:$A,$G$3,DATA!$P:$P,"=E",DATA!$K:$K,"&gt;="&amp;DATE($G$4,F$6,1),DATA!$K:$K,"&lt;="&amp;DATE($G$4,F$6,F$5))</f>
        <v>0</v>
      </c>
      <c r="G11" s="10">
        <f>COUNTIFS(DATA!$A:$A,$G$3,DATA!$P:$P,"=E",DATA!$K:$K,"&gt;="&amp;DATE($G$4,G$6,1),DATA!$K:$K,"&lt;="&amp;DATE($G$4,G$6,G$5))</f>
        <v>0</v>
      </c>
      <c r="H11" s="10">
        <f>COUNTIFS(DATA!$A:$A,$G$3,DATA!$P:$P,"=E",DATA!$K:$K,"&gt;="&amp;DATE($G$4,H$6,1),DATA!$K:$K,"&lt;="&amp;DATE($G$4,H$6,H$5))</f>
        <v>0</v>
      </c>
      <c r="I11" s="10">
        <f>COUNTIFS(DATA!$A:$A,$G$3,DATA!$P:$P,"=E",DATA!$K:$K,"&gt;="&amp;DATE($G$4,I$6,1),DATA!$K:$K,"&lt;="&amp;DATE($G$4,I$6,I$5))</f>
        <v>0</v>
      </c>
      <c r="J11" s="10">
        <f>COUNTIFS(DATA!$A:$A,$G$3,DATA!$P:$P,"=E",DATA!$K:$K,"&gt;="&amp;DATE($G$4,J$6,1),DATA!$K:$K,"&lt;="&amp;DATE($G$4,J$6,J$5))</f>
        <v>0</v>
      </c>
      <c r="K11" s="10">
        <f>COUNTIFS(DATA!$A:$A,$G$3,DATA!$P:$P,"=E",DATA!$K:$K,"&gt;="&amp;DATE($G$4,K$6,1),DATA!$K:$K,"&lt;="&amp;DATE($G$4,K$6,K$5))</f>
        <v>0</v>
      </c>
      <c r="L11" s="10">
        <f>COUNTIFS(DATA!$A:$A,$G$3,DATA!$P:$P,"=E",DATA!$K:$K,"&gt;="&amp;DATE($G$4,L$6,1),DATA!$K:$K,"&lt;="&amp;DATE($G$4,L$6,L$5))</f>
        <v>0</v>
      </c>
      <c r="M11" s="10">
        <f>COUNTIFS(DATA!$A:$A,$G$3,DATA!$P:$P,"=E",DATA!$K:$K,"&gt;="&amp;DATE($G$4,M$6,1),DATA!$K:$K,"&lt;="&amp;DATE($G$4,M$6,M$5))</f>
        <v>0</v>
      </c>
      <c r="N11" s="10"/>
      <c r="O11" s="10"/>
      <c r="P11" s="17">
        <f t="shared" si="0"/>
        <v>0</v>
      </c>
      <c r="Q11" s="26" t="e">
        <f>P11/$P$10</f>
        <v>#DIV/0!</v>
      </c>
    </row>
    <row r="12" spans="1:17" ht="27" customHeight="1" outlineLevel="1" x14ac:dyDescent="0.25">
      <c r="A12" s="348"/>
      <c r="B12" s="14" t="s">
        <v>9926</v>
      </c>
      <c r="C12" s="185" t="s">
        <v>75</v>
      </c>
      <c r="D12" s="16">
        <f>COUNTIFS(DATA!$A:$A,$G$3,DATA!$P:$P,"=S",DATA!$K:$K,"&gt;="&amp;DATE($G$4,D$6,1),DATA!$K:$K,"&lt;="&amp;DATE($G$4,D$6,D$5))</f>
        <v>0</v>
      </c>
      <c r="E12" s="10">
        <f>COUNTIFS(DATA!$A:$A,$G$3,DATA!$P:$P,"=S",DATA!$K:$K,"&gt;="&amp;DATE($G$4,E$6,1),DATA!$K:$K,"&lt;="&amp;DATE($G$4,E$6,E$5))</f>
        <v>0</v>
      </c>
      <c r="F12" s="10">
        <f>COUNTIFS(DATA!$A:$A,$G$3,DATA!$P:$P,"=S",DATA!$K:$K,"&gt;="&amp;DATE($G$4,F$6,1),DATA!$K:$K,"&lt;="&amp;DATE($G$4,F$6,F$5))</f>
        <v>0</v>
      </c>
      <c r="G12" s="10">
        <f>COUNTIFS(DATA!$A:$A,$G$3,DATA!$P:$P,"=S",DATA!$K:$K,"&gt;="&amp;DATE($G$4,G$6,1),DATA!$K:$K,"&lt;="&amp;DATE($G$4,G$6,G$5))</f>
        <v>0</v>
      </c>
      <c r="H12" s="10">
        <f>COUNTIFS(DATA!$A:$A,$G$3,DATA!$P:$P,"=S",DATA!$K:$K,"&gt;="&amp;DATE($G$4,H$6,1),DATA!$K:$K,"&lt;="&amp;DATE($G$4,H$6,H$5))</f>
        <v>0</v>
      </c>
      <c r="I12" s="10">
        <f>COUNTIFS(DATA!$A:$A,$G$3,DATA!$P:$P,"=S",DATA!$K:$K,"&gt;="&amp;DATE($G$4,I$6,1),DATA!$K:$K,"&lt;="&amp;DATE($G$4,I$6,I$5))</f>
        <v>0</v>
      </c>
      <c r="J12" s="10">
        <f>COUNTIFS(DATA!$A:$A,$G$3,DATA!$P:$P,"=S",DATA!$K:$K,"&gt;="&amp;DATE($G$4,J$6,1),DATA!$K:$K,"&lt;="&amp;DATE($G$4,J$6,J$5))</f>
        <v>0</v>
      </c>
      <c r="K12" s="10">
        <f>COUNTIFS(DATA!$A:$A,$G$3,DATA!$P:$P,"=S",DATA!$K:$K,"&gt;="&amp;DATE($G$4,K$6,1),DATA!$K:$K,"&lt;="&amp;DATE($G$4,K$6,K$5))</f>
        <v>0</v>
      </c>
      <c r="L12" s="10">
        <f>COUNTIFS(DATA!$A:$A,$G$3,DATA!$P:$P,"=S",DATA!$K:$K,"&gt;="&amp;DATE($G$4,L$6,1),DATA!$K:$K,"&lt;="&amp;DATE($G$4,L$6,L$5))</f>
        <v>0</v>
      </c>
      <c r="M12" s="10">
        <f>COUNTIFS(DATA!$A:$A,$G$3,DATA!$P:$P,"=S",DATA!$K:$K,"&gt;="&amp;DATE($G$4,M$6,1),DATA!$K:$K,"&lt;="&amp;DATE($G$4,M$6,M$5))</f>
        <v>0</v>
      </c>
      <c r="N12" s="10"/>
      <c r="O12" s="10"/>
      <c r="P12" s="17">
        <f t="shared" si="0"/>
        <v>0</v>
      </c>
      <c r="Q12" s="26" t="e">
        <f>P12/$P$10</f>
        <v>#DIV/0!</v>
      </c>
    </row>
    <row r="13" spans="1:17" ht="27" customHeight="1" outlineLevel="1" x14ac:dyDescent="0.25">
      <c r="A13" s="348"/>
      <c r="B13" s="14" t="s">
        <v>9927</v>
      </c>
      <c r="C13" s="185" t="s">
        <v>110</v>
      </c>
      <c r="D13" s="16">
        <f>COUNTIFS(DATA!$A:$A,$G$3,DATA!$P:$P,"=A",DATA!$K:$K,"&gt;="&amp;DATE($G$4,D$6,1),DATA!$K:$K,"&lt;="&amp;DATE($G$4,D$6,D$5))</f>
        <v>0</v>
      </c>
      <c r="E13" s="10">
        <f>COUNTIFS(DATA!$A:$A,$G$3,DATA!$P:$P,"=A",DATA!$K:$K,"&gt;="&amp;DATE($G$4,E$6,1),DATA!$K:$K,"&lt;="&amp;DATE($G$4,E$6,E$5))</f>
        <v>0</v>
      </c>
      <c r="F13" s="10">
        <f>COUNTIFS(DATA!$A:$A,$G$3,DATA!$P:$P,"=A",DATA!$K:$K,"&gt;="&amp;DATE($G$4,F$6,1),DATA!$K:$K,"&lt;="&amp;DATE($G$4,F$6,F$5))</f>
        <v>0</v>
      </c>
      <c r="G13" s="10">
        <f>COUNTIFS(DATA!$A:$A,$G$3,DATA!$P:$P,"=A",DATA!$K:$K,"&gt;="&amp;DATE($G$4,G$6,1),DATA!$K:$K,"&lt;="&amp;DATE($G$4,G$6,G$5))</f>
        <v>0</v>
      </c>
      <c r="H13" s="10">
        <f>COUNTIFS(DATA!$A:$A,$G$3,DATA!$P:$P,"=A",DATA!$K:$K,"&gt;="&amp;DATE($G$4,H$6,1),DATA!$K:$K,"&lt;="&amp;DATE($G$4,H$6,H$5))</f>
        <v>0</v>
      </c>
      <c r="I13" s="10">
        <f>COUNTIFS(DATA!$A:$A,$G$3,DATA!$P:$P,"=A",DATA!$K:$K,"&gt;="&amp;DATE($G$4,I$6,1),DATA!$K:$K,"&lt;="&amp;DATE($G$4,I$6,I$5))</f>
        <v>0</v>
      </c>
      <c r="J13" s="10">
        <f>COUNTIFS(DATA!$A:$A,$G$3,DATA!$P:$P,"=A",DATA!$K:$K,"&gt;="&amp;DATE($G$4,J$6,1),DATA!$K:$K,"&lt;="&amp;DATE($G$4,J$6,J$5))</f>
        <v>0</v>
      </c>
      <c r="K13" s="10">
        <f>COUNTIFS(DATA!$A:$A,$G$3,DATA!$P:$P,"=A",DATA!$K:$K,"&gt;="&amp;DATE($G$4,K$6,1),DATA!$K:$K,"&lt;="&amp;DATE($G$4,K$6,K$5))</f>
        <v>0</v>
      </c>
      <c r="L13" s="10">
        <f>COUNTIFS(DATA!$A:$A,$G$3,DATA!$P:$P,"=A",DATA!$K:$K,"&gt;="&amp;DATE($G$4,L$6,1),DATA!$K:$K,"&lt;="&amp;DATE($G$4,L$6,L$5))</f>
        <v>0</v>
      </c>
      <c r="M13" s="10">
        <f>COUNTIFS(DATA!$A:$A,$G$3,DATA!$P:$P,"=A",DATA!$K:$K,"&gt;="&amp;DATE($G$4,M$6,1),DATA!$K:$K,"&lt;="&amp;DATE($G$4,M$6,M$5))</f>
        <v>0</v>
      </c>
      <c r="N13" s="10"/>
      <c r="O13" s="10"/>
      <c r="P13" s="17">
        <f t="shared" si="0"/>
        <v>0</v>
      </c>
      <c r="Q13" s="26" t="e">
        <f>P13/$P$10</f>
        <v>#DIV/0!</v>
      </c>
    </row>
    <row r="14" spans="1:17" ht="27" customHeight="1" outlineLevel="1" x14ac:dyDescent="0.25">
      <c r="A14" s="349"/>
      <c r="B14" s="14" t="s">
        <v>9928</v>
      </c>
      <c r="C14" s="185" t="s">
        <v>970</v>
      </c>
      <c r="D14" s="16">
        <f>COUNTIFS(DATA!$A:$A,$G$3,DATA!$P:$P,"=D",DATA!$K:$K,"&gt;="&amp;DATE($G$4,D$6,1),DATA!$K:$K,"&lt;="&amp;DATE($G$4,D$6,D$5))</f>
        <v>0</v>
      </c>
      <c r="E14" s="10">
        <f>COUNTIFS(DATA!$A:$A,$G$3,DATA!$P:$P,"=D",DATA!$K:$K,"&gt;="&amp;DATE($G$4,E$6,1),DATA!$K:$K,"&lt;="&amp;DATE($G$4,E$6,E$5))</f>
        <v>0</v>
      </c>
      <c r="F14" s="10">
        <f>COUNTIFS(DATA!$A:$A,$G$3,DATA!$P:$P,"=D",DATA!$K:$K,"&gt;="&amp;DATE($G$4,F$6,1),DATA!$K:$K,"&lt;="&amp;DATE($G$4,F$6,F$5))</f>
        <v>0</v>
      </c>
      <c r="G14" s="10">
        <f>COUNTIFS(DATA!$A:$A,$G$3,DATA!$P:$P,"=D",DATA!$K:$K,"&gt;="&amp;DATE($G$4,G$6,1),DATA!$K:$K,"&lt;="&amp;DATE($G$4,G$6,G$5))</f>
        <v>0</v>
      </c>
      <c r="H14" s="10">
        <f>COUNTIFS(DATA!$A:$A,$G$3,DATA!$P:$P,"=D",DATA!$K:$K,"&gt;="&amp;DATE($G$4,H$6,1),DATA!$K:$K,"&lt;="&amp;DATE($G$4,H$6,H$5))</f>
        <v>0</v>
      </c>
      <c r="I14" s="10">
        <f>COUNTIFS(DATA!$A:$A,$G$3,DATA!$P:$P,"=D",DATA!$K:$K,"&gt;="&amp;DATE($G$4,I$6,1),DATA!$K:$K,"&lt;="&amp;DATE($G$4,I$6,I$5))</f>
        <v>0</v>
      </c>
      <c r="J14" s="10">
        <f>COUNTIFS(DATA!$A:$A,$G$3,DATA!$P:$P,"=D",DATA!$K:$K,"&gt;="&amp;DATE($G$4,J$6,1),DATA!$K:$K,"&lt;="&amp;DATE($G$4,J$6,J$5))</f>
        <v>0</v>
      </c>
      <c r="K14" s="10">
        <f>COUNTIFS(DATA!$A:$A,$G$3,DATA!$P:$P,"=D",DATA!$K:$K,"&gt;="&amp;DATE($G$4,K$6,1),DATA!$K:$K,"&lt;="&amp;DATE($G$4,K$6,K$5))</f>
        <v>0</v>
      </c>
      <c r="L14" s="10">
        <f>COUNTIFS(DATA!$A:$A,$G$3,DATA!$P:$P,"=D",DATA!$K:$K,"&gt;="&amp;DATE($G$4,L$6,1),DATA!$K:$K,"&lt;="&amp;DATE($G$4,L$6,L$5))</f>
        <v>0</v>
      </c>
      <c r="M14" s="10">
        <f>COUNTIFS(DATA!$A:$A,$G$3,DATA!$P:$P,"=D",DATA!$K:$K,"&gt;="&amp;DATE($G$4,M$6,1),DATA!$K:$K,"&lt;="&amp;DATE($G$4,M$6,M$5))</f>
        <v>0</v>
      </c>
      <c r="N14" s="10"/>
      <c r="O14" s="10"/>
      <c r="P14" s="17">
        <f t="shared" si="0"/>
        <v>0</v>
      </c>
      <c r="Q14" s="26" t="e">
        <f>P14/$P$10</f>
        <v>#DIV/0!</v>
      </c>
    </row>
    <row r="15" spans="1:17" ht="30" customHeight="1" x14ac:dyDescent="0.25">
      <c r="A15" s="356" t="s">
        <v>9860</v>
      </c>
      <c r="B15" s="14" t="s">
        <v>9929</v>
      </c>
      <c r="C15" s="185"/>
      <c r="D15" s="70">
        <v>0.95</v>
      </c>
      <c r="E15" s="71">
        <f>D15</f>
        <v>0.95</v>
      </c>
      <c r="F15" s="71">
        <f t="shared" ref="F15:N15" si="3">E15</f>
        <v>0.95</v>
      </c>
      <c r="G15" s="71">
        <f t="shared" si="3"/>
        <v>0.95</v>
      </c>
      <c r="H15" s="71">
        <f t="shared" si="3"/>
        <v>0.95</v>
      </c>
      <c r="I15" s="71">
        <f t="shared" si="3"/>
        <v>0.95</v>
      </c>
      <c r="J15" s="71">
        <f t="shared" si="3"/>
        <v>0.95</v>
      </c>
      <c r="K15" s="71">
        <f t="shared" si="3"/>
        <v>0.95</v>
      </c>
      <c r="L15" s="71">
        <f t="shared" si="3"/>
        <v>0.95</v>
      </c>
      <c r="M15" s="71">
        <f t="shared" si="3"/>
        <v>0.95</v>
      </c>
      <c r="N15" s="71">
        <f t="shared" si="3"/>
        <v>0.95</v>
      </c>
      <c r="O15" s="139">
        <f>N15</f>
        <v>0.95</v>
      </c>
      <c r="P15" s="253">
        <f>O15</f>
        <v>0.95</v>
      </c>
      <c r="Q15" s="26" t="e">
        <f>P15/P16</f>
        <v>#VALUE!</v>
      </c>
    </row>
    <row r="16" spans="1:17" ht="30" customHeight="1" thickBot="1" x14ac:dyDescent="0.3">
      <c r="A16" s="357"/>
      <c r="B16" s="15" t="s">
        <v>9930</v>
      </c>
      <c r="C16" s="188"/>
      <c r="D16" s="291" t="str">
        <f t="shared" ref="D16:P16" si="4">IF(D10&gt;0,(D12+D11)/D10,"")</f>
        <v/>
      </c>
      <c r="E16" s="72" t="str">
        <f t="shared" si="4"/>
        <v/>
      </c>
      <c r="F16" s="72" t="str">
        <f t="shared" si="4"/>
        <v/>
      </c>
      <c r="G16" s="72" t="str">
        <f t="shared" si="4"/>
        <v/>
      </c>
      <c r="H16" s="72" t="str">
        <f t="shared" si="4"/>
        <v/>
      </c>
      <c r="I16" s="72" t="str">
        <f t="shared" si="4"/>
        <v/>
      </c>
      <c r="J16" s="72" t="str">
        <f t="shared" si="4"/>
        <v/>
      </c>
      <c r="K16" s="72" t="str">
        <f t="shared" si="4"/>
        <v/>
      </c>
      <c r="L16" s="72" t="str">
        <f t="shared" si="4"/>
        <v/>
      </c>
      <c r="M16" s="72" t="str">
        <f t="shared" si="4"/>
        <v/>
      </c>
      <c r="N16" s="72" t="str">
        <f t="shared" si="4"/>
        <v/>
      </c>
      <c r="O16" s="254" t="str">
        <f t="shared" si="4"/>
        <v/>
      </c>
      <c r="P16" s="57" t="str">
        <f t="shared" si="4"/>
        <v/>
      </c>
      <c r="Q16" s="26"/>
    </row>
    <row r="17" spans="1:17" x14ac:dyDescent="0.25">
      <c r="A17" s="3"/>
      <c r="B17" s="4"/>
      <c r="C17" s="186"/>
      <c r="D17" s="5"/>
      <c r="E17" s="5"/>
      <c r="F17" s="5"/>
      <c r="G17" s="5"/>
      <c r="H17" s="5"/>
      <c r="I17" s="5"/>
      <c r="J17" s="5"/>
      <c r="K17" s="6"/>
      <c r="L17" s="6"/>
      <c r="M17" s="6"/>
      <c r="N17" s="6"/>
      <c r="O17" s="6"/>
      <c r="P17" s="8" t="str">
        <f>P16</f>
        <v/>
      </c>
      <c r="Q17" s="9"/>
    </row>
    <row r="18" spans="1:17" x14ac:dyDescent="0.25">
      <c r="A18" s="3"/>
      <c r="B18" s="4"/>
      <c r="C18" s="186"/>
      <c r="D18" s="5"/>
      <c r="E18" s="5"/>
      <c r="F18" s="5"/>
      <c r="G18" s="5"/>
      <c r="H18" s="5"/>
      <c r="I18" s="5"/>
      <c r="J18" s="5"/>
      <c r="K18" s="6"/>
      <c r="L18" s="6"/>
      <c r="M18" s="6"/>
      <c r="N18" s="6"/>
      <c r="O18" s="6"/>
      <c r="P18" s="8"/>
      <c r="Q18" s="9"/>
    </row>
    <row r="19" spans="1:17" x14ac:dyDescent="0.25">
      <c r="A19" s="3"/>
      <c r="B19" s="4"/>
      <c r="C19" s="186"/>
      <c r="D19" s="5"/>
      <c r="E19" s="5"/>
      <c r="F19" s="5"/>
      <c r="G19" s="5"/>
      <c r="H19" s="5"/>
      <c r="I19" s="5"/>
      <c r="J19" s="5"/>
      <c r="K19" s="6"/>
      <c r="L19" s="6"/>
      <c r="M19" s="6"/>
      <c r="N19" s="6"/>
      <c r="O19" s="6"/>
      <c r="P19" s="8"/>
      <c r="Q19" s="9"/>
    </row>
    <row r="20" spans="1:17" x14ac:dyDescent="0.25">
      <c r="A20" s="3"/>
      <c r="B20" s="4"/>
      <c r="C20" s="186"/>
      <c r="D20" s="5"/>
      <c r="E20" s="5"/>
      <c r="F20" s="5"/>
      <c r="G20" s="5"/>
      <c r="H20" s="5"/>
      <c r="I20" s="5"/>
      <c r="J20" s="5"/>
      <c r="K20" s="6"/>
      <c r="L20" s="6"/>
      <c r="M20" s="6"/>
      <c r="N20" s="6"/>
      <c r="O20" s="6"/>
      <c r="P20" s="8"/>
      <c r="Q20" s="9"/>
    </row>
    <row r="21" spans="1:17" x14ac:dyDescent="0.25">
      <c r="A21" s="3"/>
      <c r="B21" s="7"/>
      <c r="C21" s="187"/>
      <c r="D21" s="5"/>
      <c r="E21" s="5"/>
      <c r="F21" s="5"/>
      <c r="G21" s="5"/>
      <c r="H21" s="5"/>
      <c r="I21" s="5"/>
      <c r="J21" s="5"/>
      <c r="K21" s="6"/>
      <c r="L21" s="6"/>
      <c r="M21" s="6"/>
      <c r="N21" s="6"/>
      <c r="O21" s="6"/>
      <c r="P21" s="8"/>
      <c r="Q21" s="9"/>
    </row>
    <row r="22" spans="1:17" x14ac:dyDescent="0.25">
      <c r="A22" s="9"/>
      <c r="B22" s="9"/>
      <c r="C22" s="13"/>
      <c r="D22" s="13"/>
      <c r="E22" s="13"/>
      <c r="F22" s="13"/>
      <c r="G22" s="9"/>
      <c r="H22" s="9"/>
      <c r="I22" s="9"/>
      <c r="J22" s="9"/>
      <c r="K22" s="9"/>
      <c r="L22" s="9"/>
      <c r="M22" s="9"/>
      <c r="N22" s="9"/>
      <c r="O22" s="9"/>
      <c r="P22" s="9"/>
      <c r="Q22" s="9"/>
    </row>
    <row r="23" spans="1:17" x14ac:dyDescent="0.25">
      <c r="A23" s="9"/>
      <c r="B23" s="9"/>
      <c r="C23" s="13"/>
      <c r="D23" s="13"/>
      <c r="E23" s="13"/>
      <c r="F23" s="13"/>
      <c r="G23" s="9"/>
      <c r="H23" s="9"/>
      <c r="I23" s="9"/>
      <c r="J23" s="9"/>
      <c r="K23" s="9"/>
      <c r="L23" s="9"/>
      <c r="M23" s="9"/>
      <c r="N23" s="9"/>
      <c r="O23" s="9"/>
      <c r="P23" s="9"/>
      <c r="Q23" s="9"/>
    </row>
    <row r="24" spans="1:17" x14ac:dyDescent="0.25">
      <c r="A24" s="9"/>
      <c r="B24" s="9"/>
      <c r="C24" s="13"/>
      <c r="D24" s="13"/>
      <c r="E24" s="13"/>
      <c r="F24" s="13"/>
      <c r="G24" s="9"/>
      <c r="H24" s="9"/>
      <c r="I24" s="9"/>
      <c r="J24" s="9"/>
      <c r="K24" s="9"/>
      <c r="L24" s="9"/>
      <c r="M24" s="9"/>
      <c r="N24" s="9"/>
      <c r="O24" s="9"/>
      <c r="P24" s="9"/>
      <c r="Q24" s="9"/>
    </row>
    <row r="25" spans="1:17" x14ac:dyDescent="0.25">
      <c r="A25" s="9"/>
      <c r="B25" s="9"/>
      <c r="C25" s="13"/>
      <c r="D25" s="13"/>
      <c r="E25" s="13"/>
      <c r="F25" s="13"/>
      <c r="G25" s="9"/>
      <c r="H25" s="9"/>
      <c r="I25" s="9"/>
      <c r="J25" s="9"/>
      <c r="K25" s="9"/>
      <c r="L25" s="9"/>
      <c r="M25" s="9"/>
      <c r="N25" s="9"/>
      <c r="O25" s="9"/>
      <c r="P25" s="9"/>
      <c r="Q25" s="9"/>
    </row>
    <row r="26" spans="1:17" x14ac:dyDescent="0.25">
      <c r="A26" s="9"/>
      <c r="B26" s="9"/>
      <c r="C26" s="13"/>
      <c r="D26" s="13"/>
      <c r="E26" s="13"/>
      <c r="F26" s="13"/>
      <c r="G26" s="9"/>
      <c r="H26" s="9"/>
      <c r="I26" s="9"/>
      <c r="J26" s="9"/>
      <c r="K26" s="9"/>
      <c r="L26" s="9"/>
      <c r="M26" s="9"/>
      <c r="N26" s="9"/>
      <c r="O26" s="9"/>
      <c r="P26" s="9"/>
      <c r="Q26" s="9"/>
    </row>
    <row r="27" spans="1:17" x14ac:dyDescent="0.25">
      <c r="A27" s="9"/>
      <c r="B27" s="9"/>
      <c r="C27" s="13"/>
      <c r="D27" s="13"/>
      <c r="E27" s="13"/>
      <c r="F27" s="13"/>
      <c r="G27" s="9"/>
      <c r="H27" s="9"/>
      <c r="I27" s="9"/>
      <c r="J27" s="9"/>
      <c r="K27" s="9"/>
      <c r="L27" s="9"/>
      <c r="M27" s="9"/>
      <c r="N27" s="9"/>
      <c r="O27" s="9"/>
      <c r="P27" s="9"/>
      <c r="Q27" s="9"/>
    </row>
    <row r="28" spans="1:17" x14ac:dyDescent="0.25">
      <c r="A28" s="9"/>
      <c r="B28" s="9"/>
      <c r="C28" s="13"/>
      <c r="D28" s="13"/>
      <c r="E28" s="13"/>
      <c r="F28" s="13"/>
      <c r="G28" s="9"/>
      <c r="H28" s="9"/>
      <c r="I28" s="9"/>
      <c r="J28" s="9"/>
      <c r="K28" s="9"/>
      <c r="L28" s="9"/>
      <c r="M28" s="9"/>
      <c r="N28" s="9"/>
      <c r="O28" s="9"/>
      <c r="P28" s="9"/>
      <c r="Q28" s="9"/>
    </row>
    <row r="29" spans="1:17" x14ac:dyDescent="0.25">
      <c r="A29" s="9"/>
      <c r="B29" s="9"/>
      <c r="C29" s="13"/>
      <c r="D29" s="13"/>
      <c r="E29" s="13"/>
      <c r="F29" s="13"/>
      <c r="G29" s="9"/>
      <c r="H29" s="9"/>
      <c r="I29" s="9"/>
      <c r="J29" s="9"/>
      <c r="K29" s="9"/>
      <c r="L29" s="9"/>
      <c r="M29" s="9"/>
      <c r="N29" s="9"/>
      <c r="O29" s="9"/>
      <c r="P29" s="9"/>
      <c r="Q29" s="9"/>
    </row>
    <row r="30" spans="1:17" x14ac:dyDescent="0.25">
      <c r="A30" s="9"/>
      <c r="B30" s="9"/>
      <c r="C30" s="13"/>
      <c r="D30" s="13"/>
      <c r="E30" s="13"/>
      <c r="F30" s="13"/>
      <c r="G30" s="9"/>
      <c r="H30" s="9"/>
      <c r="I30" s="9"/>
      <c r="J30" s="9"/>
      <c r="K30" s="9"/>
      <c r="L30" s="9"/>
      <c r="M30" s="9"/>
      <c r="N30" s="9"/>
      <c r="O30" s="9"/>
      <c r="P30" s="9"/>
      <c r="Q30" s="9"/>
    </row>
    <row r="31" spans="1:17" x14ac:dyDescent="0.25">
      <c r="A31" s="9"/>
      <c r="B31" s="9"/>
      <c r="C31" s="13"/>
      <c r="D31" s="13"/>
      <c r="E31" s="13"/>
      <c r="F31" s="13"/>
      <c r="G31" s="9"/>
      <c r="H31" s="9"/>
      <c r="I31" s="9"/>
      <c r="J31" s="9"/>
      <c r="K31" s="9"/>
      <c r="L31" s="9"/>
      <c r="M31" s="9"/>
      <c r="N31" s="9"/>
      <c r="O31" s="9"/>
      <c r="P31" s="9"/>
      <c r="Q31" s="9"/>
    </row>
    <row r="32" spans="1:17" x14ac:dyDescent="0.25">
      <c r="A32" s="9"/>
      <c r="B32" s="9"/>
      <c r="C32" s="13"/>
      <c r="D32" s="13"/>
      <c r="E32" s="13"/>
      <c r="F32" s="13"/>
      <c r="G32" s="9"/>
      <c r="H32" s="9"/>
      <c r="I32" s="9"/>
      <c r="J32" s="9"/>
      <c r="K32" s="9"/>
      <c r="L32" s="9"/>
      <c r="M32" s="9"/>
      <c r="N32" s="9"/>
      <c r="O32" s="9"/>
      <c r="P32" s="9"/>
      <c r="Q32" s="9"/>
    </row>
    <row r="33" spans="1:17" x14ac:dyDescent="0.25">
      <c r="A33" s="9"/>
      <c r="B33" s="9"/>
      <c r="C33" s="13"/>
      <c r="D33" s="13"/>
      <c r="E33" s="13"/>
      <c r="F33" s="13"/>
      <c r="G33" s="9"/>
      <c r="H33" s="9"/>
      <c r="I33" s="9"/>
      <c r="J33" s="9"/>
      <c r="K33" s="9"/>
      <c r="L33" s="9"/>
      <c r="M33" s="9"/>
      <c r="N33" s="9"/>
      <c r="O33" s="9"/>
      <c r="P33" s="9"/>
      <c r="Q33" s="9"/>
    </row>
    <row r="34" spans="1:17" x14ac:dyDescent="0.25">
      <c r="A34" s="9"/>
      <c r="B34" s="9"/>
      <c r="C34" s="13"/>
      <c r="D34" s="13"/>
      <c r="E34" s="13"/>
      <c r="F34" s="13"/>
      <c r="G34" s="9"/>
      <c r="H34" s="9"/>
      <c r="I34" s="9"/>
      <c r="J34" s="9"/>
      <c r="K34" s="9"/>
      <c r="L34" s="9"/>
      <c r="M34" s="9"/>
      <c r="N34" s="9"/>
      <c r="O34" s="9"/>
      <c r="P34" s="9"/>
      <c r="Q34" s="9"/>
    </row>
    <row r="35" spans="1:17" x14ac:dyDescent="0.25">
      <c r="A35" s="9"/>
      <c r="B35" s="9"/>
      <c r="C35" s="13"/>
      <c r="D35" s="13"/>
      <c r="E35" s="13"/>
      <c r="F35" s="13"/>
      <c r="G35" s="9"/>
      <c r="H35" s="9"/>
      <c r="I35" s="9"/>
      <c r="J35" s="9"/>
      <c r="K35" s="9"/>
      <c r="L35" s="9"/>
      <c r="M35" s="9"/>
      <c r="N35" s="9"/>
      <c r="O35" s="9"/>
      <c r="P35" s="9"/>
      <c r="Q35" s="9"/>
    </row>
    <row r="36" spans="1:17" x14ac:dyDescent="0.25">
      <c r="A36" s="9"/>
      <c r="B36" s="9"/>
      <c r="C36" s="13"/>
      <c r="D36" s="13"/>
      <c r="E36" s="13"/>
      <c r="F36" s="13"/>
      <c r="G36" s="9"/>
      <c r="H36" s="9"/>
      <c r="I36" s="9"/>
      <c r="J36" s="9"/>
      <c r="K36" s="9"/>
      <c r="L36" s="9"/>
      <c r="M36" s="9"/>
      <c r="N36" s="9"/>
      <c r="O36" s="9"/>
      <c r="P36" s="9"/>
      <c r="Q36" s="9"/>
    </row>
    <row r="37" spans="1:17" x14ac:dyDescent="0.25">
      <c r="A37" s="9"/>
      <c r="B37" s="9"/>
      <c r="C37" s="13"/>
      <c r="D37" s="13"/>
      <c r="E37" s="13"/>
      <c r="F37" s="13"/>
      <c r="G37" s="9"/>
      <c r="H37" s="9"/>
      <c r="I37" s="9"/>
      <c r="J37" s="9"/>
      <c r="K37" s="9"/>
      <c r="L37" s="9"/>
      <c r="M37" s="9"/>
      <c r="N37" s="9"/>
      <c r="O37" s="9"/>
      <c r="P37" s="9"/>
      <c r="Q37" s="9"/>
    </row>
    <row r="38" spans="1:17" x14ac:dyDescent="0.25">
      <c r="A38" s="9"/>
      <c r="B38" s="9"/>
      <c r="C38" s="13"/>
      <c r="D38" s="9"/>
      <c r="E38" s="9"/>
      <c r="F38" s="9"/>
      <c r="G38" s="9"/>
      <c r="H38" s="9"/>
      <c r="I38" s="9"/>
      <c r="J38" s="9"/>
      <c r="K38" s="9"/>
      <c r="L38" s="9"/>
      <c r="M38" s="9"/>
      <c r="N38" s="9"/>
      <c r="O38" s="9"/>
      <c r="P38" s="9"/>
      <c r="Q38" s="9"/>
    </row>
    <row r="39" spans="1:17" x14ac:dyDescent="0.25">
      <c r="A39" s="9"/>
      <c r="B39" s="9"/>
      <c r="C39" s="13"/>
      <c r="D39" s="9"/>
      <c r="E39" s="9"/>
      <c r="F39" s="9"/>
      <c r="G39" s="9"/>
      <c r="H39" s="9"/>
      <c r="I39" s="9"/>
      <c r="J39" s="9"/>
      <c r="K39" s="9"/>
      <c r="L39" s="9"/>
      <c r="M39" s="9"/>
      <c r="N39" s="9"/>
      <c r="O39" s="9"/>
      <c r="P39" s="9"/>
      <c r="Q39" s="9"/>
    </row>
    <row r="40" spans="1:17" x14ac:dyDescent="0.25">
      <c r="A40" s="9"/>
      <c r="B40" s="9"/>
      <c r="C40" s="13"/>
      <c r="D40" s="9"/>
      <c r="E40" s="9"/>
      <c r="F40" s="9"/>
      <c r="G40" s="9"/>
      <c r="H40" s="9"/>
      <c r="I40" s="9"/>
      <c r="J40" s="9"/>
      <c r="K40" s="9"/>
      <c r="L40" s="9"/>
      <c r="M40" s="9"/>
      <c r="N40" s="9"/>
      <c r="O40" s="9"/>
      <c r="P40" s="9"/>
      <c r="Q40" s="9"/>
    </row>
    <row r="41" spans="1:17" x14ac:dyDescent="0.25">
      <c r="A41" s="9"/>
      <c r="B41" s="9"/>
      <c r="C41" s="13"/>
      <c r="D41" s="9"/>
      <c r="E41" s="9"/>
      <c r="F41" s="9"/>
      <c r="G41" s="9"/>
      <c r="H41" s="9"/>
      <c r="I41" s="9"/>
      <c r="J41" s="9"/>
      <c r="K41" s="9"/>
      <c r="L41" s="9"/>
      <c r="M41" s="9"/>
      <c r="N41" s="9"/>
      <c r="O41" s="9"/>
      <c r="P41" s="9"/>
    </row>
    <row r="42" spans="1:17" x14ac:dyDescent="0.25">
      <c r="A42" s="9"/>
      <c r="B42" s="9"/>
      <c r="C42" s="13"/>
      <c r="D42" s="9"/>
      <c r="E42" s="9"/>
      <c r="F42" s="9"/>
      <c r="G42" s="9"/>
      <c r="H42" s="9"/>
      <c r="I42" s="9"/>
      <c r="J42" s="9"/>
      <c r="K42" s="9"/>
      <c r="L42" s="9"/>
      <c r="M42" s="9"/>
      <c r="N42" s="9"/>
      <c r="O42" s="9"/>
      <c r="P42" s="9"/>
    </row>
  </sheetData>
  <mergeCells count="4">
    <mergeCell ref="O3:P3"/>
    <mergeCell ref="A7:A9"/>
    <mergeCell ref="A10:A14"/>
    <mergeCell ref="A15:A16"/>
  </mergeCells>
  <conditionalFormatting sqref="D9:O9">
    <cfRule type="cellIs" dxfId="48" priority="1" operator="greaterThan">
      <formula>0</formula>
    </cfRule>
  </conditionalFormatting>
  <conditionalFormatting sqref="P14">
    <cfRule type="cellIs" dxfId="47" priority="2" operator="greaterThan">
      <formula>0</formula>
    </cfRule>
  </conditionalFormatting>
  <printOptions horizontalCentered="1"/>
  <pageMargins left="0.03" right="0.05" top="0.31" bottom="0.3" header="0.17" footer="0.23"/>
  <pageSetup paperSize="9" scale="75" orientation="landscape"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pageSetUpPr fitToPage="1"/>
  </sheetPr>
  <dimension ref="A1:K37"/>
  <sheetViews>
    <sheetView topLeftCell="A25" zoomScale="60" zoomScaleNormal="60" zoomScaleSheetLayoutView="70" workbookViewId="0">
      <selection activeCell="K6" sqref="K6"/>
    </sheetView>
  </sheetViews>
  <sheetFormatPr defaultColWidth="9.140625" defaultRowHeight="15" x14ac:dyDescent="0.25"/>
  <cols>
    <col min="1" max="1" width="6.5703125" style="144" customWidth="1"/>
    <col min="2" max="2" width="32.85546875" style="2" customWidth="1"/>
    <col min="3" max="3" width="16.5703125" style="2" customWidth="1"/>
    <col min="4" max="8" width="15" style="2" customWidth="1"/>
    <col min="9" max="9" width="12.28515625" style="2" customWidth="1"/>
    <col min="10" max="10" width="2.5703125" style="2" customWidth="1"/>
    <col min="11" max="11" width="19.7109375" style="2" customWidth="1"/>
    <col min="12" max="12" width="1.85546875" style="2" customWidth="1"/>
    <col min="13" max="13" width="15" style="2" customWidth="1"/>
    <col min="14" max="16384" width="9.140625" style="2"/>
  </cols>
  <sheetData>
    <row r="1" spans="1:11" ht="48.75" customHeight="1" x14ac:dyDescent="0.25">
      <c r="A1" s="13"/>
      <c r="B1" s="33"/>
      <c r="C1" s="351" t="s">
        <v>9931</v>
      </c>
      <c r="D1" s="351"/>
      <c r="E1" s="351"/>
      <c r="F1" s="351"/>
      <c r="G1" s="351"/>
      <c r="H1" s="351"/>
      <c r="I1" s="351"/>
    </row>
    <row r="2" spans="1:11" ht="25.5" customHeight="1" x14ac:dyDescent="0.25">
      <c r="A2" s="151" t="s">
        <v>9843</v>
      </c>
      <c r="B2" s="33"/>
      <c r="C2" s="352" t="s">
        <v>9864</v>
      </c>
      <c r="D2" s="353"/>
      <c r="E2" s="353"/>
      <c r="F2" s="353"/>
      <c r="G2" s="353"/>
      <c r="H2" s="353"/>
      <c r="I2" s="353"/>
    </row>
    <row r="3" spans="1:11" s="39" customFormat="1" ht="20.100000000000001" customHeight="1" x14ac:dyDescent="0.25">
      <c r="A3" s="34"/>
      <c r="B3" s="35" t="s">
        <v>9882</v>
      </c>
      <c r="C3" s="36">
        <v>45261</v>
      </c>
      <c r="D3" s="34" t="s">
        <v>9883</v>
      </c>
      <c r="E3" s="354">
        <f>EOMONTH(C3,0)</f>
        <v>45291</v>
      </c>
      <c r="F3" s="354"/>
      <c r="G3" s="37"/>
      <c r="H3" s="37"/>
      <c r="I3" s="38" t="s">
        <v>9884</v>
      </c>
    </row>
    <row r="4" spans="1:11" s="39" customFormat="1" ht="20.100000000000001" customHeight="1" x14ac:dyDescent="0.25">
      <c r="A4" s="48" t="s">
        <v>9885</v>
      </c>
      <c r="B4" s="35"/>
      <c r="C4" s="36"/>
      <c r="D4" s="34"/>
      <c r="E4" s="36"/>
      <c r="F4" s="34"/>
      <c r="G4" s="37"/>
      <c r="H4" s="37"/>
      <c r="I4" s="38"/>
    </row>
    <row r="5" spans="1:11" ht="6" hidden="1" customHeight="1" x14ac:dyDescent="0.25"/>
    <row r="6" spans="1:11" s="41" customFormat="1" ht="74.25" customHeight="1" x14ac:dyDescent="0.25">
      <c r="A6" s="40" t="s">
        <v>9886</v>
      </c>
      <c r="B6" s="40" t="s">
        <v>9887</v>
      </c>
      <c r="C6" s="40" t="s">
        <v>9932</v>
      </c>
      <c r="D6" s="40" t="s">
        <v>9889</v>
      </c>
      <c r="E6" s="40" t="s">
        <v>9890</v>
      </c>
      <c r="F6" s="40" t="s">
        <v>9891</v>
      </c>
      <c r="G6" s="40" t="s">
        <v>9892</v>
      </c>
      <c r="H6" s="40" t="s">
        <v>9893</v>
      </c>
      <c r="I6" s="40" t="s">
        <v>9894</v>
      </c>
      <c r="K6" s="40" t="s">
        <v>9868</v>
      </c>
    </row>
    <row r="7" spans="1:11" s="43" customFormat="1" ht="39" customHeight="1" x14ac:dyDescent="0.25">
      <c r="A7" s="42" t="s">
        <v>9895</v>
      </c>
      <c r="B7" s="42" t="s">
        <v>9896</v>
      </c>
      <c r="C7" s="42" t="s">
        <v>9897</v>
      </c>
      <c r="D7" s="42" t="s">
        <v>9898</v>
      </c>
      <c r="E7" s="42" t="s">
        <v>9899</v>
      </c>
      <c r="F7" s="42" t="s">
        <v>9900</v>
      </c>
      <c r="G7" s="42" t="s">
        <v>9901</v>
      </c>
      <c r="H7" s="42" t="s">
        <v>9902</v>
      </c>
      <c r="I7" s="42" t="s">
        <v>9903</v>
      </c>
      <c r="K7" s="42" t="s">
        <v>9904</v>
      </c>
    </row>
    <row r="8" spans="1:11" ht="24.75" customHeight="1" x14ac:dyDescent="0.25">
      <c r="A8" s="315">
        <v>1</v>
      </c>
      <c r="B8" s="45" t="str">
        <f>VLOOKUP(K8, StaffList!B:C,2,FALSE)</f>
        <v>Lê Hùng Mạnh</v>
      </c>
      <c r="C8" s="275">
        <f>COUNTIFS(DATA!$F:$F,"=Trouble shooting", DATA!$N:$N,$K:$K,DATA!$K:$K,"&gt;="&amp;$C$3,DATA!$K:$K,"&lt;="&amp;$E$3)</f>
        <v>0</v>
      </c>
      <c r="D8" s="275">
        <f>COUNTIFS(DATA!$P:$P,"=E", DATA!$F:$F,"=Trouble shooting",DATA!$N:$N,$K:$K,DATA!$K:$K,"&gt;="&amp;$C$3,DATA!$K:$K,"&lt;="&amp;$E$3)</f>
        <v>0</v>
      </c>
      <c r="E8" s="275">
        <f>COUNTIFS(DATA!$P:$P,"=S", DATA!$F:$F,"=Trouble shooting",DATA!$N:$N,$K:$K,DATA!$K:$K,"&gt;="&amp;$C$3,DATA!$K:$K,"&lt;="&amp;$E$3)</f>
        <v>0</v>
      </c>
      <c r="F8" s="275">
        <f>COUNTIFS(DATA!$P:$P,"=A", DATA!$F:$F,"=Trouble shooting",DATA!$N:$N,$K:$K,DATA!$K:$K,"&gt;="&amp;$C$3,DATA!$K:$K,"&lt;="&amp;$E$3)</f>
        <v>0</v>
      </c>
      <c r="G8" s="275">
        <f>COUNTIFS(DATA!$P:$P,"=D", DATA!$F:$F,"=Trouble shooting",DATA!$N:$N,$K:$K,DATA!$K:$K,"&gt;="&amp;$C$3,DATA!$K:$K,"&lt;="&amp;$E$3)</f>
        <v>0</v>
      </c>
      <c r="H8" s="290" t="str">
        <f t="shared" ref="H8:H37" si="0">IF(SUM(D8:G8)=0,"-",SUM(D8:E8)/SUM(D8:G8))</f>
        <v>-</v>
      </c>
      <c r="I8" s="44">
        <f t="shared" ref="I8:I36" si="1">D8*10+E8</f>
        <v>0</v>
      </c>
      <c r="K8" s="146" t="str">
        <f>"*"&amp;StaffList!B5&amp;"*"</f>
        <v>*Manh.lh*</v>
      </c>
    </row>
    <row r="9" spans="1:11" ht="24.75" customHeight="1" x14ac:dyDescent="0.25">
      <c r="A9" s="315">
        <v>2</v>
      </c>
      <c r="B9" s="45" t="str">
        <f>VLOOKUP(K9, StaffList!B:C,2,FALSE)</f>
        <v>Hà Đình Diên</v>
      </c>
      <c r="C9" s="275">
        <f>COUNTIFS(DATA!$F:$F,"=Trouble shooting", DATA!$N:$N,$K:$K,DATA!$K:$K,"&gt;="&amp;$C$3,DATA!$K:$K,"&lt;="&amp;$E$3)</f>
        <v>0</v>
      </c>
      <c r="D9" s="275">
        <f>COUNTIFS(DATA!$P:$P,"=E", DATA!$F:$F,"=Trouble shooting",DATA!$N:$N,$K:$K,DATA!$K:$K,"&gt;="&amp;$C$3,DATA!$K:$K,"&lt;="&amp;$E$3)</f>
        <v>0</v>
      </c>
      <c r="E9" s="275">
        <f>COUNTIFS(DATA!$P:$P,"=S", DATA!$F:$F,"=Trouble shooting",DATA!$N:$N,$K:$K,DATA!$K:$K,"&gt;="&amp;$C$3,DATA!$K:$K,"&lt;="&amp;$E$3)</f>
        <v>0</v>
      </c>
      <c r="F9" s="275">
        <f>COUNTIFS(DATA!$P:$P,"=A", DATA!$F:$F,"=Trouble shooting",DATA!$N:$N,$K:$K,DATA!$K:$K,"&gt;="&amp;$C$3,DATA!$K:$K,"&lt;="&amp;$E$3)</f>
        <v>0</v>
      </c>
      <c r="G9" s="275">
        <f>COUNTIFS(DATA!$P:$P,"=D", DATA!$F:$F,"=Trouble shooting",DATA!$N:$N,$K:$K,DATA!$K:$K,"&gt;="&amp;$C$3,DATA!$K:$K,"&lt;="&amp;$E$3)</f>
        <v>0</v>
      </c>
      <c r="H9" s="290" t="str">
        <f t="shared" si="0"/>
        <v>-</v>
      </c>
      <c r="I9" s="44">
        <f t="shared" si="1"/>
        <v>0</v>
      </c>
      <c r="K9" s="146" t="str">
        <f>"*"&amp;StaffList!B6&amp;"*"</f>
        <v>*Dien.hd*</v>
      </c>
    </row>
    <row r="10" spans="1:11" ht="24.75" customHeight="1" x14ac:dyDescent="0.25">
      <c r="A10" s="315">
        <v>3</v>
      </c>
      <c r="B10" s="45" t="str">
        <f>VLOOKUP(K10, StaffList!B:C,2,FALSE)</f>
        <v xml:space="preserve">Nguyễn Mạnh Hùng </v>
      </c>
      <c r="C10" s="275">
        <f>COUNTIFS(DATA!$F:$F,"=Trouble shooting", DATA!$N:$N,$K:$K,DATA!$K:$K,"&gt;="&amp;$C$3,DATA!$K:$K,"&lt;="&amp;$E$3)</f>
        <v>0</v>
      </c>
      <c r="D10" s="275">
        <f>COUNTIFS(DATA!$P:$P,"=E", DATA!$F:$F,"=Trouble shooting",DATA!$N:$N,$K:$K,DATA!$K:$K,"&gt;="&amp;$C$3,DATA!$K:$K,"&lt;="&amp;$E$3)</f>
        <v>0</v>
      </c>
      <c r="E10" s="275">
        <f>COUNTIFS(DATA!$P:$P,"=S", DATA!$F:$F,"=Trouble shooting",DATA!$N:$N,$K:$K,DATA!$K:$K,"&gt;="&amp;$C$3,DATA!$K:$K,"&lt;="&amp;$E$3)</f>
        <v>0</v>
      </c>
      <c r="F10" s="275">
        <f>COUNTIFS(DATA!$P:$P,"=A", DATA!$F:$F,"=Trouble shooting",DATA!$N:$N,$K:$K,DATA!$K:$K,"&gt;="&amp;$C$3,DATA!$K:$K,"&lt;="&amp;$E$3)</f>
        <v>0</v>
      </c>
      <c r="G10" s="275">
        <f>COUNTIFS(DATA!$P:$P,"=D", DATA!$F:$F,"=Trouble shooting",DATA!$N:$N,$K:$K,DATA!$K:$K,"&gt;="&amp;$C$3,DATA!$K:$K,"&lt;="&amp;$E$3)</f>
        <v>0</v>
      </c>
      <c r="H10" s="290" t="str">
        <f t="shared" si="0"/>
        <v>-</v>
      </c>
      <c r="I10" s="44">
        <f t="shared" si="1"/>
        <v>0</v>
      </c>
      <c r="K10" s="146" t="str">
        <f>"*"&amp;StaffList!B7&amp;"*"</f>
        <v>*Hung.nm*</v>
      </c>
    </row>
    <row r="11" spans="1:11" ht="24.75" customHeight="1" x14ac:dyDescent="0.25">
      <c r="A11" s="315">
        <v>4</v>
      </c>
      <c r="B11" s="45" t="str">
        <f>VLOOKUP(K11, StaffList!B:C,2,FALSE)</f>
        <v>Vũ Hoàng</v>
      </c>
      <c r="C11" s="275">
        <f>COUNTIFS(DATA!$F:$F,"=Trouble shooting", DATA!$N:$N,$K:$K,DATA!$K:$K,"&gt;="&amp;$C$3,DATA!$K:$K,"&lt;="&amp;$E$3)</f>
        <v>0</v>
      </c>
      <c r="D11" s="275">
        <f>COUNTIFS(DATA!$P:$P,"=E", DATA!$F:$F,"=Trouble shooting",DATA!$N:$N,$K:$K,DATA!$K:$K,"&gt;="&amp;$C$3,DATA!$K:$K,"&lt;="&amp;$E$3)</f>
        <v>0</v>
      </c>
      <c r="E11" s="275">
        <f>COUNTIFS(DATA!$P:$P,"=S", DATA!$F:$F,"=Trouble shooting",DATA!$N:$N,$K:$K,DATA!$K:$K,"&gt;="&amp;$C$3,DATA!$K:$K,"&lt;="&amp;$E$3)</f>
        <v>0</v>
      </c>
      <c r="F11" s="275">
        <f>COUNTIFS(DATA!$P:$P,"=A", DATA!$F:$F,"=Trouble shooting",DATA!$N:$N,$K:$K,DATA!$K:$K,"&gt;="&amp;$C$3,DATA!$K:$K,"&lt;="&amp;$E$3)</f>
        <v>0</v>
      </c>
      <c r="G11" s="275">
        <f>COUNTIFS(DATA!$P:$P,"=D", DATA!$F:$F,"=Trouble shooting",DATA!$N:$N,$K:$K,DATA!$K:$K,"&gt;="&amp;$C$3,DATA!$K:$K,"&lt;="&amp;$E$3)</f>
        <v>0</v>
      </c>
      <c r="H11" s="290" t="str">
        <f t="shared" si="0"/>
        <v>-</v>
      </c>
      <c r="I11" s="44">
        <f t="shared" si="1"/>
        <v>0</v>
      </c>
      <c r="K11" s="146" t="str">
        <f>"*"&amp;StaffList!B8&amp;"*"</f>
        <v>*Hoang.v*</v>
      </c>
    </row>
    <row r="12" spans="1:11" ht="24.75" customHeight="1" x14ac:dyDescent="0.25">
      <c r="A12" s="315">
        <v>5</v>
      </c>
      <c r="B12" s="45" t="str">
        <f>VLOOKUP(K12, StaffList!B:C,2,FALSE)</f>
        <v>Hồ Sỹ Hiệp</v>
      </c>
      <c r="C12" s="275">
        <f>COUNTIFS(DATA!$F:$F,"=Trouble shooting", DATA!$N:$N,$K:$K,DATA!$K:$K,"&gt;="&amp;$C$3,DATA!$K:$K,"&lt;="&amp;$E$3)</f>
        <v>0</v>
      </c>
      <c r="D12" s="275">
        <f>COUNTIFS(DATA!$P:$P,"=E", DATA!$F:$F,"=Trouble shooting",DATA!$N:$N,$K:$K,DATA!$K:$K,"&gt;="&amp;$C$3,DATA!$K:$K,"&lt;="&amp;$E$3)</f>
        <v>0</v>
      </c>
      <c r="E12" s="275">
        <f>COUNTIFS(DATA!$P:$P,"=S", DATA!$F:$F,"=Trouble shooting",DATA!$N:$N,$K:$K,DATA!$K:$K,"&gt;="&amp;$C$3,DATA!$K:$K,"&lt;="&amp;$E$3)</f>
        <v>0</v>
      </c>
      <c r="F12" s="275">
        <f>COUNTIFS(DATA!$P:$P,"=A", DATA!$F:$F,"=Trouble shooting",DATA!$N:$N,$K:$K,DATA!$K:$K,"&gt;="&amp;$C$3,DATA!$K:$K,"&lt;="&amp;$E$3)</f>
        <v>0</v>
      </c>
      <c r="G12" s="275">
        <f>COUNTIFS(DATA!$P:$P,"=D", DATA!$F:$F,"=Trouble shooting",DATA!$N:$N,$K:$K,DATA!$K:$K,"&gt;="&amp;$C$3,DATA!$K:$K,"&lt;="&amp;$E$3)</f>
        <v>0</v>
      </c>
      <c r="H12" s="290" t="str">
        <f t="shared" si="0"/>
        <v>-</v>
      </c>
      <c r="I12" s="44">
        <f t="shared" si="1"/>
        <v>0</v>
      </c>
      <c r="K12" s="146" t="str">
        <f>"*"&amp;StaffList!B9&amp;"*"</f>
        <v>*Hiep.hs*</v>
      </c>
    </row>
    <row r="13" spans="1:11" ht="24.75" customHeight="1" x14ac:dyDescent="0.25">
      <c r="A13" s="315">
        <v>6</v>
      </c>
      <c r="B13" s="45" t="str">
        <f>VLOOKUP(K13, StaffList!B:C,2,FALSE)</f>
        <v>Chu Trọng Thao</v>
      </c>
      <c r="C13" s="275">
        <f>COUNTIFS(DATA!$F:$F,"=Trouble shooting", DATA!$N:$N,$K:$K,DATA!$K:$K,"&gt;="&amp;$C$3,DATA!$K:$K,"&lt;="&amp;$E$3)</f>
        <v>0</v>
      </c>
      <c r="D13" s="275">
        <f>COUNTIFS(DATA!$P:$P,"=E", DATA!$F:$F,"=Trouble shooting",DATA!$N:$N,$K:$K,DATA!$K:$K,"&gt;="&amp;$C$3,DATA!$K:$K,"&lt;="&amp;$E$3)</f>
        <v>0</v>
      </c>
      <c r="E13" s="275">
        <f>COUNTIFS(DATA!$P:$P,"=S", DATA!$F:$F,"=Trouble shooting",DATA!$N:$N,$K:$K,DATA!$K:$K,"&gt;="&amp;$C$3,DATA!$K:$K,"&lt;="&amp;$E$3)</f>
        <v>0</v>
      </c>
      <c r="F13" s="275">
        <f>COUNTIFS(DATA!$P:$P,"=A", DATA!$F:$F,"=Trouble shooting",DATA!$N:$N,$K:$K,DATA!$K:$K,"&gt;="&amp;$C$3,DATA!$K:$K,"&lt;="&amp;$E$3)</f>
        <v>0</v>
      </c>
      <c r="G13" s="275">
        <f>COUNTIFS(DATA!$P:$P,"=D", DATA!$F:$F,"=Trouble shooting",DATA!$N:$N,$K:$K,DATA!$K:$K,"&gt;="&amp;$C$3,DATA!$K:$K,"&lt;="&amp;$E$3)</f>
        <v>0</v>
      </c>
      <c r="H13" s="290" t="str">
        <f t="shared" si="0"/>
        <v>-</v>
      </c>
      <c r="I13" s="168">
        <f t="shared" si="1"/>
        <v>0</v>
      </c>
      <c r="K13" s="146" t="str">
        <f>"*"&amp;StaffList!B10&amp;"*"</f>
        <v>*Thao.ct*</v>
      </c>
    </row>
    <row r="14" spans="1:11" ht="24.75" customHeight="1" x14ac:dyDescent="0.25">
      <c r="A14" s="315">
        <v>7</v>
      </c>
      <c r="B14" s="45" t="str">
        <f>VLOOKUP(K14, StaffList!B:C,2,FALSE)</f>
        <v>Mông Văn Thương</v>
      </c>
      <c r="C14" s="275">
        <f>COUNTIFS(DATA!$F:$F,"=Trouble shooting", DATA!$N:$N,$K:$K,DATA!$K:$K,"&gt;="&amp;$C$3,DATA!$K:$K,"&lt;="&amp;$E$3)</f>
        <v>0</v>
      </c>
      <c r="D14" s="275">
        <f>COUNTIFS(DATA!$P:$P,"=E", DATA!$F:$F,"=Trouble shooting",DATA!$N:$N,$K:$K,DATA!$K:$K,"&gt;="&amp;$C$3,DATA!$K:$K,"&lt;="&amp;$E$3)</f>
        <v>0</v>
      </c>
      <c r="E14" s="275">
        <f>COUNTIFS(DATA!$P:$P,"=S", DATA!$F:$F,"=Trouble shooting",DATA!$N:$N,$K:$K,DATA!$K:$K,"&gt;="&amp;$C$3,DATA!$K:$K,"&lt;="&amp;$E$3)</f>
        <v>0</v>
      </c>
      <c r="F14" s="275">
        <f>COUNTIFS(DATA!$P:$P,"=A", DATA!$F:$F,"=Trouble shooting",DATA!$N:$N,$K:$K,DATA!$K:$K,"&gt;="&amp;$C$3,DATA!$K:$K,"&lt;="&amp;$E$3)</f>
        <v>0</v>
      </c>
      <c r="G14" s="275">
        <f>COUNTIFS(DATA!$P:$P,"=D", DATA!$F:$F,"=Trouble shooting",DATA!$N:$N,$K:$K,DATA!$K:$K,"&gt;="&amp;$C$3,DATA!$K:$K,"&lt;="&amp;$E$3)</f>
        <v>0</v>
      </c>
      <c r="H14" s="290" t="str">
        <f t="shared" si="0"/>
        <v>-</v>
      </c>
      <c r="I14" s="44">
        <f t="shared" si="1"/>
        <v>0</v>
      </c>
      <c r="K14" s="146" t="str">
        <f>"*"&amp;StaffList!B11&amp;"*"</f>
        <v>*Thuong.mv*</v>
      </c>
    </row>
    <row r="15" spans="1:11" ht="24.75" customHeight="1" x14ac:dyDescent="0.25">
      <c r="A15" s="315">
        <v>8</v>
      </c>
      <c r="B15" s="45" t="str">
        <f>VLOOKUP(K15, StaffList!B:C,2,FALSE)</f>
        <v>Chu Tiến Dũng</v>
      </c>
      <c r="C15" s="275">
        <f>COUNTIFS(DATA!$F:$F,"=Trouble shooting", DATA!$N:$N,$K:$K,DATA!$K:$K,"&gt;="&amp;$C$3,DATA!$K:$K,"&lt;="&amp;$E$3)</f>
        <v>0</v>
      </c>
      <c r="D15" s="275">
        <f>COUNTIFS(DATA!$P:$P,"=E", DATA!$F:$F,"=Trouble shooting",DATA!$N:$N,$K:$K,DATA!$K:$K,"&gt;="&amp;$C$3,DATA!$K:$K,"&lt;="&amp;$E$3)</f>
        <v>0</v>
      </c>
      <c r="E15" s="275">
        <f>COUNTIFS(DATA!$P:$P,"=S", DATA!$F:$F,"=Trouble shooting",DATA!$N:$N,$K:$K,DATA!$K:$K,"&gt;="&amp;$C$3,DATA!$K:$K,"&lt;="&amp;$E$3)</f>
        <v>0</v>
      </c>
      <c r="F15" s="275">
        <f>COUNTIFS(DATA!$P:$P,"=A", DATA!$F:$F,"=Trouble shooting",DATA!$N:$N,$K:$K,DATA!$K:$K,"&gt;="&amp;$C$3,DATA!$K:$K,"&lt;="&amp;$E$3)</f>
        <v>0</v>
      </c>
      <c r="G15" s="275">
        <f>COUNTIFS(DATA!$P:$P,"=D", DATA!$F:$F,"=Trouble shooting",DATA!$N:$N,$K:$K,DATA!$K:$K,"&gt;="&amp;$C$3,DATA!$K:$K,"&lt;="&amp;$E$3)</f>
        <v>0</v>
      </c>
      <c r="H15" s="290" t="str">
        <f t="shared" si="0"/>
        <v>-</v>
      </c>
      <c r="I15" s="44">
        <f t="shared" si="1"/>
        <v>0</v>
      </c>
      <c r="K15" s="146" t="str">
        <f>"*"&amp;StaffList!B12&amp;"*"</f>
        <v>*Dung.ct*</v>
      </c>
    </row>
    <row r="16" spans="1:11" ht="24.75" customHeight="1" x14ac:dyDescent="0.25">
      <c r="A16" s="315">
        <v>9</v>
      </c>
      <c r="B16" s="45" t="str">
        <f>VLOOKUP(K16, StaffList!B:C,2,FALSE)</f>
        <v>Vũ Xuân Phúc</v>
      </c>
      <c r="C16" s="275">
        <f>COUNTIFS(DATA!$F:$F,"=Trouble shooting", DATA!$N:$N,$K:$K,DATA!$K:$K,"&gt;="&amp;$C$3,DATA!$K:$K,"&lt;="&amp;$E$3)</f>
        <v>0</v>
      </c>
      <c r="D16" s="275">
        <f>COUNTIFS(DATA!$P:$P,"=E", DATA!$F:$F,"=Trouble shooting",DATA!$N:$N,$K:$K,DATA!$K:$K,"&gt;="&amp;$C$3,DATA!$K:$K,"&lt;="&amp;$E$3)</f>
        <v>0</v>
      </c>
      <c r="E16" s="275">
        <f>COUNTIFS(DATA!$P:$P,"=S", DATA!$F:$F,"=Trouble shooting",DATA!$N:$N,$K:$K,DATA!$K:$K,"&gt;="&amp;$C$3,DATA!$K:$K,"&lt;="&amp;$E$3)</f>
        <v>0</v>
      </c>
      <c r="F16" s="275">
        <f>COUNTIFS(DATA!$P:$P,"=A", DATA!$F:$F,"=Trouble shooting",DATA!$N:$N,$K:$K,DATA!$K:$K,"&gt;="&amp;$C$3,DATA!$K:$K,"&lt;="&amp;$E$3)</f>
        <v>0</v>
      </c>
      <c r="G16" s="275">
        <f>COUNTIFS(DATA!$P:$P,"=D", DATA!$F:$F,"=Trouble shooting",DATA!$N:$N,$K:$K,DATA!$K:$K,"&gt;="&amp;$C$3,DATA!$K:$K,"&lt;="&amp;$E$3)</f>
        <v>0</v>
      </c>
      <c r="H16" s="290" t="str">
        <f t="shared" si="0"/>
        <v>-</v>
      </c>
      <c r="I16" s="44">
        <f t="shared" si="1"/>
        <v>0</v>
      </c>
      <c r="K16" s="146" t="str">
        <f>"*"&amp;StaffList!B13&amp;"*"</f>
        <v>*Phuc.vx*</v>
      </c>
    </row>
    <row r="17" spans="1:11" ht="24.75" customHeight="1" x14ac:dyDescent="0.25">
      <c r="A17" s="315">
        <v>10</v>
      </c>
      <c r="B17" s="45" t="str">
        <f>VLOOKUP(K17, StaffList!B:C,2,FALSE)</f>
        <v>Hoàng Việt Thao</v>
      </c>
      <c r="C17" s="275">
        <f>COUNTIFS(DATA!$F:$F,"=Trouble shooting", DATA!$N:$N,$K:$K,DATA!$K:$K,"&gt;="&amp;$C$3,DATA!$K:$K,"&lt;="&amp;$E$3)</f>
        <v>0</v>
      </c>
      <c r="D17" s="275">
        <f>COUNTIFS(DATA!$P:$P,"=E", DATA!$F:$F,"=Trouble shooting",DATA!$N:$N,$K:$K,DATA!$K:$K,"&gt;="&amp;$C$3,DATA!$K:$K,"&lt;="&amp;$E$3)</f>
        <v>0</v>
      </c>
      <c r="E17" s="275">
        <f>COUNTIFS(DATA!$P:$P,"=S", DATA!$F:$F,"=Trouble shooting",DATA!$N:$N,$K:$K,DATA!$K:$K,"&gt;="&amp;$C$3,DATA!$K:$K,"&lt;="&amp;$E$3)</f>
        <v>0</v>
      </c>
      <c r="F17" s="275">
        <f>COUNTIFS(DATA!$P:$P,"=A", DATA!$F:$F,"=Trouble shooting",DATA!$N:$N,$K:$K,DATA!$K:$K,"&gt;="&amp;$C$3,DATA!$K:$K,"&lt;="&amp;$E$3)</f>
        <v>0</v>
      </c>
      <c r="G17" s="275">
        <f>COUNTIFS(DATA!$P:$P,"=D", DATA!$F:$F,"=Trouble shooting",DATA!$N:$N,$K:$K,DATA!$K:$K,"&gt;="&amp;$C$3,DATA!$K:$K,"&lt;="&amp;$E$3)</f>
        <v>0</v>
      </c>
      <c r="H17" s="290" t="str">
        <f t="shared" si="0"/>
        <v>-</v>
      </c>
      <c r="I17" s="44">
        <f t="shared" si="1"/>
        <v>0</v>
      </c>
      <c r="K17" s="146" t="str">
        <f>"*"&amp;StaffList!B14&amp;"*"</f>
        <v>*Thao.hv*</v>
      </c>
    </row>
    <row r="18" spans="1:11" ht="25.5" customHeight="1" x14ac:dyDescent="0.25">
      <c r="A18" s="315">
        <v>11</v>
      </c>
      <c r="B18" s="45" t="str">
        <f>VLOOKUP(K18, StaffList!B:C,2,FALSE)</f>
        <v>Đỗ Văn Cường</v>
      </c>
      <c r="C18" s="275">
        <f>COUNTIFS(DATA!$F:$F,"=Trouble shooting", DATA!$N:$N,$K:$K,DATA!$K:$K,"&gt;="&amp;$C$3,DATA!$K:$K,"&lt;="&amp;$E$3)</f>
        <v>0</v>
      </c>
      <c r="D18" s="275">
        <f>COUNTIFS(DATA!$P:$P,"=E", DATA!$F:$F,"=Trouble shooting",DATA!$N:$N,$K:$K,DATA!$K:$K,"&gt;="&amp;$C$3,DATA!$K:$K,"&lt;="&amp;$E$3)</f>
        <v>0</v>
      </c>
      <c r="E18" s="275">
        <f>COUNTIFS(DATA!$P:$P,"=S", DATA!$F:$F,"=Trouble shooting",DATA!$N:$N,$K:$K,DATA!$K:$K,"&gt;="&amp;$C$3,DATA!$K:$K,"&lt;="&amp;$E$3)</f>
        <v>0</v>
      </c>
      <c r="F18" s="275">
        <f>COUNTIFS(DATA!$P:$P,"=A", DATA!$F:$F,"=Trouble shooting",DATA!$N:$N,$K:$K,DATA!$K:$K,"&gt;="&amp;$C$3,DATA!$K:$K,"&lt;="&amp;$E$3)</f>
        <v>0</v>
      </c>
      <c r="G18" s="275">
        <f>COUNTIFS(DATA!$P:$P,"=D", DATA!$F:$F,"=Trouble shooting",DATA!$N:$N,$K:$K,DATA!$K:$K,"&gt;="&amp;$C$3,DATA!$K:$K,"&lt;="&amp;$E$3)</f>
        <v>0</v>
      </c>
      <c r="H18" s="290" t="str">
        <f t="shared" si="0"/>
        <v>-</v>
      </c>
      <c r="I18" s="44">
        <f t="shared" si="1"/>
        <v>0</v>
      </c>
      <c r="K18" s="146" t="str">
        <f>"*"&amp;StaffList!B15&amp;"*"</f>
        <v>*Cuong.dv*</v>
      </c>
    </row>
    <row r="19" spans="1:11" ht="25.5" customHeight="1" x14ac:dyDescent="0.25">
      <c r="A19" s="315">
        <v>12</v>
      </c>
      <c r="B19" s="45" t="str">
        <f>VLOOKUP(K19, StaffList!B:C,2,FALSE)</f>
        <v>Mai Văn Hoàng</v>
      </c>
      <c r="C19" s="275">
        <f>COUNTIFS(DATA!$F:$F,"=Trouble shooting", DATA!$N:$N,$K:$K,DATA!$K:$K,"&gt;="&amp;$C$3,DATA!$K:$K,"&lt;="&amp;$E$3)</f>
        <v>0</v>
      </c>
      <c r="D19" s="275">
        <f>COUNTIFS(DATA!$P:$P,"=E", DATA!$F:$F,"=Trouble shooting",DATA!$N:$N,$K:$K,DATA!$K:$K,"&gt;="&amp;$C$3,DATA!$K:$K,"&lt;="&amp;$E$3)</f>
        <v>0</v>
      </c>
      <c r="E19" s="275">
        <f>COUNTIFS(DATA!$P:$P,"=S", DATA!$F:$F,"=Trouble shooting",DATA!$N:$N,$K:$K,DATA!$K:$K,"&gt;="&amp;$C$3,DATA!$K:$K,"&lt;="&amp;$E$3)</f>
        <v>0</v>
      </c>
      <c r="F19" s="275">
        <f>COUNTIFS(DATA!$P:$P,"=A", DATA!$F:$F,"=Trouble shooting",DATA!$N:$N,$K:$K,DATA!$K:$K,"&gt;="&amp;$C$3,DATA!$K:$K,"&lt;="&amp;$E$3)</f>
        <v>0</v>
      </c>
      <c r="G19" s="275">
        <f>COUNTIFS(DATA!$P:$P,"=D", DATA!$F:$F,"=Trouble shooting",DATA!$N:$N,$K:$K,DATA!$K:$K,"&gt;="&amp;$C$3,DATA!$K:$K,"&lt;="&amp;$E$3)</f>
        <v>0</v>
      </c>
      <c r="H19" s="290" t="str">
        <f t="shared" si="0"/>
        <v>-</v>
      </c>
      <c r="I19" s="44">
        <f t="shared" si="1"/>
        <v>0</v>
      </c>
      <c r="K19" s="146" t="str">
        <f>"*"&amp;StaffList!B16&amp;"*"</f>
        <v>*Hoang.mv*</v>
      </c>
    </row>
    <row r="20" spans="1:11" ht="25.5" customHeight="1" x14ac:dyDescent="0.25">
      <c r="A20" s="315">
        <v>13</v>
      </c>
      <c r="B20" s="45" t="str">
        <f>VLOOKUP(K20, StaffList!B:C,2,FALSE)</f>
        <v>Nguyễn Văn Đức</v>
      </c>
      <c r="C20" s="275">
        <f>COUNTIFS(DATA!$F:$F,"=Trouble shooting", DATA!$N:$N,$K:$K,DATA!$K:$K,"&gt;="&amp;$C$3,DATA!$K:$K,"&lt;="&amp;$E$3)</f>
        <v>0</v>
      </c>
      <c r="D20" s="275">
        <f>COUNTIFS(DATA!$P:$P,"=E", DATA!$F:$F,"=Trouble shooting",DATA!$N:$N,$K:$K,DATA!$K:$K,"&gt;="&amp;$C$3,DATA!$K:$K,"&lt;="&amp;$E$3)</f>
        <v>0</v>
      </c>
      <c r="E20" s="275">
        <f>COUNTIFS(DATA!$P:$P,"=S", DATA!$F:$F,"=Trouble shooting",DATA!$N:$N,$K:$K,DATA!$K:$K,"&gt;="&amp;$C$3,DATA!$K:$K,"&lt;="&amp;$E$3)</f>
        <v>0</v>
      </c>
      <c r="F20" s="275">
        <f>COUNTIFS(DATA!$P:$P,"=A", DATA!$F:$F,"=Trouble shooting",DATA!$N:$N,$K:$K,DATA!$K:$K,"&gt;="&amp;$C$3,DATA!$K:$K,"&lt;="&amp;$E$3)</f>
        <v>0</v>
      </c>
      <c r="G20" s="275">
        <f>COUNTIFS(DATA!$P:$P,"=D", DATA!$F:$F,"=Trouble shooting",DATA!$N:$N,$K:$K,DATA!$K:$K,"&gt;="&amp;$C$3,DATA!$K:$K,"&lt;="&amp;$E$3)</f>
        <v>0</v>
      </c>
      <c r="H20" s="290" t="str">
        <f t="shared" si="0"/>
        <v>-</v>
      </c>
      <c r="I20" s="44">
        <f t="shared" si="1"/>
        <v>0</v>
      </c>
      <c r="K20" s="146" t="str">
        <f>"*"&amp;StaffList!B17&amp;"*"</f>
        <v>*Duc.nv*</v>
      </c>
    </row>
    <row r="21" spans="1:11" ht="25.5" customHeight="1" x14ac:dyDescent="0.25">
      <c r="A21" s="315">
        <v>14</v>
      </c>
      <c r="B21" s="45" t="str">
        <f>VLOOKUP(K21, StaffList!B:C,2,FALSE)</f>
        <v>Vũ Xuân Trường</v>
      </c>
      <c r="C21" s="275">
        <f>COUNTIFS(DATA!$F:$F,"=Trouble shooting", DATA!$N:$N,$K:$K,DATA!$K:$K,"&gt;="&amp;$C$3,DATA!$K:$K,"&lt;="&amp;$E$3)</f>
        <v>0</v>
      </c>
      <c r="D21" s="275">
        <f>COUNTIFS(DATA!$P:$P,"=E", DATA!$F:$F,"=Trouble shooting",DATA!$N:$N,$K:$K,DATA!$K:$K,"&gt;="&amp;$C$3,DATA!$K:$K,"&lt;="&amp;$E$3)</f>
        <v>0</v>
      </c>
      <c r="E21" s="275">
        <f>COUNTIFS(DATA!$P:$P,"=S", DATA!$F:$F,"=Trouble shooting",DATA!$N:$N,$K:$K,DATA!$K:$K,"&gt;="&amp;$C$3,DATA!$K:$K,"&lt;="&amp;$E$3)</f>
        <v>0</v>
      </c>
      <c r="F21" s="275">
        <f>COUNTIFS(DATA!$P:$P,"=A", DATA!$F:$F,"=Trouble shooting",DATA!$N:$N,$K:$K,DATA!$K:$K,"&gt;="&amp;$C$3,DATA!$K:$K,"&lt;="&amp;$E$3)</f>
        <v>0</v>
      </c>
      <c r="G21" s="275">
        <f>COUNTIFS(DATA!$P:$P,"=D", DATA!$F:$F,"=Trouble shooting",DATA!$N:$N,$K:$K,DATA!$K:$K,"&gt;="&amp;$C$3,DATA!$K:$K,"&lt;="&amp;$E$3)</f>
        <v>0</v>
      </c>
      <c r="H21" s="290" t="str">
        <f t="shared" si="0"/>
        <v>-</v>
      </c>
      <c r="I21" s="44">
        <f t="shared" si="1"/>
        <v>0</v>
      </c>
      <c r="K21" s="146" t="str">
        <f>"*"&amp;StaffList!B18&amp;"*"</f>
        <v>*Truong.vx*</v>
      </c>
    </row>
    <row r="22" spans="1:11" ht="25.5" customHeight="1" x14ac:dyDescent="0.25">
      <c r="A22" s="315">
        <v>15</v>
      </c>
      <c r="B22" s="45" t="str">
        <f>VLOOKUP(K22, StaffList!B:C,2,FALSE)</f>
        <v>Bùi Ngọc Linh</v>
      </c>
      <c r="C22" s="275">
        <f>COUNTIFS(DATA!$F:$F,"=Trouble shooting", DATA!$N:$N,$K:$K,DATA!$K:$K,"&gt;="&amp;$C$3,DATA!$K:$K,"&lt;="&amp;$E$3)</f>
        <v>0</v>
      </c>
      <c r="D22" s="275">
        <f>COUNTIFS(DATA!$P:$P,"=E", DATA!$F:$F,"=Trouble shooting",DATA!$N:$N,$K:$K,DATA!$K:$K,"&gt;="&amp;$C$3,DATA!$K:$K,"&lt;="&amp;$E$3)</f>
        <v>0</v>
      </c>
      <c r="E22" s="275">
        <f>COUNTIFS(DATA!$P:$P,"=S", DATA!$F:$F,"=Trouble shooting",DATA!$N:$N,$K:$K,DATA!$K:$K,"&gt;="&amp;$C$3,DATA!$K:$K,"&lt;="&amp;$E$3)</f>
        <v>0</v>
      </c>
      <c r="F22" s="275">
        <f>COUNTIFS(DATA!$P:$P,"=A", DATA!$F:$F,"=Trouble shooting",DATA!$N:$N,$K:$K,DATA!$K:$K,"&gt;="&amp;$C$3,DATA!$K:$K,"&lt;="&amp;$E$3)</f>
        <v>0</v>
      </c>
      <c r="G22" s="275">
        <f>COUNTIFS(DATA!$P:$P,"=D", DATA!$F:$F,"=Trouble shooting",DATA!$N:$N,$K:$K,DATA!$K:$K,"&gt;="&amp;$C$3,DATA!$K:$K,"&lt;="&amp;$E$3)</f>
        <v>0</v>
      </c>
      <c r="H22" s="290" t="str">
        <f t="shared" si="0"/>
        <v>-</v>
      </c>
      <c r="I22" s="44">
        <f t="shared" si="1"/>
        <v>0</v>
      </c>
      <c r="K22" s="146" t="str">
        <f>"*"&amp;StaffList!B19&amp;"*"</f>
        <v>*Linh.bn*</v>
      </c>
    </row>
    <row r="23" spans="1:11" ht="25.5" customHeight="1" x14ac:dyDescent="0.25">
      <c r="A23" s="315">
        <v>16</v>
      </c>
      <c r="B23" s="45" t="str">
        <f>VLOOKUP(K23, StaffList!B:C,2,FALSE)</f>
        <v>Lê Minh Đức</v>
      </c>
      <c r="C23" s="275">
        <f>COUNTIFS(DATA!$F:$F,"=Trouble shooting", DATA!$N:$N,$K:$K,DATA!$K:$K,"&gt;="&amp;$C$3,DATA!$K:$K,"&lt;="&amp;$E$3)</f>
        <v>0</v>
      </c>
      <c r="D23" s="275">
        <f>COUNTIFS(DATA!$P:$P,"=E", DATA!$F:$F,"=Trouble shooting",DATA!$N:$N,$K:$K,DATA!$K:$K,"&gt;="&amp;$C$3,DATA!$K:$K,"&lt;="&amp;$E$3)</f>
        <v>0</v>
      </c>
      <c r="E23" s="275">
        <f>COUNTIFS(DATA!$P:$P,"=S", DATA!$F:$F,"=Trouble shooting",DATA!$N:$N,$K:$K,DATA!$K:$K,"&gt;="&amp;$C$3,DATA!$K:$K,"&lt;="&amp;$E$3)</f>
        <v>0</v>
      </c>
      <c r="F23" s="275">
        <f>COUNTIFS(DATA!$P:$P,"=A", DATA!$F:$F,"=Trouble shooting",DATA!$N:$N,$K:$K,DATA!$K:$K,"&gt;="&amp;$C$3,DATA!$K:$K,"&lt;="&amp;$E$3)</f>
        <v>0</v>
      </c>
      <c r="G23" s="275">
        <f>COUNTIFS(DATA!$P:$P,"=D", DATA!$F:$F,"=Trouble shooting",DATA!$N:$N,$K:$K,DATA!$K:$K,"&gt;="&amp;$C$3,DATA!$K:$K,"&lt;="&amp;$E$3)</f>
        <v>0</v>
      </c>
      <c r="H23" s="290" t="str">
        <f t="shared" si="0"/>
        <v>-</v>
      </c>
      <c r="I23" s="44">
        <f t="shared" si="1"/>
        <v>0</v>
      </c>
      <c r="K23" s="146" t="str">
        <f>"*"&amp;StaffList!B20&amp;"*"</f>
        <v>*Duc.lm*</v>
      </c>
    </row>
    <row r="24" spans="1:11" ht="25.5" customHeight="1" x14ac:dyDescent="0.25">
      <c r="A24" s="315">
        <v>17</v>
      </c>
      <c r="B24" s="45" t="str">
        <f>VLOOKUP(K24, StaffList!B:C,2,FALSE)</f>
        <v>Phan Xuân Lương</v>
      </c>
      <c r="C24" s="275">
        <f>COUNTIFS(DATA!$F:$F,"=Trouble shooting", DATA!$N:$N,$K:$K,DATA!$K:$K,"&gt;="&amp;$C$3,DATA!$K:$K,"&lt;="&amp;$E$3)</f>
        <v>0</v>
      </c>
      <c r="D24" s="275">
        <f>COUNTIFS(DATA!$P:$P,"=E", DATA!$F:$F,"=Trouble shooting",DATA!$N:$N,$K:$K,DATA!$K:$K,"&gt;="&amp;$C$3,DATA!$K:$K,"&lt;="&amp;$E$3)</f>
        <v>0</v>
      </c>
      <c r="E24" s="275">
        <f>COUNTIFS(DATA!$P:$P,"=S", DATA!$F:$F,"=Trouble shooting",DATA!$N:$N,$K:$K,DATA!$K:$K,"&gt;="&amp;$C$3,DATA!$K:$K,"&lt;="&amp;$E$3)</f>
        <v>0</v>
      </c>
      <c r="F24" s="275">
        <f>COUNTIFS(DATA!$P:$P,"=A", DATA!$F:$F,"=Trouble shooting",DATA!$N:$N,$K:$K,DATA!$K:$K,"&gt;="&amp;$C$3,DATA!$K:$K,"&lt;="&amp;$E$3)</f>
        <v>0</v>
      </c>
      <c r="G24" s="275">
        <f>COUNTIFS(DATA!$P:$P,"=D", DATA!$F:$F,"=Trouble shooting",DATA!$N:$N,$K:$K,DATA!$K:$K,"&gt;="&amp;$C$3,DATA!$K:$K,"&lt;="&amp;$E$3)</f>
        <v>0</v>
      </c>
      <c r="H24" s="290" t="str">
        <f t="shared" si="0"/>
        <v>-</v>
      </c>
      <c r="I24" s="44">
        <f t="shared" si="1"/>
        <v>0</v>
      </c>
      <c r="K24" s="146" t="str">
        <f>"*"&amp;StaffList!B21&amp;"*"</f>
        <v>*Luong.px*</v>
      </c>
    </row>
    <row r="25" spans="1:11" ht="25.5" customHeight="1" x14ac:dyDescent="0.25">
      <c r="A25" s="315">
        <v>18</v>
      </c>
      <c r="B25" s="45" t="str">
        <f>VLOOKUP(K25, StaffList!B:C,2,FALSE)</f>
        <v>Nguyễn Thế Chân</v>
      </c>
      <c r="C25" s="275">
        <f>COUNTIFS(DATA!$F:$F,"=Trouble shooting", DATA!$N:$N,$K:$K,DATA!$K:$K,"&gt;="&amp;$C$3,DATA!$K:$K,"&lt;="&amp;$E$3)</f>
        <v>0</v>
      </c>
      <c r="D25" s="275">
        <f>COUNTIFS(DATA!$P:$P,"=E", DATA!$F:$F,"=Trouble shooting",DATA!$N:$N,$K:$K,DATA!$K:$K,"&gt;="&amp;$C$3,DATA!$K:$K,"&lt;="&amp;$E$3)</f>
        <v>0</v>
      </c>
      <c r="E25" s="275">
        <f>COUNTIFS(DATA!$P:$P,"=S", DATA!$F:$F,"=Trouble shooting",DATA!$N:$N,$K:$K,DATA!$K:$K,"&gt;="&amp;$C$3,DATA!$K:$K,"&lt;="&amp;$E$3)</f>
        <v>0</v>
      </c>
      <c r="F25" s="275">
        <f>COUNTIFS(DATA!$P:$P,"=A", DATA!$F:$F,"=Trouble shooting",DATA!$N:$N,$K:$K,DATA!$K:$K,"&gt;="&amp;$C$3,DATA!$K:$K,"&lt;="&amp;$E$3)</f>
        <v>0</v>
      </c>
      <c r="G25" s="275">
        <f>COUNTIFS(DATA!$P:$P,"=D", DATA!$F:$F,"=Trouble shooting",DATA!$N:$N,$K:$K,DATA!$K:$K,"&gt;="&amp;$C$3,DATA!$K:$K,"&lt;="&amp;$E$3)</f>
        <v>0</v>
      </c>
      <c r="H25" s="290" t="str">
        <f t="shared" si="0"/>
        <v>-</v>
      </c>
      <c r="I25" s="44">
        <f t="shared" si="1"/>
        <v>0</v>
      </c>
      <c r="K25" s="146" t="str">
        <f>"*"&amp;StaffList!B22&amp;"*"</f>
        <v>*Chan.nt*</v>
      </c>
    </row>
    <row r="26" spans="1:11" ht="25.5" customHeight="1" x14ac:dyDescent="0.25">
      <c r="A26" s="315">
        <v>19</v>
      </c>
      <c r="B26" s="45" t="str">
        <f>VLOOKUP(K26, StaffList!B:C,2,FALSE)</f>
        <v>Đỗ Văn Long</v>
      </c>
      <c r="C26" s="275">
        <f>COUNTIFS(DATA!$F:$F,"=Trouble shooting", DATA!$N:$N,$K:$K,DATA!$K:$K,"&gt;="&amp;$C$3,DATA!$K:$K,"&lt;="&amp;$E$3)</f>
        <v>0</v>
      </c>
      <c r="D26" s="275">
        <f>COUNTIFS(DATA!$P:$P,"=E", DATA!$F:$F,"=Trouble shooting",DATA!$N:$N,$K:$K,DATA!$K:$K,"&gt;="&amp;$C$3,DATA!$K:$K,"&lt;="&amp;$E$3)</f>
        <v>0</v>
      </c>
      <c r="E26" s="275">
        <f>COUNTIFS(DATA!$P:$P,"=S", DATA!$F:$F,"=Trouble shooting",DATA!$N:$N,$K:$K,DATA!$K:$K,"&gt;="&amp;$C$3,DATA!$K:$K,"&lt;="&amp;$E$3)</f>
        <v>0</v>
      </c>
      <c r="F26" s="275">
        <f>COUNTIFS(DATA!$P:$P,"=A", DATA!$F:$F,"=Trouble shooting",DATA!$N:$N,$K:$K,DATA!$K:$K,"&gt;="&amp;$C$3,DATA!$K:$K,"&lt;="&amp;$E$3)</f>
        <v>0</v>
      </c>
      <c r="G26" s="275">
        <f>COUNTIFS(DATA!$P:$P,"=D", DATA!$F:$F,"=Trouble shooting",DATA!$N:$N,$K:$K,DATA!$K:$K,"&gt;="&amp;$C$3,DATA!$K:$K,"&lt;="&amp;$E$3)</f>
        <v>0</v>
      </c>
      <c r="H26" s="290" t="str">
        <f t="shared" si="0"/>
        <v>-</v>
      </c>
      <c r="I26" s="44">
        <f t="shared" si="1"/>
        <v>0</v>
      </c>
      <c r="K26" s="146" t="str">
        <f>"*"&amp;StaffList!B23&amp;"*"</f>
        <v>*Long.dv*</v>
      </c>
    </row>
    <row r="27" spans="1:11" ht="25.5" customHeight="1" x14ac:dyDescent="0.25">
      <c r="A27" s="315">
        <v>20</v>
      </c>
      <c r="B27" s="45" t="str">
        <f>VLOOKUP(K27, StaffList!B:C,2,FALSE)</f>
        <v>Nguyễn Như Khương</v>
      </c>
      <c r="C27" s="275">
        <f>COUNTIFS(DATA!$F:$F,"=Trouble shooting", DATA!$N:$N,$K:$K,DATA!$K:$K,"&gt;="&amp;$C$3,DATA!$K:$K,"&lt;="&amp;$E$3)</f>
        <v>0</v>
      </c>
      <c r="D27" s="275">
        <f>COUNTIFS(DATA!$P:$P,"=E", DATA!$F:$F,"=Trouble shooting",DATA!$N:$N,$K:$K,DATA!$K:$K,"&gt;="&amp;$C$3,DATA!$K:$K,"&lt;="&amp;$E$3)</f>
        <v>0</v>
      </c>
      <c r="E27" s="275">
        <f>COUNTIFS(DATA!$P:$P,"=S", DATA!$F:$F,"=Trouble shooting",DATA!$N:$N,$K:$K,DATA!$K:$K,"&gt;="&amp;$C$3,DATA!$K:$K,"&lt;="&amp;$E$3)</f>
        <v>0</v>
      </c>
      <c r="F27" s="275">
        <f>COUNTIFS(DATA!$P:$P,"=A", DATA!$F:$F,"=Trouble shooting",DATA!$N:$N,$K:$K,DATA!$K:$K,"&gt;="&amp;$C$3,DATA!$K:$K,"&lt;="&amp;$E$3)</f>
        <v>0</v>
      </c>
      <c r="G27" s="275">
        <f>COUNTIFS(DATA!$P:$P,"=D", DATA!$F:$F,"=Trouble shooting",DATA!$N:$N,$K:$K,DATA!$K:$K,"&gt;="&amp;$C$3,DATA!$K:$K,"&lt;="&amp;$E$3)</f>
        <v>0</v>
      </c>
      <c r="H27" s="290" t="str">
        <f t="shared" si="0"/>
        <v>-</v>
      </c>
      <c r="I27" s="44">
        <f t="shared" si="1"/>
        <v>0</v>
      </c>
      <c r="K27" s="146" t="str">
        <f>"*"&amp;StaffList!B24&amp;"*"</f>
        <v>*Khuong.nn*</v>
      </c>
    </row>
    <row r="28" spans="1:11" ht="25.5" customHeight="1" x14ac:dyDescent="0.25">
      <c r="A28" s="315">
        <v>21</v>
      </c>
      <c r="B28" s="45" t="str">
        <f>VLOOKUP(K28, StaffList!B:C,2,FALSE)</f>
        <v>Bùi Văn Long</v>
      </c>
      <c r="C28" s="275">
        <f>COUNTIFS(DATA!$F:$F,"=Trouble shooting", DATA!$N:$N,$K:$K,DATA!$K:$K,"&gt;="&amp;$C$3,DATA!$K:$K,"&lt;="&amp;$E$3)</f>
        <v>0</v>
      </c>
      <c r="D28" s="275">
        <f>COUNTIFS(DATA!$P:$P,"=E", DATA!$F:$F,"=Trouble shooting",DATA!$N:$N,$K:$K,DATA!$K:$K,"&gt;="&amp;$C$3,DATA!$K:$K,"&lt;="&amp;$E$3)</f>
        <v>0</v>
      </c>
      <c r="E28" s="275">
        <f>COUNTIFS(DATA!$P:$P,"=S", DATA!$F:$F,"=Trouble shooting",DATA!$N:$N,$K:$K,DATA!$K:$K,"&gt;="&amp;$C$3,DATA!$K:$K,"&lt;="&amp;$E$3)</f>
        <v>0</v>
      </c>
      <c r="F28" s="275">
        <f>COUNTIFS(DATA!$P:$P,"=A", DATA!$F:$F,"=Trouble shooting",DATA!$N:$N,$K:$K,DATA!$K:$K,"&gt;="&amp;$C$3,DATA!$K:$K,"&lt;="&amp;$E$3)</f>
        <v>0</v>
      </c>
      <c r="G28" s="275">
        <f>COUNTIFS(DATA!$P:$P,"=D", DATA!$F:$F,"=Trouble shooting",DATA!$N:$N,$K:$K,DATA!$K:$K,"&gt;="&amp;$C$3,DATA!$K:$K,"&lt;="&amp;$E$3)</f>
        <v>0</v>
      </c>
      <c r="H28" s="290" t="str">
        <f t="shared" si="0"/>
        <v>-</v>
      </c>
      <c r="I28" s="44">
        <f t="shared" si="1"/>
        <v>0</v>
      </c>
      <c r="K28" s="146" t="str">
        <f>"*"&amp;StaffList!B25&amp;"*"</f>
        <v>*Long.bv*</v>
      </c>
    </row>
    <row r="29" spans="1:11" ht="25.5" customHeight="1" x14ac:dyDescent="0.25">
      <c r="A29" s="315">
        <v>22</v>
      </c>
      <c r="B29" s="45" t="str">
        <f>VLOOKUP(K29, StaffList!B:C,2,FALSE)</f>
        <v>Đoàn Mạnh Thức</v>
      </c>
      <c r="C29" s="275">
        <f>COUNTIFS(DATA!$F:$F,"=Trouble shooting", DATA!$N:$N,$K:$K,DATA!$K:$K,"&gt;="&amp;$C$3,DATA!$K:$K,"&lt;="&amp;$E$3)</f>
        <v>0</v>
      </c>
      <c r="D29" s="275">
        <f>COUNTIFS(DATA!$P:$P,"=E", DATA!$F:$F,"=Trouble shooting",DATA!$N:$N,$K:$K,DATA!$K:$K,"&gt;="&amp;$C$3,DATA!$K:$K,"&lt;="&amp;$E$3)</f>
        <v>0</v>
      </c>
      <c r="E29" s="275">
        <f>COUNTIFS(DATA!$P:$P,"=S", DATA!$F:$F,"=Trouble shooting",DATA!$N:$N,$K:$K,DATA!$K:$K,"&gt;="&amp;$C$3,DATA!$K:$K,"&lt;="&amp;$E$3)</f>
        <v>0</v>
      </c>
      <c r="F29" s="275">
        <f>COUNTIFS(DATA!$P:$P,"=A", DATA!$F:$F,"=Trouble shooting",DATA!$N:$N,$K:$K,DATA!$K:$K,"&gt;="&amp;$C$3,DATA!$K:$K,"&lt;="&amp;$E$3)</f>
        <v>0</v>
      </c>
      <c r="G29" s="275">
        <f>COUNTIFS(DATA!$P:$P,"=D", DATA!$F:$F,"=Trouble shooting",DATA!$N:$N,$K:$K,DATA!$K:$K,"&gt;="&amp;$C$3,DATA!$K:$K,"&lt;="&amp;$E$3)</f>
        <v>0</v>
      </c>
      <c r="H29" s="290" t="str">
        <f t="shared" si="0"/>
        <v>-</v>
      </c>
      <c r="I29" s="44">
        <f t="shared" si="1"/>
        <v>0</v>
      </c>
      <c r="K29" s="146" t="str">
        <f>"*"&amp;StaffList!B26&amp;"*"</f>
        <v>*Thuc.dm*</v>
      </c>
    </row>
    <row r="30" spans="1:11" ht="25.5" customHeight="1" x14ac:dyDescent="0.25">
      <c r="A30" s="315">
        <v>23</v>
      </c>
      <c r="B30" s="45" t="str">
        <f>VLOOKUP(K30, StaffList!B:C,2,FALSE)</f>
        <v>Đoàn Minh Đạo</v>
      </c>
      <c r="C30" s="275">
        <f>COUNTIFS(DATA!$F:$F,"=Trouble shooting", DATA!$N:$N,$K:$K,DATA!$K:$K,"&gt;="&amp;$C$3,DATA!$K:$K,"&lt;="&amp;$E$3)</f>
        <v>0</v>
      </c>
      <c r="D30" s="275">
        <f>COUNTIFS(DATA!$P:$P,"=E", DATA!$F:$F,"=Trouble shooting",DATA!$N:$N,$K:$K,DATA!$K:$K,"&gt;="&amp;$C$3,DATA!$K:$K,"&lt;="&amp;$E$3)</f>
        <v>0</v>
      </c>
      <c r="E30" s="275">
        <f>COUNTIFS(DATA!$P:$P,"=S", DATA!$F:$F,"=Trouble shooting",DATA!$N:$N,$K:$K,DATA!$K:$K,"&gt;="&amp;$C$3,DATA!$K:$K,"&lt;="&amp;$E$3)</f>
        <v>0</v>
      </c>
      <c r="F30" s="275">
        <f>COUNTIFS(DATA!$P:$P,"=A", DATA!$F:$F,"=Trouble shooting",DATA!$N:$N,$K:$K,DATA!$K:$K,"&gt;="&amp;$C$3,DATA!$K:$K,"&lt;="&amp;$E$3)</f>
        <v>0</v>
      </c>
      <c r="G30" s="275">
        <f>COUNTIFS(DATA!$P:$P,"=D", DATA!$F:$F,"=Trouble shooting",DATA!$N:$N,$K:$K,DATA!$K:$K,"&gt;="&amp;$C$3,DATA!$K:$K,"&lt;="&amp;$E$3)</f>
        <v>0</v>
      </c>
      <c r="H30" s="290" t="str">
        <f t="shared" si="0"/>
        <v>-</v>
      </c>
      <c r="I30" s="44">
        <f t="shared" si="1"/>
        <v>0</v>
      </c>
      <c r="K30" s="146" t="str">
        <f>"*"&amp;StaffList!B27&amp;"*"</f>
        <v>*Dao.dm*</v>
      </c>
    </row>
    <row r="31" spans="1:11" ht="25.5" customHeight="1" x14ac:dyDescent="0.25">
      <c r="A31" s="315">
        <v>24</v>
      </c>
      <c r="B31" s="45" t="str">
        <f>VLOOKUP(K31, StaffList!B:C,2,FALSE)</f>
        <v>Khúc Thành Đạt</v>
      </c>
      <c r="C31" s="275">
        <f>COUNTIFS(DATA!$F:$F,"=Trouble shooting", DATA!$N:$N,$K:$K,DATA!$K:$K,"&gt;="&amp;$C$3,DATA!$K:$K,"&lt;="&amp;$E$3)</f>
        <v>0</v>
      </c>
      <c r="D31" s="275">
        <f>COUNTIFS(DATA!$P:$P,"=E", DATA!$F:$F,"=Trouble shooting",DATA!$N:$N,$K:$K,DATA!$K:$K,"&gt;="&amp;$C$3,DATA!$K:$K,"&lt;="&amp;$E$3)</f>
        <v>0</v>
      </c>
      <c r="E31" s="275">
        <f>COUNTIFS(DATA!$P:$P,"=S", DATA!$F:$F,"=Trouble shooting",DATA!$N:$N,$K:$K,DATA!$K:$K,"&gt;="&amp;$C$3,DATA!$K:$K,"&lt;="&amp;$E$3)</f>
        <v>0</v>
      </c>
      <c r="F31" s="275">
        <f>COUNTIFS(DATA!$P:$P,"=A", DATA!$F:$F,"=Trouble shooting",DATA!$N:$N,$K:$K,DATA!$K:$K,"&gt;="&amp;$C$3,DATA!$K:$K,"&lt;="&amp;$E$3)</f>
        <v>0</v>
      </c>
      <c r="G31" s="275">
        <f>COUNTIFS(DATA!$P:$P,"=D", DATA!$F:$F,"=Trouble shooting",DATA!$N:$N,$K:$K,DATA!$K:$K,"&gt;="&amp;$C$3,DATA!$K:$K,"&lt;="&amp;$E$3)</f>
        <v>0</v>
      </c>
      <c r="H31" s="290" t="str">
        <f t="shared" si="0"/>
        <v>-</v>
      </c>
      <c r="I31" s="44">
        <f t="shared" si="1"/>
        <v>0</v>
      </c>
      <c r="K31" s="146" t="str">
        <f>"*"&amp;StaffList!B28&amp;"*"</f>
        <v>*Dat.kt*</v>
      </c>
    </row>
    <row r="32" spans="1:11" ht="25.5" customHeight="1" x14ac:dyDescent="0.25">
      <c r="A32" s="315">
        <v>25</v>
      </c>
      <c r="B32" s="45" t="str">
        <f>VLOOKUP(K32, StaffList!B:C,2,FALSE)</f>
        <v>Bùi Văn Sỹ</v>
      </c>
      <c r="C32" s="275">
        <f>COUNTIFS(DATA!$F:$F,"=Trouble shooting", DATA!$N:$N,$K:$K,DATA!$K:$K,"&gt;="&amp;$C$3,DATA!$K:$K,"&lt;="&amp;$E$3)</f>
        <v>0</v>
      </c>
      <c r="D32" s="275">
        <f>COUNTIFS(DATA!$P:$P,"=E", DATA!$F:$F,"=Trouble shooting",DATA!$N:$N,$K:$K,DATA!$K:$K,"&gt;="&amp;$C$3,DATA!$K:$K,"&lt;="&amp;$E$3)</f>
        <v>0</v>
      </c>
      <c r="E32" s="275">
        <f>COUNTIFS(DATA!$P:$P,"=S", DATA!$F:$F,"=Trouble shooting",DATA!$N:$N,$K:$K,DATA!$K:$K,"&gt;="&amp;$C$3,DATA!$K:$K,"&lt;="&amp;$E$3)</f>
        <v>0</v>
      </c>
      <c r="F32" s="275">
        <f>COUNTIFS(DATA!$P:$P,"=A", DATA!$F:$F,"=Trouble shooting",DATA!$N:$N,$K:$K,DATA!$K:$K,"&gt;="&amp;$C$3,DATA!$K:$K,"&lt;="&amp;$E$3)</f>
        <v>0</v>
      </c>
      <c r="G32" s="275">
        <f>COUNTIFS(DATA!$P:$P,"=D", DATA!$F:$F,"=Trouble shooting",DATA!$N:$N,$K:$K,DATA!$K:$K,"&gt;="&amp;$C$3,DATA!$K:$K,"&lt;="&amp;$E$3)</f>
        <v>0</v>
      </c>
      <c r="H32" s="290" t="str">
        <f t="shared" si="0"/>
        <v>-</v>
      </c>
      <c r="I32" s="44">
        <f t="shared" si="1"/>
        <v>0</v>
      </c>
      <c r="K32" s="146" t="str">
        <f>"*"&amp;StaffList!B29&amp;"*"</f>
        <v>*Sy.bv*</v>
      </c>
    </row>
    <row r="33" spans="1:11" ht="25.5" customHeight="1" x14ac:dyDescent="0.25">
      <c r="A33" s="315">
        <v>26</v>
      </c>
      <c r="B33" s="45" t="str">
        <f>VLOOKUP(K33, StaffList!B:C,2,FALSE)</f>
        <v>Nguyễn Tiến Đạt</v>
      </c>
      <c r="C33" s="275">
        <f>COUNTIFS(DATA!$F:$F,"=Trouble shooting", DATA!$N:$N,$K:$K,DATA!$K:$K,"&gt;="&amp;$C$3,DATA!$K:$K,"&lt;="&amp;$E$3)</f>
        <v>0</v>
      </c>
      <c r="D33" s="275">
        <f>COUNTIFS(DATA!$P:$P,"=E", DATA!$F:$F,"=Trouble shooting",DATA!$N:$N,$K:$K,DATA!$K:$K,"&gt;="&amp;$C$3,DATA!$K:$K,"&lt;="&amp;$E$3)</f>
        <v>0</v>
      </c>
      <c r="E33" s="275">
        <f>COUNTIFS(DATA!$P:$P,"=S", DATA!$F:$F,"=Trouble shooting",DATA!$N:$N,$K:$K,DATA!$K:$K,"&gt;="&amp;$C$3,DATA!$K:$K,"&lt;="&amp;$E$3)</f>
        <v>0</v>
      </c>
      <c r="F33" s="275">
        <f>COUNTIFS(DATA!$P:$P,"=A", DATA!$F:$F,"=Trouble shooting",DATA!$N:$N,$K:$K,DATA!$K:$K,"&gt;="&amp;$C$3,DATA!$K:$K,"&lt;="&amp;$E$3)</f>
        <v>0</v>
      </c>
      <c r="G33" s="275">
        <f>COUNTIFS(DATA!$P:$P,"=D", DATA!$F:$F,"=Trouble shooting",DATA!$N:$N,$K:$K,DATA!$K:$K,"&gt;="&amp;$C$3,DATA!$K:$K,"&lt;="&amp;$E$3)</f>
        <v>0</v>
      </c>
      <c r="H33" s="290" t="str">
        <f t="shared" si="0"/>
        <v>-</v>
      </c>
      <c r="I33" s="44">
        <f t="shared" si="1"/>
        <v>0</v>
      </c>
      <c r="K33" s="146" t="str">
        <f>"*"&amp;StaffList!B30&amp;"*"</f>
        <v>*Dat.nt*</v>
      </c>
    </row>
    <row r="34" spans="1:11" ht="25.5" customHeight="1" x14ac:dyDescent="0.25">
      <c r="A34" s="315">
        <v>27</v>
      </c>
      <c r="B34" s="45" t="str">
        <f>VLOOKUP(K34, StaffList!B:C,2,FALSE)</f>
        <v>Mai Văn Tuấn</v>
      </c>
      <c r="C34" s="275">
        <f>COUNTIFS(DATA!$F:$F,"=Trouble shooting", DATA!$N:$N,$K:$K,DATA!$K:$K,"&gt;="&amp;$C$3,DATA!$K:$K,"&lt;="&amp;$E$3)</f>
        <v>0</v>
      </c>
      <c r="D34" s="275">
        <f>COUNTIFS(DATA!$P:$P,"=E", DATA!$F:$F,"=Trouble shooting",DATA!$N:$N,$K:$K,DATA!$K:$K,"&gt;="&amp;$C$3,DATA!$K:$K,"&lt;="&amp;$E$3)</f>
        <v>0</v>
      </c>
      <c r="E34" s="275">
        <f>COUNTIFS(DATA!$P:$P,"=S", DATA!$F:$F,"=Trouble shooting",DATA!$N:$N,$K:$K,DATA!$K:$K,"&gt;="&amp;$C$3,DATA!$K:$K,"&lt;="&amp;$E$3)</f>
        <v>0</v>
      </c>
      <c r="F34" s="275">
        <f>COUNTIFS(DATA!$P:$P,"=A", DATA!$F:$F,"=Trouble shooting",DATA!$N:$N,$K:$K,DATA!$K:$K,"&gt;="&amp;$C$3,DATA!$K:$K,"&lt;="&amp;$E$3)</f>
        <v>0</v>
      </c>
      <c r="G34" s="275">
        <f>COUNTIFS(DATA!$P:$P,"=D", DATA!$F:$F,"=Trouble shooting",DATA!$N:$N,$K:$K,DATA!$K:$K,"&gt;="&amp;$C$3,DATA!$K:$K,"&lt;="&amp;$E$3)</f>
        <v>0</v>
      </c>
      <c r="H34" s="290" t="str">
        <f t="shared" si="0"/>
        <v>-</v>
      </c>
      <c r="I34" s="44">
        <f t="shared" si="1"/>
        <v>0</v>
      </c>
      <c r="K34" s="146" t="str">
        <f>"*"&amp;StaffList!B31&amp;"*"</f>
        <v>*Tuan.mv*</v>
      </c>
    </row>
    <row r="35" spans="1:11" ht="25.5" customHeight="1" x14ac:dyDescent="0.25">
      <c r="A35" s="315">
        <v>28</v>
      </c>
      <c r="B35" s="45" t="str">
        <f>VLOOKUP(K35, StaffList!B:C,2,FALSE)</f>
        <v>Lê Hồng Tuấn</v>
      </c>
      <c r="C35" s="275">
        <f>COUNTIFS(DATA!$F:$F,"=Trouble shooting", DATA!$N:$N,$K:$K,DATA!$K:$K,"&gt;="&amp;$C$3,DATA!$K:$K,"&lt;="&amp;$E$3)</f>
        <v>0</v>
      </c>
      <c r="D35" s="275">
        <f>COUNTIFS(DATA!$P:$P,"=E", DATA!$F:$F,"=Trouble shooting",DATA!$N:$N,$K:$K,DATA!$K:$K,"&gt;="&amp;$C$3,DATA!$K:$K,"&lt;="&amp;$E$3)</f>
        <v>0</v>
      </c>
      <c r="E35" s="275">
        <f>COUNTIFS(DATA!$P:$P,"=S", DATA!$F:$F,"=Trouble shooting",DATA!$N:$N,$K:$K,DATA!$K:$K,"&gt;="&amp;$C$3,DATA!$K:$K,"&lt;="&amp;$E$3)</f>
        <v>0</v>
      </c>
      <c r="F35" s="275">
        <f>COUNTIFS(DATA!$P:$P,"=A", DATA!$F:$F,"=Trouble shooting",DATA!$N:$N,$K:$K,DATA!$K:$K,"&gt;="&amp;$C$3,DATA!$K:$K,"&lt;="&amp;$E$3)</f>
        <v>0</v>
      </c>
      <c r="G35" s="275">
        <f>COUNTIFS(DATA!$P:$P,"=D", DATA!$F:$F,"=Trouble shooting",DATA!$N:$N,$K:$K,DATA!$K:$K,"&gt;="&amp;$C$3,DATA!$K:$K,"&lt;="&amp;$E$3)</f>
        <v>0</v>
      </c>
      <c r="H35" s="290" t="str">
        <f t="shared" si="0"/>
        <v>-</v>
      </c>
      <c r="I35" s="44">
        <f t="shared" si="1"/>
        <v>0</v>
      </c>
      <c r="K35" s="146" t="str">
        <f>"*"&amp;StaffList!B32&amp;"*"</f>
        <v>*Tuan.lh*</v>
      </c>
    </row>
    <row r="36" spans="1:11" ht="25.5" customHeight="1" x14ac:dyDescent="0.25">
      <c r="A36" s="315">
        <v>29</v>
      </c>
      <c r="B36" s="45" t="str">
        <f>VLOOKUP(K36, StaffList!B:C,2,FALSE)</f>
        <v>Nguyễn Công Hoàng</v>
      </c>
      <c r="C36" s="275">
        <f>COUNTIFS(DATA!$F:$F,"=Trouble shooting", DATA!$N:$N,$K:$K,DATA!$K:$K,"&gt;="&amp;$C$3,DATA!$K:$K,"&lt;="&amp;$E$3)</f>
        <v>0</v>
      </c>
      <c r="D36" s="275">
        <f>COUNTIFS(DATA!$P:$P,"=E", DATA!$F:$F,"=Trouble shooting",DATA!$N:$N,$K:$K,DATA!$K:$K,"&gt;="&amp;$C$3,DATA!$K:$K,"&lt;="&amp;$E$3)</f>
        <v>0</v>
      </c>
      <c r="E36" s="275">
        <f>COUNTIFS(DATA!$P:$P,"=S", DATA!$F:$F,"=Trouble shooting",DATA!$N:$N,$K:$K,DATA!$K:$K,"&gt;="&amp;$C$3,DATA!$K:$K,"&lt;="&amp;$E$3)</f>
        <v>0</v>
      </c>
      <c r="F36" s="275">
        <f>COUNTIFS(DATA!$P:$P,"=A", DATA!$F:$F,"=Trouble shooting",DATA!$N:$N,$K:$K,DATA!$K:$K,"&gt;="&amp;$C$3,DATA!$K:$K,"&lt;="&amp;$E$3)</f>
        <v>0</v>
      </c>
      <c r="G36" s="275">
        <f>COUNTIFS(DATA!$P:$P,"=D", DATA!$F:$F,"=Trouble shooting",DATA!$N:$N,$K:$K,DATA!$K:$K,"&gt;="&amp;$C$3,DATA!$K:$K,"&lt;="&amp;$E$3)</f>
        <v>0</v>
      </c>
      <c r="H36" s="290" t="str">
        <f t="shared" si="0"/>
        <v>-</v>
      </c>
      <c r="I36" s="44">
        <f t="shared" si="1"/>
        <v>0</v>
      </c>
      <c r="K36" s="146" t="str">
        <f>"*"&amp;StaffList!B33&amp;"*"</f>
        <v>*Hoang.nc*</v>
      </c>
    </row>
    <row r="37" spans="1:11" ht="25.5" customHeight="1" x14ac:dyDescent="0.25">
      <c r="A37" s="315"/>
      <c r="B37" s="214" t="s">
        <v>9848</v>
      </c>
      <c r="C37" s="75">
        <f>SUM(C8:C36)</f>
        <v>0</v>
      </c>
      <c r="D37" s="75">
        <f>SUM(D8:D36)</f>
        <v>0</v>
      </c>
      <c r="E37" s="75">
        <f>SUM(E8:E36)</f>
        <v>0</v>
      </c>
      <c r="F37" s="75">
        <f>SUM(F8:F36)</f>
        <v>0</v>
      </c>
      <c r="G37" s="75">
        <f>SUM(G8:G36)</f>
        <v>0</v>
      </c>
      <c r="H37" s="293" t="str">
        <f t="shared" si="0"/>
        <v>-</v>
      </c>
      <c r="I37" s="75"/>
      <c r="K37" s="146"/>
    </row>
  </sheetData>
  <autoFilter ref="A7:M37" xr:uid="{00000000-0009-0000-0000-000006000000}">
    <sortState xmlns:xlrd2="http://schemas.microsoft.com/office/spreadsheetml/2017/richdata2" ref="A8:M37">
      <sortCondition ref="A7:A37"/>
    </sortState>
  </autoFilter>
  <mergeCells count="3">
    <mergeCell ref="C1:I1"/>
    <mergeCell ref="C2:I2"/>
    <mergeCell ref="E3:F3"/>
  </mergeCells>
  <printOptions horizontalCentered="1"/>
  <pageMargins left="0.7" right="0.52" top="0.33" bottom="0.75" header="0.3" footer="0.3"/>
  <pageSetup paperSize="9" scale="62" orientation="portrait" r:id="rId1"/>
  <colBreaks count="1" manualBreakCount="1">
    <brk id="9" max="1048575" man="1"/>
  </col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F57"/>
  <sheetViews>
    <sheetView showGridLines="0" zoomScale="60" zoomScaleNormal="60" zoomScaleSheetLayoutView="90" workbookViewId="0">
      <selection activeCell="Q42" sqref="Q42"/>
    </sheetView>
  </sheetViews>
  <sheetFormatPr defaultColWidth="8.85546875" defaultRowHeight="15" x14ac:dyDescent="0.25"/>
  <cols>
    <col min="1" max="1" width="9.140625" style="31"/>
    <col min="2" max="2" width="18.5703125" customWidth="1"/>
    <col min="3" max="3" width="22.85546875" customWidth="1"/>
    <col min="4" max="4" width="18.85546875" customWidth="1"/>
    <col min="5" max="5" width="18.7109375" customWidth="1"/>
  </cols>
  <sheetData>
    <row r="1" spans="1:4" s="2" customFormat="1" ht="15" customHeight="1" x14ac:dyDescent="0.25">
      <c r="A1" s="77" t="s">
        <v>9933</v>
      </c>
    </row>
    <row r="2" spans="1:4" s="2" customFormat="1" ht="15" customHeight="1" x14ac:dyDescent="0.25">
      <c r="A2" s="76" t="s">
        <v>9934</v>
      </c>
    </row>
    <row r="3" spans="1:4" s="2" customFormat="1" ht="15" customHeight="1" x14ac:dyDescent="0.25">
      <c r="A3" s="148" t="s">
        <v>9935</v>
      </c>
      <c r="B3" s="149" t="s">
        <v>9936</v>
      </c>
      <c r="C3" s="148" t="s">
        <v>9937</v>
      </c>
      <c r="D3" s="149" t="s">
        <v>9938</v>
      </c>
    </row>
    <row r="4" spans="1:4" s="2" customFormat="1" ht="15" customHeight="1" x14ac:dyDescent="0.25">
      <c r="A4" s="150" t="s">
        <v>9939</v>
      </c>
      <c r="B4" s="150" t="s">
        <v>9940</v>
      </c>
      <c r="C4" s="150" t="s">
        <v>9896</v>
      </c>
      <c r="D4" s="150" t="s">
        <v>9941</v>
      </c>
    </row>
    <row r="5" spans="1:4" ht="15" customHeight="1" x14ac:dyDescent="0.25">
      <c r="A5" s="28">
        <v>1</v>
      </c>
      <c r="B5" s="147" t="s">
        <v>81</v>
      </c>
      <c r="C5" s="32" t="s">
        <v>9942</v>
      </c>
      <c r="D5" s="29"/>
    </row>
    <row r="6" spans="1:4" ht="15" customHeight="1" x14ac:dyDescent="0.25">
      <c r="A6" s="30">
        <v>2</v>
      </c>
      <c r="B6" s="147" t="s">
        <v>74</v>
      </c>
      <c r="C6" s="32" t="s">
        <v>9943</v>
      </c>
      <c r="D6" s="29"/>
    </row>
    <row r="7" spans="1:4" ht="15" customHeight="1" x14ac:dyDescent="0.25">
      <c r="A7" s="28">
        <v>3</v>
      </c>
      <c r="B7" s="147" t="s">
        <v>354</v>
      </c>
      <c r="C7" s="32" t="s">
        <v>9944</v>
      </c>
      <c r="D7" s="29"/>
    </row>
    <row r="8" spans="1:4" ht="15" customHeight="1" x14ac:dyDescent="0.25">
      <c r="A8" s="30">
        <v>4</v>
      </c>
      <c r="B8" s="147" t="s">
        <v>1173</v>
      </c>
      <c r="C8" s="32" t="s">
        <v>9945</v>
      </c>
      <c r="D8" s="29"/>
    </row>
    <row r="9" spans="1:4" ht="15" customHeight="1" x14ac:dyDescent="0.25">
      <c r="A9" s="28">
        <v>5</v>
      </c>
      <c r="B9" s="147" t="s">
        <v>381</v>
      </c>
      <c r="C9" s="32" t="s">
        <v>9946</v>
      </c>
      <c r="D9" s="29"/>
    </row>
    <row r="10" spans="1:4" ht="15" customHeight="1" x14ac:dyDescent="0.25">
      <c r="A10" s="30">
        <v>6</v>
      </c>
      <c r="B10" s="147" t="s">
        <v>1469</v>
      </c>
      <c r="C10" s="32" t="s">
        <v>9947</v>
      </c>
      <c r="D10" s="29"/>
    </row>
    <row r="11" spans="1:4" ht="15" customHeight="1" x14ac:dyDescent="0.25">
      <c r="A11" s="28">
        <v>7</v>
      </c>
      <c r="B11" s="147" t="s">
        <v>2853</v>
      </c>
      <c r="C11" s="32" t="s">
        <v>9948</v>
      </c>
      <c r="D11" s="29"/>
    </row>
    <row r="12" spans="1:4" ht="15" customHeight="1" x14ac:dyDescent="0.25">
      <c r="A12" s="30">
        <v>8</v>
      </c>
      <c r="B12" s="29" t="s">
        <v>5095</v>
      </c>
      <c r="C12" s="29" t="s">
        <v>9913</v>
      </c>
      <c r="D12" s="29"/>
    </row>
    <row r="13" spans="1:4" ht="15" customHeight="1" x14ac:dyDescent="0.25">
      <c r="A13" s="28">
        <v>9</v>
      </c>
      <c r="B13" s="29" t="s">
        <v>5380</v>
      </c>
      <c r="C13" s="29" t="s">
        <v>9949</v>
      </c>
      <c r="D13" s="29"/>
    </row>
    <row r="14" spans="1:4" ht="15" customHeight="1" x14ac:dyDescent="0.25">
      <c r="A14" s="30">
        <v>10</v>
      </c>
      <c r="B14" s="29" t="s">
        <v>2883</v>
      </c>
      <c r="C14" s="29" t="s">
        <v>9950</v>
      </c>
      <c r="D14" s="29"/>
    </row>
    <row r="15" spans="1:4" ht="15" customHeight="1" x14ac:dyDescent="0.25">
      <c r="A15" s="28">
        <v>11</v>
      </c>
      <c r="B15" s="29" t="s">
        <v>616</v>
      </c>
      <c r="C15" s="29" t="s">
        <v>9951</v>
      </c>
      <c r="D15" s="29"/>
    </row>
    <row r="16" spans="1:4" ht="15" customHeight="1" x14ac:dyDescent="0.25">
      <c r="A16" s="30">
        <v>12</v>
      </c>
      <c r="B16" s="29" t="s">
        <v>9827</v>
      </c>
      <c r="C16" s="29" t="s">
        <v>9952</v>
      </c>
      <c r="D16" s="29"/>
    </row>
    <row r="17" spans="1:5" ht="15" customHeight="1" x14ac:dyDescent="0.25">
      <c r="A17" s="28">
        <v>13</v>
      </c>
      <c r="B17" s="29" t="s">
        <v>9825</v>
      </c>
      <c r="C17" s="29" t="s">
        <v>9953</v>
      </c>
      <c r="D17" s="29"/>
    </row>
    <row r="18" spans="1:5" ht="15" customHeight="1" x14ac:dyDescent="0.25">
      <c r="A18" s="30">
        <v>14</v>
      </c>
      <c r="B18" s="29" t="s">
        <v>7908</v>
      </c>
      <c r="C18" s="29" t="s">
        <v>9954</v>
      </c>
      <c r="D18" s="29"/>
    </row>
    <row r="19" spans="1:5" ht="15" customHeight="1" x14ac:dyDescent="0.25">
      <c r="A19" s="28">
        <v>15</v>
      </c>
      <c r="B19" s="29" t="s">
        <v>8534</v>
      </c>
      <c r="C19" s="29" t="s">
        <v>9955</v>
      </c>
      <c r="D19" s="29"/>
    </row>
    <row r="20" spans="1:5" ht="15" customHeight="1" x14ac:dyDescent="0.25">
      <c r="A20" s="30">
        <v>16</v>
      </c>
      <c r="B20" s="29" t="s">
        <v>9829</v>
      </c>
      <c r="C20" s="29" t="s">
        <v>9956</v>
      </c>
      <c r="D20" s="29"/>
    </row>
    <row r="21" spans="1:5" ht="15" customHeight="1" x14ac:dyDescent="0.25">
      <c r="A21" s="28">
        <v>17</v>
      </c>
      <c r="B21" s="29" t="s">
        <v>9677</v>
      </c>
      <c r="C21" s="29" t="s">
        <v>9957</v>
      </c>
      <c r="D21" s="29"/>
    </row>
    <row r="22" spans="1:5" ht="15" customHeight="1" x14ac:dyDescent="0.25">
      <c r="A22" s="30">
        <v>18</v>
      </c>
      <c r="B22" s="29" t="s">
        <v>1250</v>
      </c>
      <c r="C22" s="29" t="s">
        <v>9958</v>
      </c>
      <c r="D22" s="29"/>
    </row>
    <row r="23" spans="1:5" ht="15" customHeight="1" x14ac:dyDescent="0.25">
      <c r="A23" s="28">
        <v>19</v>
      </c>
      <c r="B23" s="29" t="s">
        <v>9835</v>
      </c>
      <c r="C23" s="29" t="s">
        <v>9959</v>
      </c>
      <c r="D23" s="29"/>
    </row>
    <row r="24" spans="1:5" ht="15" customHeight="1" x14ac:dyDescent="0.25">
      <c r="A24" s="30">
        <v>20</v>
      </c>
      <c r="B24" s="29" t="s">
        <v>9834</v>
      </c>
      <c r="C24" s="29" t="s">
        <v>9960</v>
      </c>
      <c r="D24" s="29"/>
    </row>
    <row r="25" spans="1:5" ht="15" customHeight="1" x14ac:dyDescent="0.25">
      <c r="A25" s="28">
        <v>21</v>
      </c>
      <c r="B25" s="29" t="s">
        <v>9832</v>
      </c>
      <c r="C25" s="29" t="s">
        <v>9961</v>
      </c>
      <c r="D25" s="29"/>
    </row>
    <row r="26" spans="1:5" ht="15" customHeight="1" x14ac:dyDescent="0.25">
      <c r="A26" s="30">
        <v>22</v>
      </c>
      <c r="B26" s="29" t="s">
        <v>9380</v>
      </c>
      <c r="C26" s="29" t="s">
        <v>9962</v>
      </c>
      <c r="D26" s="29"/>
    </row>
    <row r="27" spans="1:5" ht="15" customHeight="1" x14ac:dyDescent="0.25">
      <c r="A27" s="28">
        <v>23</v>
      </c>
      <c r="B27" s="29" t="s">
        <v>9963</v>
      </c>
      <c r="C27" s="29" t="s">
        <v>9964</v>
      </c>
      <c r="D27" s="29"/>
    </row>
    <row r="28" spans="1:5" ht="15" customHeight="1" x14ac:dyDescent="0.25">
      <c r="A28" s="30">
        <v>24</v>
      </c>
      <c r="B28" s="29" t="s">
        <v>9965</v>
      </c>
      <c r="C28" s="29" t="s">
        <v>9966</v>
      </c>
      <c r="D28" s="29"/>
    </row>
    <row r="29" spans="1:5" ht="15" customHeight="1" x14ac:dyDescent="0.25">
      <c r="A29" s="28">
        <v>25</v>
      </c>
      <c r="B29" s="29" t="s">
        <v>9967</v>
      </c>
      <c r="C29" s="29" t="s">
        <v>9968</v>
      </c>
      <c r="D29" s="29"/>
      <c r="E29" t="s">
        <v>1</v>
      </c>
    </row>
    <row r="30" spans="1:5" ht="15" customHeight="1" x14ac:dyDescent="0.25">
      <c r="A30" s="30">
        <v>26</v>
      </c>
      <c r="B30" s="29" t="s">
        <v>9826</v>
      </c>
      <c r="C30" s="29" t="s">
        <v>9969</v>
      </c>
      <c r="D30" s="29"/>
    </row>
    <row r="31" spans="1:5" ht="15" customHeight="1" x14ac:dyDescent="0.25">
      <c r="A31" s="28">
        <v>27</v>
      </c>
      <c r="B31" s="29" t="s">
        <v>9828</v>
      </c>
      <c r="C31" s="29" t="s">
        <v>9970</v>
      </c>
      <c r="D31" s="29"/>
    </row>
    <row r="32" spans="1:5" ht="15" customHeight="1" x14ac:dyDescent="0.25">
      <c r="A32" s="30">
        <v>28</v>
      </c>
      <c r="B32" s="29" t="s">
        <v>9971</v>
      </c>
      <c r="C32" s="29" t="s">
        <v>9972</v>
      </c>
      <c r="D32" s="29"/>
    </row>
    <row r="33" spans="1:6" ht="15" customHeight="1" x14ac:dyDescent="0.25">
      <c r="A33" s="28">
        <v>29</v>
      </c>
      <c r="B33" s="29" t="s">
        <v>9838</v>
      </c>
      <c r="C33" s="29" t="s">
        <v>9973</v>
      </c>
      <c r="D33" s="29"/>
    </row>
    <row r="34" spans="1:6" ht="15" customHeight="1" x14ac:dyDescent="0.25">
      <c r="A34" s="30">
        <v>30</v>
      </c>
      <c r="B34" s="29" t="s">
        <v>9974</v>
      </c>
      <c r="C34" s="29" t="s">
        <v>9975</v>
      </c>
      <c r="D34" s="29"/>
    </row>
    <row r="35" spans="1:6" ht="15" customHeight="1" x14ac:dyDescent="0.25">
      <c r="A35" s="28">
        <v>31</v>
      </c>
      <c r="B35" s="29" t="s">
        <v>9976</v>
      </c>
      <c r="C35" s="29" t="s">
        <v>9977</v>
      </c>
      <c r="D35" s="29"/>
    </row>
    <row r="36" spans="1:6" ht="15" customHeight="1" x14ac:dyDescent="0.25">
      <c r="A36" s="30">
        <v>32</v>
      </c>
      <c r="B36" s="29" t="s">
        <v>9978</v>
      </c>
      <c r="C36" s="29" t="s">
        <v>9979</v>
      </c>
      <c r="D36" s="29"/>
    </row>
    <row r="37" spans="1:6" ht="15" customHeight="1" x14ac:dyDescent="0.25">
      <c r="A37" s="28">
        <v>33</v>
      </c>
      <c r="B37" s="29" t="s">
        <v>9980</v>
      </c>
      <c r="C37" s="29" t="s">
        <v>9981</v>
      </c>
      <c r="D37" s="29"/>
    </row>
    <row r="38" spans="1:6" ht="15" customHeight="1" x14ac:dyDescent="0.25">
      <c r="A38" s="30">
        <v>34</v>
      </c>
      <c r="B38" s="29" t="s">
        <v>9833</v>
      </c>
      <c r="C38" s="29" t="s">
        <v>9982</v>
      </c>
      <c r="D38" s="29"/>
    </row>
    <row r="39" spans="1:6" ht="15" customHeight="1" x14ac:dyDescent="0.25"/>
    <row r="40" spans="1:6" ht="15" customHeight="1" x14ac:dyDescent="0.25">
      <c r="F40" t="s">
        <v>1</v>
      </c>
    </row>
    <row r="41" spans="1:6" ht="15" customHeight="1" x14ac:dyDescent="0.25"/>
    <row r="42" spans="1:6" ht="15" customHeight="1" x14ac:dyDescent="0.25"/>
    <row r="43" spans="1:6" ht="15" customHeight="1" x14ac:dyDescent="0.25"/>
    <row r="44" spans="1:6" ht="15" customHeight="1" x14ac:dyDescent="0.25"/>
    <row r="45" spans="1:6" ht="15" customHeight="1" x14ac:dyDescent="0.25"/>
    <row r="46" spans="1:6" ht="15" customHeight="1" x14ac:dyDescent="0.25"/>
    <row r="47" spans="1:6" ht="15" customHeight="1" x14ac:dyDescent="0.25"/>
    <row r="48" spans="1:6"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sheetData>
  <autoFilter ref="A4:D4" xr:uid="{00000000-0009-0000-0000-000007000000}"/>
  <conditionalFormatting sqref="B13">
    <cfRule type="duplicateValues" dxfId="46" priority="393"/>
  </conditionalFormatting>
  <conditionalFormatting sqref="B15">
    <cfRule type="duplicateValues" dxfId="45" priority="219"/>
  </conditionalFormatting>
  <conditionalFormatting sqref="B16">
    <cfRule type="duplicateValues" dxfId="44" priority="298"/>
  </conditionalFormatting>
  <conditionalFormatting sqref="B17">
    <cfRule type="duplicateValues" dxfId="43" priority="37"/>
  </conditionalFormatting>
  <conditionalFormatting sqref="B18">
    <cfRule type="duplicateValues" dxfId="42" priority="35"/>
  </conditionalFormatting>
  <conditionalFormatting sqref="B19">
    <cfRule type="duplicateValues" dxfId="41" priority="27"/>
  </conditionalFormatting>
  <conditionalFormatting sqref="B20">
    <cfRule type="duplicateValues" dxfId="40" priority="25"/>
  </conditionalFormatting>
  <conditionalFormatting sqref="B21">
    <cfRule type="duplicateValues" dxfId="39" priority="21"/>
  </conditionalFormatting>
  <conditionalFormatting sqref="B24">
    <cfRule type="duplicateValues" dxfId="38" priority="17"/>
  </conditionalFormatting>
  <conditionalFormatting sqref="B25">
    <cfRule type="duplicateValues" dxfId="37" priority="12"/>
  </conditionalFormatting>
  <conditionalFormatting sqref="B26 B22">
    <cfRule type="duplicateValues" dxfId="36" priority="20"/>
  </conditionalFormatting>
  <conditionalFormatting sqref="B28">
    <cfRule type="duplicateValues" dxfId="35" priority="11"/>
  </conditionalFormatting>
  <conditionalFormatting sqref="B30">
    <cfRule type="duplicateValues" dxfId="34" priority="401"/>
  </conditionalFormatting>
  <conditionalFormatting sqref="B31">
    <cfRule type="duplicateValues" dxfId="33" priority="8"/>
  </conditionalFormatting>
  <conditionalFormatting sqref="B32">
    <cfRule type="duplicateValues" dxfId="32" priority="6"/>
  </conditionalFormatting>
  <conditionalFormatting sqref="B33">
    <cfRule type="duplicateValues" dxfId="31" priority="3"/>
  </conditionalFormatting>
  <conditionalFormatting sqref="B34">
    <cfRule type="duplicateValues" dxfId="30" priority="5"/>
  </conditionalFormatting>
  <conditionalFormatting sqref="B35">
    <cfRule type="duplicateValues" dxfId="29" priority="4"/>
  </conditionalFormatting>
  <conditionalFormatting sqref="B37">
    <cfRule type="duplicateValues" dxfId="28" priority="1"/>
  </conditionalFormatting>
  <conditionalFormatting sqref="B38">
    <cfRule type="duplicateValues" dxfId="27" priority="2"/>
  </conditionalFormatting>
  <conditionalFormatting sqref="B39:B1048576 B36 B27 B23 B14 B1:B12 B29">
    <cfRule type="duplicateValues" dxfId="26" priority="306"/>
  </conditionalFormatting>
  <conditionalFormatting sqref="C19">
    <cfRule type="duplicateValues" dxfId="25" priority="26"/>
  </conditionalFormatting>
  <conditionalFormatting sqref="C20">
    <cfRule type="duplicateValues" dxfId="24" priority="24"/>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FF0000"/>
    <pageSetUpPr fitToPage="1"/>
  </sheetPr>
  <dimension ref="A1:Y4583"/>
  <sheetViews>
    <sheetView showGridLines="0" view="pageBreakPreview" zoomScale="70" zoomScaleNormal="82" zoomScaleSheetLayoutView="70" workbookViewId="0">
      <pane xSplit="5" ySplit="7" topLeftCell="F4559" activePane="bottomRight" state="frozen"/>
      <selection pane="topRight" activeCell="F1" sqref="F1"/>
      <selection pane="bottomLeft" activeCell="A8" sqref="A8"/>
      <selection pane="bottomRight" activeCell="D4561" sqref="D4561"/>
    </sheetView>
  </sheetViews>
  <sheetFormatPr defaultColWidth="9" defaultRowHeight="30.6" customHeight="1" x14ac:dyDescent="0.25"/>
  <cols>
    <col min="1" max="1" width="20.42578125" style="97" customWidth="1"/>
    <col min="2" max="3" width="19.7109375" style="98" customWidth="1"/>
    <col min="4" max="4" width="27.140625" style="98" customWidth="1"/>
    <col min="5" max="5" width="47.5703125" style="99" customWidth="1"/>
    <col min="6" max="6" width="18.7109375" style="98" customWidth="1"/>
    <col min="7" max="7" width="13" style="175" customWidth="1"/>
    <col min="8" max="8" width="14.28515625" style="98" customWidth="1"/>
    <col min="9" max="9" width="11.7109375" style="87" customWidth="1"/>
    <col min="10" max="10" width="17" style="98" customWidth="1"/>
    <col min="11" max="11" width="18.7109375" style="87" customWidth="1"/>
    <col min="12" max="13" width="18.7109375" style="100" customWidth="1"/>
    <col min="14" max="15" width="20.7109375" style="100" customWidth="1"/>
    <col min="16" max="16" width="97.42578125" style="99" customWidth="1"/>
    <col min="17" max="17" width="29.140625" style="99" customWidth="1"/>
    <col min="18" max="18" width="17.7109375" style="98" customWidth="1"/>
    <col min="19" max="19" width="25.28515625" style="98" customWidth="1"/>
    <col min="20" max="20" width="17" style="101" customWidth="1"/>
    <col min="21" max="21" width="20.140625" style="98" customWidth="1"/>
    <col min="22" max="22" width="16.42578125" style="131" customWidth="1"/>
    <col min="23" max="23" width="13.140625" style="87" customWidth="1"/>
    <col min="24" max="16384" width="9" style="87"/>
  </cols>
  <sheetData>
    <row r="1" spans="1:23" ht="30.6" customHeight="1" x14ac:dyDescent="0.25">
      <c r="A1" s="78"/>
      <c r="B1" s="78"/>
      <c r="C1" s="79"/>
      <c r="D1" s="79"/>
      <c r="E1" s="130" t="s">
        <v>0</v>
      </c>
      <c r="F1" s="81"/>
      <c r="G1" s="81"/>
      <c r="H1" s="81"/>
      <c r="I1" s="81"/>
      <c r="J1" s="81"/>
      <c r="K1" s="80"/>
      <c r="L1" s="248"/>
      <c r="M1" s="82"/>
      <c r="N1" s="83"/>
      <c r="O1" s="81"/>
      <c r="P1" s="84"/>
      <c r="Q1" s="85"/>
      <c r="R1" s="81"/>
      <c r="S1" s="81"/>
      <c r="T1" s="86"/>
      <c r="U1" s="78"/>
    </row>
    <row r="2" spans="1:23" ht="30.6" customHeight="1" x14ac:dyDescent="0.25">
      <c r="A2" s="88"/>
      <c r="B2" s="81"/>
      <c r="C2" s="79"/>
      <c r="D2" s="79"/>
      <c r="E2" s="81"/>
      <c r="F2" s="79"/>
      <c r="G2" s="81"/>
      <c r="H2" s="81"/>
      <c r="I2" s="81"/>
      <c r="J2" s="79"/>
      <c r="K2" s="81"/>
      <c r="L2" s="248"/>
      <c r="M2" s="81"/>
      <c r="N2" s="83"/>
      <c r="O2" s="81"/>
      <c r="P2" s="85"/>
      <c r="Q2" s="81"/>
      <c r="R2" s="81"/>
      <c r="S2" s="81"/>
      <c r="T2" s="81"/>
      <c r="U2" s="78"/>
    </row>
    <row r="3" spans="1:23" s="11" customFormat="1" ht="20.100000000000001" customHeight="1" x14ac:dyDescent="0.25">
      <c r="A3" s="78"/>
      <c r="B3" s="104" t="s">
        <v>2</v>
      </c>
      <c r="C3" s="105"/>
      <c r="D3" s="105"/>
      <c r="E3" s="104"/>
      <c r="F3" s="104"/>
      <c r="G3" s="104"/>
      <c r="H3" s="106"/>
      <c r="I3" s="106"/>
      <c r="J3" s="78"/>
      <c r="K3" s="106"/>
      <c r="L3" s="97"/>
      <c r="M3" s="107"/>
      <c r="N3" s="83"/>
      <c r="O3" s="81"/>
      <c r="P3" s="84"/>
      <c r="Q3" s="85"/>
      <c r="R3" s="81"/>
      <c r="S3" s="80"/>
      <c r="T3" s="86"/>
      <c r="U3" s="78"/>
      <c r="V3" s="132"/>
    </row>
    <row r="4" spans="1:23" s="11" customFormat="1" ht="20.100000000000001" customHeight="1" x14ac:dyDescent="0.25">
      <c r="A4" s="108" t="s">
        <v>3</v>
      </c>
      <c r="B4" s="104" t="s">
        <v>4</v>
      </c>
      <c r="C4" s="225"/>
      <c r="D4" s="225"/>
      <c r="E4" s="225"/>
      <c r="F4" s="225"/>
      <c r="G4" s="225"/>
      <c r="H4" s="225"/>
      <c r="I4" s="225"/>
      <c r="J4" s="225"/>
      <c r="K4" s="104"/>
      <c r="L4" s="249"/>
      <c r="M4" s="225"/>
      <c r="N4" s="226"/>
      <c r="O4" s="81"/>
      <c r="P4" s="85"/>
      <c r="Q4" s="85"/>
      <c r="R4" s="81"/>
      <c r="S4" s="81"/>
      <c r="T4" s="86"/>
      <c r="U4" s="78"/>
      <c r="V4" s="132"/>
    </row>
    <row r="5" spans="1:23" s="11" customFormat="1" ht="20.100000000000001" customHeight="1" x14ac:dyDescent="0.25">
      <c r="A5" s="109"/>
      <c r="B5" s="224" t="s">
        <v>5</v>
      </c>
      <c r="C5" s="224"/>
      <c r="D5" s="224"/>
      <c r="E5" s="224"/>
      <c r="F5" s="224"/>
      <c r="G5" s="224"/>
      <c r="H5" s="224"/>
      <c r="I5" s="224"/>
      <c r="J5" s="272"/>
      <c r="K5" s="224"/>
      <c r="L5" s="250"/>
      <c r="M5" s="227"/>
      <c r="N5" s="228"/>
      <c r="O5" s="110"/>
      <c r="P5" s="111"/>
      <c r="Q5" s="111"/>
      <c r="R5" s="110"/>
      <c r="S5" s="110"/>
      <c r="T5" s="112"/>
      <c r="U5" s="78"/>
      <c r="V5" s="132"/>
    </row>
    <row r="6" spans="1:23" ht="30.6" customHeight="1" x14ac:dyDescent="0.25">
      <c r="A6" s="229" t="s">
        <v>7</v>
      </c>
      <c r="B6" s="230" t="s">
        <v>8</v>
      </c>
      <c r="C6" s="230" t="s">
        <v>9</v>
      </c>
      <c r="D6" s="231" t="s">
        <v>9983</v>
      </c>
      <c r="E6" s="229" t="s">
        <v>11</v>
      </c>
      <c r="F6" s="229" t="s">
        <v>12</v>
      </c>
      <c r="G6" s="229" t="s">
        <v>13</v>
      </c>
      <c r="H6" s="229" t="s">
        <v>9984</v>
      </c>
      <c r="I6" s="229" t="s">
        <v>14</v>
      </c>
      <c r="J6" s="229" t="s">
        <v>15</v>
      </c>
      <c r="K6" s="232" t="s">
        <v>16</v>
      </c>
      <c r="L6" s="234" t="s">
        <v>17</v>
      </c>
      <c r="M6" s="234"/>
      <c r="N6" s="233" t="s">
        <v>18</v>
      </c>
      <c r="O6" s="234"/>
      <c r="P6" s="235" t="s">
        <v>19</v>
      </c>
      <c r="Q6" s="230" t="s">
        <v>20</v>
      </c>
      <c r="R6" s="236" t="s">
        <v>21</v>
      </c>
      <c r="S6" s="237" t="s">
        <v>22</v>
      </c>
      <c r="T6" s="238" t="s">
        <v>23</v>
      </c>
      <c r="U6" s="236" t="s">
        <v>24</v>
      </c>
      <c r="V6" s="358" t="s">
        <v>9985</v>
      </c>
      <c r="W6" s="358" t="s">
        <v>9986</v>
      </c>
    </row>
    <row r="7" spans="1:23" ht="30.6" customHeight="1" x14ac:dyDescent="0.25">
      <c r="A7" s="239" t="s">
        <v>28</v>
      </c>
      <c r="B7" s="240" t="s">
        <v>29</v>
      </c>
      <c r="C7" s="240" t="s">
        <v>30</v>
      </c>
      <c r="D7" s="241" t="s">
        <v>9987</v>
      </c>
      <c r="E7" s="239" t="s">
        <v>31</v>
      </c>
      <c r="F7" s="239" t="s">
        <v>32</v>
      </c>
      <c r="G7" s="239" t="s">
        <v>33</v>
      </c>
      <c r="H7" s="239" t="s">
        <v>9988</v>
      </c>
      <c r="I7" s="239" t="s">
        <v>34</v>
      </c>
      <c r="J7" s="239" t="s">
        <v>35</v>
      </c>
      <c r="K7" s="242" t="s">
        <v>9989</v>
      </c>
      <c r="L7" s="243" t="s">
        <v>9990</v>
      </c>
      <c r="M7" s="243" t="s">
        <v>38</v>
      </c>
      <c r="N7" s="243" t="s">
        <v>39</v>
      </c>
      <c r="O7" s="244" t="s">
        <v>40</v>
      </c>
      <c r="P7" s="245" t="s">
        <v>41</v>
      </c>
      <c r="Q7" s="240" t="s">
        <v>42</v>
      </c>
      <c r="R7" s="242" t="s">
        <v>43</v>
      </c>
      <c r="S7" s="246" t="s">
        <v>44</v>
      </c>
      <c r="T7" s="247" t="s">
        <v>45</v>
      </c>
      <c r="U7" s="242" t="s">
        <v>46</v>
      </c>
      <c r="V7" s="359"/>
      <c r="W7" s="359"/>
    </row>
    <row r="8" spans="1:23" s="11" customFormat="1" ht="90" hidden="1" x14ac:dyDescent="0.25">
      <c r="A8" s="89" t="s">
        <v>47</v>
      </c>
      <c r="B8" s="90" t="s">
        <v>48</v>
      </c>
      <c r="C8" s="91" t="s">
        <v>49</v>
      </c>
      <c r="D8" s="91" t="s">
        <v>49</v>
      </c>
      <c r="E8" s="92" t="s">
        <v>9991</v>
      </c>
      <c r="F8" s="90" t="s">
        <v>51</v>
      </c>
      <c r="G8" s="93" t="s">
        <v>52</v>
      </c>
      <c r="H8" s="90"/>
      <c r="I8" s="93" t="s">
        <v>53</v>
      </c>
      <c r="J8" s="90" t="s">
        <v>54</v>
      </c>
      <c r="K8" s="93" t="s">
        <v>55</v>
      </c>
      <c r="L8" s="114">
        <v>43533</v>
      </c>
      <c r="M8" s="114">
        <f>L8</f>
        <v>43533</v>
      </c>
      <c r="N8" s="114">
        <v>43533</v>
      </c>
      <c r="O8" s="114">
        <v>43533</v>
      </c>
      <c r="P8" s="96" t="s">
        <v>56</v>
      </c>
      <c r="Q8" s="96"/>
      <c r="R8" s="90" t="s">
        <v>57</v>
      </c>
      <c r="S8" s="90"/>
      <c r="T8" s="95"/>
      <c r="U8" s="90" t="s">
        <v>58</v>
      </c>
      <c r="V8" s="131"/>
    </row>
    <row r="9" spans="1:23" s="11" customFormat="1" ht="90" hidden="1" x14ac:dyDescent="0.25">
      <c r="A9" s="89" t="s">
        <v>47</v>
      </c>
      <c r="B9" s="90" t="s">
        <v>48</v>
      </c>
      <c r="C9" s="91" t="s">
        <v>59</v>
      </c>
      <c r="D9" s="91" t="s">
        <v>59</v>
      </c>
      <c r="E9" s="92" t="s">
        <v>60</v>
      </c>
      <c r="F9" s="90" t="s">
        <v>61</v>
      </c>
      <c r="G9" s="93" t="s">
        <v>52</v>
      </c>
      <c r="H9" s="90"/>
      <c r="I9" s="93" t="s">
        <v>53</v>
      </c>
      <c r="J9" s="90" t="s">
        <v>62</v>
      </c>
      <c r="K9" s="93" t="s">
        <v>63</v>
      </c>
      <c r="L9" s="114">
        <v>43789</v>
      </c>
      <c r="M9" s="114">
        <v>43789</v>
      </c>
      <c r="N9" s="94">
        <v>43789</v>
      </c>
      <c r="O9" s="94">
        <v>43789</v>
      </c>
      <c r="P9" s="92" t="s">
        <v>64</v>
      </c>
      <c r="Q9" s="92"/>
      <c r="R9" s="90" t="s">
        <v>65</v>
      </c>
      <c r="S9" s="90"/>
      <c r="T9" s="95" t="s">
        <v>66</v>
      </c>
      <c r="U9" s="90"/>
      <c r="V9" s="132"/>
    </row>
    <row r="10" spans="1:23" s="11" customFormat="1" ht="66" hidden="1" customHeight="1" x14ac:dyDescent="0.25">
      <c r="A10" s="113" t="s">
        <v>67</v>
      </c>
      <c r="B10" s="90" t="s">
        <v>68</v>
      </c>
      <c r="C10" s="90" t="s">
        <v>69</v>
      </c>
      <c r="D10" s="90" t="s">
        <v>69</v>
      </c>
      <c r="E10" s="92" t="s">
        <v>70</v>
      </c>
      <c r="F10" s="90" t="s">
        <v>71</v>
      </c>
      <c r="G10" s="93" t="s">
        <v>52</v>
      </c>
      <c r="H10" s="90"/>
      <c r="I10" s="93" t="s">
        <v>53</v>
      </c>
      <c r="J10" s="90" t="s">
        <v>72</v>
      </c>
      <c r="K10" s="93" t="s">
        <v>55</v>
      </c>
      <c r="L10" s="114">
        <v>43970</v>
      </c>
      <c r="M10" s="114">
        <f>L10+45</f>
        <v>44015</v>
      </c>
      <c r="N10" s="94">
        <v>43981</v>
      </c>
      <c r="O10" s="94">
        <v>44003</v>
      </c>
      <c r="P10" s="96" t="s">
        <v>73</v>
      </c>
      <c r="Q10" s="92"/>
      <c r="R10" s="90" t="s">
        <v>74</v>
      </c>
      <c r="S10" s="90"/>
      <c r="T10" s="95" t="s">
        <v>75</v>
      </c>
      <c r="U10" s="90"/>
      <c r="V10" s="163"/>
    </row>
    <row r="11" spans="1:23" s="11" customFormat="1" ht="66" hidden="1" customHeight="1" x14ac:dyDescent="0.25">
      <c r="A11" s="89" t="s">
        <v>67</v>
      </c>
      <c r="B11" s="90" t="s">
        <v>76</v>
      </c>
      <c r="C11" s="90" t="s">
        <v>77</v>
      </c>
      <c r="D11" s="90" t="s">
        <v>77</v>
      </c>
      <c r="E11" s="92" t="s">
        <v>78</v>
      </c>
      <c r="F11" s="90" t="s">
        <v>79</v>
      </c>
      <c r="G11" s="93" t="s">
        <v>52</v>
      </c>
      <c r="H11" s="90"/>
      <c r="I11" s="93">
        <v>1</v>
      </c>
      <c r="J11" s="90" t="s">
        <v>54</v>
      </c>
      <c r="K11" s="93" t="s">
        <v>55</v>
      </c>
      <c r="L11" s="114">
        <v>44078</v>
      </c>
      <c r="M11" s="114">
        <f>L11</f>
        <v>44078</v>
      </c>
      <c r="N11" s="94">
        <v>44070</v>
      </c>
      <c r="O11" s="94">
        <v>44070</v>
      </c>
      <c r="P11" s="96" t="s">
        <v>80</v>
      </c>
      <c r="Q11" s="92"/>
      <c r="R11" s="90" t="s">
        <v>81</v>
      </c>
      <c r="S11" s="90"/>
      <c r="T11" s="95"/>
      <c r="U11" s="90" t="s">
        <v>82</v>
      </c>
      <c r="V11" s="131"/>
    </row>
    <row r="12" spans="1:23" s="11" customFormat="1" ht="66" hidden="1" customHeight="1" x14ac:dyDescent="0.25">
      <c r="A12" s="113" t="s">
        <v>9992</v>
      </c>
      <c r="B12" s="90" t="s">
        <v>9993</v>
      </c>
      <c r="C12" s="90" t="s">
        <v>84</v>
      </c>
      <c r="D12" s="90" t="s">
        <v>84</v>
      </c>
      <c r="E12" s="92" t="s">
        <v>85</v>
      </c>
      <c r="F12" s="90" t="s">
        <v>86</v>
      </c>
      <c r="G12" s="93" t="s">
        <v>52</v>
      </c>
      <c r="H12" s="90"/>
      <c r="I12" s="93" t="s">
        <v>53</v>
      </c>
      <c r="J12" s="90" t="s">
        <v>54</v>
      </c>
      <c r="K12" s="93" t="s">
        <v>55</v>
      </c>
      <c r="L12" s="114">
        <v>43966</v>
      </c>
      <c r="M12" s="114">
        <f>L12+60</f>
        <v>44026</v>
      </c>
      <c r="N12" s="94">
        <v>43975</v>
      </c>
      <c r="O12" s="94">
        <v>44000</v>
      </c>
      <c r="P12" s="96" t="s">
        <v>87</v>
      </c>
      <c r="Q12" s="92"/>
      <c r="R12" s="90"/>
      <c r="S12" s="90"/>
      <c r="T12" s="95"/>
      <c r="U12" s="90" t="s">
        <v>88</v>
      </c>
      <c r="V12" s="163"/>
    </row>
    <row r="13" spans="1:23" s="11" customFormat="1" ht="195" hidden="1" x14ac:dyDescent="0.25">
      <c r="A13" s="89" t="s">
        <v>9992</v>
      </c>
      <c r="B13" s="90" t="s">
        <v>9993</v>
      </c>
      <c r="C13" s="90" t="s">
        <v>89</v>
      </c>
      <c r="D13" s="90" t="s">
        <v>89</v>
      </c>
      <c r="E13" s="92" t="s">
        <v>90</v>
      </c>
      <c r="F13" s="90" t="s">
        <v>86</v>
      </c>
      <c r="G13" s="93" t="s">
        <v>52</v>
      </c>
      <c r="H13" s="90"/>
      <c r="I13" s="93">
        <v>1</v>
      </c>
      <c r="J13" s="90" t="s">
        <v>54</v>
      </c>
      <c r="K13" s="93" t="s">
        <v>55</v>
      </c>
      <c r="L13" s="114">
        <v>44042</v>
      </c>
      <c r="M13" s="114">
        <f>L13+3</f>
        <v>44045</v>
      </c>
      <c r="N13" s="94">
        <v>44042</v>
      </c>
      <c r="O13" s="94">
        <v>44043</v>
      </c>
      <c r="P13" s="96" t="s">
        <v>91</v>
      </c>
      <c r="Q13" s="92"/>
      <c r="R13" s="90" t="s">
        <v>65</v>
      </c>
      <c r="S13" s="90"/>
      <c r="T13" s="95" t="s">
        <v>75</v>
      </c>
      <c r="U13" s="90"/>
      <c r="V13" s="131"/>
    </row>
    <row r="14" spans="1:23" s="11" customFormat="1" ht="120" hidden="1" x14ac:dyDescent="0.25">
      <c r="A14" s="89" t="s">
        <v>9992</v>
      </c>
      <c r="B14" s="90" t="s">
        <v>9993</v>
      </c>
      <c r="C14" s="90" t="s">
        <v>84</v>
      </c>
      <c r="D14" s="90" t="s">
        <v>84</v>
      </c>
      <c r="E14" s="92" t="s">
        <v>85</v>
      </c>
      <c r="F14" s="90" t="s">
        <v>86</v>
      </c>
      <c r="G14" s="93" t="s">
        <v>52</v>
      </c>
      <c r="H14" s="90"/>
      <c r="I14" s="93">
        <v>1</v>
      </c>
      <c r="J14" s="90" t="s">
        <v>62</v>
      </c>
      <c r="K14" s="93" t="s">
        <v>63</v>
      </c>
      <c r="L14" s="190">
        <v>44073</v>
      </c>
      <c r="M14" s="190">
        <v>44073</v>
      </c>
      <c r="N14" s="127">
        <v>44073</v>
      </c>
      <c r="O14" s="127">
        <v>44073</v>
      </c>
      <c r="P14" s="96" t="s">
        <v>92</v>
      </c>
      <c r="Q14" s="92" t="s">
        <v>93</v>
      </c>
      <c r="R14" s="90" t="s">
        <v>94</v>
      </c>
      <c r="S14" s="90"/>
      <c r="T14" s="95" t="s">
        <v>66</v>
      </c>
      <c r="U14" s="90"/>
      <c r="V14" s="131"/>
    </row>
    <row r="15" spans="1:23" s="11" customFormat="1" ht="120" hidden="1" x14ac:dyDescent="0.25">
      <c r="A15" s="89" t="s">
        <v>9992</v>
      </c>
      <c r="B15" s="90" t="s">
        <v>9993</v>
      </c>
      <c r="C15" s="90" t="s">
        <v>95</v>
      </c>
      <c r="D15" s="90" t="s">
        <v>95</v>
      </c>
      <c r="E15" s="92" t="s">
        <v>96</v>
      </c>
      <c r="F15" s="90" t="s">
        <v>79</v>
      </c>
      <c r="G15" s="93" t="s">
        <v>52</v>
      </c>
      <c r="H15" s="90"/>
      <c r="I15" s="93">
        <v>1</v>
      </c>
      <c r="J15" s="90" t="s">
        <v>54</v>
      </c>
      <c r="K15" s="93" t="s">
        <v>55</v>
      </c>
      <c r="L15" s="190">
        <v>44094</v>
      </c>
      <c r="M15" s="190">
        <v>44099</v>
      </c>
      <c r="N15" s="127">
        <v>44088</v>
      </c>
      <c r="O15" s="127">
        <v>44097</v>
      </c>
      <c r="P15" s="96" t="s">
        <v>97</v>
      </c>
      <c r="Q15" s="92"/>
      <c r="R15" s="90" t="s">
        <v>98</v>
      </c>
      <c r="S15" s="90"/>
      <c r="T15" s="95" t="s">
        <v>66</v>
      </c>
      <c r="U15" s="90"/>
      <c r="V15" s="131"/>
    </row>
    <row r="16" spans="1:23" s="11" customFormat="1" ht="66" hidden="1" customHeight="1" x14ac:dyDescent="0.25">
      <c r="A16" s="89" t="s">
        <v>9992</v>
      </c>
      <c r="B16" s="90" t="s">
        <v>9993</v>
      </c>
      <c r="C16" s="90" t="s">
        <v>84</v>
      </c>
      <c r="D16" s="90" t="s">
        <v>84</v>
      </c>
      <c r="E16" s="92" t="s">
        <v>85</v>
      </c>
      <c r="F16" s="90" t="s">
        <v>86</v>
      </c>
      <c r="G16" s="93" t="s">
        <v>52</v>
      </c>
      <c r="H16" s="90"/>
      <c r="I16" s="93">
        <v>1</v>
      </c>
      <c r="J16" s="90" t="s">
        <v>99</v>
      </c>
      <c r="K16" s="93" t="s">
        <v>63</v>
      </c>
      <c r="L16" s="190">
        <v>44082</v>
      </c>
      <c r="M16" s="190">
        <v>44083</v>
      </c>
      <c r="N16" s="127">
        <v>44082</v>
      </c>
      <c r="O16" s="127">
        <v>44083</v>
      </c>
      <c r="P16" s="96" t="s">
        <v>100</v>
      </c>
      <c r="Q16" s="92" t="s">
        <v>101</v>
      </c>
      <c r="R16" s="90" t="s">
        <v>102</v>
      </c>
      <c r="S16" s="90"/>
      <c r="T16" s="95" t="s">
        <v>66</v>
      </c>
      <c r="U16" s="90"/>
      <c r="V16" s="131"/>
    </row>
    <row r="17" spans="1:22" s="11" customFormat="1" ht="75" hidden="1" x14ac:dyDescent="0.25">
      <c r="A17" s="113" t="s">
        <v>103</v>
      </c>
      <c r="B17" s="90" t="s">
        <v>104</v>
      </c>
      <c r="C17" s="91" t="s">
        <v>105</v>
      </c>
      <c r="D17" s="91" t="s">
        <v>105</v>
      </c>
      <c r="E17" s="92" t="s">
        <v>106</v>
      </c>
      <c r="F17" s="90" t="s">
        <v>107</v>
      </c>
      <c r="G17" s="93" t="s">
        <v>52</v>
      </c>
      <c r="H17" s="90"/>
      <c r="I17" s="93" t="s">
        <v>53</v>
      </c>
      <c r="J17" s="90" t="s">
        <v>54</v>
      </c>
      <c r="K17" s="93" t="s">
        <v>55</v>
      </c>
      <c r="L17" s="114">
        <v>43525</v>
      </c>
      <c r="M17" s="114">
        <f>L17+40</f>
        <v>43565</v>
      </c>
      <c r="N17" s="114">
        <v>43577</v>
      </c>
      <c r="O17" s="114">
        <v>43577</v>
      </c>
      <c r="P17" s="96" t="s">
        <v>108</v>
      </c>
      <c r="Q17" s="96"/>
      <c r="R17" s="90" t="s">
        <v>109</v>
      </c>
      <c r="S17" s="90"/>
      <c r="T17" s="95" t="s">
        <v>110</v>
      </c>
      <c r="U17" s="90"/>
      <c r="V17" s="131"/>
    </row>
    <row r="18" spans="1:22" s="11" customFormat="1" ht="66" hidden="1" customHeight="1" x14ac:dyDescent="0.25">
      <c r="A18" s="89" t="s">
        <v>103</v>
      </c>
      <c r="B18" s="90" t="s">
        <v>111</v>
      </c>
      <c r="C18" s="91" t="s">
        <v>112</v>
      </c>
      <c r="D18" s="91" t="s">
        <v>112</v>
      </c>
      <c r="E18" s="92" t="s">
        <v>113</v>
      </c>
      <c r="F18" s="90" t="s">
        <v>114</v>
      </c>
      <c r="G18" s="93" t="s">
        <v>52</v>
      </c>
      <c r="H18" s="90"/>
      <c r="I18" s="93" t="s">
        <v>53</v>
      </c>
      <c r="J18" s="90" t="s">
        <v>54</v>
      </c>
      <c r="K18" s="93" t="s">
        <v>55</v>
      </c>
      <c r="L18" s="114">
        <v>43536</v>
      </c>
      <c r="M18" s="114">
        <v>43567</v>
      </c>
      <c r="N18" s="114">
        <v>43536</v>
      </c>
      <c r="O18" s="114">
        <v>43567</v>
      </c>
      <c r="P18" s="96" t="s">
        <v>115</v>
      </c>
      <c r="Q18" s="96" t="s">
        <v>116</v>
      </c>
      <c r="R18" s="90" t="s">
        <v>117</v>
      </c>
      <c r="S18" s="90"/>
      <c r="T18" s="95" t="s">
        <v>110</v>
      </c>
      <c r="U18" s="90"/>
      <c r="V18" s="131"/>
    </row>
    <row r="19" spans="1:22" s="11" customFormat="1" ht="66" hidden="1" customHeight="1" x14ac:dyDescent="0.25">
      <c r="A19" s="89" t="s">
        <v>103</v>
      </c>
      <c r="B19" s="90" t="s">
        <v>111</v>
      </c>
      <c r="C19" s="91" t="s">
        <v>118</v>
      </c>
      <c r="D19" s="91" t="s">
        <v>118</v>
      </c>
      <c r="E19" s="92" t="s">
        <v>119</v>
      </c>
      <c r="F19" s="90" t="s">
        <v>114</v>
      </c>
      <c r="G19" s="93" t="s">
        <v>52</v>
      </c>
      <c r="H19" s="90"/>
      <c r="I19" s="93" t="s">
        <v>53</v>
      </c>
      <c r="J19" s="90" t="s">
        <v>54</v>
      </c>
      <c r="K19" s="93" t="s">
        <v>55</v>
      </c>
      <c r="L19" s="114">
        <v>43536</v>
      </c>
      <c r="M19" s="114">
        <v>43567</v>
      </c>
      <c r="N19" s="114">
        <v>43536</v>
      </c>
      <c r="O19" s="114">
        <v>43567</v>
      </c>
      <c r="P19" s="96" t="s">
        <v>120</v>
      </c>
      <c r="Q19" s="96" t="s">
        <v>121</v>
      </c>
      <c r="R19" s="90" t="s">
        <v>117</v>
      </c>
      <c r="S19" s="90"/>
      <c r="T19" s="95" t="s">
        <v>75</v>
      </c>
      <c r="U19" s="90"/>
      <c r="V19" s="131"/>
    </row>
    <row r="20" spans="1:22" s="11" customFormat="1" ht="66" hidden="1" customHeight="1" x14ac:dyDescent="0.25">
      <c r="A20" s="89" t="s">
        <v>103</v>
      </c>
      <c r="B20" s="90" t="s">
        <v>111</v>
      </c>
      <c r="C20" s="91" t="s">
        <v>122</v>
      </c>
      <c r="D20" s="91" t="s">
        <v>122</v>
      </c>
      <c r="E20" s="92" t="s">
        <v>123</v>
      </c>
      <c r="F20" s="90" t="s">
        <v>114</v>
      </c>
      <c r="G20" s="93" t="s">
        <v>52</v>
      </c>
      <c r="H20" s="90"/>
      <c r="I20" s="93" t="s">
        <v>53</v>
      </c>
      <c r="J20" s="90" t="s">
        <v>54</v>
      </c>
      <c r="K20" s="93" t="s">
        <v>55</v>
      </c>
      <c r="L20" s="114">
        <v>43536</v>
      </c>
      <c r="M20" s="114">
        <v>43565</v>
      </c>
      <c r="N20" s="114">
        <v>43536</v>
      </c>
      <c r="O20" s="114">
        <v>43565</v>
      </c>
      <c r="P20" s="96" t="s">
        <v>124</v>
      </c>
      <c r="Q20" s="96"/>
      <c r="R20" s="90"/>
      <c r="S20" s="90"/>
      <c r="T20" s="95" t="s">
        <v>110</v>
      </c>
      <c r="U20" s="90"/>
      <c r="V20" s="131"/>
    </row>
    <row r="21" spans="1:22" s="11" customFormat="1" ht="66" hidden="1" customHeight="1" x14ac:dyDescent="0.25">
      <c r="A21" s="89" t="s">
        <v>125</v>
      </c>
      <c r="B21" s="90" t="s">
        <v>9994</v>
      </c>
      <c r="C21" s="90" t="s">
        <v>126</v>
      </c>
      <c r="D21" s="90" t="s">
        <v>126</v>
      </c>
      <c r="E21" s="92" t="s">
        <v>127</v>
      </c>
      <c r="F21" s="90" t="s">
        <v>128</v>
      </c>
      <c r="G21" s="93" t="s">
        <v>52</v>
      </c>
      <c r="H21" s="90"/>
      <c r="I21" s="93">
        <v>1</v>
      </c>
      <c r="J21" s="90" t="s">
        <v>54</v>
      </c>
      <c r="K21" s="93" t="s">
        <v>55</v>
      </c>
      <c r="L21" s="114">
        <v>44007</v>
      </c>
      <c r="M21" s="114">
        <v>44060</v>
      </c>
      <c r="N21" s="94">
        <v>44007</v>
      </c>
      <c r="O21" s="94">
        <v>44060</v>
      </c>
      <c r="P21" s="96" t="s">
        <v>129</v>
      </c>
      <c r="Q21" s="92"/>
      <c r="R21" s="90" t="s">
        <v>130</v>
      </c>
      <c r="S21" s="90"/>
      <c r="T21" s="95" t="s">
        <v>75</v>
      </c>
      <c r="U21" s="90"/>
      <c r="V21" s="131"/>
    </row>
    <row r="22" spans="1:22" s="11" customFormat="1" ht="66" hidden="1" customHeight="1" x14ac:dyDescent="0.25">
      <c r="A22" s="89" t="s">
        <v>125</v>
      </c>
      <c r="B22" s="90" t="s">
        <v>9995</v>
      </c>
      <c r="C22" s="90" t="s">
        <v>131</v>
      </c>
      <c r="D22" s="90" t="s">
        <v>131</v>
      </c>
      <c r="E22" s="92" t="s">
        <v>127</v>
      </c>
      <c r="F22" s="90" t="s">
        <v>128</v>
      </c>
      <c r="G22" s="93" t="s">
        <v>52</v>
      </c>
      <c r="H22" s="90"/>
      <c r="I22" s="93">
        <v>1</v>
      </c>
      <c r="J22" s="90" t="s">
        <v>54</v>
      </c>
      <c r="K22" s="93" t="s">
        <v>55</v>
      </c>
      <c r="L22" s="190">
        <v>44081</v>
      </c>
      <c r="M22" s="190">
        <v>44088</v>
      </c>
      <c r="N22" s="127">
        <v>44081</v>
      </c>
      <c r="O22" s="127">
        <v>44088</v>
      </c>
      <c r="P22" s="96" t="s">
        <v>132</v>
      </c>
      <c r="Q22" s="92"/>
      <c r="R22" s="90" t="s">
        <v>133</v>
      </c>
      <c r="S22" s="90"/>
      <c r="T22" s="95" t="s">
        <v>75</v>
      </c>
      <c r="U22" s="90"/>
      <c r="V22" s="131"/>
    </row>
    <row r="23" spans="1:22" s="11" customFormat="1" ht="66" hidden="1" customHeight="1" x14ac:dyDescent="0.25">
      <c r="A23" s="89" t="s">
        <v>134</v>
      </c>
      <c r="B23" s="90" t="s">
        <v>135</v>
      </c>
      <c r="C23" s="90" t="s">
        <v>136</v>
      </c>
      <c r="D23" s="90" t="s">
        <v>136</v>
      </c>
      <c r="E23" s="92" t="s">
        <v>137</v>
      </c>
      <c r="F23" s="90" t="s">
        <v>138</v>
      </c>
      <c r="G23" s="93" t="s">
        <v>52</v>
      </c>
      <c r="H23" s="90"/>
      <c r="I23" s="93">
        <v>1</v>
      </c>
      <c r="J23" s="90" t="s">
        <v>54</v>
      </c>
      <c r="K23" s="93" t="s">
        <v>55</v>
      </c>
      <c r="L23" s="114">
        <v>44013</v>
      </c>
      <c r="M23" s="114">
        <v>44043</v>
      </c>
      <c r="N23" s="94">
        <v>44041</v>
      </c>
      <c r="O23" s="94">
        <v>44041</v>
      </c>
      <c r="P23" s="96" t="s">
        <v>139</v>
      </c>
      <c r="Q23" s="92"/>
      <c r="R23" s="90" t="s">
        <v>74</v>
      </c>
      <c r="S23" s="90"/>
      <c r="T23" s="95"/>
      <c r="U23" s="90" t="s">
        <v>58</v>
      </c>
      <c r="V23" s="131"/>
    </row>
    <row r="24" spans="1:22" s="11" customFormat="1" ht="66" hidden="1" customHeight="1" x14ac:dyDescent="0.25">
      <c r="A24" s="89" t="s">
        <v>140</v>
      </c>
      <c r="B24" s="90" t="s">
        <v>141</v>
      </c>
      <c r="C24" s="90" t="s">
        <v>142</v>
      </c>
      <c r="D24" s="90" t="s">
        <v>142</v>
      </c>
      <c r="E24" s="92" t="s">
        <v>143</v>
      </c>
      <c r="F24" s="90" t="s">
        <v>51</v>
      </c>
      <c r="G24" s="93" t="s">
        <v>52</v>
      </c>
      <c r="H24" s="90"/>
      <c r="I24" s="93" t="s">
        <v>53</v>
      </c>
      <c r="J24" s="90" t="s">
        <v>54</v>
      </c>
      <c r="K24" s="93" t="s">
        <v>55</v>
      </c>
      <c r="L24" s="114">
        <v>43878</v>
      </c>
      <c r="M24" s="114">
        <f>L24+30</f>
        <v>43908</v>
      </c>
      <c r="N24" s="94">
        <v>43904</v>
      </c>
      <c r="O24" s="94">
        <v>43904</v>
      </c>
      <c r="P24" s="92" t="s">
        <v>144</v>
      </c>
      <c r="Q24" s="92"/>
      <c r="R24" s="90" t="s">
        <v>145</v>
      </c>
      <c r="S24" s="90"/>
      <c r="T24" s="95" t="s">
        <v>75</v>
      </c>
      <c r="U24" s="90"/>
      <c r="V24" s="131"/>
    </row>
    <row r="25" spans="1:22" s="11" customFormat="1" ht="66" hidden="1" customHeight="1" x14ac:dyDescent="0.25">
      <c r="A25" s="89" t="s">
        <v>140</v>
      </c>
      <c r="B25" s="90" t="s">
        <v>141</v>
      </c>
      <c r="C25" s="90" t="s">
        <v>146</v>
      </c>
      <c r="D25" s="90" t="s">
        <v>146</v>
      </c>
      <c r="E25" s="92" t="s">
        <v>147</v>
      </c>
      <c r="F25" s="90" t="s">
        <v>148</v>
      </c>
      <c r="G25" s="93" t="s">
        <v>52</v>
      </c>
      <c r="H25" s="90"/>
      <c r="I25" s="93" t="s">
        <v>53</v>
      </c>
      <c r="J25" s="90" t="s">
        <v>54</v>
      </c>
      <c r="K25" s="93" t="s">
        <v>55</v>
      </c>
      <c r="L25" s="114">
        <v>43921</v>
      </c>
      <c r="M25" s="114">
        <f>L25+8</f>
        <v>43929</v>
      </c>
      <c r="N25" s="94">
        <v>43921</v>
      </c>
      <c r="O25" s="94">
        <v>43921</v>
      </c>
      <c r="P25" s="92" t="s">
        <v>149</v>
      </c>
      <c r="Q25" s="92"/>
      <c r="R25" s="90" t="s">
        <v>81</v>
      </c>
      <c r="S25" s="90"/>
      <c r="T25" s="95" t="s">
        <v>66</v>
      </c>
      <c r="U25" s="90"/>
      <c r="V25" s="131"/>
    </row>
    <row r="26" spans="1:22" s="11" customFormat="1" ht="66" hidden="1" customHeight="1" x14ac:dyDescent="0.25">
      <c r="A26" s="154" t="s">
        <v>140</v>
      </c>
      <c r="B26" s="90" t="s">
        <v>141</v>
      </c>
      <c r="C26" s="91" t="s">
        <v>150</v>
      </c>
      <c r="D26" s="91" t="s">
        <v>150</v>
      </c>
      <c r="E26" s="96" t="s">
        <v>151</v>
      </c>
      <c r="F26" s="90" t="s">
        <v>51</v>
      </c>
      <c r="G26" s="93" t="s">
        <v>52</v>
      </c>
      <c r="H26" s="90"/>
      <c r="I26" s="93" t="s">
        <v>53</v>
      </c>
      <c r="J26" s="90" t="s">
        <v>54</v>
      </c>
      <c r="K26" s="93" t="s">
        <v>55</v>
      </c>
      <c r="L26" s="114">
        <v>43955</v>
      </c>
      <c r="M26" s="114">
        <f>L26+16</f>
        <v>43971</v>
      </c>
      <c r="N26" s="94">
        <v>43956</v>
      </c>
      <c r="O26" s="94">
        <v>43956</v>
      </c>
      <c r="P26" s="92" t="s">
        <v>152</v>
      </c>
      <c r="Q26" s="92"/>
      <c r="R26" s="90" t="s">
        <v>153</v>
      </c>
      <c r="S26" s="90"/>
      <c r="T26" s="95"/>
      <c r="U26" s="90" t="s">
        <v>58</v>
      </c>
      <c r="V26" s="131"/>
    </row>
    <row r="27" spans="1:22" s="11" customFormat="1" ht="66" hidden="1" customHeight="1" x14ac:dyDescent="0.25">
      <c r="A27" s="154" t="s">
        <v>140</v>
      </c>
      <c r="B27" s="90" t="s">
        <v>141</v>
      </c>
      <c r="C27" s="90" t="s">
        <v>59</v>
      </c>
      <c r="D27" s="90" t="s">
        <v>59</v>
      </c>
      <c r="E27" s="92" t="s">
        <v>154</v>
      </c>
      <c r="F27" s="90" t="s">
        <v>51</v>
      </c>
      <c r="G27" s="93" t="s">
        <v>52</v>
      </c>
      <c r="H27" s="90"/>
      <c r="I27" s="93" t="s">
        <v>53</v>
      </c>
      <c r="J27" s="90" t="s">
        <v>62</v>
      </c>
      <c r="K27" s="93" t="s">
        <v>63</v>
      </c>
      <c r="L27" s="114">
        <v>43949</v>
      </c>
      <c r="M27" s="114">
        <v>43949</v>
      </c>
      <c r="N27" s="94">
        <v>43949</v>
      </c>
      <c r="O27" s="94">
        <v>43949</v>
      </c>
      <c r="P27" s="96" t="s">
        <v>155</v>
      </c>
      <c r="Q27" s="92"/>
      <c r="R27" s="90" t="s">
        <v>156</v>
      </c>
      <c r="S27" s="90"/>
      <c r="T27" s="95"/>
      <c r="U27" s="90" t="s">
        <v>58</v>
      </c>
      <c r="V27" s="131"/>
    </row>
    <row r="28" spans="1:22" s="11" customFormat="1" ht="66" hidden="1" customHeight="1" x14ac:dyDescent="0.25">
      <c r="A28" s="154" t="s">
        <v>140</v>
      </c>
      <c r="B28" s="90" t="s">
        <v>141</v>
      </c>
      <c r="C28" s="90" t="s">
        <v>59</v>
      </c>
      <c r="D28" s="90" t="s">
        <v>59</v>
      </c>
      <c r="E28" s="92" t="s">
        <v>157</v>
      </c>
      <c r="F28" s="90" t="s">
        <v>51</v>
      </c>
      <c r="G28" s="93" t="s">
        <v>52</v>
      </c>
      <c r="H28" s="90"/>
      <c r="I28" s="93" t="s">
        <v>53</v>
      </c>
      <c r="J28" s="90" t="s">
        <v>62</v>
      </c>
      <c r="K28" s="93" t="s">
        <v>63</v>
      </c>
      <c r="L28" s="114">
        <v>43949</v>
      </c>
      <c r="M28" s="114">
        <v>43949</v>
      </c>
      <c r="N28" s="94">
        <v>43949</v>
      </c>
      <c r="O28" s="94">
        <v>43949</v>
      </c>
      <c r="P28" s="96" t="s">
        <v>158</v>
      </c>
      <c r="Q28" s="92"/>
      <c r="R28" s="90" t="s">
        <v>156</v>
      </c>
      <c r="S28" s="90"/>
      <c r="T28" s="95"/>
      <c r="U28" s="90" t="s">
        <v>58</v>
      </c>
      <c r="V28" s="163"/>
    </row>
    <row r="29" spans="1:22" s="11" customFormat="1" ht="66" hidden="1" customHeight="1" x14ac:dyDescent="0.25">
      <c r="A29" s="89" t="s">
        <v>159</v>
      </c>
      <c r="B29" s="90" t="s">
        <v>160</v>
      </c>
      <c r="C29" s="91" t="s">
        <v>161</v>
      </c>
      <c r="D29" s="91" t="s">
        <v>161</v>
      </c>
      <c r="E29" s="92" t="s">
        <v>143</v>
      </c>
      <c r="F29" s="90" t="s">
        <v>51</v>
      </c>
      <c r="G29" s="93" t="s">
        <v>52</v>
      </c>
      <c r="H29" s="90"/>
      <c r="I29" s="93" t="s">
        <v>53</v>
      </c>
      <c r="J29" s="90" t="s">
        <v>54</v>
      </c>
      <c r="K29" s="93" t="s">
        <v>55</v>
      </c>
      <c r="L29" s="114">
        <v>43866</v>
      </c>
      <c r="M29" s="114">
        <f>L29+32</f>
        <v>43898</v>
      </c>
      <c r="N29" s="94">
        <v>43890</v>
      </c>
      <c r="O29" s="94">
        <v>43890</v>
      </c>
      <c r="P29" s="92" t="s">
        <v>162</v>
      </c>
      <c r="Q29" s="92"/>
      <c r="R29" s="90" t="s">
        <v>81</v>
      </c>
      <c r="S29" s="90"/>
      <c r="T29" s="95"/>
      <c r="U29" s="90" t="s">
        <v>163</v>
      </c>
      <c r="V29" s="131"/>
    </row>
    <row r="30" spans="1:22" s="11" customFormat="1" ht="66" hidden="1" customHeight="1" x14ac:dyDescent="0.25">
      <c r="A30" s="89" t="s">
        <v>159</v>
      </c>
      <c r="B30" s="90" t="s">
        <v>164</v>
      </c>
      <c r="C30" s="90" t="s">
        <v>165</v>
      </c>
      <c r="D30" s="90" t="s">
        <v>166</v>
      </c>
      <c r="E30" s="92" t="s">
        <v>167</v>
      </c>
      <c r="F30" s="90" t="s">
        <v>51</v>
      </c>
      <c r="G30" s="93" t="s">
        <v>168</v>
      </c>
      <c r="H30" s="90"/>
      <c r="I30" s="93">
        <v>1</v>
      </c>
      <c r="J30" s="90" t="s">
        <v>72</v>
      </c>
      <c r="K30" s="93" t="s">
        <v>55</v>
      </c>
      <c r="L30" s="114">
        <v>44013</v>
      </c>
      <c r="M30" s="114">
        <v>44042</v>
      </c>
      <c r="N30" s="94">
        <v>44036</v>
      </c>
      <c r="O30" s="94">
        <v>44036</v>
      </c>
      <c r="P30" s="92" t="s">
        <v>169</v>
      </c>
      <c r="Q30" s="92"/>
      <c r="R30" s="90" t="s">
        <v>170</v>
      </c>
      <c r="S30" s="90"/>
      <c r="T30" s="95" t="s">
        <v>75</v>
      </c>
      <c r="U30" s="90"/>
      <c r="V30" s="131"/>
    </row>
    <row r="31" spans="1:22" s="11" customFormat="1" ht="66" hidden="1" customHeight="1" x14ac:dyDescent="0.25">
      <c r="A31" s="89" t="s">
        <v>159</v>
      </c>
      <c r="B31" s="90" t="s">
        <v>164</v>
      </c>
      <c r="C31" s="90" t="s">
        <v>165</v>
      </c>
      <c r="D31" s="90" t="s">
        <v>171</v>
      </c>
      <c r="E31" s="92" t="s">
        <v>167</v>
      </c>
      <c r="F31" s="90" t="s">
        <v>51</v>
      </c>
      <c r="G31" s="93" t="s">
        <v>172</v>
      </c>
      <c r="H31" s="90"/>
      <c r="I31" s="93">
        <v>1</v>
      </c>
      <c r="J31" s="90" t="s">
        <v>72</v>
      </c>
      <c r="K31" s="93" t="s">
        <v>55</v>
      </c>
      <c r="L31" s="114">
        <v>44105</v>
      </c>
      <c r="M31" s="114">
        <v>44134</v>
      </c>
      <c r="N31" s="94">
        <v>44133</v>
      </c>
      <c r="O31" s="94">
        <v>44133</v>
      </c>
      <c r="P31" s="92" t="s">
        <v>173</v>
      </c>
      <c r="Q31" s="92"/>
      <c r="R31" s="90" t="s">
        <v>174</v>
      </c>
      <c r="S31" s="90"/>
      <c r="T31" s="95" t="s">
        <v>75</v>
      </c>
      <c r="U31" s="90"/>
      <c r="V31" s="131"/>
    </row>
    <row r="32" spans="1:22" s="11" customFormat="1" ht="66" hidden="1" customHeight="1" x14ac:dyDescent="0.25">
      <c r="A32" s="89" t="s">
        <v>159</v>
      </c>
      <c r="B32" s="90" t="s">
        <v>164</v>
      </c>
      <c r="C32" s="90" t="s">
        <v>165</v>
      </c>
      <c r="D32" s="90" t="s">
        <v>175</v>
      </c>
      <c r="E32" s="92" t="s">
        <v>167</v>
      </c>
      <c r="F32" s="90" t="s">
        <v>51</v>
      </c>
      <c r="G32" s="93" t="s">
        <v>75</v>
      </c>
      <c r="H32" s="90"/>
      <c r="I32" s="93">
        <v>1</v>
      </c>
      <c r="J32" s="90" t="s">
        <v>72</v>
      </c>
      <c r="K32" s="93" t="s">
        <v>55</v>
      </c>
      <c r="L32" s="114">
        <v>44197</v>
      </c>
      <c r="M32" s="114">
        <v>44226</v>
      </c>
      <c r="N32" s="94">
        <v>44204</v>
      </c>
      <c r="O32" s="94">
        <v>44204</v>
      </c>
      <c r="P32" s="92" t="s">
        <v>173</v>
      </c>
      <c r="Q32" s="92"/>
      <c r="R32" s="90" t="s">
        <v>176</v>
      </c>
      <c r="S32" s="90"/>
      <c r="T32" s="95" t="s">
        <v>66</v>
      </c>
      <c r="U32" s="90"/>
      <c r="V32" s="131"/>
    </row>
    <row r="33" spans="1:22" s="11" customFormat="1" ht="66" hidden="1" customHeight="1" x14ac:dyDescent="0.25">
      <c r="A33" s="89" t="s">
        <v>159</v>
      </c>
      <c r="B33" s="90" t="s">
        <v>164</v>
      </c>
      <c r="C33" s="90" t="s">
        <v>165</v>
      </c>
      <c r="D33" s="90" t="s">
        <v>177</v>
      </c>
      <c r="E33" s="92" t="s">
        <v>167</v>
      </c>
      <c r="F33" s="90" t="s">
        <v>51</v>
      </c>
      <c r="G33" s="93" t="s">
        <v>172</v>
      </c>
      <c r="H33" s="90"/>
      <c r="I33" s="93">
        <v>1</v>
      </c>
      <c r="J33" s="90" t="s">
        <v>72</v>
      </c>
      <c r="K33" s="93" t="s">
        <v>55</v>
      </c>
      <c r="L33" s="114">
        <v>44287</v>
      </c>
      <c r="M33" s="114">
        <v>44316</v>
      </c>
      <c r="N33" s="94">
        <v>44303</v>
      </c>
      <c r="O33" s="94">
        <v>44303</v>
      </c>
      <c r="P33" s="92" t="s">
        <v>173</v>
      </c>
      <c r="Q33" s="92"/>
      <c r="R33" s="90" t="s">
        <v>178</v>
      </c>
      <c r="S33" s="90"/>
      <c r="T33" s="95" t="s">
        <v>75</v>
      </c>
      <c r="U33" s="90"/>
      <c r="V33" s="131"/>
    </row>
    <row r="34" spans="1:22" s="11" customFormat="1" ht="66" hidden="1" customHeight="1" x14ac:dyDescent="0.25">
      <c r="A34" s="89" t="s">
        <v>179</v>
      </c>
      <c r="B34" s="90" t="s">
        <v>180</v>
      </c>
      <c r="C34" s="90" t="s">
        <v>181</v>
      </c>
      <c r="D34" s="90" t="s">
        <v>181</v>
      </c>
      <c r="E34" s="92" t="s">
        <v>143</v>
      </c>
      <c r="F34" s="90" t="s">
        <v>51</v>
      </c>
      <c r="G34" s="93" t="s">
        <v>52</v>
      </c>
      <c r="H34" s="90"/>
      <c r="I34" s="93" t="s">
        <v>53</v>
      </c>
      <c r="J34" s="90" t="s">
        <v>54</v>
      </c>
      <c r="K34" s="93" t="s">
        <v>55</v>
      </c>
      <c r="L34" s="114">
        <v>43916</v>
      </c>
      <c r="M34" s="114">
        <f>L34+32</f>
        <v>43948</v>
      </c>
      <c r="N34" s="94">
        <v>43927</v>
      </c>
      <c r="O34" s="94">
        <v>43929</v>
      </c>
      <c r="P34" s="96" t="s">
        <v>182</v>
      </c>
      <c r="Q34" s="92"/>
      <c r="R34" s="90" t="s">
        <v>183</v>
      </c>
      <c r="S34" s="90"/>
      <c r="T34" s="95" t="s">
        <v>75</v>
      </c>
      <c r="U34" s="90"/>
      <c r="V34" s="131"/>
    </row>
    <row r="35" spans="1:22" s="11" customFormat="1" ht="66" hidden="1" customHeight="1" x14ac:dyDescent="0.25">
      <c r="A35" s="89" t="s">
        <v>184</v>
      </c>
      <c r="B35" s="90" t="s">
        <v>185</v>
      </c>
      <c r="C35" s="90" t="s">
        <v>186</v>
      </c>
      <c r="D35" s="90" t="s">
        <v>187</v>
      </c>
      <c r="E35" s="92" t="s">
        <v>167</v>
      </c>
      <c r="F35" s="90" t="s">
        <v>51</v>
      </c>
      <c r="G35" s="93" t="s">
        <v>168</v>
      </c>
      <c r="H35" s="90"/>
      <c r="I35" s="93">
        <v>1</v>
      </c>
      <c r="J35" s="90" t="s">
        <v>72</v>
      </c>
      <c r="K35" s="93" t="s">
        <v>55</v>
      </c>
      <c r="L35" s="114">
        <v>44013</v>
      </c>
      <c r="M35" s="114">
        <v>44042</v>
      </c>
      <c r="N35" s="94">
        <v>44040</v>
      </c>
      <c r="O35" s="94">
        <v>44040</v>
      </c>
      <c r="P35" s="96" t="s">
        <v>188</v>
      </c>
      <c r="Q35" s="92"/>
      <c r="R35" s="90" t="s">
        <v>189</v>
      </c>
      <c r="S35" s="90"/>
      <c r="T35" s="95" t="s">
        <v>110</v>
      </c>
      <c r="U35" s="90"/>
      <c r="V35" s="131"/>
    </row>
    <row r="36" spans="1:22" s="11" customFormat="1" ht="66" hidden="1" customHeight="1" x14ac:dyDescent="0.25">
      <c r="A36" s="89" t="s">
        <v>184</v>
      </c>
      <c r="B36" s="90" t="s">
        <v>185</v>
      </c>
      <c r="C36" s="90" t="s">
        <v>186</v>
      </c>
      <c r="D36" s="90" t="s">
        <v>190</v>
      </c>
      <c r="E36" s="92" t="s">
        <v>167</v>
      </c>
      <c r="F36" s="90" t="s">
        <v>51</v>
      </c>
      <c r="G36" s="93" t="s">
        <v>172</v>
      </c>
      <c r="H36" s="90"/>
      <c r="I36" s="93">
        <v>1</v>
      </c>
      <c r="J36" s="90" t="s">
        <v>72</v>
      </c>
      <c r="K36" s="93" t="s">
        <v>55</v>
      </c>
      <c r="L36" s="114">
        <v>44105</v>
      </c>
      <c r="M36" s="114">
        <v>44134</v>
      </c>
      <c r="N36" s="94">
        <v>44135</v>
      </c>
      <c r="O36" s="94">
        <v>44135</v>
      </c>
      <c r="P36" s="92" t="s">
        <v>191</v>
      </c>
      <c r="Q36" s="92"/>
      <c r="R36" s="90" t="s">
        <v>174</v>
      </c>
      <c r="S36" s="90"/>
      <c r="T36" s="95"/>
      <c r="U36" s="90" t="s">
        <v>58</v>
      </c>
      <c r="V36" s="131"/>
    </row>
    <row r="37" spans="1:22" s="11" customFormat="1" ht="66" hidden="1" customHeight="1" x14ac:dyDescent="0.25">
      <c r="A37" s="89" t="s">
        <v>184</v>
      </c>
      <c r="B37" s="90" t="s">
        <v>185</v>
      </c>
      <c r="C37" s="90" t="s">
        <v>186</v>
      </c>
      <c r="D37" s="90" t="s">
        <v>192</v>
      </c>
      <c r="E37" s="92" t="s">
        <v>167</v>
      </c>
      <c r="F37" s="90" t="s">
        <v>51</v>
      </c>
      <c r="G37" s="93" t="s">
        <v>75</v>
      </c>
      <c r="H37" s="90"/>
      <c r="I37" s="93">
        <v>1</v>
      </c>
      <c r="J37" s="90" t="s">
        <v>72</v>
      </c>
      <c r="K37" s="93" t="s">
        <v>55</v>
      </c>
      <c r="L37" s="114">
        <v>44197</v>
      </c>
      <c r="M37" s="114">
        <v>44226</v>
      </c>
      <c r="N37" s="94">
        <v>44207</v>
      </c>
      <c r="O37" s="94">
        <v>44207</v>
      </c>
      <c r="P37" s="92" t="s">
        <v>193</v>
      </c>
      <c r="Q37" s="92"/>
      <c r="R37" s="90" t="s">
        <v>194</v>
      </c>
      <c r="S37" s="90"/>
      <c r="T37" s="95" t="s">
        <v>66</v>
      </c>
      <c r="U37" s="90"/>
      <c r="V37" s="131"/>
    </row>
    <row r="38" spans="1:22" s="11" customFormat="1" ht="66" hidden="1" customHeight="1" x14ac:dyDescent="0.25">
      <c r="A38" s="89" t="s">
        <v>184</v>
      </c>
      <c r="B38" s="90" t="s">
        <v>185</v>
      </c>
      <c r="C38" s="90" t="s">
        <v>186</v>
      </c>
      <c r="D38" s="90" t="s">
        <v>195</v>
      </c>
      <c r="E38" s="92" t="s">
        <v>167</v>
      </c>
      <c r="F38" s="90" t="s">
        <v>51</v>
      </c>
      <c r="G38" s="93" t="s">
        <v>172</v>
      </c>
      <c r="H38" s="90"/>
      <c r="I38" s="93">
        <v>1</v>
      </c>
      <c r="J38" s="90" t="s">
        <v>72</v>
      </c>
      <c r="K38" s="93" t="s">
        <v>55</v>
      </c>
      <c r="L38" s="114">
        <v>44287</v>
      </c>
      <c r="M38" s="114">
        <v>44316</v>
      </c>
      <c r="N38" s="94">
        <v>44310</v>
      </c>
      <c r="O38" s="94">
        <v>44310</v>
      </c>
      <c r="P38" s="96" t="s">
        <v>196</v>
      </c>
      <c r="Q38" s="92"/>
      <c r="R38" s="90" t="s">
        <v>197</v>
      </c>
      <c r="S38" s="90"/>
      <c r="T38" s="95" t="s">
        <v>75</v>
      </c>
      <c r="U38" s="90"/>
      <c r="V38" s="131"/>
    </row>
    <row r="39" spans="1:22" s="11" customFormat="1" ht="66" hidden="1" customHeight="1" x14ac:dyDescent="0.25">
      <c r="A39" s="89" t="s">
        <v>198</v>
      </c>
      <c r="B39" s="90" t="s">
        <v>199</v>
      </c>
      <c r="C39" s="90" t="s">
        <v>200</v>
      </c>
      <c r="D39" s="90" t="s">
        <v>201</v>
      </c>
      <c r="E39" s="92" t="s">
        <v>167</v>
      </c>
      <c r="F39" s="90" t="s">
        <v>51</v>
      </c>
      <c r="G39" s="93" t="s">
        <v>168</v>
      </c>
      <c r="H39" s="90"/>
      <c r="I39" s="93">
        <v>1</v>
      </c>
      <c r="J39" s="90" t="s">
        <v>72</v>
      </c>
      <c r="K39" s="93" t="s">
        <v>55</v>
      </c>
      <c r="L39" s="114">
        <v>44013</v>
      </c>
      <c r="M39" s="114">
        <v>44042</v>
      </c>
      <c r="N39" s="94">
        <v>44039</v>
      </c>
      <c r="O39" s="94">
        <v>44039</v>
      </c>
      <c r="P39" s="96" t="s">
        <v>202</v>
      </c>
      <c r="Q39" s="92"/>
      <c r="R39" s="90" t="s">
        <v>203</v>
      </c>
      <c r="S39" s="90"/>
      <c r="T39" s="95" t="s">
        <v>75</v>
      </c>
      <c r="U39" s="90"/>
      <c r="V39" s="131"/>
    </row>
    <row r="40" spans="1:22" s="11" customFormat="1" ht="66" hidden="1" customHeight="1" x14ac:dyDescent="0.25">
      <c r="A40" s="89" t="s">
        <v>198</v>
      </c>
      <c r="B40" s="90" t="s">
        <v>199</v>
      </c>
      <c r="C40" s="90" t="s">
        <v>200</v>
      </c>
      <c r="D40" s="90" t="s">
        <v>204</v>
      </c>
      <c r="E40" s="92" t="s">
        <v>167</v>
      </c>
      <c r="F40" s="90" t="s">
        <v>51</v>
      </c>
      <c r="G40" s="93" t="s">
        <v>172</v>
      </c>
      <c r="H40" s="90"/>
      <c r="I40" s="93">
        <v>1</v>
      </c>
      <c r="J40" s="90" t="s">
        <v>72</v>
      </c>
      <c r="K40" s="93" t="s">
        <v>55</v>
      </c>
      <c r="L40" s="114">
        <v>44105</v>
      </c>
      <c r="M40" s="114">
        <v>44134</v>
      </c>
      <c r="N40" s="94">
        <v>44134</v>
      </c>
      <c r="O40" s="94">
        <v>44134</v>
      </c>
      <c r="P40" s="92" t="s">
        <v>173</v>
      </c>
      <c r="Q40" s="92"/>
      <c r="R40" s="90" t="s">
        <v>174</v>
      </c>
      <c r="S40" s="90"/>
      <c r="T40" s="95"/>
      <c r="U40" s="90" t="s">
        <v>58</v>
      </c>
      <c r="V40" s="131"/>
    </row>
    <row r="41" spans="1:22" s="11" customFormat="1" ht="66" hidden="1" customHeight="1" x14ac:dyDescent="0.25">
      <c r="A41" s="89" t="s">
        <v>198</v>
      </c>
      <c r="B41" s="90" t="s">
        <v>199</v>
      </c>
      <c r="C41" s="90" t="s">
        <v>200</v>
      </c>
      <c r="D41" s="90" t="s">
        <v>205</v>
      </c>
      <c r="E41" s="92" t="s">
        <v>167</v>
      </c>
      <c r="F41" s="90" t="s">
        <v>51</v>
      </c>
      <c r="G41" s="93" t="s">
        <v>172</v>
      </c>
      <c r="H41" s="90"/>
      <c r="I41" s="93">
        <v>1</v>
      </c>
      <c r="J41" s="90" t="s">
        <v>72</v>
      </c>
      <c r="K41" s="93" t="s">
        <v>55</v>
      </c>
      <c r="L41" s="114">
        <v>44197</v>
      </c>
      <c r="M41" s="114">
        <v>44226</v>
      </c>
      <c r="N41" s="94">
        <v>44208</v>
      </c>
      <c r="O41" s="94">
        <v>44208</v>
      </c>
      <c r="P41" s="96" t="s">
        <v>206</v>
      </c>
      <c r="Q41" s="92" t="s">
        <v>207</v>
      </c>
      <c r="R41" s="90" t="s">
        <v>176</v>
      </c>
      <c r="S41" s="90"/>
      <c r="T41" s="95" t="s">
        <v>66</v>
      </c>
      <c r="U41" s="90"/>
      <c r="V41" s="131"/>
    </row>
    <row r="42" spans="1:22" s="11" customFormat="1" ht="66" hidden="1" customHeight="1" x14ac:dyDescent="0.25">
      <c r="A42" s="89" t="s">
        <v>198</v>
      </c>
      <c r="B42" s="90" t="s">
        <v>199</v>
      </c>
      <c r="C42" s="90" t="s">
        <v>200</v>
      </c>
      <c r="D42" s="90" t="s">
        <v>208</v>
      </c>
      <c r="E42" s="92" t="s">
        <v>167</v>
      </c>
      <c r="F42" s="90" t="s">
        <v>51</v>
      </c>
      <c r="G42" s="93" t="s">
        <v>172</v>
      </c>
      <c r="H42" s="90"/>
      <c r="I42" s="93">
        <v>1</v>
      </c>
      <c r="J42" s="90" t="s">
        <v>72</v>
      </c>
      <c r="K42" s="93" t="s">
        <v>55</v>
      </c>
      <c r="L42" s="114">
        <v>44287</v>
      </c>
      <c r="M42" s="114">
        <v>44316</v>
      </c>
      <c r="N42" s="94">
        <v>44309</v>
      </c>
      <c r="O42" s="94">
        <v>44309</v>
      </c>
      <c r="P42" s="96" t="s">
        <v>209</v>
      </c>
      <c r="Q42" s="92"/>
      <c r="R42" s="90" t="s">
        <v>210</v>
      </c>
      <c r="S42" s="90"/>
      <c r="T42" s="95"/>
      <c r="U42" s="90" t="s">
        <v>58</v>
      </c>
      <c r="V42" s="131"/>
    </row>
    <row r="43" spans="1:22" s="11" customFormat="1" ht="66" hidden="1" customHeight="1" x14ac:dyDescent="0.25">
      <c r="A43" s="89" t="s">
        <v>198</v>
      </c>
      <c r="B43" s="90" t="s">
        <v>199</v>
      </c>
      <c r="C43" s="90" t="s">
        <v>59</v>
      </c>
      <c r="D43" s="90" t="s">
        <v>59</v>
      </c>
      <c r="E43" s="92" t="s">
        <v>211</v>
      </c>
      <c r="F43" s="90" t="s">
        <v>51</v>
      </c>
      <c r="G43" s="93" t="s">
        <v>52</v>
      </c>
      <c r="H43" s="90"/>
      <c r="I43" s="93">
        <v>1</v>
      </c>
      <c r="J43" s="90" t="s">
        <v>62</v>
      </c>
      <c r="K43" s="93" t="s">
        <v>63</v>
      </c>
      <c r="L43" s="114">
        <v>44063</v>
      </c>
      <c r="M43" s="114">
        <v>44063</v>
      </c>
      <c r="N43" s="94">
        <v>44063</v>
      </c>
      <c r="O43" s="94">
        <v>44063</v>
      </c>
      <c r="P43" s="96" t="s">
        <v>212</v>
      </c>
      <c r="Q43" s="92"/>
      <c r="R43" s="90" t="s">
        <v>213</v>
      </c>
      <c r="S43" s="90"/>
      <c r="T43" s="95" t="s">
        <v>66</v>
      </c>
      <c r="U43" s="90"/>
      <c r="V43" s="131"/>
    </row>
    <row r="44" spans="1:22" s="11" customFormat="1" ht="66" hidden="1" customHeight="1" x14ac:dyDescent="0.25">
      <c r="A44" s="89" t="s">
        <v>214</v>
      </c>
      <c r="B44" s="90" t="s">
        <v>215</v>
      </c>
      <c r="C44" s="91" t="s">
        <v>216</v>
      </c>
      <c r="D44" s="91" t="s">
        <v>216</v>
      </c>
      <c r="E44" s="92" t="s">
        <v>143</v>
      </c>
      <c r="F44" s="90" t="s">
        <v>51</v>
      </c>
      <c r="G44" s="93" t="s">
        <v>52</v>
      </c>
      <c r="H44" s="90"/>
      <c r="I44" s="93" t="s">
        <v>53</v>
      </c>
      <c r="J44" s="90" t="s">
        <v>54</v>
      </c>
      <c r="K44" s="93" t="s">
        <v>55</v>
      </c>
      <c r="L44" s="114">
        <v>43866</v>
      </c>
      <c r="M44" s="114">
        <f>L44+32</f>
        <v>43898</v>
      </c>
      <c r="N44" s="94">
        <v>43897</v>
      </c>
      <c r="O44" s="94">
        <v>43897</v>
      </c>
      <c r="P44" s="92" t="s">
        <v>217</v>
      </c>
      <c r="Q44" s="92"/>
      <c r="R44" s="90" t="s">
        <v>218</v>
      </c>
      <c r="S44" s="90"/>
      <c r="T44" s="95"/>
      <c r="U44" s="90" t="s">
        <v>82</v>
      </c>
      <c r="V44" s="131"/>
    </row>
    <row r="45" spans="1:22" s="11" customFormat="1" ht="66" hidden="1" customHeight="1" x14ac:dyDescent="0.25">
      <c r="A45" s="89" t="s">
        <v>214</v>
      </c>
      <c r="B45" s="90" t="s">
        <v>215</v>
      </c>
      <c r="C45" s="90" t="s">
        <v>219</v>
      </c>
      <c r="D45" s="90" t="s">
        <v>219</v>
      </c>
      <c r="E45" s="92" t="s">
        <v>220</v>
      </c>
      <c r="F45" s="90" t="s">
        <v>51</v>
      </c>
      <c r="G45" s="93" t="s">
        <v>52</v>
      </c>
      <c r="H45" s="90"/>
      <c r="I45" s="93" t="s">
        <v>53</v>
      </c>
      <c r="J45" s="90" t="s">
        <v>54</v>
      </c>
      <c r="K45" s="93" t="s">
        <v>55</v>
      </c>
      <c r="L45" s="114">
        <v>43983</v>
      </c>
      <c r="M45" s="114">
        <f>L45+16</f>
        <v>43999</v>
      </c>
      <c r="N45" s="94">
        <v>43987</v>
      </c>
      <c r="O45" s="94">
        <v>43987</v>
      </c>
      <c r="P45" s="92" t="s">
        <v>221</v>
      </c>
      <c r="Q45" s="92"/>
      <c r="R45" s="90" t="s">
        <v>222</v>
      </c>
      <c r="S45" s="90"/>
      <c r="T45" s="95" t="s">
        <v>66</v>
      </c>
      <c r="U45" s="90"/>
      <c r="V45" s="131"/>
    </row>
    <row r="46" spans="1:22" s="11" customFormat="1" ht="66" hidden="1" customHeight="1" x14ac:dyDescent="0.25">
      <c r="A46" s="89" t="s">
        <v>214</v>
      </c>
      <c r="B46" s="90" t="s">
        <v>215</v>
      </c>
      <c r="C46" s="90" t="s">
        <v>223</v>
      </c>
      <c r="D46" s="90" t="s">
        <v>224</v>
      </c>
      <c r="E46" s="92" t="s">
        <v>167</v>
      </c>
      <c r="F46" s="90" t="s">
        <v>51</v>
      </c>
      <c r="G46" s="93" t="s">
        <v>172</v>
      </c>
      <c r="H46" s="90"/>
      <c r="I46" s="93">
        <v>1</v>
      </c>
      <c r="J46" s="90" t="s">
        <v>72</v>
      </c>
      <c r="K46" s="93" t="s">
        <v>55</v>
      </c>
      <c r="L46" s="114">
        <v>44013</v>
      </c>
      <c r="M46" s="114">
        <v>44042</v>
      </c>
      <c r="N46" s="94">
        <v>44032</v>
      </c>
      <c r="O46" s="94">
        <v>44032</v>
      </c>
      <c r="P46" s="96" t="s">
        <v>225</v>
      </c>
      <c r="Q46" s="92"/>
      <c r="R46" s="90" t="s">
        <v>226</v>
      </c>
      <c r="S46" s="90"/>
      <c r="T46" s="95" t="s">
        <v>110</v>
      </c>
      <c r="U46" s="90"/>
      <c r="V46" s="131"/>
    </row>
    <row r="47" spans="1:22" s="11" customFormat="1" ht="66" hidden="1" customHeight="1" x14ac:dyDescent="0.25">
      <c r="A47" s="89" t="s">
        <v>214</v>
      </c>
      <c r="B47" s="90" t="s">
        <v>215</v>
      </c>
      <c r="C47" s="90" t="s">
        <v>223</v>
      </c>
      <c r="D47" s="90" t="s">
        <v>227</v>
      </c>
      <c r="E47" s="92" t="s">
        <v>167</v>
      </c>
      <c r="F47" s="90" t="s">
        <v>51</v>
      </c>
      <c r="G47" s="93" t="s">
        <v>172</v>
      </c>
      <c r="H47" s="90"/>
      <c r="I47" s="93">
        <v>1</v>
      </c>
      <c r="J47" s="90" t="s">
        <v>72</v>
      </c>
      <c r="K47" s="93" t="s">
        <v>55</v>
      </c>
      <c r="L47" s="114">
        <v>44105</v>
      </c>
      <c r="M47" s="114">
        <v>44134</v>
      </c>
      <c r="N47" s="94">
        <v>44127</v>
      </c>
      <c r="O47" s="94">
        <v>44127</v>
      </c>
      <c r="P47" s="96" t="s">
        <v>228</v>
      </c>
      <c r="Q47" s="92"/>
      <c r="R47" s="90" t="s">
        <v>174</v>
      </c>
      <c r="S47" s="90"/>
      <c r="T47" s="95"/>
      <c r="U47" s="90" t="s">
        <v>58</v>
      </c>
      <c r="V47" s="131"/>
    </row>
    <row r="48" spans="1:22" s="11" customFormat="1" ht="66" hidden="1" customHeight="1" x14ac:dyDescent="0.25">
      <c r="A48" s="89" t="s">
        <v>214</v>
      </c>
      <c r="B48" s="90" t="s">
        <v>215</v>
      </c>
      <c r="C48" s="90" t="s">
        <v>223</v>
      </c>
      <c r="D48" s="90" t="s">
        <v>229</v>
      </c>
      <c r="E48" s="92" t="s">
        <v>167</v>
      </c>
      <c r="F48" s="90" t="s">
        <v>51</v>
      </c>
      <c r="G48" s="93" t="s">
        <v>168</v>
      </c>
      <c r="H48" s="90"/>
      <c r="I48" s="93">
        <v>1</v>
      </c>
      <c r="J48" s="90" t="s">
        <v>72</v>
      </c>
      <c r="K48" s="93" t="s">
        <v>55</v>
      </c>
      <c r="L48" s="114">
        <v>44197</v>
      </c>
      <c r="M48" s="114">
        <v>44226</v>
      </c>
      <c r="N48" s="94">
        <v>44200</v>
      </c>
      <c r="O48" s="94">
        <v>44200</v>
      </c>
      <c r="P48" s="96" t="s">
        <v>230</v>
      </c>
      <c r="Q48" s="92"/>
      <c r="R48" s="90" t="s">
        <v>194</v>
      </c>
      <c r="S48" s="90"/>
      <c r="T48" s="95" t="s">
        <v>110</v>
      </c>
      <c r="U48" s="90"/>
      <c r="V48" s="131"/>
    </row>
    <row r="49" spans="1:22" s="11" customFormat="1" ht="66" hidden="1" customHeight="1" x14ac:dyDescent="0.25">
      <c r="A49" s="89" t="s">
        <v>214</v>
      </c>
      <c r="B49" s="90" t="s">
        <v>215</v>
      </c>
      <c r="C49" s="90" t="s">
        <v>223</v>
      </c>
      <c r="D49" s="90" t="s">
        <v>231</v>
      </c>
      <c r="E49" s="92" t="s">
        <v>167</v>
      </c>
      <c r="F49" s="90" t="s">
        <v>51</v>
      </c>
      <c r="G49" s="93" t="s">
        <v>75</v>
      </c>
      <c r="H49" s="90"/>
      <c r="I49" s="93">
        <v>1</v>
      </c>
      <c r="J49" s="90" t="s">
        <v>72</v>
      </c>
      <c r="K49" s="93" t="s">
        <v>55</v>
      </c>
      <c r="L49" s="114">
        <v>44287</v>
      </c>
      <c r="M49" s="114">
        <v>44316</v>
      </c>
      <c r="N49" s="94">
        <v>44295</v>
      </c>
      <c r="O49" s="94">
        <v>44295</v>
      </c>
      <c r="P49" s="92" t="s">
        <v>232</v>
      </c>
      <c r="Q49" s="92"/>
      <c r="R49" s="90" t="s">
        <v>233</v>
      </c>
      <c r="S49" s="90"/>
      <c r="T49" s="95" t="s">
        <v>110</v>
      </c>
      <c r="U49" s="90"/>
      <c r="V49" s="131"/>
    </row>
    <row r="50" spans="1:22" s="11" customFormat="1" ht="66" hidden="1" customHeight="1" x14ac:dyDescent="0.25">
      <c r="A50" s="89" t="s">
        <v>214</v>
      </c>
      <c r="B50" s="90" t="s">
        <v>215</v>
      </c>
      <c r="C50" s="90" t="s">
        <v>59</v>
      </c>
      <c r="D50" s="90" t="s">
        <v>59</v>
      </c>
      <c r="E50" s="92" t="s">
        <v>211</v>
      </c>
      <c r="F50" s="90" t="s">
        <v>51</v>
      </c>
      <c r="G50" s="93" t="s">
        <v>52</v>
      </c>
      <c r="H50" s="90"/>
      <c r="I50" s="93">
        <v>1</v>
      </c>
      <c r="J50" s="90" t="s">
        <v>62</v>
      </c>
      <c r="K50" s="93" t="s">
        <v>63</v>
      </c>
      <c r="L50" s="114">
        <v>44009</v>
      </c>
      <c r="M50" s="114">
        <v>44009</v>
      </c>
      <c r="N50" s="94">
        <v>44009</v>
      </c>
      <c r="O50" s="94">
        <v>44009</v>
      </c>
      <c r="P50" s="96" t="s">
        <v>234</v>
      </c>
      <c r="Q50" s="92"/>
      <c r="R50" s="90" t="s">
        <v>156</v>
      </c>
      <c r="S50" s="90"/>
      <c r="T50" s="95" t="s">
        <v>110</v>
      </c>
      <c r="U50" s="90"/>
      <c r="V50" s="131"/>
    </row>
    <row r="51" spans="1:22" s="11" customFormat="1" ht="66" hidden="1" customHeight="1" x14ac:dyDescent="0.25">
      <c r="A51" s="89" t="s">
        <v>235</v>
      </c>
      <c r="B51" s="90" t="s">
        <v>236</v>
      </c>
      <c r="C51" s="90" t="s">
        <v>237</v>
      </c>
      <c r="D51" s="90" t="s">
        <v>238</v>
      </c>
      <c r="E51" s="92" t="s">
        <v>167</v>
      </c>
      <c r="F51" s="90" t="s">
        <v>51</v>
      </c>
      <c r="G51" s="93" t="s">
        <v>172</v>
      </c>
      <c r="H51" s="90"/>
      <c r="I51" s="93">
        <v>1</v>
      </c>
      <c r="J51" s="90" t="s">
        <v>72</v>
      </c>
      <c r="K51" s="93" t="s">
        <v>55</v>
      </c>
      <c r="L51" s="114">
        <v>44013</v>
      </c>
      <c r="M51" s="114">
        <v>44042</v>
      </c>
      <c r="N51" s="94">
        <v>44033</v>
      </c>
      <c r="O51" s="94">
        <v>44033</v>
      </c>
      <c r="P51" s="96" t="s">
        <v>239</v>
      </c>
      <c r="Q51" s="92" t="s">
        <v>240</v>
      </c>
      <c r="R51" s="90" t="s">
        <v>241</v>
      </c>
      <c r="S51" s="90"/>
      <c r="T51" s="95" t="s">
        <v>75</v>
      </c>
      <c r="U51" s="90"/>
      <c r="V51" s="131"/>
    </row>
    <row r="52" spans="1:22" s="11" customFormat="1" ht="66" hidden="1" customHeight="1" x14ac:dyDescent="0.25">
      <c r="A52" s="89" t="s">
        <v>235</v>
      </c>
      <c r="B52" s="90" t="s">
        <v>236</v>
      </c>
      <c r="C52" s="90" t="s">
        <v>237</v>
      </c>
      <c r="D52" s="90" t="s">
        <v>242</v>
      </c>
      <c r="E52" s="92" t="s">
        <v>167</v>
      </c>
      <c r="F52" s="90" t="s">
        <v>51</v>
      </c>
      <c r="G52" s="93" t="s">
        <v>168</v>
      </c>
      <c r="H52" s="90"/>
      <c r="I52" s="93">
        <v>1</v>
      </c>
      <c r="J52" s="90" t="s">
        <v>72</v>
      </c>
      <c r="K52" s="93" t="s">
        <v>55</v>
      </c>
      <c r="L52" s="114">
        <v>44105</v>
      </c>
      <c r="M52" s="114">
        <v>44134</v>
      </c>
      <c r="N52" s="94">
        <v>44130</v>
      </c>
      <c r="O52" s="94">
        <v>44130</v>
      </c>
      <c r="P52" s="92" t="s">
        <v>232</v>
      </c>
      <c r="Q52" s="92"/>
      <c r="R52" s="90" t="s">
        <v>243</v>
      </c>
      <c r="S52" s="90"/>
      <c r="T52" s="95" t="s">
        <v>75</v>
      </c>
      <c r="U52" s="90"/>
      <c r="V52" s="131"/>
    </row>
    <row r="53" spans="1:22" s="11" customFormat="1" ht="66" hidden="1" customHeight="1" x14ac:dyDescent="0.25">
      <c r="A53" s="89" t="s">
        <v>235</v>
      </c>
      <c r="B53" s="90" t="s">
        <v>236</v>
      </c>
      <c r="C53" s="90" t="s">
        <v>237</v>
      </c>
      <c r="D53" s="90" t="s">
        <v>244</v>
      </c>
      <c r="E53" s="92" t="s">
        <v>167</v>
      </c>
      <c r="F53" s="90" t="s">
        <v>51</v>
      </c>
      <c r="G53" s="93" t="s">
        <v>172</v>
      </c>
      <c r="H53" s="90"/>
      <c r="I53" s="93">
        <v>1</v>
      </c>
      <c r="J53" s="90" t="s">
        <v>72</v>
      </c>
      <c r="K53" s="93" t="s">
        <v>55</v>
      </c>
      <c r="L53" s="114">
        <v>44197</v>
      </c>
      <c r="M53" s="114">
        <v>44226</v>
      </c>
      <c r="N53" s="94">
        <v>44201</v>
      </c>
      <c r="O53" s="94">
        <v>44201</v>
      </c>
      <c r="P53" s="92" t="s">
        <v>245</v>
      </c>
      <c r="Q53" s="92"/>
      <c r="R53" s="90" t="s">
        <v>194</v>
      </c>
      <c r="S53" s="90"/>
      <c r="T53" s="95" t="s">
        <v>75</v>
      </c>
      <c r="U53" s="90"/>
      <c r="V53" s="131"/>
    </row>
    <row r="54" spans="1:22" s="11" customFormat="1" ht="66" hidden="1" customHeight="1" x14ac:dyDescent="0.25">
      <c r="A54" s="89" t="s">
        <v>235</v>
      </c>
      <c r="B54" s="90" t="s">
        <v>236</v>
      </c>
      <c r="C54" s="90" t="s">
        <v>237</v>
      </c>
      <c r="D54" s="90" t="s">
        <v>246</v>
      </c>
      <c r="E54" s="92" t="s">
        <v>167</v>
      </c>
      <c r="F54" s="90" t="s">
        <v>51</v>
      </c>
      <c r="G54" s="93" t="s">
        <v>75</v>
      </c>
      <c r="H54" s="90"/>
      <c r="I54" s="93">
        <v>1</v>
      </c>
      <c r="J54" s="90" t="s">
        <v>72</v>
      </c>
      <c r="K54" s="93" t="s">
        <v>55</v>
      </c>
      <c r="L54" s="114">
        <v>44287</v>
      </c>
      <c r="M54" s="114">
        <v>44316</v>
      </c>
      <c r="N54" s="94">
        <v>44312</v>
      </c>
      <c r="O54" s="94">
        <v>44312</v>
      </c>
      <c r="P54" s="96" t="s">
        <v>247</v>
      </c>
      <c r="Q54" s="92"/>
      <c r="R54" s="90" t="s">
        <v>233</v>
      </c>
      <c r="S54" s="90"/>
      <c r="T54" s="95" t="s">
        <v>75</v>
      </c>
      <c r="U54" s="90"/>
      <c r="V54" s="131"/>
    </row>
    <row r="55" spans="1:22" s="11" customFormat="1" ht="66" hidden="1" customHeight="1" x14ac:dyDescent="0.25">
      <c r="A55" s="89" t="s">
        <v>248</v>
      </c>
      <c r="B55" s="90" t="s">
        <v>249</v>
      </c>
      <c r="C55" s="90" t="s">
        <v>250</v>
      </c>
      <c r="D55" s="90" t="s">
        <v>250</v>
      </c>
      <c r="E55" s="92" t="s">
        <v>251</v>
      </c>
      <c r="F55" s="90" t="s">
        <v>51</v>
      </c>
      <c r="G55" s="93" t="s">
        <v>52</v>
      </c>
      <c r="H55" s="90"/>
      <c r="I55" s="93">
        <v>1</v>
      </c>
      <c r="J55" s="90" t="s">
        <v>54</v>
      </c>
      <c r="K55" s="93" t="s">
        <v>55</v>
      </c>
      <c r="L55" s="114">
        <v>44151</v>
      </c>
      <c r="M55" s="114">
        <v>44165</v>
      </c>
      <c r="N55" s="94">
        <v>44153</v>
      </c>
      <c r="O55" s="94">
        <v>44153</v>
      </c>
      <c r="P55" s="96" t="s">
        <v>252</v>
      </c>
      <c r="Q55" s="92"/>
      <c r="R55" s="90" t="s">
        <v>253</v>
      </c>
      <c r="S55" s="90"/>
      <c r="T55" s="95" t="s">
        <v>75</v>
      </c>
      <c r="U55" s="90"/>
      <c r="V55" s="131"/>
    </row>
    <row r="56" spans="1:22" s="11" customFormat="1" ht="66" hidden="1" customHeight="1" x14ac:dyDescent="0.25">
      <c r="A56" s="89" t="s">
        <v>254</v>
      </c>
      <c r="B56" s="90" t="s">
        <v>255</v>
      </c>
      <c r="C56" s="90" t="s">
        <v>256</v>
      </c>
      <c r="D56" s="90" t="s">
        <v>256</v>
      </c>
      <c r="E56" s="92" t="s">
        <v>257</v>
      </c>
      <c r="F56" s="90" t="s">
        <v>51</v>
      </c>
      <c r="G56" s="93" t="s">
        <v>52</v>
      </c>
      <c r="H56" s="90"/>
      <c r="I56" s="93">
        <v>1</v>
      </c>
      <c r="J56" s="90" t="s">
        <v>54</v>
      </c>
      <c r="K56" s="93" t="s">
        <v>55</v>
      </c>
      <c r="L56" s="114">
        <v>44013</v>
      </c>
      <c r="M56" s="114">
        <v>44043</v>
      </c>
      <c r="N56" s="94">
        <v>44033</v>
      </c>
      <c r="O56" s="94">
        <v>44033</v>
      </c>
      <c r="P56" s="96" t="s">
        <v>258</v>
      </c>
      <c r="Q56" s="92"/>
      <c r="R56" s="90"/>
      <c r="S56" s="90" t="s">
        <v>259</v>
      </c>
      <c r="T56" s="95" t="s">
        <v>75</v>
      </c>
      <c r="U56" s="90" t="s">
        <v>260</v>
      </c>
      <c r="V56" s="131"/>
    </row>
    <row r="57" spans="1:22" s="11" customFormat="1" ht="66" hidden="1" customHeight="1" x14ac:dyDescent="0.25">
      <c r="A57" s="89" t="s">
        <v>261</v>
      </c>
      <c r="B57" s="90" t="s">
        <v>262</v>
      </c>
      <c r="C57" s="90" t="s">
        <v>263</v>
      </c>
      <c r="D57" s="90" t="s">
        <v>264</v>
      </c>
      <c r="E57" s="92" t="s">
        <v>167</v>
      </c>
      <c r="F57" s="90" t="s">
        <v>51</v>
      </c>
      <c r="G57" s="93" t="s">
        <v>168</v>
      </c>
      <c r="H57" s="90"/>
      <c r="I57" s="93">
        <v>1</v>
      </c>
      <c r="J57" s="90" t="s">
        <v>72</v>
      </c>
      <c r="K57" s="93" t="s">
        <v>55</v>
      </c>
      <c r="L57" s="114">
        <v>44013</v>
      </c>
      <c r="M57" s="114">
        <v>44042</v>
      </c>
      <c r="N57" s="94">
        <v>44035</v>
      </c>
      <c r="O57" s="94">
        <v>44035</v>
      </c>
      <c r="P57" s="96" t="s">
        <v>265</v>
      </c>
      <c r="Q57" s="92"/>
      <c r="R57" s="90" t="s">
        <v>266</v>
      </c>
      <c r="S57" s="90"/>
      <c r="T57" s="95" t="s">
        <v>75</v>
      </c>
      <c r="U57" s="90"/>
      <c r="V57" s="131"/>
    </row>
    <row r="58" spans="1:22" s="11" customFormat="1" ht="66" hidden="1" customHeight="1" x14ac:dyDescent="0.25">
      <c r="A58" s="89" t="s">
        <v>261</v>
      </c>
      <c r="B58" s="90" t="s">
        <v>262</v>
      </c>
      <c r="C58" s="90" t="s">
        <v>263</v>
      </c>
      <c r="D58" s="90" t="s">
        <v>267</v>
      </c>
      <c r="E58" s="92" t="s">
        <v>167</v>
      </c>
      <c r="F58" s="90" t="s">
        <v>51</v>
      </c>
      <c r="G58" s="93" t="s">
        <v>172</v>
      </c>
      <c r="H58" s="90"/>
      <c r="I58" s="93">
        <v>1</v>
      </c>
      <c r="J58" s="90" t="s">
        <v>72</v>
      </c>
      <c r="K58" s="93" t="s">
        <v>55</v>
      </c>
      <c r="L58" s="114">
        <v>44105</v>
      </c>
      <c r="M58" s="114">
        <v>44134</v>
      </c>
      <c r="N58" s="94">
        <v>44132</v>
      </c>
      <c r="O58" s="94">
        <v>44132</v>
      </c>
      <c r="P58" s="96" t="s">
        <v>268</v>
      </c>
      <c r="Q58" s="92"/>
      <c r="R58" s="90" t="s">
        <v>174</v>
      </c>
      <c r="S58" s="90"/>
      <c r="T58" s="95" t="s">
        <v>75</v>
      </c>
      <c r="U58" s="90"/>
      <c r="V58" s="131"/>
    </row>
    <row r="59" spans="1:22" s="11" customFormat="1" ht="66" hidden="1" customHeight="1" x14ac:dyDescent="0.25">
      <c r="A59" s="89" t="s">
        <v>261</v>
      </c>
      <c r="B59" s="90" t="s">
        <v>262</v>
      </c>
      <c r="C59" s="90" t="s">
        <v>263</v>
      </c>
      <c r="D59" s="90" t="s">
        <v>269</v>
      </c>
      <c r="E59" s="92" t="s">
        <v>167</v>
      </c>
      <c r="F59" s="90" t="s">
        <v>51</v>
      </c>
      <c r="G59" s="93" t="s">
        <v>75</v>
      </c>
      <c r="H59" s="90"/>
      <c r="I59" s="93">
        <v>1</v>
      </c>
      <c r="J59" s="90" t="s">
        <v>72</v>
      </c>
      <c r="K59" s="93" t="s">
        <v>55</v>
      </c>
      <c r="L59" s="114">
        <v>44197</v>
      </c>
      <c r="M59" s="114">
        <v>44226</v>
      </c>
      <c r="N59" s="94">
        <v>44203</v>
      </c>
      <c r="O59" s="94">
        <v>44203</v>
      </c>
      <c r="P59" s="96" t="s">
        <v>270</v>
      </c>
      <c r="Q59" s="92"/>
      <c r="R59" s="90" t="s">
        <v>194</v>
      </c>
      <c r="S59" s="90"/>
      <c r="T59" s="95" t="s">
        <v>75</v>
      </c>
      <c r="U59" s="90"/>
      <c r="V59" s="131"/>
    </row>
    <row r="60" spans="1:22" s="11" customFormat="1" ht="66" hidden="1" customHeight="1" x14ac:dyDescent="0.25">
      <c r="A60" s="89" t="s">
        <v>261</v>
      </c>
      <c r="B60" s="90" t="s">
        <v>262</v>
      </c>
      <c r="C60" s="90" t="s">
        <v>263</v>
      </c>
      <c r="D60" s="90" t="s">
        <v>271</v>
      </c>
      <c r="E60" s="92" t="s">
        <v>167</v>
      </c>
      <c r="F60" s="90" t="s">
        <v>51</v>
      </c>
      <c r="G60" s="93" t="s">
        <v>172</v>
      </c>
      <c r="H60" s="90"/>
      <c r="I60" s="93">
        <v>1</v>
      </c>
      <c r="J60" s="90" t="s">
        <v>72</v>
      </c>
      <c r="K60" s="93" t="s">
        <v>55</v>
      </c>
      <c r="L60" s="114">
        <v>44287</v>
      </c>
      <c r="M60" s="114">
        <v>44316</v>
      </c>
      <c r="N60" s="94">
        <v>44302</v>
      </c>
      <c r="O60" s="94">
        <v>44302</v>
      </c>
      <c r="P60" s="96" t="s">
        <v>272</v>
      </c>
      <c r="Q60" s="92"/>
      <c r="R60" s="90" t="s">
        <v>273</v>
      </c>
      <c r="S60" s="90"/>
      <c r="T60" s="95" t="s">
        <v>75</v>
      </c>
      <c r="U60" s="90"/>
      <c r="V60" s="131"/>
    </row>
    <row r="61" spans="1:22" s="11" customFormat="1" ht="66" hidden="1" customHeight="1" x14ac:dyDescent="0.25">
      <c r="A61" s="89" t="s">
        <v>274</v>
      </c>
      <c r="B61" s="90" t="s">
        <v>275</v>
      </c>
      <c r="C61" s="90" t="s">
        <v>276</v>
      </c>
      <c r="D61" s="90" t="s">
        <v>277</v>
      </c>
      <c r="E61" s="92" t="s">
        <v>167</v>
      </c>
      <c r="F61" s="90" t="s">
        <v>51</v>
      </c>
      <c r="G61" s="93" t="s">
        <v>168</v>
      </c>
      <c r="H61" s="90"/>
      <c r="I61" s="93">
        <v>1</v>
      </c>
      <c r="J61" s="90" t="s">
        <v>72</v>
      </c>
      <c r="K61" s="93" t="s">
        <v>55</v>
      </c>
      <c r="L61" s="114">
        <v>44013</v>
      </c>
      <c r="M61" s="114">
        <v>44042</v>
      </c>
      <c r="N61" s="94">
        <v>44034</v>
      </c>
      <c r="O61" s="94">
        <v>44034</v>
      </c>
      <c r="P61" s="96" t="s">
        <v>278</v>
      </c>
      <c r="Q61" s="92" t="s">
        <v>279</v>
      </c>
      <c r="R61" s="90" t="s">
        <v>174</v>
      </c>
      <c r="S61" s="90"/>
      <c r="T61" s="95" t="s">
        <v>75</v>
      </c>
      <c r="U61" s="90"/>
      <c r="V61" s="131"/>
    </row>
    <row r="62" spans="1:22" s="11" customFormat="1" ht="66" hidden="1" customHeight="1" x14ac:dyDescent="0.25">
      <c r="A62" s="89" t="s">
        <v>274</v>
      </c>
      <c r="B62" s="90" t="s">
        <v>275</v>
      </c>
      <c r="C62" s="90" t="s">
        <v>276</v>
      </c>
      <c r="D62" s="90" t="s">
        <v>280</v>
      </c>
      <c r="E62" s="92" t="s">
        <v>167</v>
      </c>
      <c r="F62" s="90" t="s">
        <v>51</v>
      </c>
      <c r="G62" s="93" t="s">
        <v>172</v>
      </c>
      <c r="H62" s="90"/>
      <c r="I62" s="93">
        <v>1</v>
      </c>
      <c r="J62" s="90" t="s">
        <v>72</v>
      </c>
      <c r="K62" s="93" t="s">
        <v>55</v>
      </c>
      <c r="L62" s="114">
        <v>44105</v>
      </c>
      <c r="M62" s="114">
        <v>44134</v>
      </c>
      <c r="N62" s="94">
        <v>44131</v>
      </c>
      <c r="O62" s="94">
        <v>44131</v>
      </c>
      <c r="P62" s="96" t="s">
        <v>281</v>
      </c>
      <c r="Q62" s="92"/>
      <c r="R62" s="90" t="s">
        <v>174</v>
      </c>
      <c r="S62" s="90"/>
      <c r="T62" s="95" t="s">
        <v>75</v>
      </c>
      <c r="U62" s="90"/>
      <c r="V62" s="131"/>
    </row>
    <row r="63" spans="1:22" s="11" customFormat="1" ht="66" hidden="1" customHeight="1" x14ac:dyDescent="0.25">
      <c r="A63" s="89" t="s">
        <v>274</v>
      </c>
      <c r="B63" s="90" t="s">
        <v>275</v>
      </c>
      <c r="C63" s="90" t="s">
        <v>276</v>
      </c>
      <c r="D63" s="90" t="s">
        <v>282</v>
      </c>
      <c r="E63" s="92" t="s">
        <v>167</v>
      </c>
      <c r="F63" s="90" t="s">
        <v>51</v>
      </c>
      <c r="G63" s="93" t="s">
        <v>75</v>
      </c>
      <c r="H63" s="90"/>
      <c r="I63" s="93">
        <v>1</v>
      </c>
      <c r="J63" s="90" t="s">
        <v>72</v>
      </c>
      <c r="K63" s="93" t="s">
        <v>55</v>
      </c>
      <c r="L63" s="114">
        <v>44197</v>
      </c>
      <c r="M63" s="114">
        <v>44226</v>
      </c>
      <c r="N63" s="94">
        <v>44202</v>
      </c>
      <c r="O63" s="94">
        <v>44202</v>
      </c>
      <c r="P63" s="96" t="s">
        <v>283</v>
      </c>
      <c r="Q63" s="92" t="s">
        <v>284</v>
      </c>
      <c r="R63" s="90" t="s">
        <v>194</v>
      </c>
      <c r="S63" s="90"/>
      <c r="T63" s="95" t="s">
        <v>75</v>
      </c>
      <c r="U63" s="90"/>
      <c r="V63" s="131"/>
    </row>
    <row r="64" spans="1:22" s="11" customFormat="1" ht="66" hidden="1" customHeight="1" x14ac:dyDescent="0.25">
      <c r="A64" s="89" t="s">
        <v>274</v>
      </c>
      <c r="B64" s="90" t="s">
        <v>275</v>
      </c>
      <c r="C64" s="90" t="s">
        <v>276</v>
      </c>
      <c r="D64" s="90" t="s">
        <v>285</v>
      </c>
      <c r="E64" s="92" t="s">
        <v>167</v>
      </c>
      <c r="F64" s="90" t="s">
        <v>51</v>
      </c>
      <c r="G64" s="93" t="s">
        <v>172</v>
      </c>
      <c r="H64" s="90"/>
      <c r="I64" s="93">
        <v>1</v>
      </c>
      <c r="J64" s="90" t="s">
        <v>72</v>
      </c>
      <c r="K64" s="93" t="s">
        <v>55</v>
      </c>
      <c r="L64" s="114">
        <v>44287</v>
      </c>
      <c r="M64" s="114">
        <v>44316</v>
      </c>
      <c r="N64" s="94">
        <v>44301</v>
      </c>
      <c r="O64" s="94">
        <v>44301</v>
      </c>
      <c r="P64" s="96" t="s">
        <v>286</v>
      </c>
      <c r="Q64" s="92"/>
      <c r="R64" s="90" t="s">
        <v>197</v>
      </c>
      <c r="S64" s="90"/>
      <c r="T64" s="95" t="s">
        <v>75</v>
      </c>
      <c r="U64" s="90"/>
      <c r="V64" s="131"/>
    </row>
    <row r="65" spans="1:22" s="11" customFormat="1" ht="66" hidden="1" customHeight="1" x14ac:dyDescent="0.25">
      <c r="A65" s="113" t="s">
        <v>287</v>
      </c>
      <c r="B65" s="90" t="s">
        <v>288</v>
      </c>
      <c r="C65" s="90" t="s">
        <v>59</v>
      </c>
      <c r="D65" s="90" t="s">
        <v>59</v>
      </c>
      <c r="E65" s="92" t="s">
        <v>289</v>
      </c>
      <c r="F65" s="90" t="s">
        <v>290</v>
      </c>
      <c r="G65" s="93" t="s">
        <v>52</v>
      </c>
      <c r="H65" s="90"/>
      <c r="I65" s="93" t="s">
        <v>53</v>
      </c>
      <c r="J65" s="90" t="s">
        <v>62</v>
      </c>
      <c r="K65" s="93" t="s">
        <v>63</v>
      </c>
      <c r="L65" s="114">
        <v>43737</v>
      </c>
      <c r="M65" s="114">
        <v>43737</v>
      </c>
      <c r="N65" s="94">
        <v>43737</v>
      </c>
      <c r="O65" s="94">
        <v>43737</v>
      </c>
      <c r="P65" s="92" t="s">
        <v>291</v>
      </c>
      <c r="Q65" s="92"/>
      <c r="R65" s="90" t="s">
        <v>292</v>
      </c>
      <c r="S65" s="90"/>
      <c r="T65" s="95" t="s">
        <v>75</v>
      </c>
      <c r="U65" s="90"/>
      <c r="V65" s="132"/>
    </row>
    <row r="66" spans="1:22" s="11" customFormat="1" ht="66" hidden="1" customHeight="1" x14ac:dyDescent="0.25">
      <c r="A66" s="113" t="s">
        <v>287</v>
      </c>
      <c r="B66" s="90" t="s">
        <v>288</v>
      </c>
      <c r="C66" s="91" t="s">
        <v>59</v>
      </c>
      <c r="D66" s="90" t="s">
        <v>59</v>
      </c>
      <c r="E66" s="92" t="s">
        <v>293</v>
      </c>
      <c r="F66" s="90" t="s">
        <v>290</v>
      </c>
      <c r="G66" s="93" t="s">
        <v>52</v>
      </c>
      <c r="H66" s="90"/>
      <c r="I66" s="93" t="s">
        <v>53</v>
      </c>
      <c r="J66" s="90" t="s">
        <v>62</v>
      </c>
      <c r="K66" s="93" t="s">
        <v>63</v>
      </c>
      <c r="L66" s="114">
        <v>43737</v>
      </c>
      <c r="M66" s="114">
        <v>43737</v>
      </c>
      <c r="N66" s="94">
        <v>43737</v>
      </c>
      <c r="O66" s="94">
        <v>43737</v>
      </c>
      <c r="P66" s="92" t="s">
        <v>294</v>
      </c>
      <c r="Q66" s="92"/>
      <c r="R66" s="90" t="s">
        <v>292</v>
      </c>
      <c r="S66" s="90"/>
      <c r="T66" s="95" t="s">
        <v>75</v>
      </c>
      <c r="U66" s="90"/>
      <c r="V66" s="132"/>
    </row>
    <row r="67" spans="1:22" s="11" customFormat="1" ht="66" hidden="1" customHeight="1" x14ac:dyDescent="0.25">
      <c r="A67" s="113" t="s">
        <v>287</v>
      </c>
      <c r="B67" s="90" t="s">
        <v>288</v>
      </c>
      <c r="C67" s="90" t="s">
        <v>295</v>
      </c>
      <c r="D67" s="90" t="s">
        <v>295</v>
      </c>
      <c r="E67" s="92" t="s">
        <v>296</v>
      </c>
      <c r="F67" s="90" t="s">
        <v>290</v>
      </c>
      <c r="G67" s="93" t="s">
        <v>52</v>
      </c>
      <c r="H67" s="90"/>
      <c r="I67" s="93" t="s">
        <v>53</v>
      </c>
      <c r="J67" s="90" t="s">
        <v>54</v>
      </c>
      <c r="K67" s="93" t="s">
        <v>55</v>
      </c>
      <c r="L67" s="114">
        <v>43755</v>
      </c>
      <c r="M67" s="114">
        <f>L67+30</f>
        <v>43785</v>
      </c>
      <c r="N67" s="94">
        <v>43764</v>
      </c>
      <c r="O67" s="94">
        <v>43772</v>
      </c>
      <c r="P67" s="92" t="s">
        <v>297</v>
      </c>
      <c r="Q67" s="92"/>
      <c r="R67" s="90" t="s">
        <v>298</v>
      </c>
      <c r="S67" s="90"/>
      <c r="T67" s="95" t="s">
        <v>75</v>
      </c>
      <c r="U67" s="90"/>
      <c r="V67" s="131"/>
    </row>
    <row r="68" spans="1:22" s="11" customFormat="1" ht="66" hidden="1" customHeight="1" x14ac:dyDescent="0.25">
      <c r="A68" s="113" t="s">
        <v>287</v>
      </c>
      <c r="B68" s="90" t="s">
        <v>288</v>
      </c>
      <c r="C68" s="91" t="s">
        <v>299</v>
      </c>
      <c r="D68" s="91" t="s">
        <v>299</v>
      </c>
      <c r="E68" s="92" t="s">
        <v>300</v>
      </c>
      <c r="F68" s="90" t="s">
        <v>290</v>
      </c>
      <c r="G68" s="93" t="s">
        <v>52</v>
      </c>
      <c r="H68" s="90"/>
      <c r="I68" s="93" t="s">
        <v>53</v>
      </c>
      <c r="J68" s="90" t="s">
        <v>54</v>
      </c>
      <c r="K68" s="93" t="s">
        <v>55</v>
      </c>
      <c r="L68" s="114">
        <v>43805</v>
      </c>
      <c r="M68" s="114">
        <f>L68+60</f>
        <v>43865</v>
      </c>
      <c r="N68" s="94">
        <v>43764</v>
      </c>
      <c r="O68" s="94">
        <v>43772</v>
      </c>
      <c r="P68" s="92" t="s">
        <v>301</v>
      </c>
      <c r="Q68" s="92"/>
      <c r="R68" s="90" t="s">
        <v>298</v>
      </c>
      <c r="S68" s="90"/>
      <c r="T68" s="95" t="s">
        <v>75</v>
      </c>
      <c r="U68" s="90"/>
      <c r="V68" s="131"/>
    </row>
    <row r="69" spans="1:22" s="11" customFormat="1" ht="66" hidden="1" customHeight="1" x14ac:dyDescent="0.25">
      <c r="A69" s="113" t="s">
        <v>287</v>
      </c>
      <c r="B69" s="90" t="s">
        <v>288</v>
      </c>
      <c r="C69" s="91" t="s">
        <v>299</v>
      </c>
      <c r="D69" s="91" t="s">
        <v>299</v>
      </c>
      <c r="E69" s="92" t="s">
        <v>302</v>
      </c>
      <c r="F69" s="90" t="s">
        <v>290</v>
      </c>
      <c r="G69" s="93" t="s">
        <v>52</v>
      </c>
      <c r="H69" s="90"/>
      <c r="I69" s="93" t="s">
        <v>53</v>
      </c>
      <c r="J69" s="90" t="s">
        <v>54</v>
      </c>
      <c r="K69" s="93" t="s">
        <v>55</v>
      </c>
      <c r="L69" s="114">
        <v>43805</v>
      </c>
      <c r="M69" s="114">
        <f>L69+60</f>
        <v>43865</v>
      </c>
      <c r="N69" s="94">
        <v>43828</v>
      </c>
      <c r="O69" s="94">
        <v>43828</v>
      </c>
      <c r="P69" s="92" t="s">
        <v>303</v>
      </c>
      <c r="Q69" s="92"/>
      <c r="R69" s="90" t="s">
        <v>74</v>
      </c>
      <c r="S69" s="90"/>
      <c r="T69" s="95" t="s">
        <v>75</v>
      </c>
      <c r="U69" s="90"/>
      <c r="V69" s="131"/>
    </row>
    <row r="70" spans="1:22" s="11" customFormat="1" ht="66" hidden="1" customHeight="1" x14ac:dyDescent="0.25">
      <c r="A70" s="113" t="s">
        <v>287</v>
      </c>
      <c r="B70" s="90" t="s">
        <v>288</v>
      </c>
      <c r="C70" s="90" t="s">
        <v>59</v>
      </c>
      <c r="D70" s="90" t="s">
        <v>59</v>
      </c>
      <c r="E70" s="92" t="s">
        <v>304</v>
      </c>
      <c r="F70" s="90" t="s">
        <v>290</v>
      </c>
      <c r="G70" s="93" t="s">
        <v>52</v>
      </c>
      <c r="H70" s="90"/>
      <c r="I70" s="93" t="s">
        <v>53</v>
      </c>
      <c r="J70" s="90" t="s">
        <v>54</v>
      </c>
      <c r="K70" s="93" t="s">
        <v>63</v>
      </c>
      <c r="L70" s="114">
        <v>43973</v>
      </c>
      <c r="M70" s="114">
        <v>43973</v>
      </c>
      <c r="N70" s="94">
        <v>43973</v>
      </c>
      <c r="O70" s="94">
        <v>43973</v>
      </c>
      <c r="P70" s="96" t="s">
        <v>305</v>
      </c>
      <c r="Q70" s="92"/>
      <c r="R70" s="90" t="s">
        <v>306</v>
      </c>
      <c r="S70" s="90"/>
      <c r="T70" s="95" t="s">
        <v>75</v>
      </c>
      <c r="U70" s="90"/>
      <c r="V70" s="131"/>
    </row>
    <row r="71" spans="1:22" s="11" customFormat="1" ht="66" hidden="1" customHeight="1" x14ac:dyDescent="0.25">
      <c r="A71" s="89" t="s">
        <v>307</v>
      </c>
      <c r="B71" s="90" t="s">
        <v>308</v>
      </c>
      <c r="C71" s="90" t="s">
        <v>309</v>
      </c>
      <c r="D71" s="90" t="s">
        <v>309</v>
      </c>
      <c r="E71" s="92" t="s">
        <v>310</v>
      </c>
      <c r="F71" s="90" t="s">
        <v>61</v>
      </c>
      <c r="G71" s="93" t="s">
        <v>168</v>
      </c>
      <c r="H71" s="90"/>
      <c r="I71" s="93" t="s">
        <v>53</v>
      </c>
      <c r="J71" s="90" t="s">
        <v>72</v>
      </c>
      <c r="K71" s="93" t="s">
        <v>55</v>
      </c>
      <c r="L71" s="114">
        <v>43797</v>
      </c>
      <c r="M71" s="114">
        <v>43800</v>
      </c>
      <c r="N71" s="94">
        <v>43797</v>
      </c>
      <c r="O71" s="94">
        <v>43800</v>
      </c>
      <c r="P71" s="92" t="s">
        <v>311</v>
      </c>
      <c r="Q71" s="92"/>
      <c r="R71" s="90" t="s">
        <v>312</v>
      </c>
      <c r="S71" s="90"/>
      <c r="T71" s="95" t="s">
        <v>75</v>
      </c>
      <c r="U71" s="90"/>
      <c r="V71" s="131"/>
    </row>
    <row r="72" spans="1:22" s="11" customFormat="1" ht="66" hidden="1" customHeight="1" x14ac:dyDescent="0.25">
      <c r="A72" s="89" t="s">
        <v>307</v>
      </c>
      <c r="B72" s="90" t="s">
        <v>308</v>
      </c>
      <c r="C72" s="91" t="s">
        <v>313</v>
      </c>
      <c r="D72" s="91" t="s">
        <v>313</v>
      </c>
      <c r="E72" s="92" t="s">
        <v>314</v>
      </c>
      <c r="F72" s="90" t="s">
        <v>315</v>
      </c>
      <c r="G72" s="93" t="s">
        <v>52</v>
      </c>
      <c r="H72" s="90"/>
      <c r="I72" s="93" t="s">
        <v>53</v>
      </c>
      <c r="J72" s="90" t="s">
        <v>54</v>
      </c>
      <c r="K72" s="93" t="s">
        <v>55</v>
      </c>
      <c r="L72" s="114">
        <v>43813</v>
      </c>
      <c r="M72" s="114">
        <v>43813</v>
      </c>
      <c r="N72" s="94">
        <v>43813</v>
      </c>
      <c r="O72" s="94">
        <v>43813</v>
      </c>
      <c r="P72" s="92" t="s">
        <v>316</v>
      </c>
      <c r="Q72" s="92"/>
      <c r="R72" s="90" t="s">
        <v>317</v>
      </c>
      <c r="S72" s="90"/>
      <c r="T72" s="95" t="s">
        <v>75</v>
      </c>
      <c r="U72" s="90"/>
      <c r="V72" s="131"/>
    </row>
    <row r="73" spans="1:22" s="11" customFormat="1" ht="66" hidden="1" customHeight="1" x14ac:dyDescent="0.25">
      <c r="A73" s="89" t="s">
        <v>307</v>
      </c>
      <c r="B73" s="90" t="s">
        <v>308</v>
      </c>
      <c r="C73" s="91" t="s">
        <v>318</v>
      </c>
      <c r="D73" s="91" t="s">
        <v>318</v>
      </c>
      <c r="E73" s="92" t="s">
        <v>319</v>
      </c>
      <c r="F73" s="90" t="s">
        <v>320</v>
      </c>
      <c r="G73" s="93" t="s">
        <v>52</v>
      </c>
      <c r="H73" s="90"/>
      <c r="I73" s="93" t="s">
        <v>53</v>
      </c>
      <c r="J73" s="90" t="s">
        <v>54</v>
      </c>
      <c r="K73" s="93" t="s">
        <v>55</v>
      </c>
      <c r="L73" s="114">
        <v>43818</v>
      </c>
      <c r="M73" s="114">
        <f>L73+20</f>
        <v>43838</v>
      </c>
      <c r="N73" s="94">
        <v>43848</v>
      </c>
      <c r="O73" s="94">
        <v>43848</v>
      </c>
      <c r="P73" s="92" t="s">
        <v>321</v>
      </c>
      <c r="Q73" s="92"/>
      <c r="R73" s="90" t="s">
        <v>322</v>
      </c>
      <c r="S73" s="90"/>
      <c r="T73" s="95" t="s">
        <v>75</v>
      </c>
      <c r="U73" s="90"/>
      <c r="V73" s="131"/>
    </row>
    <row r="74" spans="1:22" s="11" customFormat="1" ht="66" hidden="1" customHeight="1" x14ac:dyDescent="0.25">
      <c r="A74" s="89" t="s">
        <v>323</v>
      </c>
      <c r="B74" s="90" t="s">
        <v>9996</v>
      </c>
      <c r="C74" s="90" t="s">
        <v>325</v>
      </c>
      <c r="D74" s="90" t="s">
        <v>325</v>
      </c>
      <c r="E74" s="92" t="s">
        <v>326</v>
      </c>
      <c r="F74" s="90" t="s">
        <v>51</v>
      </c>
      <c r="G74" s="93" t="s">
        <v>52</v>
      </c>
      <c r="H74" s="90"/>
      <c r="I74" s="93" t="s">
        <v>53</v>
      </c>
      <c r="J74" s="90" t="s">
        <v>54</v>
      </c>
      <c r="K74" s="93" t="s">
        <v>55</v>
      </c>
      <c r="L74" s="114">
        <v>43720</v>
      </c>
      <c r="M74" s="114">
        <v>43753</v>
      </c>
      <c r="N74" s="94">
        <v>43756</v>
      </c>
      <c r="O74" s="94">
        <v>43757</v>
      </c>
      <c r="P74" s="92" t="s">
        <v>327</v>
      </c>
      <c r="Q74" s="92"/>
      <c r="R74" s="90" t="s">
        <v>328</v>
      </c>
      <c r="S74" s="90"/>
      <c r="T74" s="95" t="s">
        <v>75</v>
      </c>
      <c r="U74" s="90"/>
      <c r="V74" s="131"/>
    </row>
    <row r="75" spans="1:22" s="11" customFormat="1" ht="66" hidden="1" customHeight="1" x14ac:dyDescent="0.25">
      <c r="A75" s="89" t="s">
        <v>329</v>
      </c>
      <c r="B75" s="90" t="s">
        <v>330</v>
      </c>
      <c r="C75" s="91" t="s">
        <v>331</v>
      </c>
      <c r="D75" s="91" t="s">
        <v>332</v>
      </c>
      <c r="E75" s="92" t="s">
        <v>333</v>
      </c>
      <c r="F75" s="90" t="s">
        <v>334</v>
      </c>
      <c r="G75" s="93" t="s">
        <v>75</v>
      </c>
      <c r="H75" s="90"/>
      <c r="I75" s="93" t="s">
        <v>53</v>
      </c>
      <c r="J75" s="90" t="s">
        <v>72</v>
      </c>
      <c r="K75" s="93" t="s">
        <v>55</v>
      </c>
      <c r="L75" s="114">
        <v>43647</v>
      </c>
      <c r="M75" s="114">
        <v>43676</v>
      </c>
      <c r="N75" s="114">
        <v>43647</v>
      </c>
      <c r="O75" s="114">
        <v>43655</v>
      </c>
      <c r="P75" s="96" t="s">
        <v>335</v>
      </c>
      <c r="Q75" s="96"/>
      <c r="R75" s="90" t="s">
        <v>74</v>
      </c>
      <c r="S75" s="90"/>
      <c r="T75" s="95" t="s">
        <v>75</v>
      </c>
      <c r="U75" s="90"/>
      <c r="V75" s="131"/>
    </row>
    <row r="76" spans="1:22" s="11" customFormat="1" ht="66" hidden="1" customHeight="1" x14ac:dyDescent="0.25">
      <c r="A76" s="89" t="s">
        <v>329</v>
      </c>
      <c r="B76" s="90" t="s">
        <v>330</v>
      </c>
      <c r="C76" s="91" t="s">
        <v>331</v>
      </c>
      <c r="D76" s="91" t="s">
        <v>336</v>
      </c>
      <c r="E76" s="92" t="s">
        <v>333</v>
      </c>
      <c r="F76" s="90" t="s">
        <v>337</v>
      </c>
      <c r="G76" s="93" t="s">
        <v>75</v>
      </c>
      <c r="H76" s="90"/>
      <c r="I76" s="93" t="s">
        <v>53</v>
      </c>
      <c r="J76" s="90" t="s">
        <v>72</v>
      </c>
      <c r="K76" s="93" t="s">
        <v>55</v>
      </c>
      <c r="L76" s="114">
        <v>43647</v>
      </c>
      <c r="M76" s="114">
        <v>43676</v>
      </c>
      <c r="N76" s="114">
        <v>43647</v>
      </c>
      <c r="O76" s="114">
        <v>43655</v>
      </c>
      <c r="P76" s="96" t="s">
        <v>338</v>
      </c>
      <c r="Q76" s="96"/>
      <c r="R76" s="90" t="s">
        <v>74</v>
      </c>
      <c r="S76" s="90"/>
      <c r="T76" s="95" t="s">
        <v>75</v>
      </c>
      <c r="U76" s="90"/>
      <c r="V76" s="131"/>
    </row>
    <row r="77" spans="1:22" s="11" customFormat="1" ht="66" hidden="1" customHeight="1" x14ac:dyDescent="0.25">
      <c r="A77" s="89" t="s">
        <v>329</v>
      </c>
      <c r="B77" s="90" t="s">
        <v>330</v>
      </c>
      <c r="C77" s="91" t="s">
        <v>331</v>
      </c>
      <c r="D77" s="91" t="s">
        <v>339</v>
      </c>
      <c r="E77" s="92" t="s">
        <v>333</v>
      </c>
      <c r="F77" s="90" t="s">
        <v>340</v>
      </c>
      <c r="G77" s="93" t="s">
        <v>75</v>
      </c>
      <c r="H77" s="90"/>
      <c r="I77" s="93" t="s">
        <v>53</v>
      </c>
      <c r="J77" s="90" t="s">
        <v>72</v>
      </c>
      <c r="K77" s="93" t="s">
        <v>55</v>
      </c>
      <c r="L77" s="114">
        <v>43647</v>
      </c>
      <c r="M77" s="114">
        <v>43676</v>
      </c>
      <c r="N77" s="114">
        <v>43647</v>
      </c>
      <c r="O77" s="114">
        <v>43655</v>
      </c>
      <c r="P77" s="96" t="s">
        <v>341</v>
      </c>
      <c r="Q77" s="96"/>
      <c r="R77" s="90" t="s">
        <v>74</v>
      </c>
      <c r="S77" s="90"/>
      <c r="T77" s="95" t="s">
        <v>75</v>
      </c>
      <c r="U77" s="90"/>
      <c r="V77" s="131"/>
    </row>
    <row r="78" spans="1:22" s="11" customFormat="1" ht="66" hidden="1" customHeight="1" x14ac:dyDescent="0.25">
      <c r="A78" s="89" t="s">
        <v>329</v>
      </c>
      <c r="B78" s="90" t="s">
        <v>330</v>
      </c>
      <c r="C78" s="91" t="s">
        <v>342</v>
      </c>
      <c r="D78" s="91" t="s">
        <v>343</v>
      </c>
      <c r="E78" s="92" t="s">
        <v>333</v>
      </c>
      <c r="F78" s="90" t="s">
        <v>334</v>
      </c>
      <c r="G78" s="93" t="s">
        <v>75</v>
      </c>
      <c r="H78" s="90"/>
      <c r="I78" s="93" t="s">
        <v>53</v>
      </c>
      <c r="J78" s="90" t="s">
        <v>72</v>
      </c>
      <c r="K78" s="93" t="s">
        <v>55</v>
      </c>
      <c r="L78" s="114">
        <v>43984</v>
      </c>
      <c r="M78" s="114">
        <v>43992</v>
      </c>
      <c r="N78" s="114">
        <v>43984</v>
      </c>
      <c r="O78" s="114">
        <v>43992</v>
      </c>
      <c r="P78" s="96" t="s">
        <v>344</v>
      </c>
      <c r="Q78" s="96"/>
      <c r="R78" s="90" t="s">
        <v>292</v>
      </c>
      <c r="S78" s="90"/>
      <c r="T78" s="95" t="s">
        <v>75</v>
      </c>
      <c r="U78" s="90" t="s">
        <v>345</v>
      </c>
      <c r="V78" s="132"/>
    </row>
    <row r="79" spans="1:22" s="11" customFormat="1" ht="66" hidden="1" customHeight="1" x14ac:dyDescent="0.25">
      <c r="A79" s="89" t="s">
        <v>329</v>
      </c>
      <c r="B79" s="90" t="s">
        <v>330</v>
      </c>
      <c r="C79" s="91" t="s">
        <v>342</v>
      </c>
      <c r="D79" s="91" t="s">
        <v>346</v>
      </c>
      <c r="E79" s="92" t="s">
        <v>333</v>
      </c>
      <c r="F79" s="90" t="s">
        <v>337</v>
      </c>
      <c r="G79" s="93" t="s">
        <v>75</v>
      </c>
      <c r="H79" s="90"/>
      <c r="I79" s="93" t="s">
        <v>53</v>
      </c>
      <c r="J79" s="90" t="s">
        <v>72</v>
      </c>
      <c r="K79" s="93" t="s">
        <v>55</v>
      </c>
      <c r="L79" s="114">
        <v>43984</v>
      </c>
      <c r="M79" s="114">
        <v>43994</v>
      </c>
      <c r="N79" s="114">
        <v>43984</v>
      </c>
      <c r="O79" s="114">
        <v>43994</v>
      </c>
      <c r="P79" s="96" t="s">
        <v>347</v>
      </c>
      <c r="Q79" s="96"/>
      <c r="R79" s="90" t="s">
        <v>292</v>
      </c>
      <c r="S79" s="90"/>
      <c r="T79" s="95" t="s">
        <v>75</v>
      </c>
      <c r="U79" s="90" t="s">
        <v>345</v>
      </c>
      <c r="V79" s="132"/>
    </row>
    <row r="80" spans="1:22" s="11" customFormat="1" ht="66" hidden="1" customHeight="1" x14ac:dyDescent="0.25">
      <c r="A80" s="89" t="s">
        <v>329</v>
      </c>
      <c r="B80" s="90" t="s">
        <v>330</v>
      </c>
      <c r="C80" s="91" t="s">
        <v>342</v>
      </c>
      <c r="D80" s="91" t="s">
        <v>348</v>
      </c>
      <c r="E80" s="92" t="s">
        <v>333</v>
      </c>
      <c r="F80" s="90" t="s">
        <v>340</v>
      </c>
      <c r="G80" s="93" t="s">
        <v>75</v>
      </c>
      <c r="H80" s="90"/>
      <c r="I80" s="93" t="s">
        <v>53</v>
      </c>
      <c r="J80" s="90" t="s">
        <v>72</v>
      </c>
      <c r="K80" s="93" t="s">
        <v>55</v>
      </c>
      <c r="L80" s="114">
        <v>43994</v>
      </c>
      <c r="M80" s="114">
        <v>43994</v>
      </c>
      <c r="N80" s="114">
        <v>43994</v>
      </c>
      <c r="O80" s="114">
        <v>43994</v>
      </c>
      <c r="P80" s="96" t="s">
        <v>349</v>
      </c>
      <c r="Q80" s="96"/>
      <c r="R80" s="90" t="s">
        <v>350</v>
      </c>
      <c r="S80" s="90"/>
      <c r="T80" s="95" t="s">
        <v>75</v>
      </c>
      <c r="U80" s="90" t="s">
        <v>345</v>
      </c>
      <c r="V80" s="132"/>
    </row>
    <row r="81" spans="1:22" s="11" customFormat="1" ht="66" hidden="1" customHeight="1" x14ac:dyDescent="0.25">
      <c r="A81" s="89" t="s">
        <v>329</v>
      </c>
      <c r="B81" s="90" t="s">
        <v>330</v>
      </c>
      <c r="C81" s="90" t="s">
        <v>351</v>
      </c>
      <c r="D81" s="90" t="s">
        <v>351</v>
      </c>
      <c r="E81" s="92" t="s">
        <v>352</v>
      </c>
      <c r="F81" s="90" t="s">
        <v>334</v>
      </c>
      <c r="G81" s="93" t="s">
        <v>52</v>
      </c>
      <c r="H81" s="90"/>
      <c r="I81" s="93" t="s">
        <v>53</v>
      </c>
      <c r="J81" s="90" t="s">
        <v>54</v>
      </c>
      <c r="K81" s="93" t="s">
        <v>55</v>
      </c>
      <c r="L81" s="114">
        <v>43738</v>
      </c>
      <c r="M81" s="114">
        <v>43748</v>
      </c>
      <c r="N81" s="94">
        <v>43754</v>
      </c>
      <c r="O81" s="94">
        <v>43754</v>
      </c>
      <c r="P81" s="92" t="s">
        <v>353</v>
      </c>
      <c r="Q81" s="92"/>
      <c r="R81" s="90" t="s">
        <v>354</v>
      </c>
      <c r="S81" s="90"/>
      <c r="T81" s="95" t="s">
        <v>75</v>
      </c>
      <c r="U81" s="90"/>
      <c r="V81" s="131"/>
    </row>
    <row r="82" spans="1:22" s="11" customFormat="1" ht="66" hidden="1" customHeight="1" x14ac:dyDescent="0.25">
      <c r="A82" s="89" t="s">
        <v>329</v>
      </c>
      <c r="B82" s="90" t="s">
        <v>330</v>
      </c>
      <c r="C82" s="91" t="s">
        <v>59</v>
      </c>
      <c r="D82" s="91" t="s">
        <v>59</v>
      </c>
      <c r="E82" s="92" t="s">
        <v>355</v>
      </c>
      <c r="F82" s="90" t="s">
        <v>334</v>
      </c>
      <c r="G82" s="93" t="s">
        <v>52</v>
      </c>
      <c r="H82" s="90"/>
      <c r="I82" s="93" t="s">
        <v>53</v>
      </c>
      <c r="J82" s="90" t="s">
        <v>62</v>
      </c>
      <c r="K82" s="93" t="s">
        <v>63</v>
      </c>
      <c r="L82" s="114">
        <v>43875</v>
      </c>
      <c r="M82" s="114">
        <v>43875</v>
      </c>
      <c r="N82" s="94">
        <v>43875</v>
      </c>
      <c r="O82" s="94">
        <v>43875</v>
      </c>
      <c r="P82" s="92" t="s">
        <v>356</v>
      </c>
      <c r="Q82" s="92"/>
      <c r="R82" s="90" t="s">
        <v>74</v>
      </c>
      <c r="S82" s="90"/>
      <c r="T82" s="95"/>
      <c r="U82" s="90" t="s">
        <v>58</v>
      </c>
      <c r="V82" s="132"/>
    </row>
    <row r="83" spans="1:22" s="11" customFormat="1" ht="66" hidden="1" customHeight="1" x14ac:dyDescent="0.25">
      <c r="A83" s="89" t="s">
        <v>329</v>
      </c>
      <c r="B83" s="90" t="s">
        <v>330</v>
      </c>
      <c r="C83" s="90" t="s">
        <v>59</v>
      </c>
      <c r="D83" s="91" t="s">
        <v>59</v>
      </c>
      <c r="E83" s="92" t="s">
        <v>357</v>
      </c>
      <c r="F83" s="90" t="s">
        <v>334</v>
      </c>
      <c r="G83" s="93" t="s">
        <v>52</v>
      </c>
      <c r="H83" s="90"/>
      <c r="I83" s="93" t="s">
        <v>53</v>
      </c>
      <c r="J83" s="90" t="s">
        <v>358</v>
      </c>
      <c r="K83" s="93" t="s">
        <v>63</v>
      </c>
      <c r="L83" s="114">
        <v>43957</v>
      </c>
      <c r="M83" s="114">
        <v>43957</v>
      </c>
      <c r="N83" s="94">
        <v>43957</v>
      </c>
      <c r="O83" s="94">
        <v>43957</v>
      </c>
      <c r="P83" s="96" t="s">
        <v>359</v>
      </c>
      <c r="Q83" s="92"/>
      <c r="R83" s="90" t="s">
        <v>354</v>
      </c>
      <c r="S83" s="90"/>
      <c r="T83" s="95" t="s">
        <v>75</v>
      </c>
      <c r="U83" s="90"/>
      <c r="V83" s="131"/>
    </row>
    <row r="84" spans="1:22" s="11" customFormat="1" ht="66" hidden="1" customHeight="1" x14ac:dyDescent="0.25">
      <c r="A84" s="113" t="s">
        <v>329</v>
      </c>
      <c r="B84" s="90" t="s">
        <v>330</v>
      </c>
      <c r="C84" s="155" t="s">
        <v>360</v>
      </c>
      <c r="D84" s="155" t="s">
        <v>361</v>
      </c>
      <c r="E84" s="157" t="s">
        <v>333</v>
      </c>
      <c r="F84" s="155" t="s">
        <v>334</v>
      </c>
      <c r="G84" s="158" t="s">
        <v>52</v>
      </c>
      <c r="H84" s="155"/>
      <c r="I84" s="158">
        <v>1</v>
      </c>
      <c r="J84" s="155" t="s">
        <v>72</v>
      </c>
      <c r="K84" s="158" t="s">
        <v>55</v>
      </c>
      <c r="L84" s="190">
        <v>44166</v>
      </c>
      <c r="M84" s="190">
        <f>EOMONTH(L84,0)</f>
        <v>44196</v>
      </c>
      <c r="N84" s="94">
        <v>44193</v>
      </c>
      <c r="O84" s="94">
        <v>44203</v>
      </c>
      <c r="P84" s="174" t="s">
        <v>362</v>
      </c>
      <c r="Q84" s="92"/>
      <c r="R84" s="90" t="s">
        <v>363</v>
      </c>
      <c r="S84" s="90"/>
      <c r="T84" s="95" t="s">
        <v>75</v>
      </c>
      <c r="U84" s="90"/>
      <c r="V84" s="131"/>
    </row>
    <row r="85" spans="1:22" s="11" customFormat="1" ht="66" hidden="1" customHeight="1" x14ac:dyDescent="0.25">
      <c r="A85" s="113" t="s">
        <v>329</v>
      </c>
      <c r="B85" s="90" t="s">
        <v>330</v>
      </c>
      <c r="C85" s="155" t="s">
        <v>360</v>
      </c>
      <c r="D85" s="155" t="s">
        <v>364</v>
      </c>
      <c r="E85" s="157" t="s">
        <v>333</v>
      </c>
      <c r="F85" s="155" t="s">
        <v>337</v>
      </c>
      <c r="G85" s="158" t="s">
        <v>52</v>
      </c>
      <c r="H85" s="155"/>
      <c r="I85" s="158">
        <v>1</v>
      </c>
      <c r="J85" s="155" t="s">
        <v>72</v>
      </c>
      <c r="K85" s="158" t="s">
        <v>55</v>
      </c>
      <c r="L85" s="190">
        <v>44166</v>
      </c>
      <c r="M85" s="190">
        <f>EOMONTH(L85,0)</f>
        <v>44196</v>
      </c>
      <c r="N85" s="94">
        <v>44193</v>
      </c>
      <c r="O85" s="94">
        <v>44203</v>
      </c>
      <c r="P85" s="174" t="s">
        <v>365</v>
      </c>
      <c r="Q85" s="92"/>
      <c r="R85" s="90" t="s">
        <v>366</v>
      </c>
      <c r="S85" s="90"/>
      <c r="T85" s="95" t="s">
        <v>75</v>
      </c>
      <c r="U85" s="90"/>
      <c r="V85" s="131"/>
    </row>
    <row r="86" spans="1:22" s="11" customFormat="1" ht="66" hidden="1" customHeight="1" x14ac:dyDescent="0.25">
      <c r="A86" s="113" t="s">
        <v>329</v>
      </c>
      <c r="B86" s="90" t="s">
        <v>330</v>
      </c>
      <c r="C86" s="155" t="s">
        <v>360</v>
      </c>
      <c r="D86" s="155" t="s">
        <v>367</v>
      </c>
      <c r="E86" s="157" t="s">
        <v>333</v>
      </c>
      <c r="F86" s="155" t="s">
        <v>368</v>
      </c>
      <c r="G86" s="158" t="s">
        <v>52</v>
      </c>
      <c r="H86" s="155"/>
      <c r="I86" s="158">
        <v>1</v>
      </c>
      <c r="J86" s="155" t="s">
        <v>72</v>
      </c>
      <c r="K86" s="158" t="s">
        <v>55</v>
      </c>
      <c r="L86" s="190">
        <v>44166</v>
      </c>
      <c r="M86" s="190">
        <f>EOMONTH(L86,0)</f>
        <v>44196</v>
      </c>
      <c r="N86" s="94">
        <v>44193</v>
      </c>
      <c r="O86" s="94">
        <v>44203</v>
      </c>
      <c r="P86" s="174" t="s">
        <v>369</v>
      </c>
      <c r="Q86" s="92"/>
      <c r="R86" s="90" t="s">
        <v>366</v>
      </c>
      <c r="S86" s="90"/>
      <c r="T86" s="95" t="s">
        <v>75</v>
      </c>
      <c r="U86" s="90"/>
      <c r="V86" s="131"/>
    </row>
    <row r="87" spans="1:22" s="11" customFormat="1" ht="66" hidden="1" customHeight="1" x14ac:dyDescent="0.25">
      <c r="A87" s="89" t="s">
        <v>370</v>
      </c>
      <c r="B87" s="90" t="s">
        <v>371</v>
      </c>
      <c r="C87" s="90" t="s">
        <v>372</v>
      </c>
      <c r="D87" s="90" t="s">
        <v>372</v>
      </c>
      <c r="E87" s="92" t="s">
        <v>373</v>
      </c>
      <c r="F87" s="90" t="s">
        <v>334</v>
      </c>
      <c r="G87" s="93"/>
      <c r="H87" s="90"/>
      <c r="I87" s="93" t="s">
        <v>53</v>
      </c>
      <c r="J87" s="90" t="s">
        <v>72</v>
      </c>
      <c r="K87" s="93" t="s">
        <v>55</v>
      </c>
      <c r="L87" s="114">
        <v>43701</v>
      </c>
      <c r="M87" s="114">
        <f>L87+60</f>
        <v>43761</v>
      </c>
      <c r="N87" s="94">
        <v>43717</v>
      </c>
      <c r="O87" s="94">
        <v>43780</v>
      </c>
      <c r="P87" s="92" t="s">
        <v>374</v>
      </c>
      <c r="Q87" s="92"/>
      <c r="R87" s="90" t="s">
        <v>375</v>
      </c>
      <c r="S87" s="90"/>
      <c r="T87" s="95" t="s">
        <v>75</v>
      </c>
      <c r="U87" s="90"/>
      <c r="V87" s="132"/>
    </row>
    <row r="88" spans="1:22" s="11" customFormat="1" ht="66" hidden="1" customHeight="1" x14ac:dyDescent="0.25">
      <c r="A88" s="89" t="s">
        <v>376</v>
      </c>
      <c r="B88" s="90" t="s">
        <v>377</v>
      </c>
      <c r="C88" s="91" t="s">
        <v>378</v>
      </c>
      <c r="D88" s="91" t="s">
        <v>378</v>
      </c>
      <c r="E88" s="92" t="s">
        <v>379</v>
      </c>
      <c r="F88" s="90" t="s">
        <v>320</v>
      </c>
      <c r="G88" s="93" t="s">
        <v>52</v>
      </c>
      <c r="H88" s="90"/>
      <c r="I88" s="93" t="s">
        <v>53</v>
      </c>
      <c r="J88" s="90" t="s">
        <v>54</v>
      </c>
      <c r="K88" s="93" t="s">
        <v>55</v>
      </c>
      <c r="L88" s="114">
        <v>43644</v>
      </c>
      <c r="M88" s="114">
        <v>43652</v>
      </c>
      <c r="N88" s="114">
        <v>43644</v>
      </c>
      <c r="O88" s="114">
        <v>43652</v>
      </c>
      <c r="P88" s="96" t="s">
        <v>380</v>
      </c>
      <c r="Q88" s="96"/>
      <c r="R88" s="90" t="s">
        <v>381</v>
      </c>
      <c r="S88" s="90"/>
      <c r="T88" s="95" t="s">
        <v>75</v>
      </c>
      <c r="U88" s="90"/>
      <c r="V88" s="131"/>
    </row>
    <row r="89" spans="1:22" s="11" customFormat="1" ht="66" hidden="1" customHeight="1" x14ac:dyDescent="0.25">
      <c r="A89" s="89" t="s">
        <v>376</v>
      </c>
      <c r="B89" s="90" t="s">
        <v>377</v>
      </c>
      <c r="C89" s="90" t="s">
        <v>382</v>
      </c>
      <c r="D89" s="90" t="s">
        <v>382</v>
      </c>
      <c r="E89" s="92" t="s">
        <v>383</v>
      </c>
      <c r="F89" s="90" t="s">
        <v>320</v>
      </c>
      <c r="G89" s="93" t="s">
        <v>52</v>
      </c>
      <c r="H89" s="90"/>
      <c r="I89" s="93" t="s">
        <v>53</v>
      </c>
      <c r="J89" s="90" t="s">
        <v>62</v>
      </c>
      <c r="K89" s="93" t="s">
        <v>55</v>
      </c>
      <c r="L89" s="114">
        <v>43670</v>
      </c>
      <c r="M89" s="114">
        <v>43670</v>
      </c>
      <c r="N89" s="94">
        <v>43670</v>
      </c>
      <c r="O89" s="94">
        <v>43670</v>
      </c>
      <c r="P89" s="92" t="s">
        <v>384</v>
      </c>
      <c r="Q89" s="92"/>
      <c r="R89" s="90" t="s">
        <v>385</v>
      </c>
      <c r="S89" s="90"/>
      <c r="T89" s="95" t="s">
        <v>75</v>
      </c>
      <c r="U89" s="90"/>
      <c r="V89" s="132"/>
    </row>
    <row r="90" spans="1:22" s="11" customFormat="1" ht="66" hidden="1" customHeight="1" x14ac:dyDescent="0.25">
      <c r="A90" s="102" t="s">
        <v>376</v>
      </c>
      <c r="B90" s="90" t="s">
        <v>377</v>
      </c>
      <c r="C90" s="90" t="s">
        <v>386</v>
      </c>
      <c r="D90" s="90" t="s">
        <v>386</v>
      </c>
      <c r="E90" s="92" t="s">
        <v>387</v>
      </c>
      <c r="F90" s="90" t="s">
        <v>320</v>
      </c>
      <c r="G90" s="93" t="s">
        <v>52</v>
      </c>
      <c r="H90" s="90"/>
      <c r="I90" s="93" t="s">
        <v>53</v>
      </c>
      <c r="J90" s="90" t="s">
        <v>54</v>
      </c>
      <c r="K90" s="93" t="s">
        <v>55</v>
      </c>
      <c r="L90" s="114">
        <v>43717</v>
      </c>
      <c r="M90" s="114">
        <f>L90+9</f>
        <v>43726</v>
      </c>
      <c r="N90" s="94">
        <v>43722</v>
      </c>
      <c r="O90" s="94">
        <v>43722</v>
      </c>
      <c r="P90" s="92" t="s">
        <v>388</v>
      </c>
      <c r="Q90" s="92"/>
      <c r="R90" s="90" t="s">
        <v>389</v>
      </c>
      <c r="S90" s="90"/>
      <c r="T90" s="95" t="s">
        <v>75</v>
      </c>
      <c r="U90" s="90"/>
      <c r="V90" s="131"/>
    </row>
    <row r="91" spans="1:22" s="11" customFormat="1" ht="66" hidden="1" customHeight="1" x14ac:dyDescent="0.25">
      <c r="A91" s="102" t="s">
        <v>376</v>
      </c>
      <c r="B91" s="90" t="s">
        <v>377</v>
      </c>
      <c r="C91" s="90" t="s">
        <v>59</v>
      </c>
      <c r="D91" s="90" t="s">
        <v>59</v>
      </c>
      <c r="E91" s="92" t="s">
        <v>390</v>
      </c>
      <c r="F91" s="90" t="s">
        <v>320</v>
      </c>
      <c r="G91" s="93" t="s">
        <v>52</v>
      </c>
      <c r="H91" s="90"/>
      <c r="I91" s="93" t="s">
        <v>53</v>
      </c>
      <c r="J91" s="90" t="s">
        <v>62</v>
      </c>
      <c r="K91" s="93" t="s">
        <v>63</v>
      </c>
      <c r="L91" s="114">
        <v>43715</v>
      </c>
      <c r="M91" s="114">
        <f>L91</f>
        <v>43715</v>
      </c>
      <c r="N91" s="94">
        <v>43715</v>
      </c>
      <c r="O91" s="94">
        <f>N91</f>
        <v>43715</v>
      </c>
      <c r="P91" s="92" t="s">
        <v>391</v>
      </c>
      <c r="Q91" s="92"/>
      <c r="R91" s="90" t="s">
        <v>392</v>
      </c>
      <c r="S91" s="90"/>
      <c r="T91" s="95" t="s">
        <v>75</v>
      </c>
      <c r="U91" s="90"/>
      <c r="V91" s="132"/>
    </row>
    <row r="92" spans="1:22" s="11" customFormat="1" ht="66" hidden="1" customHeight="1" x14ac:dyDescent="0.25">
      <c r="A92" s="89" t="s">
        <v>376</v>
      </c>
      <c r="B92" s="90" t="s">
        <v>377</v>
      </c>
      <c r="C92" s="91" t="s">
        <v>59</v>
      </c>
      <c r="D92" s="90" t="s">
        <v>59</v>
      </c>
      <c r="E92" s="92" t="s">
        <v>393</v>
      </c>
      <c r="F92" s="90" t="s">
        <v>320</v>
      </c>
      <c r="G92" s="93" t="s">
        <v>52</v>
      </c>
      <c r="H92" s="90"/>
      <c r="I92" s="93" t="s">
        <v>53</v>
      </c>
      <c r="J92" s="90" t="s">
        <v>62</v>
      </c>
      <c r="K92" s="93" t="s">
        <v>63</v>
      </c>
      <c r="L92" s="114">
        <v>43759</v>
      </c>
      <c r="M92" s="114">
        <v>43759</v>
      </c>
      <c r="N92" s="94">
        <v>43759</v>
      </c>
      <c r="O92" s="94">
        <v>43759</v>
      </c>
      <c r="P92" s="92" t="s">
        <v>394</v>
      </c>
      <c r="Q92" s="92"/>
      <c r="R92" s="90" t="s">
        <v>392</v>
      </c>
      <c r="S92" s="90"/>
      <c r="T92" s="95" t="s">
        <v>75</v>
      </c>
      <c r="U92" s="90"/>
      <c r="V92" s="132"/>
    </row>
    <row r="93" spans="1:22" s="11" customFormat="1" ht="66" hidden="1" customHeight="1" x14ac:dyDescent="0.25">
      <c r="A93" s="113" t="s">
        <v>395</v>
      </c>
      <c r="B93" s="90" t="s">
        <v>377</v>
      </c>
      <c r="C93" s="90" t="s">
        <v>396</v>
      </c>
      <c r="D93" s="90" t="s">
        <v>396</v>
      </c>
      <c r="E93" s="92" t="s">
        <v>397</v>
      </c>
      <c r="F93" s="90" t="s">
        <v>320</v>
      </c>
      <c r="G93" s="93" t="s">
        <v>52</v>
      </c>
      <c r="H93" s="90"/>
      <c r="I93" s="93" t="s">
        <v>53</v>
      </c>
      <c r="J93" s="90" t="s">
        <v>54</v>
      </c>
      <c r="K93" s="93" t="s">
        <v>55</v>
      </c>
      <c r="L93" s="114">
        <v>43980</v>
      </c>
      <c r="M93" s="114">
        <v>43982</v>
      </c>
      <c r="N93" s="94">
        <v>43980</v>
      </c>
      <c r="O93" s="94">
        <v>43982</v>
      </c>
      <c r="P93" s="96" t="s">
        <v>398</v>
      </c>
      <c r="Q93" s="92"/>
      <c r="R93" s="90" t="s">
        <v>399</v>
      </c>
      <c r="S93" s="90"/>
      <c r="T93" s="95" t="s">
        <v>75</v>
      </c>
      <c r="U93" s="90"/>
      <c r="V93" s="131"/>
    </row>
    <row r="94" spans="1:22" s="11" customFormat="1" ht="66" hidden="1" customHeight="1" x14ac:dyDescent="0.25">
      <c r="A94" s="113" t="s">
        <v>395</v>
      </c>
      <c r="B94" s="90" t="s">
        <v>377</v>
      </c>
      <c r="C94" s="90" t="s">
        <v>396</v>
      </c>
      <c r="D94" s="90" t="s">
        <v>396</v>
      </c>
      <c r="E94" s="92" t="s">
        <v>397</v>
      </c>
      <c r="F94" s="90" t="s">
        <v>320</v>
      </c>
      <c r="G94" s="93" t="s">
        <v>52</v>
      </c>
      <c r="H94" s="90"/>
      <c r="I94" s="93" t="s">
        <v>53</v>
      </c>
      <c r="J94" s="90" t="s">
        <v>54</v>
      </c>
      <c r="K94" s="93" t="s">
        <v>63</v>
      </c>
      <c r="L94" s="114">
        <v>43983</v>
      </c>
      <c r="M94" s="114">
        <v>43983</v>
      </c>
      <c r="N94" s="94">
        <v>43983</v>
      </c>
      <c r="O94" s="94">
        <v>43983</v>
      </c>
      <c r="P94" s="96" t="s">
        <v>400</v>
      </c>
      <c r="Q94" s="92"/>
      <c r="R94" s="90" t="s">
        <v>381</v>
      </c>
      <c r="S94" s="90"/>
      <c r="T94" s="95" t="s">
        <v>75</v>
      </c>
      <c r="U94" s="90"/>
      <c r="V94" s="131"/>
    </row>
    <row r="95" spans="1:22" s="11" customFormat="1" ht="66" hidden="1" customHeight="1" x14ac:dyDescent="0.25">
      <c r="A95" s="113" t="s">
        <v>395</v>
      </c>
      <c r="B95" s="90" t="s">
        <v>377</v>
      </c>
      <c r="C95" s="91" t="s">
        <v>382</v>
      </c>
      <c r="D95" s="91" t="s">
        <v>382</v>
      </c>
      <c r="E95" s="92" t="s">
        <v>383</v>
      </c>
      <c r="F95" s="90" t="s">
        <v>401</v>
      </c>
      <c r="G95" s="93" t="s">
        <v>52</v>
      </c>
      <c r="H95" s="90"/>
      <c r="I95" s="93" t="s">
        <v>53</v>
      </c>
      <c r="J95" s="90" t="s">
        <v>54</v>
      </c>
      <c r="K95" s="93" t="s">
        <v>55</v>
      </c>
      <c r="L95" s="114">
        <v>43985</v>
      </c>
      <c r="M95" s="114">
        <v>43985</v>
      </c>
      <c r="N95" s="94">
        <v>43985</v>
      </c>
      <c r="O95" s="94">
        <v>43985</v>
      </c>
      <c r="P95" s="96" t="s">
        <v>402</v>
      </c>
      <c r="Q95" s="92"/>
      <c r="R95" s="90" t="s">
        <v>392</v>
      </c>
      <c r="S95" s="90"/>
      <c r="T95" s="95" t="s">
        <v>75</v>
      </c>
      <c r="U95" s="90"/>
      <c r="V95" s="163"/>
    </row>
    <row r="96" spans="1:22" s="11" customFormat="1" ht="66" hidden="1" customHeight="1" x14ac:dyDescent="0.25">
      <c r="A96" s="89" t="s">
        <v>376</v>
      </c>
      <c r="B96" s="90" t="s">
        <v>403</v>
      </c>
      <c r="C96" s="90" t="s">
        <v>404</v>
      </c>
      <c r="D96" s="90" t="s">
        <v>404</v>
      </c>
      <c r="E96" s="92" t="s">
        <v>405</v>
      </c>
      <c r="F96" s="90" t="s">
        <v>320</v>
      </c>
      <c r="G96" s="93" t="s">
        <v>52</v>
      </c>
      <c r="H96" s="90"/>
      <c r="I96" s="93" t="s">
        <v>53</v>
      </c>
      <c r="J96" s="90" t="s">
        <v>54</v>
      </c>
      <c r="K96" s="93" t="s">
        <v>55</v>
      </c>
      <c r="L96" s="114">
        <v>43984</v>
      </c>
      <c r="M96" s="114">
        <f>L96+6</f>
        <v>43990</v>
      </c>
      <c r="N96" s="94">
        <v>43988</v>
      </c>
      <c r="O96" s="94">
        <v>43988</v>
      </c>
      <c r="P96" s="92"/>
      <c r="Q96" s="92"/>
      <c r="R96" s="90"/>
      <c r="S96" s="90"/>
      <c r="T96" s="95" t="s">
        <v>75</v>
      </c>
      <c r="U96" s="90"/>
      <c r="V96" s="131"/>
    </row>
    <row r="97" spans="1:22" s="11" customFormat="1" ht="66" hidden="1" customHeight="1" x14ac:dyDescent="0.25">
      <c r="A97" s="89" t="s">
        <v>376</v>
      </c>
      <c r="B97" s="90" t="s">
        <v>377</v>
      </c>
      <c r="C97" s="90" t="s">
        <v>59</v>
      </c>
      <c r="D97" s="90" t="s">
        <v>59</v>
      </c>
      <c r="E97" s="92" t="s">
        <v>406</v>
      </c>
      <c r="F97" s="90" t="s">
        <v>320</v>
      </c>
      <c r="G97" s="93" t="s">
        <v>52</v>
      </c>
      <c r="H97" s="90"/>
      <c r="I97" s="93" t="s">
        <v>53</v>
      </c>
      <c r="J97" s="90" t="s">
        <v>54</v>
      </c>
      <c r="K97" s="93" t="s">
        <v>63</v>
      </c>
      <c r="L97" s="114">
        <v>43990</v>
      </c>
      <c r="M97" s="114">
        <v>43990</v>
      </c>
      <c r="N97" s="94">
        <v>43990</v>
      </c>
      <c r="O97" s="94">
        <v>43990</v>
      </c>
      <c r="P97" s="92" t="s">
        <v>407</v>
      </c>
      <c r="Q97" s="92"/>
      <c r="R97" s="90" t="s">
        <v>392</v>
      </c>
      <c r="S97" s="90"/>
      <c r="T97" s="95" t="s">
        <v>75</v>
      </c>
      <c r="U97" s="90"/>
      <c r="V97" s="131"/>
    </row>
    <row r="98" spans="1:22" s="11" customFormat="1" ht="66" hidden="1" customHeight="1" x14ac:dyDescent="0.25">
      <c r="A98" s="89" t="s">
        <v>376</v>
      </c>
      <c r="B98" s="90" t="s">
        <v>377</v>
      </c>
      <c r="C98" s="90" t="s">
        <v>408</v>
      </c>
      <c r="D98" s="90" t="s">
        <v>408</v>
      </c>
      <c r="E98" s="92" t="s">
        <v>383</v>
      </c>
      <c r="F98" s="90" t="s">
        <v>320</v>
      </c>
      <c r="G98" s="93" t="s">
        <v>52</v>
      </c>
      <c r="H98" s="90"/>
      <c r="I98" s="93" t="s">
        <v>53</v>
      </c>
      <c r="J98" s="90" t="s">
        <v>54</v>
      </c>
      <c r="K98" s="93" t="s">
        <v>55</v>
      </c>
      <c r="L98" s="114">
        <v>44011</v>
      </c>
      <c r="M98" s="114">
        <v>44011</v>
      </c>
      <c r="N98" s="94">
        <v>44011</v>
      </c>
      <c r="O98" s="94">
        <v>44011</v>
      </c>
      <c r="P98" s="96" t="s">
        <v>409</v>
      </c>
      <c r="Q98" s="92"/>
      <c r="R98" s="90" t="s">
        <v>410</v>
      </c>
      <c r="S98" s="90"/>
      <c r="T98" s="95" t="s">
        <v>75</v>
      </c>
      <c r="U98" s="90"/>
      <c r="V98" s="131"/>
    </row>
    <row r="99" spans="1:22" s="11" customFormat="1" ht="66" hidden="1" customHeight="1" x14ac:dyDescent="0.25">
      <c r="A99" s="89" t="s">
        <v>376</v>
      </c>
      <c r="B99" s="90" t="s">
        <v>377</v>
      </c>
      <c r="C99" s="90" t="s">
        <v>408</v>
      </c>
      <c r="D99" s="90" t="s">
        <v>408</v>
      </c>
      <c r="E99" s="92" t="s">
        <v>383</v>
      </c>
      <c r="F99" s="90" t="s">
        <v>320</v>
      </c>
      <c r="G99" s="93" t="s">
        <v>52</v>
      </c>
      <c r="H99" s="90"/>
      <c r="I99" s="93">
        <v>1</v>
      </c>
      <c r="J99" s="90" t="s">
        <v>54</v>
      </c>
      <c r="K99" s="93" t="s">
        <v>55</v>
      </c>
      <c r="L99" s="190">
        <v>44032</v>
      </c>
      <c r="M99" s="190">
        <v>44032</v>
      </c>
      <c r="N99" s="127">
        <v>44032</v>
      </c>
      <c r="O99" s="127">
        <v>44032</v>
      </c>
      <c r="P99" s="96" t="s">
        <v>411</v>
      </c>
      <c r="Q99" s="92"/>
      <c r="R99" s="90" t="s">
        <v>381</v>
      </c>
      <c r="S99" s="90"/>
      <c r="T99" s="95" t="s">
        <v>75</v>
      </c>
      <c r="U99" s="90"/>
      <c r="V99" s="131"/>
    </row>
    <row r="100" spans="1:22" s="11" customFormat="1" ht="66" hidden="1" customHeight="1" x14ac:dyDescent="0.25">
      <c r="A100" s="89" t="s">
        <v>376</v>
      </c>
      <c r="B100" s="90" t="s">
        <v>377</v>
      </c>
      <c r="C100" s="90" t="s">
        <v>408</v>
      </c>
      <c r="D100" s="90" t="s">
        <v>408</v>
      </c>
      <c r="E100" s="92" t="s">
        <v>383</v>
      </c>
      <c r="F100" s="90" t="s">
        <v>320</v>
      </c>
      <c r="G100" s="93" t="s">
        <v>52</v>
      </c>
      <c r="H100" s="90"/>
      <c r="I100" s="93">
        <v>1</v>
      </c>
      <c r="J100" s="90" t="s">
        <v>54</v>
      </c>
      <c r="K100" s="93" t="s">
        <v>55</v>
      </c>
      <c r="L100" s="114">
        <v>44056</v>
      </c>
      <c r="M100" s="114">
        <v>44056</v>
      </c>
      <c r="N100" s="94">
        <v>44056</v>
      </c>
      <c r="O100" s="94">
        <v>44056</v>
      </c>
      <c r="P100" s="96" t="s">
        <v>412</v>
      </c>
      <c r="Q100" s="92"/>
      <c r="R100" s="90" t="s">
        <v>413</v>
      </c>
      <c r="S100" s="90"/>
      <c r="T100" s="95" t="s">
        <v>75</v>
      </c>
      <c r="U100" s="90"/>
      <c r="V100" s="131"/>
    </row>
    <row r="101" spans="1:22" s="11" customFormat="1" ht="66" hidden="1" customHeight="1" x14ac:dyDescent="0.25">
      <c r="A101" s="89" t="s">
        <v>376</v>
      </c>
      <c r="B101" s="90" t="s">
        <v>377</v>
      </c>
      <c r="C101" s="90" t="s">
        <v>408</v>
      </c>
      <c r="D101" s="90" t="s">
        <v>408</v>
      </c>
      <c r="E101" s="92" t="s">
        <v>383</v>
      </c>
      <c r="F101" s="90" t="s">
        <v>320</v>
      </c>
      <c r="G101" s="93" t="s">
        <v>52</v>
      </c>
      <c r="H101" s="90"/>
      <c r="I101" s="93">
        <v>1</v>
      </c>
      <c r="J101" s="90" t="s">
        <v>54</v>
      </c>
      <c r="K101" s="93" t="s">
        <v>55</v>
      </c>
      <c r="L101" s="190">
        <v>44058</v>
      </c>
      <c r="M101" s="190">
        <v>44058</v>
      </c>
      <c r="N101" s="127">
        <v>44058</v>
      </c>
      <c r="O101" s="127">
        <v>44058</v>
      </c>
      <c r="P101" s="96" t="s">
        <v>414</v>
      </c>
      <c r="Q101" s="92"/>
      <c r="R101" s="90" t="s">
        <v>415</v>
      </c>
      <c r="S101" s="90"/>
      <c r="T101" s="95" t="s">
        <v>75</v>
      </c>
      <c r="U101" s="90"/>
      <c r="V101" s="131"/>
    </row>
    <row r="102" spans="1:22" s="11" customFormat="1" ht="66" hidden="1" customHeight="1" x14ac:dyDescent="0.25">
      <c r="A102" s="89" t="s">
        <v>376</v>
      </c>
      <c r="B102" s="90" t="s">
        <v>377</v>
      </c>
      <c r="C102" s="90" t="s">
        <v>408</v>
      </c>
      <c r="D102" s="90" t="s">
        <v>408</v>
      </c>
      <c r="E102" s="92" t="s">
        <v>383</v>
      </c>
      <c r="F102" s="90" t="s">
        <v>320</v>
      </c>
      <c r="G102" s="93" t="s">
        <v>52</v>
      </c>
      <c r="H102" s="90"/>
      <c r="I102" s="93">
        <v>1</v>
      </c>
      <c r="J102" s="90" t="s">
        <v>54</v>
      </c>
      <c r="K102" s="93" t="s">
        <v>55</v>
      </c>
      <c r="L102" s="190">
        <v>44068</v>
      </c>
      <c r="M102" s="190">
        <v>44068</v>
      </c>
      <c r="N102" s="127">
        <v>44068</v>
      </c>
      <c r="O102" s="127">
        <v>44068</v>
      </c>
      <c r="P102" s="96" t="s">
        <v>416</v>
      </c>
      <c r="Q102" s="92"/>
      <c r="R102" s="90" t="s">
        <v>417</v>
      </c>
      <c r="S102" s="90"/>
      <c r="T102" s="95" t="s">
        <v>75</v>
      </c>
      <c r="U102" s="90"/>
      <c r="V102" s="131"/>
    </row>
    <row r="103" spans="1:22" s="11" customFormat="1" ht="66" hidden="1" customHeight="1" x14ac:dyDescent="0.25">
      <c r="A103" s="89" t="s">
        <v>376</v>
      </c>
      <c r="B103" s="90" t="s">
        <v>377</v>
      </c>
      <c r="C103" s="90" t="s">
        <v>418</v>
      </c>
      <c r="D103" s="90" t="s">
        <v>418</v>
      </c>
      <c r="E103" s="92" t="s">
        <v>419</v>
      </c>
      <c r="F103" s="90" t="s">
        <v>86</v>
      </c>
      <c r="G103" s="93" t="s">
        <v>52</v>
      </c>
      <c r="H103" s="90"/>
      <c r="I103" s="93">
        <v>1</v>
      </c>
      <c r="J103" s="90" t="s">
        <v>54</v>
      </c>
      <c r="K103" s="93" t="s">
        <v>55</v>
      </c>
      <c r="L103" s="190">
        <v>44087</v>
      </c>
      <c r="M103" s="190">
        <v>44095</v>
      </c>
      <c r="N103" s="127">
        <v>44078</v>
      </c>
      <c r="O103" s="127">
        <v>44084</v>
      </c>
      <c r="P103" s="96" t="s">
        <v>420</v>
      </c>
      <c r="Q103" s="92"/>
      <c r="R103" s="90" t="s">
        <v>421</v>
      </c>
      <c r="S103" s="90"/>
      <c r="T103" s="95" t="s">
        <v>75</v>
      </c>
      <c r="U103" s="90"/>
      <c r="V103" s="131"/>
    </row>
    <row r="104" spans="1:22" s="11" customFormat="1" ht="66" hidden="1" customHeight="1" x14ac:dyDescent="0.25">
      <c r="A104" s="89" t="s">
        <v>376</v>
      </c>
      <c r="B104" s="90" t="s">
        <v>377</v>
      </c>
      <c r="C104" s="90" t="s">
        <v>422</v>
      </c>
      <c r="D104" s="90" t="s">
        <v>422</v>
      </c>
      <c r="E104" s="92" t="s">
        <v>423</v>
      </c>
      <c r="F104" s="90" t="s">
        <v>424</v>
      </c>
      <c r="G104" s="93" t="s">
        <v>52</v>
      </c>
      <c r="H104" s="90"/>
      <c r="I104" s="93">
        <v>1</v>
      </c>
      <c r="J104" s="90" t="s">
        <v>54</v>
      </c>
      <c r="K104" s="93" t="s">
        <v>55</v>
      </c>
      <c r="L104" s="190">
        <v>44087</v>
      </c>
      <c r="M104" s="190">
        <v>44099</v>
      </c>
      <c r="N104" s="127">
        <v>44078</v>
      </c>
      <c r="O104" s="127">
        <v>44080</v>
      </c>
      <c r="P104" s="96" t="s">
        <v>425</v>
      </c>
      <c r="Q104" s="92"/>
      <c r="R104" s="90" t="s">
        <v>426</v>
      </c>
      <c r="S104" s="90"/>
      <c r="T104" s="95" t="s">
        <v>75</v>
      </c>
      <c r="U104" s="90"/>
      <c r="V104" s="131"/>
    </row>
    <row r="105" spans="1:22" s="11" customFormat="1" ht="66" hidden="1" customHeight="1" x14ac:dyDescent="0.25">
      <c r="A105" s="89" t="s">
        <v>376</v>
      </c>
      <c r="B105" s="90" t="s">
        <v>427</v>
      </c>
      <c r="C105" s="90" t="s">
        <v>59</v>
      </c>
      <c r="D105" s="90" t="s">
        <v>59</v>
      </c>
      <c r="E105" s="92" t="s">
        <v>211</v>
      </c>
      <c r="F105" s="90" t="s">
        <v>86</v>
      </c>
      <c r="G105" s="93" t="s">
        <v>52</v>
      </c>
      <c r="H105" s="90"/>
      <c r="I105" s="93">
        <v>1</v>
      </c>
      <c r="J105" s="90" t="s">
        <v>62</v>
      </c>
      <c r="K105" s="93" t="s">
        <v>55</v>
      </c>
      <c r="L105" s="190">
        <v>44090</v>
      </c>
      <c r="M105" s="190">
        <v>44091</v>
      </c>
      <c r="N105" s="127">
        <v>44090</v>
      </c>
      <c r="O105" s="127">
        <v>44091</v>
      </c>
      <c r="P105" s="96" t="s">
        <v>428</v>
      </c>
      <c r="Q105" s="92"/>
      <c r="R105" s="90" t="s">
        <v>429</v>
      </c>
      <c r="S105" s="90"/>
      <c r="T105" s="95" t="s">
        <v>66</v>
      </c>
      <c r="U105" s="90"/>
      <c r="V105" s="131"/>
    </row>
    <row r="106" spans="1:22" s="11" customFormat="1" ht="66" hidden="1" customHeight="1" x14ac:dyDescent="0.25">
      <c r="A106" s="89" t="s">
        <v>376</v>
      </c>
      <c r="B106" s="90" t="s">
        <v>427</v>
      </c>
      <c r="C106" s="90" t="s">
        <v>430</v>
      </c>
      <c r="D106" s="90" t="s">
        <v>430</v>
      </c>
      <c r="E106" s="92" t="s">
        <v>431</v>
      </c>
      <c r="F106" s="90" t="s">
        <v>424</v>
      </c>
      <c r="G106" s="93" t="s">
        <v>52</v>
      </c>
      <c r="H106" s="90"/>
      <c r="I106" s="93">
        <v>1</v>
      </c>
      <c r="J106" s="90" t="s">
        <v>54</v>
      </c>
      <c r="K106" s="93" t="s">
        <v>55</v>
      </c>
      <c r="L106" s="190">
        <v>44098</v>
      </c>
      <c r="M106" s="190">
        <f>L106+4</f>
        <v>44102</v>
      </c>
      <c r="N106" s="127">
        <v>44095</v>
      </c>
      <c r="O106" s="127">
        <v>44099</v>
      </c>
      <c r="P106" s="96" t="s">
        <v>432</v>
      </c>
      <c r="Q106" s="92"/>
      <c r="R106" s="90" t="s">
        <v>433</v>
      </c>
      <c r="S106" s="90"/>
      <c r="T106" s="95" t="s">
        <v>75</v>
      </c>
      <c r="U106" s="90"/>
      <c r="V106" s="131"/>
    </row>
    <row r="107" spans="1:22" s="11" customFormat="1" ht="66" hidden="1" customHeight="1" x14ac:dyDescent="0.25">
      <c r="A107" s="89" t="s">
        <v>376</v>
      </c>
      <c r="B107" s="90" t="s">
        <v>427</v>
      </c>
      <c r="C107" s="90" t="s">
        <v>434</v>
      </c>
      <c r="D107" s="90" t="s">
        <v>434</v>
      </c>
      <c r="E107" s="92" t="s">
        <v>435</v>
      </c>
      <c r="F107" s="90" t="s">
        <v>424</v>
      </c>
      <c r="G107" s="93" t="s">
        <v>52</v>
      </c>
      <c r="H107" s="90"/>
      <c r="I107" s="93">
        <v>1</v>
      </c>
      <c r="J107" s="90" t="s">
        <v>54</v>
      </c>
      <c r="K107" s="93" t="s">
        <v>55</v>
      </c>
      <c r="L107" s="190">
        <v>44098</v>
      </c>
      <c r="M107" s="190">
        <f>L107+4</f>
        <v>44102</v>
      </c>
      <c r="N107" s="127">
        <v>44095</v>
      </c>
      <c r="O107" s="127">
        <v>44099</v>
      </c>
      <c r="P107" s="96" t="s">
        <v>436</v>
      </c>
      <c r="Q107" s="92"/>
      <c r="R107" s="90" t="s">
        <v>433</v>
      </c>
      <c r="S107" s="90"/>
      <c r="T107" s="95" t="s">
        <v>75</v>
      </c>
      <c r="U107" s="90"/>
      <c r="V107" s="131"/>
    </row>
    <row r="108" spans="1:22" s="11" customFormat="1" ht="66" hidden="1" customHeight="1" x14ac:dyDescent="0.25">
      <c r="A108" s="89" t="s">
        <v>376</v>
      </c>
      <c r="B108" s="90" t="s">
        <v>427</v>
      </c>
      <c r="C108" s="90" t="s">
        <v>437</v>
      </c>
      <c r="D108" s="90" t="s">
        <v>437</v>
      </c>
      <c r="E108" s="92" t="s">
        <v>438</v>
      </c>
      <c r="F108" s="90" t="s">
        <v>61</v>
      </c>
      <c r="G108" s="93" t="s">
        <v>52</v>
      </c>
      <c r="H108" s="90"/>
      <c r="I108" s="93">
        <v>1</v>
      </c>
      <c r="J108" s="90" t="s">
        <v>54</v>
      </c>
      <c r="K108" s="93" t="s">
        <v>55</v>
      </c>
      <c r="L108" s="190">
        <v>44108</v>
      </c>
      <c r="M108" s="190">
        <f>L108+2</f>
        <v>44110</v>
      </c>
      <c r="N108" s="127">
        <v>44101</v>
      </c>
      <c r="O108" s="127">
        <v>44102</v>
      </c>
      <c r="P108" s="96" t="s">
        <v>439</v>
      </c>
      <c r="Q108" s="92"/>
      <c r="R108" s="90" t="s">
        <v>440</v>
      </c>
      <c r="S108" s="90"/>
      <c r="T108" s="95" t="s">
        <v>75</v>
      </c>
      <c r="U108" s="90"/>
      <c r="V108" s="131"/>
    </row>
    <row r="109" spans="1:22" s="11" customFormat="1" ht="66" hidden="1" customHeight="1" x14ac:dyDescent="0.25">
      <c r="A109" s="89" t="s">
        <v>376</v>
      </c>
      <c r="B109" s="90" t="s">
        <v>427</v>
      </c>
      <c r="C109" s="90" t="s">
        <v>441</v>
      </c>
      <c r="D109" s="90" t="s">
        <v>441</v>
      </c>
      <c r="E109" s="92" t="s">
        <v>442</v>
      </c>
      <c r="F109" s="90" t="s">
        <v>61</v>
      </c>
      <c r="G109" s="93" t="s">
        <v>52</v>
      </c>
      <c r="H109" s="90"/>
      <c r="I109" s="93">
        <v>1</v>
      </c>
      <c r="J109" s="90" t="s">
        <v>54</v>
      </c>
      <c r="K109" s="93" t="s">
        <v>55</v>
      </c>
      <c r="L109" s="190">
        <v>44105</v>
      </c>
      <c r="M109" s="190">
        <f>EOMONTH(L109,0)</f>
        <v>44135</v>
      </c>
      <c r="N109" s="127">
        <v>44108</v>
      </c>
      <c r="O109" s="127">
        <v>44108</v>
      </c>
      <c r="P109" s="96" t="s">
        <v>443</v>
      </c>
      <c r="Q109" s="92"/>
      <c r="R109" s="90" t="s">
        <v>444</v>
      </c>
      <c r="S109" s="90"/>
      <c r="T109" s="95" t="s">
        <v>75</v>
      </c>
      <c r="U109" s="90"/>
      <c r="V109" s="131"/>
    </row>
    <row r="110" spans="1:22" s="11" customFormat="1" ht="66" hidden="1" customHeight="1" x14ac:dyDescent="0.25">
      <c r="A110" s="89" t="s">
        <v>445</v>
      </c>
      <c r="B110" s="90" t="s">
        <v>446</v>
      </c>
      <c r="C110" s="91" t="s">
        <v>447</v>
      </c>
      <c r="D110" s="91" t="s">
        <v>447</v>
      </c>
      <c r="E110" s="92" t="s">
        <v>448</v>
      </c>
      <c r="F110" s="90" t="s">
        <v>449</v>
      </c>
      <c r="G110" s="93" t="s">
        <v>52</v>
      </c>
      <c r="H110" s="90"/>
      <c r="I110" s="93" t="s">
        <v>53</v>
      </c>
      <c r="J110" s="90" t="s">
        <v>54</v>
      </c>
      <c r="K110" s="93" t="s">
        <v>55</v>
      </c>
      <c r="L110" s="114">
        <v>43818</v>
      </c>
      <c r="M110" s="114">
        <v>43880</v>
      </c>
      <c r="N110" s="94">
        <v>43832</v>
      </c>
      <c r="O110" s="94">
        <v>43848</v>
      </c>
      <c r="P110" s="92"/>
      <c r="Q110" s="92"/>
      <c r="R110" s="90" t="s">
        <v>450</v>
      </c>
      <c r="S110" s="90"/>
      <c r="T110" s="95" t="s">
        <v>75</v>
      </c>
      <c r="U110" s="90"/>
      <c r="V110" s="131"/>
    </row>
    <row r="111" spans="1:22" s="11" customFormat="1" ht="66" hidden="1" customHeight="1" x14ac:dyDescent="0.25">
      <c r="A111" s="89" t="s">
        <v>445</v>
      </c>
      <c r="B111" s="90" t="s">
        <v>446</v>
      </c>
      <c r="C111" s="90" t="s">
        <v>451</v>
      </c>
      <c r="D111" s="91" t="s">
        <v>447</v>
      </c>
      <c r="E111" s="92" t="s">
        <v>452</v>
      </c>
      <c r="F111" s="90" t="s">
        <v>334</v>
      </c>
      <c r="G111" s="93" t="s">
        <v>52</v>
      </c>
      <c r="H111" s="90"/>
      <c r="I111" s="93" t="s">
        <v>53</v>
      </c>
      <c r="J111" s="90" t="s">
        <v>54</v>
      </c>
      <c r="K111" s="93" t="s">
        <v>55</v>
      </c>
      <c r="L111" s="114">
        <v>43881</v>
      </c>
      <c r="M111" s="114">
        <f>L111+56</f>
        <v>43937</v>
      </c>
      <c r="N111" s="94">
        <v>43928</v>
      </c>
      <c r="O111" s="94">
        <v>43928</v>
      </c>
      <c r="P111" s="92" t="s">
        <v>453</v>
      </c>
      <c r="Q111" s="92"/>
      <c r="R111" s="90"/>
      <c r="S111" s="90"/>
      <c r="T111" s="95"/>
      <c r="U111" s="90" t="s">
        <v>82</v>
      </c>
      <c r="V111" s="131"/>
    </row>
    <row r="112" spans="1:22" s="11" customFormat="1" ht="66" hidden="1" customHeight="1" x14ac:dyDescent="0.25">
      <c r="A112" s="89" t="s">
        <v>445</v>
      </c>
      <c r="B112" s="90" t="s">
        <v>446</v>
      </c>
      <c r="C112" s="90" t="s">
        <v>454</v>
      </c>
      <c r="D112" s="90" t="s">
        <v>454</v>
      </c>
      <c r="E112" s="92" t="s">
        <v>455</v>
      </c>
      <c r="F112" s="90" t="s">
        <v>456</v>
      </c>
      <c r="G112" s="93" t="s">
        <v>52</v>
      </c>
      <c r="H112" s="90"/>
      <c r="I112" s="93" t="s">
        <v>53</v>
      </c>
      <c r="J112" s="90" t="s">
        <v>54</v>
      </c>
      <c r="K112" s="93" t="s">
        <v>55</v>
      </c>
      <c r="L112" s="114">
        <v>43886</v>
      </c>
      <c r="M112" s="114">
        <f>L112+30</f>
        <v>43916</v>
      </c>
      <c r="N112" s="94">
        <v>43899</v>
      </c>
      <c r="O112" s="94">
        <v>43901</v>
      </c>
      <c r="P112" s="96" t="s">
        <v>457</v>
      </c>
      <c r="Q112" s="92"/>
      <c r="R112" s="90" t="s">
        <v>458</v>
      </c>
      <c r="S112" s="90"/>
      <c r="T112" s="95" t="s">
        <v>66</v>
      </c>
      <c r="U112" s="90"/>
      <c r="V112" s="131"/>
    </row>
    <row r="113" spans="1:22" s="11" customFormat="1" ht="66" hidden="1" customHeight="1" x14ac:dyDescent="0.25">
      <c r="A113" s="89" t="s">
        <v>445</v>
      </c>
      <c r="B113" s="90" t="s">
        <v>459</v>
      </c>
      <c r="C113" s="90" t="s">
        <v>460</v>
      </c>
      <c r="D113" s="90" t="s">
        <v>460</v>
      </c>
      <c r="E113" s="92" t="s">
        <v>461</v>
      </c>
      <c r="F113" s="90" t="s">
        <v>334</v>
      </c>
      <c r="G113" s="93" t="s">
        <v>52</v>
      </c>
      <c r="H113" s="90"/>
      <c r="I113" s="93" t="s">
        <v>53</v>
      </c>
      <c r="J113" s="90" t="s">
        <v>54</v>
      </c>
      <c r="K113" s="93" t="s">
        <v>55</v>
      </c>
      <c r="L113" s="114">
        <v>43984</v>
      </c>
      <c r="M113" s="114">
        <f>L113+56</f>
        <v>44040</v>
      </c>
      <c r="N113" s="94">
        <v>44014</v>
      </c>
      <c r="O113" s="94">
        <v>44014</v>
      </c>
      <c r="P113" s="92" t="s">
        <v>462</v>
      </c>
      <c r="Q113" s="92"/>
      <c r="R113" s="90" t="s">
        <v>463</v>
      </c>
      <c r="S113" s="90"/>
      <c r="T113" s="95"/>
      <c r="U113" s="90" t="s">
        <v>82</v>
      </c>
      <c r="V113" s="131"/>
    </row>
    <row r="114" spans="1:22" s="11" customFormat="1" ht="66" hidden="1" customHeight="1" x14ac:dyDescent="0.25">
      <c r="A114" s="89" t="s">
        <v>445</v>
      </c>
      <c r="B114" s="90" t="s">
        <v>459</v>
      </c>
      <c r="C114" s="90" t="s">
        <v>464</v>
      </c>
      <c r="D114" s="90" t="s">
        <v>465</v>
      </c>
      <c r="E114" s="92" t="s">
        <v>333</v>
      </c>
      <c r="F114" s="90" t="s">
        <v>334</v>
      </c>
      <c r="G114" s="93" t="s">
        <v>168</v>
      </c>
      <c r="H114" s="90" t="s">
        <v>466</v>
      </c>
      <c r="I114" s="93">
        <v>1</v>
      </c>
      <c r="J114" s="90" t="s">
        <v>72</v>
      </c>
      <c r="K114" s="93" t="s">
        <v>55</v>
      </c>
      <c r="L114" s="190">
        <v>44197</v>
      </c>
      <c r="M114" s="190">
        <f>EOMONTH(L114,2)</f>
        <v>44286</v>
      </c>
      <c r="N114" s="127">
        <v>44214</v>
      </c>
      <c r="O114" s="127">
        <v>44255</v>
      </c>
      <c r="P114" s="96" t="s">
        <v>467</v>
      </c>
      <c r="Q114" s="92"/>
      <c r="R114" s="90" t="s">
        <v>468</v>
      </c>
      <c r="S114" s="90"/>
      <c r="T114" s="95" t="s">
        <v>75</v>
      </c>
      <c r="U114" s="90"/>
      <c r="V114" s="131"/>
    </row>
    <row r="115" spans="1:22" s="11" customFormat="1" ht="66" hidden="1" customHeight="1" x14ac:dyDescent="0.25">
      <c r="A115" s="89" t="s">
        <v>445</v>
      </c>
      <c r="B115" s="90" t="s">
        <v>459</v>
      </c>
      <c r="C115" s="90" t="s">
        <v>464</v>
      </c>
      <c r="D115" s="90" t="s">
        <v>465</v>
      </c>
      <c r="E115" s="92" t="s">
        <v>333</v>
      </c>
      <c r="F115" s="90" t="s">
        <v>334</v>
      </c>
      <c r="G115" s="93" t="s">
        <v>168</v>
      </c>
      <c r="H115" s="90" t="s">
        <v>469</v>
      </c>
      <c r="I115" s="93">
        <v>1</v>
      </c>
      <c r="J115" s="90" t="s">
        <v>72</v>
      </c>
      <c r="K115" s="93" t="s">
        <v>55</v>
      </c>
      <c r="L115" s="190">
        <v>44197</v>
      </c>
      <c r="M115" s="190">
        <f>EOMONTH(L115,2)</f>
        <v>44286</v>
      </c>
      <c r="N115" s="127">
        <v>44214</v>
      </c>
      <c r="O115" s="127">
        <v>44255</v>
      </c>
      <c r="P115" s="96" t="s">
        <v>470</v>
      </c>
      <c r="Q115" s="92"/>
      <c r="R115" s="90" t="s">
        <v>468</v>
      </c>
      <c r="S115" s="90"/>
      <c r="T115" s="95" t="s">
        <v>75</v>
      </c>
      <c r="U115" s="90"/>
      <c r="V115" s="131"/>
    </row>
    <row r="116" spans="1:22" s="11" customFormat="1" ht="66" hidden="1" customHeight="1" x14ac:dyDescent="0.25">
      <c r="A116" s="89" t="s">
        <v>445</v>
      </c>
      <c r="B116" s="90" t="s">
        <v>459</v>
      </c>
      <c r="C116" s="90" t="s">
        <v>464</v>
      </c>
      <c r="D116" s="90" t="s">
        <v>465</v>
      </c>
      <c r="E116" s="92" t="s">
        <v>333</v>
      </c>
      <c r="F116" s="90" t="s">
        <v>334</v>
      </c>
      <c r="G116" s="93" t="s">
        <v>168</v>
      </c>
      <c r="H116" s="90" t="s">
        <v>471</v>
      </c>
      <c r="I116" s="93">
        <v>1</v>
      </c>
      <c r="J116" s="90" t="s">
        <v>72</v>
      </c>
      <c r="K116" s="93" t="s">
        <v>55</v>
      </c>
      <c r="L116" s="190">
        <v>44197</v>
      </c>
      <c r="M116" s="190">
        <f>EOMONTH(L116,2)</f>
        <v>44286</v>
      </c>
      <c r="N116" s="127">
        <v>44269</v>
      </c>
      <c r="O116" s="127">
        <v>44269</v>
      </c>
      <c r="P116" s="96" t="s">
        <v>472</v>
      </c>
      <c r="Q116" s="92"/>
      <c r="R116" s="90" t="s">
        <v>473</v>
      </c>
      <c r="S116" s="90"/>
      <c r="T116" s="95" t="s">
        <v>75</v>
      </c>
      <c r="U116" s="90"/>
      <c r="V116" s="131"/>
    </row>
    <row r="117" spans="1:22" s="11" customFormat="1" ht="66" hidden="1" customHeight="1" x14ac:dyDescent="0.25">
      <c r="A117" s="89" t="s">
        <v>445</v>
      </c>
      <c r="B117" s="90" t="s">
        <v>459</v>
      </c>
      <c r="C117" s="90" t="s">
        <v>464</v>
      </c>
      <c r="D117" s="90" t="s">
        <v>465</v>
      </c>
      <c r="E117" s="92" t="s">
        <v>333</v>
      </c>
      <c r="F117" s="90" t="s">
        <v>334</v>
      </c>
      <c r="G117" s="93" t="s">
        <v>168</v>
      </c>
      <c r="H117" s="90" t="s">
        <v>474</v>
      </c>
      <c r="I117" s="93">
        <v>1</v>
      </c>
      <c r="J117" s="90" t="s">
        <v>72</v>
      </c>
      <c r="K117" s="93" t="s">
        <v>55</v>
      </c>
      <c r="L117" s="190">
        <v>44197</v>
      </c>
      <c r="M117" s="190">
        <f>EOMONTH(L117,2)</f>
        <v>44286</v>
      </c>
      <c r="N117" s="127">
        <v>44269</v>
      </c>
      <c r="O117" s="127">
        <v>44269</v>
      </c>
      <c r="P117" s="96" t="s">
        <v>475</v>
      </c>
      <c r="Q117" s="92"/>
      <c r="R117" s="90" t="s">
        <v>473</v>
      </c>
      <c r="S117" s="90"/>
      <c r="T117" s="95" t="s">
        <v>75</v>
      </c>
      <c r="U117" s="90"/>
      <c r="V117" s="131"/>
    </row>
    <row r="118" spans="1:22" s="161" customFormat="1" ht="66" hidden="1" customHeight="1" x14ac:dyDescent="0.25">
      <c r="A118" s="113" t="s">
        <v>445</v>
      </c>
      <c r="B118" s="155" t="s">
        <v>459</v>
      </c>
      <c r="C118" s="155" t="s">
        <v>464</v>
      </c>
      <c r="D118" s="155" t="s">
        <v>476</v>
      </c>
      <c r="E118" s="157" t="s">
        <v>333</v>
      </c>
      <c r="F118" s="155" t="s">
        <v>477</v>
      </c>
      <c r="G118" s="158" t="s">
        <v>168</v>
      </c>
      <c r="H118" s="155" t="s">
        <v>478</v>
      </c>
      <c r="I118" s="158">
        <v>1</v>
      </c>
      <c r="J118" s="155" t="s">
        <v>72</v>
      </c>
      <c r="K118" s="158" t="s">
        <v>55</v>
      </c>
      <c r="L118" s="190">
        <v>44256</v>
      </c>
      <c r="M118" s="190">
        <f t="shared" ref="M118:M124" si="0">EOMONTH(L118,0)</f>
        <v>44286</v>
      </c>
      <c r="N118" s="127">
        <v>44270</v>
      </c>
      <c r="O118" s="127">
        <v>44272</v>
      </c>
      <c r="P118" s="124" t="s">
        <v>479</v>
      </c>
      <c r="Q118" s="157" t="s">
        <v>480</v>
      </c>
      <c r="R118" s="155" t="s">
        <v>481</v>
      </c>
      <c r="S118" s="155"/>
      <c r="T118" s="159" t="s">
        <v>75</v>
      </c>
      <c r="U118" s="155"/>
      <c r="V118" s="160"/>
    </row>
    <row r="119" spans="1:22" s="161" customFormat="1" ht="66" hidden="1" customHeight="1" x14ac:dyDescent="0.25">
      <c r="A119" s="113" t="s">
        <v>445</v>
      </c>
      <c r="B119" s="155" t="s">
        <v>459</v>
      </c>
      <c r="C119" s="155" t="s">
        <v>464</v>
      </c>
      <c r="D119" s="155" t="s">
        <v>476</v>
      </c>
      <c r="E119" s="157" t="s">
        <v>333</v>
      </c>
      <c r="F119" s="155" t="s">
        <v>477</v>
      </c>
      <c r="G119" s="158" t="s">
        <v>168</v>
      </c>
      <c r="H119" s="155" t="s">
        <v>482</v>
      </c>
      <c r="I119" s="158">
        <v>1</v>
      </c>
      <c r="J119" s="155" t="s">
        <v>72</v>
      </c>
      <c r="K119" s="158" t="s">
        <v>55</v>
      </c>
      <c r="L119" s="190">
        <v>44256</v>
      </c>
      <c r="M119" s="190">
        <f t="shared" si="0"/>
        <v>44286</v>
      </c>
      <c r="N119" s="127">
        <v>44270</v>
      </c>
      <c r="O119" s="127">
        <v>44272</v>
      </c>
      <c r="P119" s="124" t="s">
        <v>483</v>
      </c>
      <c r="Q119" s="157"/>
      <c r="R119" s="155" t="s">
        <v>481</v>
      </c>
      <c r="S119" s="155"/>
      <c r="T119" s="159" t="s">
        <v>75</v>
      </c>
      <c r="U119" s="155"/>
      <c r="V119" s="160"/>
    </row>
    <row r="120" spans="1:22" s="161" customFormat="1" ht="66" hidden="1" customHeight="1" x14ac:dyDescent="0.25">
      <c r="A120" s="113" t="s">
        <v>445</v>
      </c>
      <c r="B120" s="155" t="s">
        <v>459</v>
      </c>
      <c r="C120" s="155" t="s">
        <v>464</v>
      </c>
      <c r="D120" s="155" t="s">
        <v>476</v>
      </c>
      <c r="E120" s="157" t="s">
        <v>333</v>
      </c>
      <c r="F120" s="155" t="s">
        <v>477</v>
      </c>
      <c r="G120" s="158" t="s">
        <v>168</v>
      </c>
      <c r="H120" s="155" t="s">
        <v>484</v>
      </c>
      <c r="I120" s="158">
        <v>1</v>
      </c>
      <c r="J120" s="155" t="s">
        <v>72</v>
      </c>
      <c r="K120" s="158" t="s">
        <v>55</v>
      </c>
      <c r="L120" s="190">
        <v>44256</v>
      </c>
      <c r="M120" s="190">
        <f t="shared" si="0"/>
        <v>44286</v>
      </c>
      <c r="N120" s="127">
        <v>44270</v>
      </c>
      <c r="O120" s="127">
        <v>44272</v>
      </c>
      <c r="P120" s="124" t="s">
        <v>485</v>
      </c>
      <c r="Q120" s="157"/>
      <c r="R120" s="155" t="s">
        <v>481</v>
      </c>
      <c r="S120" s="155"/>
      <c r="T120" s="159" t="s">
        <v>75</v>
      </c>
      <c r="U120" s="155"/>
      <c r="V120" s="160"/>
    </row>
    <row r="121" spans="1:22" s="11" customFormat="1" ht="66" hidden="1" customHeight="1" x14ac:dyDescent="0.25">
      <c r="A121" s="113" t="s">
        <v>445</v>
      </c>
      <c r="B121" s="155" t="s">
        <v>459</v>
      </c>
      <c r="C121" s="155" t="s">
        <v>464</v>
      </c>
      <c r="D121" s="155" t="s">
        <v>476</v>
      </c>
      <c r="E121" s="157" t="s">
        <v>333</v>
      </c>
      <c r="F121" s="155" t="s">
        <v>486</v>
      </c>
      <c r="G121" s="158" t="s">
        <v>168</v>
      </c>
      <c r="H121" s="155"/>
      <c r="I121" s="158">
        <v>1</v>
      </c>
      <c r="J121" s="155" t="s">
        <v>72</v>
      </c>
      <c r="K121" s="158" t="s">
        <v>55</v>
      </c>
      <c r="L121" s="190">
        <v>44136</v>
      </c>
      <c r="M121" s="190">
        <f t="shared" si="0"/>
        <v>44165</v>
      </c>
      <c r="N121" s="127">
        <v>44131</v>
      </c>
      <c r="O121" s="127">
        <v>44147</v>
      </c>
      <c r="P121" s="124" t="s">
        <v>487</v>
      </c>
      <c r="Q121" s="157" t="s">
        <v>488</v>
      </c>
      <c r="R121" s="155" t="s">
        <v>489</v>
      </c>
      <c r="S121" s="155"/>
      <c r="T121" s="95" t="s">
        <v>66</v>
      </c>
      <c r="U121" s="155"/>
      <c r="V121" s="160"/>
    </row>
    <row r="122" spans="1:22" s="11" customFormat="1" ht="66" hidden="1" customHeight="1" x14ac:dyDescent="0.25">
      <c r="A122" s="89" t="s">
        <v>445</v>
      </c>
      <c r="B122" s="90" t="s">
        <v>459</v>
      </c>
      <c r="C122" s="90" t="s">
        <v>464</v>
      </c>
      <c r="D122" s="90" t="s">
        <v>490</v>
      </c>
      <c r="E122" s="92" t="s">
        <v>333</v>
      </c>
      <c r="F122" s="90" t="s">
        <v>491</v>
      </c>
      <c r="G122" s="93" t="s">
        <v>75</v>
      </c>
      <c r="H122" s="90"/>
      <c r="I122" s="93">
        <v>1</v>
      </c>
      <c r="J122" s="90" t="s">
        <v>72</v>
      </c>
      <c r="K122" s="93" t="s">
        <v>55</v>
      </c>
      <c r="L122" s="190">
        <v>44166</v>
      </c>
      <c r="M122" s="190">
        <f t="shared" si="0"/>
        <v>44196</v>
      </c>
      <c r="N122" s="127">
        <v>44165</v>
      </c>
      <c r="O122" s="127">
        <v>44173</v>
      </c>
      <c r="P122" s="96" t="s">
        <v>492</v>
      </c>
      <c r="Q122" s="92" t="s">
        <v>493</v>
      </c>
      <c r="R122" s="90" t="s">
        <v>494</v>
      </c>
      <c r="S122" s="90"/>
      <c r="T122" s="95" t="s">
        <v>66</v>
      </c>
      <c r="U122" s="90"/>
      <c r="V122" s="131"/>
    </row>
    <row r="123" spans="1:22" s="11" customFormat="1" ht="66" hidden="1" customHeight="1" x14ac:dyDescent="0.25">
      <c r="A123" s="89" t="s">
        <v>445</v>
      </c>
      <c r="B123" s="90" t="s">
        <v>459</v>
      </c>
      <c r="C123" s="90" t="s">
        <v>464</v>
      </c>
      <c r="D123" s="90" t="s">
        <v>495</v>
      </c>
      <c r="E123" s="92" t="s">
        <v>333</v>
      </c>
      <c r="F123" s="90" t="s">
        <v>491</v>
      </c>
      <c r="G123" s="93" t="s">
        <v>75</v>
      </c>
      <c r="H123" s="90"/>
      <c r="I123" s="93">
        <v>1</v>
      </c>
      <c r="J123" s="90" t="s">
        <v>72</v>
      </c>
      <c r="K123" s="93" t="s">
        <v>55</v>
      </c>
      <c r="L123" s="190">
        <v>44440</v>
      </c>
      <c r="M123" s="190">
        <v>44453</v>
      </c>
      <c r="N123" s="127" t="s">
        <v>496</v>
      </c>
      <c r="O123" s="127" t="s">
        <v>496</v>
      </c>
      <c r="P123" s="96"/>
      <c r="Q123" s="92"/>
      <c r="R123" s="90"/>
      <c r="S123" s="90"/>
      <c r="T123" s="95"/>
      <c r="U123" s="90"/>
      <c r="V123" s="131"/>
    </row>
    <row r="124" spans="1:22" s="11" customFormat="1" ht="66" hidden="1" customHeight="1" x14ac:dyDescent="0.25">
      <c r="A124" s="89" t="s">
        <v>445</v>
      </c>
      <c r="B124" s="90" t="s">
        <v>459</v>
      </c>
      <c r="C124" s="90" t="s">
        <v>464</v>
      </c>
      <c r="D124" s="90" t="s">
        <v>497</v>
      </c>
      <c r="E124" s="92" t="s">
        <v>333</v>
      </c>
      <c r="F124" s="90" t="s">
        <v>498</v>
      </c>
      <c r="G124" s="93" t="s">
        <v>168</v>
      </c>
      <c r="H124" s="90"/>
      <c r="I124" s="93">
        <v>1</v>
      </c>
      <c r="J124" s="90" t="s">
        <v>72</v>
      </c>
      <c r="K124" s="93" t="s">
        <v>55</v>
      </c>
      <c r="L124" s="190">
        <v>44136</v>
      </c>
      <c r="M124" s="190">
        <f t="shared" si="0"/>
        <v>44165</v>
      </c>
      <c r="N124" s="127">
        <v>44145</v>
      </c>
      <c r="O124" s="127">
        <v>44145</v>
      </c>
      <c r="P124" s="96" t="s">
        <v>499</v>
      </c>
      <c r="Q124" s="92"/>
      <c r="R124" s="90" t="s">
        <v>500</v>
      </c>
      <c r="S124" s="90"/>
      <c r="T124" s="95" t="s">
        <v>75</v>
      </c>
      <c r="U124" s="90"/>
      <c r="V124" s="131"/>
    </row>
    <row r="125" spans="1:22" s="11" customFormat="1" ht="66" hidden="1" customHeight="1" x14ac:dyDescent="0.25">
      <c r="A125" s="89" t="s">
        <v>445</v>
      </c>
      <c r="B125" s="90" t="s">
        <v>459</v>
      </c>
      <c r="C125" s="90" t="s">
        <v>464</v>
      </c>
      <c r="D125" s="90" t="s">
        <v>501</v>
      </c>
      <c r="E125" s="92" t="s">
        <v>333</v>
      </c>
      <c r="F125" s="90" t="s">
        <v>502</v>
      </c>
      <c r="G125" s="93" t="s">
        <v>168</v>
      </c>
      <c r="H125" s="90"/>
      <c r="I125" s="93">
        <v>1</v>
      </c>
      <c r="J125" s="90" t="s">
        <v>72</v>
      </c>
      <c r="K125" s="93" t="s">
        <v>55</v>
      </c>
      <c r="L125" s="190">
        <v>44075</v>
      </c>
      <c r="M125" s="190">
        <f>EOMONTH(L125,1)</f>
        <v>44135</v>
      </c>
      <c r="N125" s="127">
        <v>44103</v>
      </c>
      <c r="O125" s="127">
        <v>44111</v>
      </c>
      <c r="P125" s="96" t="s">
        <v>503</v>
      </c>
      <c r="Q125" s="92"/>
      <c r="R125" s="90" t="s">
        <v>504</v>
      </c>
      <c r="S125" s="90"/>
      <c r="T125" s="95" t="s">
        <v>66</v>
      </c>
      <c r="U125" s="90"/>
      <c r="V125" s="131"/>
    </row>
    <row r="126" spans="1:22" s="11" customFormat="1" ht="66" hidden="1" customHeight="1" x14ac:dyDescent="0.25">
      <c r="A126" s="89" t="s">
        <v>445</v>
      </c>
      <c r="B126" s="90" t="s">
        <v>459</v>
      </c>
      <c r="C126" s="90" t="s">
        <v>505</v>
      </c>
      <c r="D126" s="90" t="s">
        <v>505</v>
      </c>
      <c r="E126" s="92" t="s">
        <v>506</v>
      </c>
      <c r="F126" s="90" t="s">
        <v>456</v>
      </c>
      <c r="G126" s="93" t="s">
        <v>52</v>
      </c>
      <c r="H126" s="90"/>
      <c r="I126" s="93">
        <v>1</v>
      </c>
      <c r="J126" s="90" t="s">
        <v>54</v>
      </c>
      <c r="K126" s="93" t="s">
        <v>55</v>
      </c>
      <c r="L126" s="190">
        <v>44107</v>
      </c>
      <c r="M126" s="190">
        <f>L126+3</f>
        <v>44110</v>
      </c>
      <c r="N126" s="127">
        <v>44111</v>
      </c>
      <c r="O126" s="127">
        <v>44112</v>
      </c>
      <c r="P126" s="96" t="s">
        <v>507</v>
      </c>
      <c r="Q126" s="92"/>
      <c r="R126" s="90" t="s">
        <v>508</v>
      </c>
      <c r="S126" s="90"/>
      <c r="T126" s="95" t="s">
        <v>66</v>
      </c>
      <c r="U126" s="90"/>
      <c r="V126" s="131"/>
    </row>
    <row r="127" spans="1:22" s="11" customFormat="1" ht="66" hidden="1" customHeight="1" x14ac:dyDescent="0.25">
      <c r="A127" s="89" t="s">
        <v>445</v>
      </c>
      <c r="B127" s="90" t="s">
        <v>459</v>
      </c>
      <c r="C127" s="90" t="s">
        <v>509</v>
      </c>
      <c r="D127" s="90" t="s">
        <v>509</v>
      </c>
      <c r="E127" s="92" t="s">
        <v>510</v>
      </c>
      <c r="F127" s="90" t="s">
        <v>456</v>
      </c>
      <c r="G127" s="93" t="s">
        <v>52</v>
      </c>
      <c r="H127" s="90"/>
      <c r="I127" s="93">
        <v>1</v>
      </c>
      <c r="J127" s="90" t="s">
        <v>54</v>
      </c>
      <c r="K127" s="93" t="s">
        <v>55</v>
      </c>
      <c r="L127" s="114">
        <v>44111</v>
      </c>
      <c r="M127" s="114">
        <v>44112</v>
      </c>
      <c r="N127" s="94">
        <v>44111</v>
      </c>
      <c r="O127" s="94">
        <v>44112</v>
      </c>
      <c r="P127" s="96" t="s">
        <v>511</v>
      </c>
      <c r="Q127" s="92"/>
      <c r="R127" s="90" t="s">
        <v>508</v>
      </c>
      <c r="S127" s="90"/>
      <c r="T127" s="95" t="s">
        <v>66</v>
      </c>
      <c r="U127" s="90"/>
      <c r="V127" s="131"/>
    </row>
    <row r="128" spans="1:22" s="11" customFormat="1" ht="66" hidden="1" customHeight="1" x14ac:dyDescent="0.25">
      <c r="A128" s="89" t="s">
        <v>445</v>
      </c>
      <c r="B128" s="90" t="s">
        <v>459</v>
      </c>
      <c r="C128" s="90" t="s">
        <v>512</v>
      </c>
      <c r="D128" s="90" t="s">
        <v>512</v>
      </c>
      <c r="E128" s="92" t="s">
        <v>513</v>
      </c>
      <c r="F128" s="90" t="s">
        <v>514</v>
      </c>
      <c r="G128" s="93" t="s">
        <v>52</v>
      </c>
      <c r="H128" s="90"/>
      <c r="I128" s="93">
        <v>1</v>
      </c>
      <c r="J128" s="90" t="s">
        <v>54</v>
      </c>
      <c r="K128" s="93" t="s">
        <v>55</v>
      </c>
      <c r="L128" s="114">
        <v>44185</v>
      </c>
      <c r="M128" s="114">
        <v>44186</v>
      </c>
      <c r="N128" s="94">
        <v>44185</v>
      </c>
      <c r="O128" s="94">
        <v>44186</v>
      </c>
      <c r="P128" s="174" t="s">
        <v>515</v>
      </c>
      <c r="Q128" s="92"/>
      <c r="R128" s="90" t="s">
        <v>516</v>
      </c>
      <c r="S128" s="90"/>
      <c r="T128" s="95" t="s">
        <v>110</v>
      </c>
      <c r="U128" s="90"/>
      <c r="V128" s="131"/>
    </row>
    <row r="129" spans="1:22" s="11" customFormat="1" ht="66" hidden="1" customHeight="1" x14ac:dyDescent="0.25">
      <c r="A129" s="89" t="s">
        <v>445</v>
      </c>
      <c r="B129" s="90" t="s">
        <v>459</v>
      </c>
      <c r="C129" s="90" t="s">
        <v>517</v>
      </c>
      <c r="D129" s="90" t="s">
        <v>517</v>
      </c>
      <c r="E129" s="92" t="s">
        <v>518</v>
      </c>
      <c r="F129" s="90" t="s">
        <v>456</v>
      </c>
      <c r="G129" s="93" t="s">
        <v>52</v>
      </c>
      <c r="H129" s="90"/>
      <c r="I129" s="93">
        <v>1</v>
      </c>
      <c r="J129" s="90" t="s">
        <v>54</v>
      </c>
      <c r="K129" s="93" t="s">
        <v>55</v>
      </c>
      <c r="L129" s="114">
        <v>44211</v>
      </c>
      <c r="M129" s="114">
        <v>44213</v>
      </c>
      <c r="N129" s="94">
        <v>44196</v>
      </c>
      <c r="O129" s="94">
        <v>44196</v>
      </c>
      <c r="P129" s="174" t="s">
        <v>519</v>
      </c>
      <c r="Q129" s="92"/>
      <c r="R129" s="90" t="s">
        <v>520</v>
      </c>
      <c r="S129" s="90"/>
      <c r="T129" s="95" t="s">
        <v>75</v>
      </c>
      <c r="U129" s="90"/>
      <c r="V129" s="131"/>
    </row>
    <row r="130" spans="1:22" s="11" customFormat="1" ht="66" hidden="1" customHeight="1" x14ac:dyDescent="0.25">
      <c r="A130" s="89" t="s">
        <v>445</v>
      </c>
      <c r="B130" s="90" t="s">
        <v>459</v>
      </c>
      <c r="C130" s="90" t="s">
        <v>59</v>
      </c>
      <c r="D130" s="90" t="s">
        <v>59</v>
      </c>
      <c r="E130" s="92" t="s">
        <v>211</v>
      </c>
      <c r="F130" s="90" t="s">
        <v>521</v>
      </c>
      <c r="G130" s="93" t="s">
        <v>52</v>
      </c>
      <c r="H130" s="90"/>
      <c r="I130" s="93">
        <v>1</v>
      </c>
      <c r="J130" s="90" t="s">
        <v>62</v>
      </c>
      <c r="K130" s="93" t="s">
        <v>63</v>
      </c>
      <c r="L130" s="114">
        <v>44193</v>
      </c>
      <c r="M130" s="114">
        <v>44193</v>
      </c>
      <c r="N130" s="94">
        <v>44193</v>
      </c>
      <c r="O130" s="94">
        <v>44193</v>
      </c>
      <c r="P130" s="174" t="s">
        <v>522</v>
      </c>
      <c r="Q130" s="92" t="s">
        <v>523</v>
      </c>
      <c r="R130" s="90" t="s">
        <v>156</v>
      </c>
      <c r="S130" s="90"/>
      <c r="T130" s="95" t="s">
        <v>66</v>
      </c>
      <c r="U130" s="90"/>
      <c r="V130" s="131"/>
    </row>
    <row r="131" spans="1:22" s="11" customFormat="1" ht="66" hidden="1" customHeight="1" x14ac:dyDescent="0.25">
      <c r="A131" s="113" t="s">
        <v>524</v>
      </c>
      <c r="B131" s="90" t="s">
        <v>525</v>
      </c>
      <c r="C131" s="90" t="s">
        <v>526</v>
      </c>
      <c r="D131" s="90" t="s">
        <v>526</v>
      </c>
      <c r="E131" s="92" t="s">
        <v>527</v>
      </c>
      <c r="F131" s="90" t="s">
        <v>528</v>
      </c>
      <c r="G131" s="93" t="s">
        <v>52</v>
      </c>
      <c r="H131" s="90"/>
      <c r="I131" s="93" t="s">
        <v>53</v>
      </c>
      <c r="J131" s="90" t="s">
        <v>54</v>
      </c>
      <c r="K131" s="93" t="s">
        <v>55</v>
      </c>
      <c r="L131" s="114">
        <v>43717</v>
      </c>
      <c r="M131" s="114">
        <f>L131+33</f>
        <v>43750</v>
      </c>
      <c r="N131" s="127">
        <v>43743</v>
      </c>
      <c r="O131" s="127">
        <v>43743</v>
      </c>
      <c r="P131" s="92"/>
      <c r="Q131" s="92"/>
      <c r="R131" s="90" t="s">
        <v>529</v>
      </c>
      <c r="S131" s="90"/>
      <c r="T131" s="95" t="s">
        <v>66</v>
      </c>
      <c r="U131" s="90"/>
      <c r="V131" s="131"/>
    </row>
    <row r="132" spans="1:22" s="11" customFormat="1" ht="66" hidden="1" customHeight="1" x14ac:dyDescent="0.25">
      <c r="A132" s="113" t="s">
        <v>524</v>
      </c>
      <c r="B132" s="90" t="s">
        <v>525</v>
      </c>
      <c r="C132" s="90" t="s">
        <v>530</v>
      </c>
      <c r="D132" s="90" t="s">
        <v>530</v>
      </c>
      <c r="E132" s="92" t="s">
        <v>531</v>
      </c>
      <c r="F132" s="90" t="s">
        <v>532</v>
      </c>
      <c r="G132" s="93" t="s">
        <v>52</v>
      </c>
      <c r="H132" s="90"/>
      <c r="I132" s="93" t="s">
        <v>53</v>
      </c>
      <c r="J132" s="90" t="s">
        <v>72</v>
      </c>
      <c r="K132" s="93" t="s">
        <v>55</v>
      </c>
      <c r="L132" s="114">
        <v>43682</v>
      </c>
      <c r="M132" s="114">
        <f>L132+70</f>
        <v>43752</v>
      </c>
      <c r="N132" s="94">
        <v>43811</v>
      </c>
      <c r="O132" s="94">
        <v>43811</v>
      </c>
      <c r="P132" s="92"/>
      <c r="Q132" s="92"/>
      <c r="R132" s="90"/>
      <c r="S132" s="90"/>
      <c r="T132" s="95"/>
      <c r="U132" s="90"/>
      <c r="V132" s="132"/>
    </row>
    <row r="133" spans="1:22" s="11" customFormat="1" ht="66" hidden="1" customHeight="1" x14ac:dyDescent="0.25">
      <c r="A133" s="113" t="s">
        <v>524</v>
      </c>
      <c r="B133" s="90" t="s">
        <v>525</v>
      </c>
      <c r="C133" s="90" t="s">
        <v>533</v>
      </c>
      <c r="D133" s="90" t="s">
        <v>530</v>
      </c>
      <c r="E133" s="92" t="s">
        <v>534</v>
      </c>
      <c r="F133" s="90" t="s">
        <v>528</v>
      </c>
      <c r="G133" s="93" t="s">
        <v>52</v>
      </c>
      <c r="H133" s="90"/>
      <c r="I133" s="93" t="s">
        <v>53</v>
      </c>
      <c r="J133" s="90" t="s">
        <v>54</v>
      </c>
      <c r="K133" s="93" t="s">
        <v>55</v>
      </c>
      <c r="L133" s="114">
        <v>43684</v>
      </c>
      <c r="M133" s="114">
        <f>L133+17</f>
        <v>43701</v>
      </c>
      <c r="N133" s="94">
        <v>43686</v>
      </c>
      <c r="O133" s="94">
        <v>43707</v>
      </c>
      <c r="P133" s="96" t="s">
        <v>535</v>
      </c>
      <c r="Q133" s="92" t="s">
        <v>81</v>
      </c>
      <c r="R133" s="90"/>
      <c r="S133" s="90"/>
      <c r="T133" s="95" t="s">
        <v>66</v>
      </c>
      <c r="U133" s="90"/>
      <c r="V133" s="131"/>
    </row>
    <row r="134" spans="1:22" s="11" customFormat="1" ht="66" hidden="1" customHeight="1" x14ac:dyDescent="0.25">
      <c r="A134" s="113" t="s">
        <v>524</v>
      </c>
      <c r="B134" s="90" t="s">
        <v>525</v>
      </c>
      <c r="C134" s="90" t="s">
        <v>536</v>
      </c>
      <c r="D134" s="90" t="s">
        <v>536</v>
      </c>
      <c r="E134" s="92" t="s">
        <v>537</v>
      </c>
      <c r="F134" s="90" t="s">
        <v>148</v>
      </c>
      <c r="G134" s="93" t="s">
        <v>52</v>
      </c>
      <c r="H134" s="90"/>
      <c r="I134" s="93" t="s">
        <v>53</v>
      </c>
      <c r="J134" s="90" t="s">
        <v>54</v>
      </c>
      <c r="K134" s="93" t="s">
        <v>55</v>
      </c>
      <c r="L134" s="114">
        <v>43689</v>
      </c>
      <c r="M134" s="114">
        <f>L134+34</f>
        <v>43723</v>
      </c>
      <c r="N134" s="94">
        <v>43720</v>
      </c>
      <c r="O134" s="94">
        <v>43723</v>
      </c>
      <c r="P134" s="96" t="s">
        <v>538</v>
      </c>
      <c r="Q134" s="92"/>
      <c r="R134" s="90" t="s">
        <v>529</v>
      </c>
      <c r="S134" s="90"/>
      <c r="T134" s="95" t="s">
        <v>66</v>
      </c>
      <c r="U134" s="90"/>
      <c r="V134" s="131"/>
    </row>
    <row r="135" spans="1:22" s="11" customFormat="1" ht="66" hidden="1" customHeight="1" x14ac:dyDescent="0.25">
      <c r="A135" s="113" t="s">
        <v>524</v>
      </c>
      <c r="B135" s="90" t="s">
        <v>525</v>
      </c>
      <c r="C135" s="91" t="s">
        <v>526</v>
      </c>
      <c r="D135" s="91" t="s">
        <v>526</v>
      </c>
      <c r="E135" s="92" t="s">
        <v>527</v>
      </c>
      <c r="F135" s="90" t="s">
        <v>528</v>
      </c>
      <c r="G135" s="93" t="s">
        <v>52</v>
      </c>
      <c r="H135" s="90"/>
      <c r="I135" s="93" t="s">
        <v>53</v>
      </c>
      <c r="J135" s="90" t="s">
        <v>54</v>
      </c>
      <c r="K135" s="93" t="s">
        <v>55</v>
      </c>
      <c r="L135" s="114">
        <v>43784</v>
      </c>
      <c r="M135" s="114">
        <v>43784</v>
      </c>
      <c r="N135" s="94">
        <v>43784</v>
      </c>
      <c r="O135" s="94">
        <v>43784</v>
      </c>
      <c r="P135" s="92" t="s">
        <v>539</v>
      </c>
      <c r="Q135" s="92"/>
      <c r="R135" s="90" t="s">
        <v>529</v>
      </c>
      <c r="S135" s="90"/>
      <c r="T135" s="95" t="s">
        <v>66</v>
      </c>
      <c r="U135" s="90"/>
      <c r="V135" s="131"/>
    </row>
    <row r="136" spans="1:22" s="11" customFormat="1" ht="66" hidden="1" customHeight="1" x14ac:dyDescent="0.25">
      <c r="A136" s="113" t="s">
        <v>524</v>
      </c>
      <c r="B136" s="90" t="s">
        <v>525</v>
      </c>
      <c r="C136" s="90" t="s">
        <v>59</v>
      </c>
      <c r="D136" s="90" t="s">
        <v>59</v>
      </c>
      <c r="E136" s="92" t="s">
        <v>540</v>
      </c>
      <c r="F136" s="90" t="s">
        <v>401</v>
      </c>
      <c r="G136" s="93" t="s">
        <v>52</v>
      </c>
      <c r="H136" s="90"/>
      <c r="I136" s="93" t="s">
        <v>53</v>
      </c>
      <c r="J136" s="90" t="s">
        <v>54</v>
      </c>
      <c r="K136" s="93" t="s">
        <v>63</v>
      </c>
      <c r="L136" s="114">
        <v>43977</v>
      </c>
      <c r="M136" s="114">
        <v>43977</v>
      </c>
      <c r="N136" s="94">
        <v>43977</v>
      </c>
      <c r="O136" s="94">
        <v>43977</v>
      </c>
      <c r="P136" s="96" t="s">
        <v>541</v>
      </c>
      <c r="Q136" s="92"/>
      <c r="R136" s="90" t="s">
        <v>542</v>
      </c>
      <c r="S136" s="90"/>
      <c r="T136" s="95" t="s">
        <v>66</v>
      </c>
      <c r="U136" s="90"/>
      <c r="V136" s="131"/>
    </row>
    <row r="137" spans="1:22" s="11" customFormat="1" ht="66" hidden="1" customHeight="1" x14ac:dyDescent="0.25">
      <c r="A137" s="89" t="s">
        <v>543</v>
      </c>
      <c r="B137" s="90" t="s">
        <v>544</v>
      </c>
      <c r="C137" s="91" t="s">
        <v>545</v>
      </c>
      <c r="D137" s="91" t="s">
        <v>545</v>
      </c>
      <c r="E137" s="92" t="s">
        <v>167</v>
      </c>
      <c r="F137" s="90" t="s">
        <v>51</v>
      </c>
      <c r="G137" s="93" t="s">
        <v>52</v>
      </c>
      <c r="H137" s="90"/>
      <c r="I137" s="93" t="s">
        <v>53</v>
      </c>
      <c r="J137" s="90" t="s">
        <v>54</v>
      </c>
      <c r="K137" s="93" t="s">
        <v>55</v>
      </c>
      <c r="L137" s="114">
        <v>43470</v>
      </c>
      <c r="M137" s="114">
        <v>43470</v>
      </c>
      <c r="N137" s="114">
        <v>43470</v>
      </c>
      <c r="O137" s="114">
        <v>43470</v>
      </c>
      <c r="P137" s="96" t="s">
        <v>546</v>
      </c>
      <c r="Q137" s="96"/>
      <c r="R137" s="90" t="s">
        <v>547</v>
      </c>
      <c r="S137" s="90"/>
      <c r="T137" s="95" t="s">
        <v>75</v>
      </c>
      <c r="U137" s="90"/>
      <c r="V137" s="131"/>
    </row>
    <row r="138" spans="1:22" s="11" customFormat="1" ht="66" hidden="1" customHeight="1" x14ac:dyDescent="0.25">
      <c r="A138" s="89" t="s">
        <v>543</v>
      </c>
      <c r="B138" s="90" t="s">
        <v>548</v>
      </c>
      <c r="C138" s="91" t="s">
        <v>549</v>
      </c>
      <c r="D138" s="91" t="s">
        <v>549</v>
      </c>
      <c r="E138" s="92" t="s">
        <v>167</v>
      </c>
      <c r="F138" s="90" t="s">
        <v>51</v>
      </c>
      <c r="G138" s="93" t="s">
        <v>52</v>
      </c>
      <c r="H138" s="90"/>
      <c r="I138" s="93" t="s">
        <v>53</v>
      </c>
      <c r="J138" s="90" t="s">
        <v>72</v>
      </c>
      <c r="K138" s="93" t="s">
        <v>55</v>
      </c>
      <c r="L138" s="114">
        <v>43822</v>
      </c>
      <c r="M138" s="114">
        <f>L138+32</f>
        <v>43854</v>
      </c>
      <c r="N138" s="94">
        <v>43827</v>
      </c>
      <c r="O138" s="94">
        <v>43827</v>
      </c>
      <c r="P138" s="92" t="s">
        <v>550</v>
      </c>
      <c r="Q138" s="92"/>
      <c r="R138" s="90" t="s">
        <v>551</v>
      </c>
      <c r="S138" s="90"/>
      <c r="T138" s="95" t="s">
        <v>66</v>
      </c>
      <c r="U138" s="90"/>
      <c r="V138" s="131"/>
    </row>
    <row r="139" spans="1:22" s="11" customFormat="1" ht="66" hidden="1" customHeight="1" x14ac:dyDescent="0.25">
      <c r="A139" s="89" t="s">
        <v>543</v>
      </c>
      <c r="B139" s="90" t="s">
        <v>548</v>
      </c>
      <c r="C139" s="90" t="s">
        <v>552</v>
      </c>
      <c r="D139" s="90" t="s">
        <v>552</v>
      </c>
      <c r="E139" s="92" t="s">
        <v>167</v>
      </c>
      <c r="F139" s="90" t="s">
        <v>51</v>
      </c>
      <c r="G139" s="93" t="s">
        <v>52</v>
      </c>
      <c r="H139" s="90"/>
      <c r="I139" s="93">
        <v>1</v>
      </c>
      <c r="J139" s="90" t="s">
        <v>72</v>
      </c>
      <c r="K139" s="93" t="s">
        <v>55</v>
      </c>
      <c r="L139" s="114">
        <v>44206</v>
      </c>
      <c r="M139" s="114">
        <v>44208</v>
      </c>
      <c r="N139" s="94">
        <v>44177</v>
      </c>
      <c r="O139" s="94">
        <v>44177</v>
      </c>
      <c r="P139" s="174" t="s">
        <v>553</v>
      </c>
      <c r="Q139" s="92"/>
      <c r="R139" s="90" t="s">
        <v>554</v>
      </c>
      <c r="S139" s="90"/>
      <c r="T139" s="95" t="s">
        <v>66</v>
      </c>
      <c r="U139" s="90" t="s">
        <v>555</v>
      </c>
      <c r="V139" s="131"/>
    </row>
    <row r="140" spans="1:22" s="11" customFormat="1" ht="66" hidden="1" customHeight="1" x14ac:dyDescent="0.25">
      <c r="A140" s="89" t="s">
        <v>556</v>
      </c>
      <c r="B140" s="90" t="s">
        <v>557</v>
      </c>
      <c r="C140" s="90" t="s">
        <v>558</v>
      </c>
      <c r="D140" s="90" t="s">
        <v>559</v>
      </c>
      <c r="E140" s="92" t="s">
        <v>560</v>
      </c>
      <c r="F140" s="90" t="s">
        <v>290</v>
      </c>
      <c r="G140" s="93" t="s">
        <v>52</v>
      </c>
      <c r="H140" s="90"/>
      <c r="I140" s="93" t="s">
        <v>53</v>
      </c>
      <c r="J140" s="90" t="s">
        <v>72</v>
      </c>
      <c r="K140" s="93" t="s">
        <v>55</v>
      </c>
      <c r="L140" s="114">
        <v>43968</v>
      </c>
      <c r="M140" s="114">
        <v>43968</v>
      </c>
      <c r="N140" s="94">
        <v>43968</v>
      </c>
      <c r="O140" s="94">
        <v>43968</v>
      </c>
      <c r="P140" s="96" t="s">
        <v>561</v>
      </c>
      <c r="Q140" s="92"/>
      <c r="R140" s="90" t="s">
        <v>562</v>
      </c>
      <c r="S140" s="90"/>
      <c r="T140" s="95" t="s">
        <v>66</v>
      </c>
      <c r="U140" s="90"/>
      <c r="V140" s="131"/>
    </row>
    <row r="141" spans="1:22" s="11" customFormat="1" ht="66" hidden="1" customHeight="1" x14ac:dyDescent="0.25">
      <c r="A141" s="89" t="s">
        <v>556</v>
      </c>
      <c r="B141" s="90" t="s">
        <v>557</v>
      </c>
      <c r="C141" s="90" t="s">
        <v>558</v>
      </c>
      <c r="D141" s="90" t="s">
        <v>563</v>
      </c>
      <c r="E141" s="92" t="s">
        <v>560</v>
      </c>
      <c r="F141" s="90" t="s">
        <v>564</v>
      </c>
      <c r="G141" s="93" t="s">
        <v>52</v>
      </c>
      <c r="H141" s="90"/>
      <c r="I141" s="93" t="s">
        <v>53</v>
      </c>
      <c r="J141" s="90" t="s">
        <v>72</v>
      </c>
      <c r="K141" s="93" t="s">
        <v>55</v>
      </c>
      <c r="L141" s="114">
        <v>43968</v>
      </c>
      <c r="M141" s="114">
        <v>43968</v>
      </c>
      <c r="N141" s="94">
        <v>43968</v>
      </c>
      <c r="O141" s="94">
        <v>43968</v>
      </c>
      <c r="P141" s="96" t="s">
        <v>565</v>
      </c>
      <c r="Q141" s="92"/>
      <c r="R141" s="90" t="s">
        <v>562</v>
      </c>
      <c r="S141" s="90"/>
      <c r="T141" s="95" t="s">
        <v>66</v>
      </c>
      <c r="U141" s="90"/>
      <c r="V141" s="131"/>
    </row>
    <row r="142" spans="1:22" s="11" customFormat="1" ht="66" hidden="1" customHeight="1" x14ac:dyDescent="0.25">
      <c r="A142" s="89" t="s">
        <v>556</v>
      </c>
      <c r="B142" s="90" t="s">
        <v>557</v>
      </c>
      <c r="C142" s="90" t="s">
        <v>558</v>
      </c>
      <c r="D142" s="90" t="s">
        <v>566</v>
      </c>
      <c r="E142" s="92" t="s">
        <v>560</v>
      </c>
      <c r="F142" s="90" t="s">
        <v>567</v>
      </c>
      <c r="G142" s="93" t="s">
        <v>52</v>
      </c>
      <c r="H142" s="90"/>
      <c r="I142" s="93" t="s">
        <v>53</v>
      </c>
      <c r="J142" s="90" t="s">
        <v>54</v>
      </c>
      <c r="K142" s="93" t="s">
        <v>55</v>
      </c>
      <c r="L142" s="114">
        <v>43974</v>
      </c>
      <c r="M142" s="114">
        <v>43974</v>
      </c>
      <c r="N142" s="94">
        <v>43974</v>
      </c>
      <c r="O142" s="94">
        <v>43974</v>
      </c>
      <c r="P142" s="96" t="s">
        <v>568</v>
      </c>
      <c r="Q142" s="92"/>
      <c r="R142" s="90" t="s">
        <v>569</v>
      </c>
      <c r="S142" s="90"/>
      <c r="T142" s="95" t="s">
        <v>66</v>
      </c>
      <c r="U142" s="90"/>
      <c r="V142" s="131"/>
    </row>
    <row r="143" spans="1:22" s="11" customFormat="1" ht="66" hidden="1" customHeight="1" x14ac:dyDescent="0.25">
      <c r="A143" s="89" t="s">
        <v>556</v>
      </c>
      <c r="B143" s="90" t="s">
        <v>557</v>
      </c>
      <c r="C143" s="90" t="s">
        <v>558</v>
      </c>
      <c r="D143" s="90" t="s">
        <v>566</v>
      </c>
      <c r="E143" s="92" t="s">
        <v>560</v>
      </c>
      <c r="F143" s="90" t="s">
        <v>567</v>
      </c>
      <c r="G143" s="93" t="s">
        <v>52</v>
      </c>
      <c r="H143" s="90"/>
      <c r="I143" s="93" t="s">
        <v>53</v>
      </c>
      <c r="J143" s="90" t="s">
        <v>72</v>
      </c>
      <c r="K143" s="93" t="s">
        <v>55</v>
      </c>
      <c r="L143" s="114">
        <v>43972</v>
      </c>
      <c r="M143" s="114">
        <v>43974</v>
      </c>
      <c r="N143" s="94">
        <v>43972</v>
      </c>
      <c r="O143" s="94">
        <v>43974</v>
      </c>
      <c r="P143" s="96" t="s">
        <v>570</v>
      </c>
      <c r="Q143" s="92"/>
      <c r="R143" s="90" t="s">
        <v>571</v>
      </c>
      <c r="S143" s="90"/>
      <c r="T143" s="95" t="s">
        <v>66</v>
      </c>
      <c r="U143" s="90"/>
      <c r="V143" s="131"/>
    </row>
    <row r="144" spans="1:22" s="11" customFormat="1" ht="66" hidden="1" customHeight="1" x14ac:dyDescent="0.25">
      <c r="A144" s="89" t="s">
        <v>556</v>
      </c>
      <c r="B144" s="90" t="s">
        <v>557</v>
      </c>
      <c r="C144" s="90" t="s">
        <v>558</v>
      </c>
      <c r="D144" s="90" t="s">
        <v>572</v>
      </c>
      <c r="E144" s="92" t="s">
        <v>560</v>
      </c>
      <c r="F144" s="90" t="s">
        <v>51</v>
      </c>
      <c r="G144" s="93" t="s">
        <v>52</v>
      </c>
      <c r="H144" s="90"/>
      <c r="I144" s="93" t="s">
        <v>53</v>
      </c>
      <c r="J144" s="90" t="s">
        <v>72</v>
      </c>
      <c r="K144" s="93" t="s">
        <v>55</v>
      </c>
      <c r="L144" s="114">
        <v>43958</v>
      </c>
      <c r="M144" s="114">
        <f>L144+30</f>
        <v>43988</v>
      </c>
      <c r="N144" s="94">
        <v>43988</v>
      </c>
      <c r="O144" s="94">
        <v>43989</v>
      </c>
      <c r="P144" s="96" t="s">
        <v>573</v>
      </c>
      <c r="Q144" s="92"/>
      <c r="R144" s="90" t="s">
        <v>574</v>
      </c>
      <c r="S144" s="90"/>
      <c r="T144" s="95" t="s">
        <v>66</v>
      </c>
      <c r="U144" s="90"/>
      <c r="V144" s="131"/>
    </row>
    <row r="145" spans="1:22" s="11" customFormat="1" ht="66" hidden="1" customHeight="1" x14ac:dyDescent="0.25">
      <c r="A145" s="89" t="s">
        <v>575</v>
      </c>
      <c r="B145" s="90" t="s">
        <v>557</v>
      </c>
      <c r="C145" s="90" t="s">
        <v>576</v>
      </c>
      <c r="D145" s="90" t="s">
        <v>576</v>
      </c>
      <c r="E145" s="92" t="s">
        <v>577</v>
      </c>
      <c r="F145" s="90" t="s">
        <v>578</v>
      </c>
      <c r="G145" s="93" t="s">
        <v>52</v>
      </c>
      <c r="H145" s="90"/>
      <c r="I145" s="93">
        <v>1</v>
      </c>
      <c r="J145" s="90" t="s">
        <v>54</v>
      </c>
      <c r="K145" s="93" t="s">
        <v>55</v>
      </c>
      <c r="L145" s="114">
        <v>44195</v>
      </c>
      <c r="M145" s="114">
        <v>44210</v>
      </c>
      <c r="N145" s="94">
        <v>44153</v>
      </c>
      <c r="O145" s="94">
        <v>44194</v>
      </c>
      <c r="P145" s="174" t="s">
        <v>579</v>
      </c>
      <c r="Q145" s="92"/>
      <c r="R145" s="90" t="s">
        <v>580</v>
      </c>
      <c r="S145" s="90"/>
      <c r="T145" s="95" t="s">
        <v>66</v>
      </c>
      <c r="U145" s="90"/>
      <c r="V145" s="131"/>
    </row>
    <row r="146" spans="1:22" s="11" customFormat="1" ht="66" hidden="1" customHeight="1" x14ac:dyDescent="0.25">
      <c r="A146" s="113" t="s">
        <v>575</v>
      </c>
      <c r="B146" s="90" t="s">
        <v>557</v>
      </c>
      <c r="C146" s="155" t="s">
        <v>558</v>
      </c>
      <c r="D146" s="155" t="s">
        <v>558</v>
      </c>
      <c r="E146" s="157" t="s">
        <v>211</v>
      </c>
      <c r="F146" s="90" t="s">
        <v>51</v>
      </c>
      <c r="G146" s="158" t="s">
        <v>52</v>
      </c>
      <c r="H146" s="155"/>
      <c r="I146" s="158">
        <v>1</v>
      </c>
      <c r="J146" s="155" t="s">
        <v>62</v>
      </c>
      <c r="K146" s="158" t="s">
        <v>63</v>
      </c>
      <c r="L146" s="114">
        <v>44201</v>
      </c>
      <c r="M146" s="114">
        <v>44201</v>
      </c>
      <c r="N146" s="94">
        <v>44201</v>
      </c>
      <c r="O146" s="94">
        <v>44201</v>
      </c>
      <c r="P146" s="174" t="s">
        <v>581</v>
      </c>
      <c r="Q146" s="92"/>
      <c r="R146" s="90" t="s">
        <v>194</v>
      </c>
      <c r="S146" s="90"/>
      <c r="T146" s="95" t="s">
        <v>66</v>
      </c>
      <c r="U146" s="90"/>
      <c r="V146" s="131"/>
    </row>
    <row r="147" spans="1:22" s="11" customFormat="1" ht="66" hidden="1" customHeight="1" x14ac:dyDescent="0.25">
      <c r="A147" s="89" t="s">
        <v>582</v>
      </c>
      <c r="B147" s="90" t="s">
        <v>9997</v>
      </c>
      <c r="C147" s="90" t="s">
        <v>584</v>
      </c>
      <c r="D147" s="90" t="s">
        <v>585</v>
      </c>
      <c r="E147" s="92" t="s">
        <v>560</v>
      </c>
      <c r="F147" s="90" t="s">
        <v>564</v>
      </c>
      <c r="G147" s="93" t="s">
        <v>52</v>
      </c>
      <c r="H147" s="90"/>
      <c r="I147" s="93" t="s">
        <v>53</v>
      </c>
      <c r="J147" s="90" t="s">
        <v>72</v>
      </c>
      <c r="K147" s="93" t="s">
        <v>55</v>
      </c>
      <c r="L147" s="114">
        <v>44111</v>
      </c>
      <c r="M147" s="114">
        <f>L147+30</f>
        <v>44141</v>
      </c>
      <c r="N147" s="94">
        <v>44094</v>
      </c>
      <c r="O147" s="94">
        <v>44094</v>
      </c>
      <c r="P147" s="96" t="s">
        <v>586</v>
      </c>
      <c r="Q147" s="92"/>
      <c r="R147" s="90" t="s">
        <v>587</v>
      </c>
      <c r="S147" s="90"/>
      <c r="T147" s="95" t="s">
        <v>75</v>
      </c>
      <c r="U147" s="90"/>
      <c r="V147" s="131"/>
    </row>
    <row r="148" spans="1:22" s="11" customFormat="1" ht="66" hidden="1" customHeight="1" x14ac:dyDescent="0.25">
      <c r="A148" s="89" t="s">
        <v>582</v>
      </c>
      <c r="B148" s="90" t="s">
        <v>9997</v>
      </c>
      <c r="C148" s="90" t="s">
        <v>584</v>
      </c>
      <c r="D148" s="90" t="s">
        <v>588</v>
      </c>
      <c r="E148" s="92" t="s">
        <v>560</v>
      </c>
      <c r="F148" s="90" t="s">
        <v>290</v>
      </c>
      <c r="G148" s="93" t="s">
        <v>52</v>
      </c>
      <c r="H148" s="90"/>
      <c r="I148" s="93" t="s">
        <v>53</v>
      </c>
      <c r="J148" s="90" t="s">
        <v>72</v>
      </c>
      <c r="K148" s="93" t="s">
        <v>55</v>
      </c>
      <c r="L148" s="114">
        <v>44111</v>
      </c>
      <c r="M148" s="114">
        <f>L148+30</f>
        <v>44141</v>
      </c>
      <c r="N148" s="94">
        <v>44094</v>
      </c>
      <c r="O148" s="94">
        <v>44094</v>
      </c>
      <c r="P148" s="96" t="s">
        <v>589</v>
      </c>
      <c r="Q148" s="92"/>
      <c r="R148" s="90" t="s">
        <v>587</v>
      </c>
      <c r="S148" s="90"/>
      <c r="T148" s="95" t="s">
        <v>75</v>
      </c>
      <c r="U148" s="90"/>
      <c r="V148" s="131"/>
    </row>
    <row r="149" spans="1:22" s="11" customFormat="1" ht="66" hidden="1" customHeight="1" x14ac:dyDescent="0.25">
      <c r="A149" s="89" t="s">
        <v>582</v>
      </c>
      <c r="B149" s="90" t="s">
        <v>9997</v>
      </c>
      <c r="C149" s="90" t="s">
        <v>584</v>
      </c>
      <c r="D149" s="90" t="s">
        <v>590</v>
      </c>
      <c r="E149" s="92" t="s">
        <v>560</v>
      </c>
      <c r="F149" s="90" t="s">
        <v>591</v>
      </c>
      <c r="G149" s="93" t="s">
        <v>52</v>
      </c>
      <c r="H149" s="90"/>
      <c r="I149" s="93" t="s">
        <v>53</v>
      </c>
      <c r="J149" s="90" t="s">
        <v>72</v>
      </c>
      <c r="K149" s="93" t="s">
        <v>55</v>
      </c>
      <c r="L149" s="114">
        <v>43958</v>
      </c>
      <c r="M149" s="114">
        <f>L149+30</f>
        <v>43988</v>
      </c>
      <c r="N149" s="94">
        <v>43999</v>
      </c>
      <c r="O149" s="94">
        <v>44023</v>
      </c>
      <c r="P149" s="96" t="s">
        <v>592</v>
      </c>
      <c r="Q149" s="92" t="s">
        <v>593</v>
      </c>
      <c r="R149" s="90" t="s">
        <v>594</v>
      </c>
      <c r="S149" s="90"/>
      <c r="T149" s="95" t="s">
        <v>66</v>
      </c>
      <c r="U149" s="90"/>
      <c r="V149" s="131"/>
    </row>
    <row r="150" spans="1:22" s="11" customFormat="1" ht="66" hidden="1" customHeight="1" x14ac:dyDescent="0.25">
      <c r="A150" s="89" t="s">
        <v>582</v>
      </c>
      <c r="B150" s="90" t="s">
        <v>9997</v>
      </c>
      <c r="C150" s="90" t="s">
        <v>584</v>
      </c>
      <c r="D150" s="90" t="s">
        <v>595</v>
      </c>
      <c r="E150" s="92" t="s">
        <v>560</v>
      </c>
      <c r="F150" s="90" t="s">
        <v>596</v>
      </c>
      <c r="G150" s="93" t="s">
        <v>52</v>
      </c>
      <c r="H150" s="90"/>
      <c r="I150" s="93" t="s">
        <v>53</v>
      </c>
      <c r="J150" s="90" t="s">
        <v>72</v>
      </c>
      <c r="K150" s="93" t="s">
        <v>55</v>
      </c>
      <c r="L150" s="114">
        <v>43958</v>
      </c>
      <c r="M150" s="114">
        <f>L150+30</f>
        <v>43988</v>
      </c>
      <c r="N150" s="94">
        <v>44021</v>
      </c>
      <c r="O150" s="94">
        <v>44023</v>
      </c>
      <c r="P150" s="96" t="s">
        <v>597</v>
      </c>
      <c r="Q150" s="92"/>
      <c r="R150" s="90" t="s">
        <v>598</v>
      </c>
      <c r="S150" s="90"/>
      <c r="T150" s="95" t="s">
        <v>66</v>
      </c>
      <c r="U150" s="90"/>
      <c r="V150" s="131"/>
    </row>
    <row r="151" spans="1:22" s="11" customFormat="1" ht="66" hidden="1" customHeight="1" x14ac:dyDescent="0.25">
      <c r="A151" s="89" t="s">
        <v>582</v>
      </c>
      <c r="B151" s="90" t="s">
        <v>9997</v>
      </c>
      <c r="C151" s="90" t="s">
        <v>584</v>
      </c>
      <c r="D151" s="90" t="s">
        <v>599</v>
      </c>
      <c r="E151" s="92" t="s">
        <v>560</v>
      </c>
      <c r="F151" s="90" t="s">
        <v>498</v>
      </c>
      <c r="G151" s="93" t="s">
        <v>52</v>
      </c>
      <c r="H151" s="90"/>
      <c r="I151" s="93" t="s">
        <v>53</v>
      </c>
      <c r="J151" s="90" t="s">
        <v>72</v>
      </c>
      <c r="K151" s="93" t="s">
        <v>55</v>
      </c>
      <c r="L151" s="114">
        <v>43958</v>
      </c>
      <c r="M151" s="114">
        <f>L151+30</f>
        <v>43988</v>
      </c>
      <c r="N151" s="94">
        <v>44020</v>
      </c>
      <c r="O151" s="94">
        <v>44020</v>
      </c>
      <c r="P151" s="96" t="s">
        <v>600</v>
      </c>
      <c r="Q151" s="92"/>
      <c r="R151" s="90" t="s">
        <v>601</v>
      </c>
      <c r="S151" s="90"/>
      <c r="T151" s="95" t="s">
        <v>66</v>
      </c>
      <c r="U151" s="90"/>
      <c r="V151" s="131"/>
    </row>
    <row r="152" spans="1:22" s="11" customFormat="1" ht="66" hidden="1" customHeight="1" x14ac:dyDescent="0.25">
      <c r="A152" s="89" t="s">
        <v>582</v>
      </c>
      <c r="B152" s="90" t="s">
        <v>9997</v>
      </c>
      <c r="C152" s="90" t="s">
        <v>602</v>
      </c>
      <c r="D152" s="90" t="s">
        <v>602</v>
      </c>
      <c r="E152" s="92" t="s">
        <v>603</v>
      </c>
      <c r="F152" s="90" t="s">
        <v>334</v>
      </c>
      <c r="G152" s="93" t="s">
        <v>52</v>
      </c>
      <c r="H152" s="90"/>
      <c r="I152" s="93">
        <v>1</v>
      </c>
      <c r="J152" s="90" t="s">
        <v>54</v>
      </c>
      <c r="K152" s="93" t="s">
        <v>55</v>
      </c>
      <c r="L152" s="190">
        <v>44096</v>
      </c>
      <c r="M152" s="190">
        <v>44097</v>
      </c>
      <c r="N152" s="127">
        <v>44083</v>
      </c>
      <c r="O152" s="127">
        <v>44083</v>
      </c>
      <c r="P152" s="96" t="s">
        <v>604</v>
      </c>
      <c r="Q152" s="92"/>
      <c r="R152" s="90" t="s">
        <v>81</v>
      </c>
      <c r="S152" s="90"/>
      <c r="T152" s="95" t="s">
        <v>75</v>
      </c>
      <c r="U152" s="90"/>
      <c r="V152" s="131"/>
    </row>
    <row r="153" spans="1:22" s="11" customFormat="1" ht="66" hidden="1" customHeight="1" x14ac:dyDescent="0.25">
      <c r="A153" s="89" t="s">
        <v>582</v>
      </c>
      <c r="B153" s="90" t="s">
        <v>9997</v>
      </c>
      <c r="C153" s="90" t="s">
        <v>584</v>
      </c>
      <c r="D153" s="90" t="s">
        <v>584</v>
      </c>
      <c r="E153" s="92" t="s">
        <v>605</v>
      </c>
      <c r="F153" s="90" t="s">
        <v>334</v>
      </c>
      <c r="G153" s="93" t="s">
        <v>52</v>
      </c>
      <c r="H153" s="90"/>
      <c r="I153" s="93">
        <v>1</v>
      </c>
      <c r="J153" s="90" t="s">
        <v>99</v>
      </c>
      <c r="K153" s="93" t="s">
        <v>63</v>
      </c>
      <c r="L153" s="190">
        <v>44083</v>
      </c>
      <c r="M153" s="190">
        <v>44083</v>
      </c>
      <c r="N153" s="127">
        <v>44083</v>
      </c>
      <c r="O153" s="127">
        <v>44083</v>
      </c>
      <c r="P153" s="96" t="s">
        <v>606</v>
      </c>
      <c r="Q153" s="92"/>
      <c r="R153" s="90" t="s">
        <v>607</v>
      </c>
      <c r="S153" s="90"/>
      <c r="T153" s="95" t="s">
        <v>75</v>
      </c>
      <c r="U153" s="90"/>
      <c r="V153" s="131"/>
    </row>
    <row r="154" spans="1:22" s="11" customFormat="1" ht="66" hidden="1" customHeight="1" x14ac:dyDescent="0.25">
      <c r="A154" s="89" t="s">
        <v>582</v>
      </c>
      <c r="B154" s="90" t="s">
        <v>9997</v>
      </c>
      <c r="C154" s="90" t="s">
        <v>584</v>
      </c>
      <c r="D154" s="90" t="s">
        <v>584</v>
      </c>
      <c r="E154" s="92" t="s">
        <v>560</v>
      </c>
      <c r="F154" s="90" t="s">
        <v>334</v>
      </c>
      <c r="G154" s="93" t="s">
        <v>52</v>
      </c>
      <c r="H154" s="90"/>
      <c r="I154" s="93">
        <v>1</v>
      </c>
      <c r="J154" s="90" t="s">
        <v>62</v>
      </c>
      <c r="K154" s="93" t="s">
        <v>63</v>
      </c>
      <c r="L154" s="190">
        <v>44088</v>
      </c>
      <c r="M154" s="190">
        <v>44088</v>
      </c>
      <c r="N154" s="127">
        <v>44088</v>
      </c>
      <c r="O154" s="127">
        <v>44088</v>
      </c>
      <c r="P154" s="96" t="s">
        <v>608</v>
      </c>
      <c r="Q154" s="92"/>
      <c r="R154" s="90" t="s">
        <v>609</v>
      </c>
      <c r="S154" s="90"/>
      <c r="T154" s="95" t="s">
        <v>75</v>
      </c>
      <c r="U154" s="90"/>
      <c r="V154" s="131"/>
    </row>
    <row r="155" spans="1:22" s="11" customFormat="1" ht="66" hidden="1" customHeight="1" x14ac:dyDescent="0.25">
      <c r="A155" s="89" t="s">
        <v>582</v>
      </c>
      <c r="B155" s="90" t="s">
        <v>9997</v>
      </c>
      <c r="C155" s="90" t="s">
        <v>610</v>
      </c>
      <c r="D155" s="90" t="s">
        <v>610</v>
      </c>
      <c r="E155" s="92" t="s">
        <v>611</v>
      </c>
      <c r="F155" s="90" t="s">
        <v>532</v>
      </c>
      <c r="G155" s="93" t="s">
        <v>52</v>
      </c>
      <c r="H155" s="90"/>
      <c r="I155" s="93">
        <v>1</v>
      </c>
      <c r="J155" s="90" t="s">
        <v>54</v>
      </c>
      <c r="K155" s="93" t="s">
        <v>55</v>
      </c>
      <c r="L155" s="114">
        <v>44149</v>
      </c>
      <c r="M155" s="114">
        <f>L155+4</f>
        <v>44153</v>
      </c>
      <c r="N155" s="94">
        <v>44149</v>
      </c>
      <c r="O155" s="94">
        <v>44150</v>
      </c>
      <c r="P155" s="96" t="s">
        <v>612</v>
      </c>
      <c r="Q155" s="92"/>
      <c r="R155" s="90" t="s">
        <v>74</v>
      </c>
      <c r="S155" s="90"/>
      <c r="T155" s="95" t="s">
        <v>75</v>
      </c>
      <c r="U155" s="90"/>
      <c r="V155" s="131"/>
    </row>
    <row r="156" spans="1:22" s="11" customFormat="1" ht="66" hidden="1" customHeight="1" x14ac:dyDescent="0.25">
      <c r="A156" s="89" t="s">
        <v>582</v>
      </c>
      <c r="B156" s="90" t="s">
        <v>9997</v>
      </c>
      <c r="C156" s="90" t="s">
        <v>613</v>
      </c>
      <c r="D156" s="90" t="s">
        <v>613</v>
      </c>
      <c r="E156" s="92" t="s">
        <v>614</v>
      </c>
      <c r="F156" s="90" t="s">
        <v>532</v>
      </c>
      <c r="G156" s="93" t="s">
        <v>52</v>
      </c>
      <c r="H156" s="90"/>
      <c r="I156" s="93">
        <v>1</v>
      </c>
      <c r="J156" s="90" t="s">
        <v>54</v>
      </c>
      <c r="K156" s="93" t="s">
        <v>55</v>
      </c>
      <c r="L156" s="114">
        <v>44198</v>
      </c>
      <c r="M156" s="114">
        <v>44199</v>
      </c>
      <c r="N156" s="94">
        <v>44184</v>
      </c>
      <c r="O156" s="94">
        <v>44184</v>
      </c>
      <c r="P156" s="174" t="s">
        <v>615</v>
      </c>
      <c r="Q156" s="92"/>
      <c r="R156" s="90" t="s">
        <v>616</v>
      </c>
      <c r="S156" s="90"/>
      <c r="T156" s="95"/>
      <c r="U156" s="90" t="s">
        <v>617</v>
      </c>
      <c r="V156" s="131"/>
    </row>
    <row r="157" spans="1:22" s="11" customFormat="1" ht="66" hidden="1" customHeight="1" x14ac:dyDescent="0.25">
      <c r="A157" s="89" t="s">
        <v>582</v>
      </c>
      <c r="B157" s="90" t="s">
        <v>9997</v>
      </c>
      <c r="C157" s="90" t="s">
        <v>59</v>
      </c>
      <c r="D157" s="90" t="s">
        <v>59</v>
      </c>
      <c r="E157" s="92" t="s">
        <v>618</v>
      </c>
      <c r="F157" s="90" t="s">
        <v>334</v>
      </c>
      <c r="G157" s="93" t="s">
        <v>52</v>
      </c>
      <c r="H157" s="90"/>
      <c r="I157" s="93">
        <v>1</v>
      </c>
      <c r="J157" s="90" t="s">
        <v>62</v>
      </c>
      <c r="K157" s="93" t="s">
        <v>63</v>
      </c>
      <c r="L157" s="114">
        <v>44167</v>
      </c>
      <c r="M157" s="114">
        <v>44167</v>
      </c>
      <c r="N157" s="94">
        <v>44167</v>
      </c>
      <c r="O157" s="94">
        <v>44167</v>
      </c>
      <c r="P157" s="174" t="s">
        <v>619</v>
      </c>
      <c r="Q157" s="92"/>
      <c r="R157" s="90" t="s">
        <v>620</v>
      </c>
      <c r="S157" s="90"/>
      <c r="T157" s="95" t="s">
        <v>66</v>
      </c>
      <c r="U157" s="90"/>
      <c r="V157" s="131"/>
    </row>
    <row r="158" spans="1:22" s="11" customFormat="1" ht="66" hidden="1" customHeight="1" x14ac:dyDescent="0.25">
      <c r="A158" s="113" t="s">
        <v>582</v>
      </c>
      <c r="B158" s="90" t="s">
        <v>9997</v>
      </c>
      <c r="C158" s="155" t="s">
        <v>621</v>
      </c>
      <c r="D158" s="155" t="s">
        <v>621</v>
      </c>
      <c r="E158" s="157" t="s">
        <v>622</v>
      </c>
      <c r="F158" s="155" t="s">
        <v>532</v>
      </c>
      <c r="G158" s="158" t="s">
        <v>52</v>
      </c>
      <c r="H158" s="155"/>
      <c r="I158" s="158">
        <v>1</v>
      </c>
      <c r="J158" s="155" t="s">
        <v>54</v>
      </c>
      <c r="K158" s="158" t="s">
        <v>55</v>
      </c>
      <c r="L158" s="190">
        <v>44212</v>
      </c>
      <c r="M158" s="190">
        <v>44213</v>
      </c>
      <c r="N158" s="94">
        <v>44212</v>
      </c>
      <c r="O158" s="94">
        <v>44213</v>
      </c>
      <c r="P158" s="174" t="s">
        <v>623</v>
      </c>
      <c r="Q158" s="92"/>
      <c r="R158" s="90" t="s">
        <v>624</v>
      </c>
      <c r="S158" s="90"/>
      <c r="T158" s="95" t="s">
        <v>75</v>
      </c>
      <c r="U158" s="90"/>
      <c r="V158" s="131"/>
    </row>
    <row r="159" spans="1:22" s="11" customFormat="1" ht="66" hidden="1" customHeight="1" x14ac:dyDescent="0.25">
      <c r="A159" s="89" t="s">
        <v>625</v>
      </c>
      <c r="B159" s="90" t="s">
        <v>9998</v>
      </c>
      <c r="C159" s="91" t="s">
        <v>627</v>
      </c>
      <c r="D159" s="91" t="s">
        <v>627</v>
      </c>
      <c r="E159" s="92" t="s">
        <v>628</v>
      </c>
      <c r="F159" s="90" t="s">
        <v>629</v>
      </c>
      <c r="G159" s="93" t="s">
        <v>52</v>
      </c>
      <c r="H159" s="90"/>
      <c r="I159" s="93" t="s">
        <v>53</v>
      </c>
      <c r="J159" s="90" t="s">
        <v>54</v>
      </c>
      <c r="K159" s="93" t="s">
        <v>55</v>
      </c>
      <c r="L159" s="114">
        <v>43579</v>
      </c>
      <c r="M159" s="114">
        <v>43579</v>
      </c>
      <c r="N159" s="114">
        <v>43579</v>
      </c>
      <c r="O159" s="114">
        <v>43579</v>
      </c>
      <c r="P159" s="96" t="s">
        <v>630</v>
      </c>
      <c r="Q159" s="96"/>
      <c r="R159" s="90" t="s">
        <v>117</v>
      </c>
      <c r="S159" s="90"/>
      <c r="T159" s="95" t="s">
        <v>75</v>
      </c>
      <c r="U159" s="90"/>
      <c r="V159" s="131"/>
    </row>
    <row r="160" spans="1:22" s="11" customFormat="1" ht="66" hidden="1" customHeight="1" x14ac:dyDescent="0.25">
      <c r="A160" s="89" t="s">
        <v>625</v>
      </c>
      <c r="B160" s="90" t="s">
        <v>9998</v>
      </c>
      <c r="C160" s="91" t="s">
        <v>631</v>
      </c>
      <c r="D160" s="91" t="s">
        <v>627</v>
      </c>
      <c r="E160" s="92" t="s">
        <v>632</v>
      </c>
      <c r="F160" s="90" t="s">
        <v>633</v>
      </c>
      <c r="G160" s="93" t="s">
        <v>52</v>
      </c>
      <c r="H160" s="90"/>
      <c r="I160" s="93" t="s">
        <v>53</v>
      </c>
      <c r="J160" s="90" t="s">
        <v>54</v>
      </c>
      <c r="K160" s="93" t="s">
        <v>55</v>
      </c>
      <c r="L160" s="114">
        <v>43600</v>
      </c>
      <c r="M160" s="114">
        <f>L160+12</f>
        <v>43612</v>
      </c>
      <c r="N160" s="114">
        <v>43610</v>
      </c>
      <c r="O160" s="114">
        <f>N160</f>
        <v>43610</v>
      </c>
      <c r="P160" s="96" t="s">
        <v>634</v>
      </c>
      <c r="Q160" s="96"/>
      <c r="R160" s="90" t="s">
        <v>117</v>
      </c>
      <c r="S160" s="90"/>
      <c r="T160" s="95"/>
      <c r="U160" s="90"/>
      <c r="V160" s="131">
        <v>1</v>
      </c>
    </row>
    <row r="161" spans="1:22" s="11" customFormat="1" ht="66" hidden="1" customHeight="1" x14ac:dyDescent="0.25">
      <c r="A161" s="89" t="s">
        <v>635</v>
      </c>
      <c r="B161" s="90" t="s">
        <v>636</v>
      </c>
      <c r="C161" s="90" t="s">
        <v>637</v>
      </c>
      <c r="D161" s="90" t="s">
        <v>637</v>
      </c>
      <c r="E161" s="92" t="s">
        <v>638</v>
      </c>
      <c r="F161" s="90" t="s">
        <v>51</v>
      </c>
      <c r="G161" s="93" t="s">
        <v>52</v>
      </c>
      <c r="H161" s="90"/>
      <c r="I161" s="93" t="s">
        <v>53</v>
      </c>
      <c r="J161" s="90" t="s">
        <v>54</v>
      </c>
      <c r="K161" s="93" t="s">
        <v>55</v>
      </c>
      <c r="L161" s="114">
        <v>43763</v>
      </c>
      <c r="M161" s="114">
        <f>L161+16</f>
        <v>43779</v>
      </c>
      <c r="N161" s="94">
        <v>43770</v>
      </c>
      <c r="O161" s="94">
        <v>43770</v>
      </c>
      <c r="P161" s="92" t="s">
        <v>639</v>
      </c>
      <c r="Q161" s="92"/>
      <c r="R161" s="90" t="s">
        <v>156</v>
      </c>
      <c r="S161" s="90"/>
      <c r="T161" s="95" t="s">
        <v>66</v>
      </c>
      <c r="U161" s="90"/>
      <c r="V161" s="131"/>
    </row>
    <row r="162" spans="1:22" s="11" customFormat="1" ht="66" hidden="1" customHeight="1" x14ac:dyDescent="0.25">
      <c r="A162" s="89" t="s">
        <v>635</v>
      </c>
      <c r="B162" s="90" t="s">
        <v>636</v>
      </c>
      <c r="C162" s="90" t="s">
        <v>59</v>
      </c>
      <c r="D162" s="90" t="s">
        <v>59</v>
      </c>
      <c r="E162" s="92" t="s">
        <v>640</v>
      </c>
      <c r="F162" s="90" t="s">
        <v>51</v>
      </c>
      <c r="G162" s="93" t="s">
        <v>52</v>
      </c>
      <c r="H162" s="90"/>
      <c r="I162" s="93" t="s">
        <v>53</v>
      </c>
      <c r="J162" s="90" t="s">
        <v>62</v>
      </c>
      <c r="K162" s="93" t="s">
        <v>63</v>
      </c>
      <c r="L162" s="114">
        <v>43762</v>
      </c>
      <c r="M162" s="114">
        <v>43762</v>
      </c>
      <c r="N162" s="94">
        <v>43762</v>
      </c>
      <c r="O162" s="94">
        <v>43762</v>
      </c>
      <c r="P162" s="92" t="s">
        <v>641</v>
      </c>
      <c r="Q162" s="92" t="s">
        <v>642</v>
      </c>
      <c r="R162" s="90" t="s">
        <v>156</v>
      </c>
      <c r="S162" s="90"/>
      <c r="T162" s="95" t="s">
        <v>66</v>
      </c>
      <c r="U162" s="90"/>
      <c r="V162" s="132"/>
    </row>
    <row r="163" spans="1:22" s="11" customFormat="1" ht="66" hidden="1" customHeight="1" x14ac:dyDescent="0.25">
      <c r="A163" s="89" t="s">
        <v>635</v>
      </c>
      <c r="B163" s="90" t="s">
        <v>636</v>
      </c>
      <c r="C163" s="91" t="s">
        <v>643</v>
      </c>
      <c r="D163" s="91" t="s">
        <v>643</v>
      </c>
      <c r="E163" s="92" t="s">
        <v>50</v>
      </c>
      <c r="F163" s="90" t="s">
        <v>644</v>
      </c>
      <c r="G163" s="93" t="s">
        <v>52</v>
      </c>
      <c r="H163" s="90"/>
      <c r="I163" s="93" t="s">
        <v>53</v>
      </c>
      <c r="J163" s="90" t="s">
        <v>54</v>
      </c>
      <c r="K163" s="93" t="s">
        <v>55</v>
      </c>
      <c r="L163" s="114">
        <v>43822</v>
      </c>
      <c r="M163" s="114">
        <f>L163+15</f>
        <v>43837</v>
      </c>
      <c r="N163" s="94">
        <v>43825</v>
      </c>
      <c r="O163" s="94">
        <v>43825</v>
      </c>
      <c r="P163" s="92" t="s">
        <v>645</v>
      </c>
      <c r="Q163" s="92"/>
      <c r="R163" s="90" t="s">
        <v>551</v>
      </c>
      <c r="S163" s="90"/>
      <c r="T163" s="95" t="s">
        <v>66</v>
      </c>
      <c r="U163" s="90"/>
      <c r="V163" s="131"/>
    </row>
    <row r="164" spans="1:22" s="11" customFormat="1" ht="66" hidden="1" customHeight="1" x14ac:dyDescent="0.25">
      <c r="A164" s="89" t="s">
        <v>635</v>
      </c>
      <c r="B164" s="90" t="s">
        <v>636</v>
      </c>
      <c r="C164" s="91" t="s">
        <v>59</v>
      </c>
      <c r="D164" s="91" t="s">
        <v>59</v>
      </c>
      <c r="E164" s="92" t="s">
        <v>211</v>
      </c>
      <c r="F164" s="90" t="s">
        <v>51</v>
      </c>
      <c r="G164" s="93" t="s">
        <v>52</v>
      </c>
      <c r="H164" s="90"/>
      <c r="I164" s="93" t="s">
        <v>53</v>
      </c>
      <c r="J164" s="90" t="s">
        <v>62</v>
      </c>
      <c r="K164" s="93" t="s">
        <v>63</v>
      </c>
      <c r="L164" s="114">
        <v>43820</v>
      </c>
      <c r="M164" s="114">
        <v>43820</v>
      </c>
      <c r="N164" s="94">
        <v>43820</v>
      </c>
      <c r="O164" s="94">
        <v>43820</v>
      </c>
      <c r="P164" s="92" t="s">
        <v>646</v>
      </c>
      <c r="Q164" s="92"/>
      <c r="R164" s="90" t="s">
        <v>156</v>
      </c>
      <c r="S164" s="90"/>
      <c r="T164" s="95" t="s">
        <v>66</v>
      </c>
      <c r="U164" s="90"/>
      <c r="V164" s="132"/>
    </row>
    <row r="165" spans="1:22" s="11" customFormat="1" ht="66" hidden="1" customHeight="1" x14ac:dyDescent="0.25">
      <c r="A165" s="89" t="s">
        <v>635</v>
      </c>
      <c r="B165" s="90" t="s">
        <v>636</v>
      </c>
      <c r="C165" s="91" t="s">
        <v>59</v>
      </c>
      <c r="D165" s="91" t="s">
        <v>59</v>
      </c>
      <c r="E165" s="92" t="s">
        <v>647</v>
      </c>
      <c r="F165" s="90" t="s">
        <v>148</v>
      </c>
      <c r="G165" s="93" t="s">
        <v>52</v>
      </c>
      <c r="H165" s="90"/>
      <c r="I165" s="93" t="s">
        <v>53</v>
      </c>
      <c r="J165" s="90" t="s">
        <v>62</v>
      </c>
      <c r="K165" s="93" t="s">
        <v>63</v>
      </c>
      <c r="L165" s="114">
        <v>43946</v>
      </c>
      <c r="M165" s="114">
        <v>43946</v>
      </c>
      <c r="N165" s="94">
        <v>43946</v>
      </c>
      <c r="O165" s="94">
        <v>43946</v>
      </c>
      <c r="P165" s="96" t="s">
        <v>648</v>
      </c>
      <c r="Q165" s="92"/>
      <c r="R165" s="90" t="s">
        <v>156</v>
      </c>
      <c r="S165" s="90"/>
      <c r="T165" s="95" t="s">
        <v>66</v>
      </c>
      <c r="U165" s="90"/>
      <c r="V165" s="131"/>
    </row>
    <row r="166" spans="1:22" s="11" customFormat="1" ht="66" hidden="1" customHeight="1" x14ac:dyDescent="0.25">
      <c r="A166" s="89" t="s">
        <v>635</v>
      </c>
      <c r="B166" s="90" t="s">
        <v>636</v>
      </c>
      <c r="C166" s="90" t="s">
        <v>59</v>
      </c>
      <c r="D166" s="90" t="s">
        <v>59</v>
      </c>
      <c r="E166" s="92" t="s">
        <v>211</v>
      </c>
      <c r="F166" s="90" t="s">
        <v>51</v>
      </c>
      <c r="G166" s="93" t="s">
        <v>52</v>
      </c>
      <c r="H166" s="90"/>
      <c r="I166" s="93" t="s">
        <v>53</v>
      </c>
      <c r="J166" s="90" t="s">
        <v>62</v>
      </c>
      <c r="K166" s="93" t="s">
        <v>63</v>
      </c>
      <c r="L166" s="114">
        <v>43946</v>
      </c>
      <c r="M166" s="114">
        <v>43946</v>
      </c>
      <c r="N166" s="94">
        <v>43946</v>
      </c>
      <c r="O166" s="94">
        <v>43946</v>
      </c>
      <c r="P166" s="96" t="s">
        <v>649</v>
      </c>
      <c r="Q166" s="92"/>
      <c r="R166" s="90" t="s">
        <v>156</v>
      </c>
      <c r="S166" s="90"/>
      <c r="T166" s="95" t="s">
        <v>66</v>
      </c>
      <c r="U166" s="90"/>
      <c r="V166" s="131"/>
    </row>
    <row r="167" spans="1:22" s="11" customFormat="1" ht="66" hidden="1" customHeight="1" x14ac:dyDescent="0.25">
      <c r="A167" s="89" t="s">
        <v>635</v>
      </c>
      <c r="B167" s="90" t="s">
        <v>636</v>
      </c>
      <c r="C167" s="90" t="s">
        <v>650</v>
      </c>
      <c r="D167" s="90" t="s">
        <v>650</v>
      </c>
      <c r="E167" s="92" t="s">
        <v>651</v>
      </c>
      <c r="F167" s="90" t="s">
        <v>652</v>
      </c>
      <c r="G167" s="93" t="s">
        <v>52</v>
      </c>
      <c r="H167" s="90"/>
      <c r="I167" s="93">
        <v>1</v>
      </c>
      <c r="J167" s="90" t="s">
        <v>54</v>
      </c>
      <c r="K167" s="93" t="s">
        <v>55</v>
      </c>
      <c r="L167" s="190">
        <v>44092</v>
      </c>
      <c r="M167" s="190">
        <v>44094</v>
      </c>
      <c r="N167" s="127">
        <v>44078</v>
      </c>
      <c r="O167" s="127">
        <v>44078</v>
      </c>
      <c r="P167" s="96" t="s">
        <v>653</v>
      </c>
      <c r="Q167" s="92"/>
      <c r="R167" s="90" t="s">
        <v>203</v>
      </c>
      <c r="S167" s="90"/>
      <c r="T167" s="95" t="s">
        <v>66</v>
      </c>
      <c r="U167" s="90"/>
      <c r="V167" s="131"/>
    </row>
    <row r="168" spans="1:22" s="11" customFormat="1" ht="66" hidden="1" customHeight="1" x14ac:dyDescent="0.25">
      <c r="A168" s="89" t="s">
        <v>635</v>
      </c>
      <c r="B168" s="90" t="s">
        <v>636</v>
      </c>
      <c r="C168" s="90" t="s">
        <v>650</v>
      </c>
      <c r="D168" s="90" t="s">
        <v>650</v>
      </c>
      <c r="E168" s="92" t="s">
        <v>651</v>
      </c>
      <c r="F168" s="90" t="s">
        <v>652</v>
      </c>
      <c r="G168" s="93" t="s">
        <v>52</v>
      </c>
      <c r="H168" s="90"/>
      <c r="I168" s="93">
        <v>1</v>
      </c>
      <c r="J168" s="90" t="s">
        <v>99</v>
      </c>
      <c r="K168" s="93" t="s">
        <v>63</v>
      </c>
      <c r="L168" s="190">
        <v>44083</v>
      </c>
      <c r="M168" s="190">
        <v>44083</v>
      </c>
      <c r="N168" s="127">
        <v>44083</v>
      </c>
      <c r="O168" s="127">
        <v>44083</v>
      </c>
      <c r="P168" s="96" t="s">
        <v>654</v>
      </c>
      <c r="Q168" s="92"/>
      <c r="R168" s="90" t="s">
        <v>156</v>
      </c>
      <c r="S168" s="90"/>
      <c r="T168" s="95" t="s">
        <v>66</v>
      </c>
      <c r="U168" s="90"/>
      <c r="V168" s="131"/>
    </row>
    <row r="169" spans="1:22" s="11" customFormat="1" ht="66" hidden="1" customHeight="1" x14ac:dyDescent="0.25">
      <c r="A169" s="89" t="s">
        <v>635</v>
      </c>
      <c r="B169" s="90" t="s">
        <v>636</v>
      </c>
      <c r="C169" s="90" t="s">
        <v>655</v>
      </c>
      <c r="D169" s="90" t="s">
        <v>655</v>
      </c>
      <c r="E169" s="92" t="s">
        <v>656</v>
      </c>
      <c r="F169" s="90" t="s">
        <v>657</v>
      </c>
      <c r="G169" s="93" t="s">
        <v>52</v>
      </c>
      <c r="H169" s="90"/>
      <c r="I169" s="93">
        <v>1</v>
      </c>
      <c r="J169" s="90" t="s">
        <v>54</v>
      </c>
      <c r="K169" s="93" t="s">
        <v>55</v>
      </c>
      <c r="L169" s="114">
        <v>44131</v>
      </c>
      <c r="M169" s="114">
        <v>44132</v>
      </c>
      <c r="N169" s="94">
        <v>44125</v>
      </c>
      <c r="O169" s="94">
        <v>44125</v>
      </c>
      <c r="P169" s="96" t="s">
        <v>658</v>
      </c>
      <c r="Q169" s="92"/>
      <c r="R169" s="90" t="s">
        <v>659</v>
      </c>
      <c r="S169" s="90"/>
      <c r="T169" s="95" t="s">
        <v>66</v>
      </c>
      <c r="U169" s="90"/>
      <c r="V169" s="131"/>
    </row>
    <row r="170" spans="1:22" s="11" customFormat="1" ht="66" hidden="1" customHeight="1" x14ac:dyDescent="0.25">
      <c r="A170" s="89" t="s">
        <v>9999</v>
      </c>
      <c r="B170" s="90" t="s">
        <v>660</v>
      </c>
      <c r="C170" s="90" t="s">
        <v>59</v>
      </c>
      <c r="D170" s="90" t="s">
        <v>59</v>
      </c>
      <c r="E170" s="92" t="s">
        <v>211</v>
      </c>
      <c r="F170" s="90" t="s">
        <v>290</v>
      </c>
      <c r="G170" s="93" t="s">
        <v>52</v>
      </c>
      <c r="H170" s="90"/>
      <c r="I170" s="93">
        <v>1</v>
      </c>
      <c r="J170" s="90" t="s">
        <v>62</v>
      </c>
      <c r="K170" s="93" t="s">
        <v>63</v>
      </c>
      <c r="L170" s="114">
        <v>44114</v>
      </c>
      <c r="M170" s="114">
        <v>44114</v>
      </c>
      <c r="N170" s="94">
        <v>44114</v>
      </c>
      <c r="O170" s="94">
        <v>44114</v>
      </c>
      <c r="P170" s="96" t="s">
        <v>661</v>
      </c>
      <c r="Q170" s="92"/>
      <c r="R170" s="90" t="s">
        <v>74</v>
      </c>
      <c r="S170" s="90"/>
      <c r="T170" s="95" t="s">
        <v>66</v>
      </c>
      <c r="U170" s="90"/>
      <c r="V170" s="131"/>
    </row>
    <row r="171" spans="1:22" s="11" customFormat="1" ht="66" hidden="1" customHeight="1" x14ac:dyDescent="0.25">
      <c r="A171" s="113" t="s">
        <v>662</v>
      </c>
      <c r="B171" s="90" t="s">
        <v>663</v>
      </c>
      <c r="C171" s="91" t="s">
        <v>664</v>
      </c>
      <c r="D171" s="91" t="s">
        <v>664</v>
      </c>
      <c r="E171" s="92" t="s">
        <v>665</v>
      </c>
      <c r="F171" s="90" t="s">
        <v>666</v>
      </c>
      <c r="G171" s="93" t="s">
        <v>52</v>
      </c>
      <c r="H171" s="90"/>
      <c r="I171" s="93" t="s">
        <v>53</v>
      </c>
      <c r="J171" s="90" t="s">
        <v>54</v>
      </c>
      <c r="K171" s="93" t="s">
        <v>55</v>
      </c>
      <c r="L171" s="114">
        <v>43556</v>
      </c>
      <c r="M171" s="114">
        <f>L171+29</f>
        <v>43585</v>
      </c>
      <c r="N171" s="114">
        <v>43559</v>
      </c>
      <c r="O171" s="114">
        <v>43559</v>
      </c>
      <c r="P171" s="96" t="s">
        <v>667</v>
      </c>
      <c r="Q171" s="96"/>
      <c r="R171" s="90" t="s">
        <v>668</v>
      </c>
      <c r="S171" s="90"/>
      <c r="T171" s="95" t="s">
        <v>75</v>
      </c>
      <c r="U171" s="90"/>
      <c r="V171" s="131"/>
    </row>
    <row r="172" spans="1:22" s="11" customFormat="1" ht="66" hidden="1" customHeight="1" x14ac:dyDescent="0.25">
      <c r="A172" s="113" t="s">
        <v>662</v>
      </c>
      <c r="B172" s="90" t="s">
        <v>663</v>
      </c>
      <c r="C172" s="91" t="s">
        <v>669</v>
      </c>
      <c r="D172" s="91" t="s">
        <v>669</v>
      </c>
      <c r="E172" s="92" t="s">
        <v>670</v>
      </c>
      <c r="F172" s="90" t="s">
        <v>79</v>
      </c>
      <c r="G172" s="93" t="s">
        <v>52</v>
      </c>
      <c r="H172" s="90"/>
      <c r="I172" s="93" t="s">
        <v>53</v>
      </c>
      <c r="J172" s="90" t="s">
        <v>54</v>
      </c>
      <c r="K172" s="93" t="s">
        <v>55</v>
      </c>
      <c r="L172" s="114">
        <v>43556</v>
      </c>
      <c r="M172" s="114">
        <f>L172+29</f>
        <v>43585</v>
      </c>
      <c r="N172" s="114">
        <v>43593</v>
      </c>
      <c r="O172" s="114">
        <v>43593</v>
      </c>
      <c r="P172" s="96" t="s">
        <v>671</v>
      </c>
      <c r="Q172" s="96"/>
      <c r="R172" s="90" t="s">
        <v>385</v>
      </c>
      <c r="S172" s="90"/>
      <c r="T172" s="95" t="s">
        <v>75</v>
      </c>
      <c r="U172" s="90"/>
      <c r="V172" s="131"/>
    </row>
    <row r="173" spans="1:22" s="11" customFormat="1" ht="66" hidden="1" customHeight="1" x14ac:dyDescent="0.25">
      <c r="A173" s="89" t="s">
        <v>662</v>
      </c>
      <c r="B173" s="90" t="s">
        <v>663</v>
      </c>
      <c r="C173" s="91" t="s">
        <v>672</v>
      </c>
      <c r="D173" s="91" t="s">
        <v>672</v>
      </c>
      <c r="E173" s="92" t="s">
        <v>673</v>
      </c>
      <c r="F173" s="90" t="s">
        <v>674</v>
      </c>
      <c r="G173" s="93" t="s">
        <v>52</v>
      </c>
      <c r="H173" s="90"/>
      <c r="I173" s="93" t="s">
        <v>53</v>
      </c>
      <c r="J173" s="90" t="s">
        <v>54</v>
      </c>
      <c r="K173" s="93" t="s">
        <v>55</v>
      </c>
      <c r="L173" s="114">
        <v>43599</v>
      </c>
      <c r="M173" s="114">
        <f>L173+23</f>
        <v>43622</v>
      </c>
      <c r="N173" s="114">
        <v>43612</v>
      </c>
      <c r="O173" s="114">
        <v>43616</v>
      </c>
      <c r="P173" s="96" t="s">
        <v>675</v>
      </c>
      <c r="Q173" s="96"/>
      <c r="R173" s="90" t="s">
        <v>117</v>
      </c>
      <c r="S173" s="90"/>
      <c r="T173" s="95" t="s">
        <v>75</v>
      </c>
      <c r="U173" s="90"/>
      <c r="V173" s="131"/>
    </row>
    <row r="174" spans="1:22" s="11" customFormat="1" ht="66" hidden="1" customHeight="1" x14ac:dyDescent="0.25">
      <c r="A174" s="89" t="s">
        <v>662</v>
      </c>
      <c r="B174" s="90" t="s">
        <v>663</v>
      </c>
      <c r="C174" s="91" t="s">
        <v>676</v>
      </c>
      <c r="D174" s="91" t="s">
        <v>676</v>
      </c>
      <c r="E174" s="92" t="s">
        <v>677</v>
      </c>
      <c r="F174" s="90" t="s">
        <v>678</v>
      </c>
      <c r="G174" s="93" t="s">
        <v>52</v>
      </c>
      <c r="H174" s="90"/>
      <c r="I174" s="93" t="s">
        <v>53</v>
      </c>
      <c r="J174" s="90" t="s">
        <v>54</v>
      </c>
      <c r="K174" s="93" t="s">
        <v>55</v>
      </c>
      <c r="L174" s="114">
        <v>43580</v>
      </c>
      <c r="M174" s="114">
        <f>L174+35</f>
        <v>43615</v>
      </c>
      <c r="N174" s="114">
        <v>43609</v>
      </c>
      <c r="O174" s="114">
        <v>43610</v>
      </c>
      <c r="P174" s="96" t="s">
        <v>679</v>
      </c>
      <c r="Q174" s="96"/>
      <c r="R174" s="90" t="s">
        <v>680</v>
      </c>
      <c r="S174" s="90"/>
      <c r="T174" s="95" t="s">
        <v>75</v>
      </c>
      <c r="U174" s="90"/>
      <c r="V174" s="131"/>
    </row>
    <row r="175" spans="1:22" s="11" customFormat="1" ht="66" hidden="1" customHeight="1" x14ac:dyDescent="0.25">
      <c r="A175" s="89" t="s">
        <v>662</v>
      </c>
      <c r="B175" s="90" t="s">
        <v>681</v>
      </c>
      <c r="C175" s="91" t="s">
        <v>682</v>
      </c>
      <c r="D175" s="91" t="s">
        <v>682</v>
      </c>
      <c r="E175" s="92" t="s">
        <v>683</v>
      </c>
      <c r="F175" s="90" t="s">
        <v>320</v>
      </c>
      <c r="G175" s="93" t="s">
        <v>52</v>
      </c>
      <c r="H175" s="90"/>
      <c r="I175" s="93" t="s">
        <v>53</v>
      </c>
      <c r="J175" s="90" t="s">
        <v>54</v>
      </c>
      <c r="K175" s="93" t="s">
        <v>55</v>
      </c>
      <c r="L175" s="114">
        <v>43608</v>
      </c>
      <c r="M175" s="114">
        <f>L175+20</f>
        <v>43628</v>
      </c>
      <c r="N175" s="114">
        <v>43614</v>
      </c>
      <c r="O175" s="114">
        <v>43615</v>
      </c>
      <c r="P175" s="96" t="s">
        <v>684</v>
      </c>
      <c r="Q175" s="96"/>
      <c r="R175" s="90" t="s">
        <v>381</v>
      </c>
      <c r="S175" s="90"/>
      <c r="T175" s="95" t="s">
        <v>66</v>
      </c>
      <c r="U175" s="90"/>
      <c r="V175" s="131"/>
    </row>
    <row r="176" spans="1:22" s="11" customFormat="1" ht="66" hidden="1" customHeight="1" x14ac:dyDescent="0.25">
      <c r="A176" s="89" t="s">
        <v>662</v>
      </c>
      <c r="B176" s="90" t="s">
        <v>681</v>
      </c>
      <c r="C176" s="91" t="s">
        <v>685</v>
      </c>
      <c r="D176" s="91" t="s">
        <v>685</v>
      </c>
      <c r="E176" s="92" t="s">
        <v>686</v>
      </c>
      <c r="F176" s="90" t="s">
        <v>320</v>
      </c>
      <c r="G176" s="93" t="s">
        <v>52</v>
      </c>
      <c r="H176" s="90"/>
      <c r="I176" s="93" t="s">
        <v>53</v>
      </c>
      <c r="J176" s="90" t="s">
        <v>54</v>
      </c>
      <c r="K176" s="93" t="s">
        <v>55</v>
      </c>
      <c r="L176" s="114">
        <v>43608</v>
      </c>
      <c r="M176" s="114">
        <f>L176+20</f>
        <v>43628</v>
      </c>
      <c r="N176" s="114">
        <v>43614</v>
      </c>
      <c r="O176" s="114">
        <v>43615</v>
      </c>
      <c r="P176" s="96" t="s">
        <v>687</v>
      </c>
      <c r="Q176" s="96"/>
      <c r="R176" s="90" t="s">
        <v>381</v>
      </c>
      <c r="S176" s="90"/>
      <c r="T176" s="95" t="s">
        <v>66</v>
      </c>
      <c r="U176" s="90"/>
      <c r="V176" s="131"/>
    </row>
    <row r="177" spans="1:22" s="11" customFormat="1" ht="66" hidden="1" customHeight="1" x14ac:dyDescent="0.25">
      <c r="A177" s="89" t="s">
        <v>662</v>
      </c>
      <c r="B177" s="90" t="s">
        <v>663</v>
      </c>
      <c r="C177" s="91" t="s">
        <v>688</v>
      </c>
      <c r="D177" s="91" t="s">
        <v>688</v>
      </c>
      <c r="E177" s="92" t="s">
        <v>689</v>
      </c>
      <c r="F177" s="90" t="s">
        <v>690</v>
      </c>
      <c r="G177" s="93" t="s">
        <v>52</v>
      </c>
      <c r="H177" s="90"/>
      <c r="I177" s="93" t="s">
        <v>53</v>
      </c>
      <c r="J177" s="90" t="s">
        <v>54</v>
      </c>
      <c r="K177" s="93" t="s">
        <v>55</v>
      </c>
      <c r="L177" s="114">
        <v>43613</v>
      </c>
      <c r="M177" s="114">
        <f>L177+40</f>
        <v>43653</v>
      </c>
      <c r="N177" s="114">
        <v>43619</v>
      </c>
      <c r="O177" s="114">
        <v>43622</v>
      </c>
      <c r="P177" s="96" t="s">
        <v>691</v>
      </c>
      <c r="Q177" s="96"/>
      <c r="R177" s="90" t="s">
        <v>117</v>
      </c>
      <c r="S177" s="90"/>
      <c r="T177" s="95" t="s">
        <v>66</v>
      </c>
      <c r="U177" s="90"/>
      <c r="V177" s="131"/>
    </row>
    <row r="178" spans="1:22" s="11" customFormat="1" ht="66" hidden="1" customHeight="1" x14ac:dyDescent="0.25">
      <c r="A178" s="89" t="s">
        <v>662</v>
      </c>
      <c r="B178" s="90" t="s">
        <v>681</v>
      </c>
      <c r="C178" s="91" t="s">
        <v>692</v>
      </c>
      <c r="D178" s="91" t="s">
        <v>692</v>
      </c>
      <c r="E178" s="92" t="s">
        <v>693</v>
      </c>
      <c r="F178" s="90" t="s">
        <v>320</v>
      </c>
      <c r="G178" s="93" t="s">
        <v>52</v>
      </c>
      <c r="H178" s="90"/>
      <c r="I178" s="93" t="s">
        <v>53</v>
      </c>
      <c r="J178" s="90" t="s">
        <v>54</v>
      </c>
      <c r="K178" s="93" t="s">
        <v>55</v>
      </c>
      <c r="L178" s="114">
        <v>43632</v>
      </c>
      <c r="M178" s="114">
        <v>43634</v>
      </c>
      <c r="N178" s="114">
        <v>43632</v>
      </c>
      <c r="O178" s="114">
        <v>43634</v>
      </c>
      <c r="P178" s="96" t="s">
        <v>694</v>
      </c>
      <c r="Q178" s="96"/>
      <c r="R178" s="90" t="s">
        <v>385</v>
      </c>
      <c r="S178" s="90"/>
      <c r="T178" s="95" t="s">
        <v>75</v>
      </c>
      <c r="U178" s="90"/>
      <c r="V178" s="131"/>
    </row>
    <row r="179" spans="1:22" s="11" customFormat="1" ht="66" hidden="1" customHeight="1" x14ac:dyDescent="0.25">
      <c r="A179" s="89" t="s">
        <v>662</v>
      </c>
      <c r="B179" s="90" t="s">
        <v>663</v>
      </c>
      <c r="C179" s="91" t="s">
        <v>695</v>
      </c>
      <c r="D179" s="91" t="s">
        <v>695</v>
      </c>
      <c r="E179" s="92" t="s">
        <v>693</v>
      </c>
      <c r="F179" s="90" t="s">
        <v>320</v>
      </c>
      <c r="G179" s="93" t="s">
        <v>52</v>
      </c>
      <c r="H179" s="90"/>
      <c r="I179" s="93" t="s">
        <v>53</v>
      </c>
      <c r="J179" s="90" t="s">
        <v>54</v>
      </c>
      <c r="K179" s="93" t="s">
        <v>55</v>
      </c>
      <c r="L179" s="114">
        <v>43635</v>
      </c>
      <c r="M179" s="114">
        <f>L179+90</f>
        <v>43725</v>
      </c>
      <c r="N179" s="114">
        <v>43736</v>
      </c>
      <c r="O179" s="114">
        <v>43736</v>
      </c>
      <c r="P179" s="96" t="s">
        <v>696</v>
      </c>
      <c r="Q179" s="96"/>
      <c r="R179" s="90" t="s">
        <v>697</v>
      </c>
      <c r="S179" s="90"/>
      <c r="T179" s="95" t="s">
        <v>75</v>
      </c>
      <c r="U179" s="90"/>
      <c r="V179" s="131"/>
    </row>
    <row r="180" spans="1:22" s="11" customFormat="1" ht="66" hidden="1" customHeight="1" x14ac:dyDescent="0.25">
      <c r="A180" s="89" t="s">
        <v>662</v>
      </c>
      <c r="B180" s="90" t="s">
        <v>663</v>
      </c>
      <c r="C180" s="91" t="s">
        <v>698</v>
      </c>
      <c r="D180" s="91" t="s">
        <v>698</v>
      </c>
      <c r="E180" s="92" t="s">
        <v>693</v>
      </c>
      <c r="F180" s="90" t="s">
        <v>320</v>
      </c>
      <c r="G180" s="93" t="s">
        <v>52</v>
      </c>
      <c r="H180" s="90"/>
      <c r="I180" s="93" t="s">
        <v>53</v>
      </c>
      <c r="J180" s="90" t="s">
        <v>54</v>
      </c>
      <c r="K180" s="93" t="s">
        <v>55</v>
      </c>
      <c r="L180" s="114">
        <v>43635</v>
      </c>
      <c r="M180" s="114">
        <f>L180+90</f>
        <v>43725</v>
      </c>
      <c r="N180" s="114">
        <v>43736</v>
      </c>
      <c r="O180" s="114">
        <v>43736</v>
      </c>
      <c r="P180" s="96" t="s">
        <v>699</v>
      </c>
      <c r="Q180" s="96"/>
      <c r="R180" s="90" t="s">
        <v>697</v>
      </c>
      <c r="S180" s="90"/>
      <c r="T180" s="95"/>
      <c r="U180" s="90"/>
      <c r="V180" s="131">
        <v>1</v>
      </c>
    </row>
    <row r="181" spans="1:22" s="11" customFormat="1" ht="66" hidden="1" customHeight="1" x14ac:dyDescent="0.25">
      <c r="A181" s="89" t="s">
        <v>662</v>
      </c>
      <c r="B181" s="90" t="s">
        <v>663</v>
      </c>
      <c r="C181" s="91" t="s">
        <v>700</v>
      </c>
      <c r="D181" s="91" t="s">
        <v>701</v>
      </c>
      <c r="E181" s="92" t="s">
        <v>702</v>
      </c>
      <c r="F181" s="90" t="s">
        <v>629</v>
      </c>
      <c r="G181" s="93" t="s">
        <v>703</v>
      </c>
      <c r="H181" s="90"/>
      <c r="I181" s="93" t="s">
        <v>10000</v>
      </c>
      <c r="J181" s="90" t="s">
        <v>72</v>
      </c>
      <c r="K181" s="93" t="s">
        <v>55</v>
      </c>
      <c r="L181" s="114">
        <v>43647</v>
      </c>
      <c r="M181" s="114">
        <v>43677</v>
      </c>
      <c r="N181" s="114">
        <v>43657</v>
      </c>
      <c r="O181" s="114">
        <v>43661</v>
      </c>
      <c r="P181" s="96" t="s">
        <v>704</v>
      </c>
      <c r="Q181" s="96"/>
      <c r="R181" s="90" t="s">
        <v>385</v>
      </c>
      <c r="S181" s="90"/>
      <c r="T181" s="95" t="s">
        <v>75</v>
      </c>
      <c r="U181" s="90"/>
      <c r="V181" s="131"/>
    </row>
    <row r="182" spans="1:22" s="11" customFormat="1" ht="66" hidden="1" customHeight="1" x14ac:dyDescent="0.25">
      <c r="A182" s="89" t="s">
        <v>662</v>
      </c>
      <c r="B182" s="90" t="s">
        <v>663</v>
      </c>
      <c r="C182" s="91" t="s">
        <v>700</v>
      </c>
      <c r="D182" s="91" t="s">
        <v>705</v>
      </c>
      <c r="E182" s="92" t="s">
        <v>702</v>
      </c>
      <c r="F182" s="90" t="s">
        <v>629</v>
      </c>
      <c r="G182" s="93" t="s">
        <v>703</v>
      </c>
      <c r="H182" s="90"/>
      <c r="I182" s="93" t="s">
        <v>10000</v>
      </c>
      <c r="J182" s="90" t="s">
        <v>72</v>
      </c>
      <c r="K182" s="93" t="s">
        <v>55</v>
      </c>
      <c r="L182" s="114">
        <v>43678</v>
      </c>
      <c r="M182" s="114">
        <v>43708</v>
      </c>
      <c r="N182" s="114">
        <v>43703</v>
      </c>
      <c r="O182" s="114">
        <v>43704</v>
      </c>
      <c r="P182" s="96" t="s">
        <v>706</v>
      </c>
      <c r="Q182" s="96"/>
      <c r="R182" s="90" t="s">
        <v>385</v>
      </c>
      <c r="S182" s="90"/>
      <c r="T182" s="95" t="s">
        <v>75</v>
      </c>
      <c r="U182" s="90"/>
      <c r="V182" s="131"/>
    </row>
    <row r="183" spans="1:22" s="11" customFormat="1" ht="66" hidden="1" customHeight="1" x14ac:dyDescent="0.25">
      <c r="A183" s="89" t="s">
        <v>662</v>
      </c>
      <c r="B183" s="90" t="s">
        <v>663</v>
      </c>
      <c r="C183" s="91" t="s">
        <v>700</v>
      </c>
      <c r="D183" s="91" t="s">
        <v>707</v>
      </c>
      <c r="E183" s="92" t="s">
        <v>702</v>
      </c>
      <c r="F183" s="90" t="s">
        <v>629</v>
      </c>
      <c r="G183" s="93" t="s">
        <v>703</v>
      </c>
      <c r="H183" s="90"/>
      <c r="I183" s="93" t="s">
        <v>10000</v>
      </c>
      <c r="J183" s="90" t="s">
        <v>72</v>
      </c>
      <c r="K183" s="93" t="s">
        <v>55</v>
      </c>
      <c r="L183" s="114">
        <v>43709</v>
      </c>
      <c r="M183" s="114">
        <v>43738</v>
      </c>
      <c r="N183" s="114">
        <v>43733</v>
      </c>
      <c r="O183" s="114">
        <v>43733</v>
      </c>
      <c r="P183" s="96" t="s">
        <v>708</v>
      </c>
      <c r="Q183" s="96"/>
      <c r="R183" s="90" t="s">
        <v>697</v>
      </c>
      <c r="S183" s="90"/>
      <c r="T183" s="95" t="s">
        <v>75</v>
      </c>
      <c r="U183" s="90"/>
      <c r="V183" s="131"/>
    </row>
    <row r="184" spans="1:22" s="11" customFormat="1" ht="66" hidden="1" customHeight="1" x14ac:dyDescent="0.25">
      <c r="A184" s="89" t="s">
        <v>662</v>
      </c>
      <c r="B184" s="90" t="s">
        <v>663</v>
      </c>
      <c r="C184" s="91" t="s">
        <v>700</v>
      </c>
      <c r="D184" s="91" t="s">
        <v>709</v>
      </c>
      <c r="E184" s="92" t="s">
        <v>702</v>
      </c>
      <c r="F184" s="90" t="s">
        <v>629</v>
      </c>
      <c r="G184" s="93" t="s">
        <v>703</v>
      </c>
      <c r="H184" s="90"/>
      <c r="I184" s="93" t="s">
        <v>10000</v>
      </c>
      <c r="J184" s="90" t="s">
        <v>72</v>
      </c>
      <c r="K184" s="93" t="s">
        <v>55</v>
      </c>
      <c r="L184" s="114">
        <v>43739</v>
      </c>
      <c r="M184" s="114">
        <v>43768</v>
      </c>
      <c r="N184" s="114">
        <v>43754</v>
      </c>
      <c r="O184" s="114">
        <v>43756</v>
      </c>
      <c r="P184" s="96" t="s">
        <v>710</v>
      </c>
      <c r="Q184" s="96"/>
      <c r="R184" s="90" t="s">
        <v>711</v>
      </c>
      <c r="S184" s="90"/>
      <c r="T184" s="95" t="s">
        <v>75</v>
      </c>
      <c r="U184" s="90"/>
      <c r="V184" s="131"/>
    </row>
    <row r="185" spans="1:22" s="11" customFormat="1" ht="66" hidden="1" customHeight="1" x14ac:dyDescent="0.25">
      <c r="A185" s="89" t="s">
        <v>662</v>
      </c>
      <c r="B185" s="90" t="s">
        <v>663</v>
      </c>
      <c r="C185" s="91" t="s">
        <v>700</v>
      </c>
      <c r="D185" s="91" t="s">
        <v>712</v>
      </c>
      <c r="E185" s="92" t="s">
        <v>702</v>
      </c>
      <c r="F185" s="90" t="s">
        <v>629</v>
      </c>
      <c r="G185" s="93" t="s">
        <v>168</v>
      </c>
      <c r="H185" s="90"/>
      <c r="I185" s="93" t="s">
        <v>10000</v>
      </c>
      <c r="J185" s="90" t="s">
        <v>72</v>
      </c>
      <c r="K185" s="93" t="s">
        <v>55</v>
      </c>
      <c r="L185" s="114">
        <v>43770</v>
      </c>
      <c r="M185" s="114">
        <v>43799</v>
      </c>
      <c r="N185" s="94">
        <v>43787</v>
      </c>
      <c r="O185" s="114">
        <v>43788</v>
      </c>
      <c r="P185" s="120" t="s">
        <v>713</v>
      </c>
      <c r="Q185" s="96"/>
      <c r="R185" s="90" t="s">
        <v>714</v>
      </c>
      <c r="S185" s="90"/>
      <c r="T185" s="95" t="s">
        <v>75</v>
      </c>
      <c r="U185" s="90"/>
      <c r="V185" s="131"/>
    </row>
    <row r="186" spans="1:22" s="11" customFormat="1" ht="66" hidden="1" customHeight="1" x14ac:dyDescent="0.25">
      <c r="A186" s="89" t="s">
        <v>662</v>
      </c>
      <c r="B186" s="90" t="s">
        <v>663</v>
      </c>
      <c r="C186" s="91" t="s">
        <v>700</v>
      </c>
      <c r="D186" s="91" t="s">
        <v>715</v>
      </c>
      <c r="E186" s="92" t="s">
        <v>702</v>
      </c>
      <c r="F186" s="90" t="s">
        <v>629</v>
      </c>
      <c r="G186" s="93" t="s">
        <v>703</v>
      </c>
      <c r="H186" s="90"/>
      <c r="I186" s="93" t="s">
        <v>10000</v>
      </c>
      <c r="J186" s="90" t="s">
        <v>72</v>
      </c>
      <c r="K186" s="93" t="s">
        <v>55</v>
      </c>
      <c r="L186" s="114">
        <v>43800</v>
      </c>
      <c r="M186" s="114">
        <v>43829</v>
      </c>
      <c r="N186" s="114">
        <v>43829</v>
      </c>
      <c r="O186" s="114">
        <f>N186+1</f>
        <v>43830</v>
      </c>
      <c r="P186" s="96" t="s">
        <v>546</v>
      </c>
      <c r="Q186" s="96"/>
      <c r="R186" s="90" t="s">
        <v>716</v>
      </c>
      <c r="S186" s="90"/>
      <c r="T186" s="95" t="s">
        <v>75</v>
      </c>
      <c r="U186" s="90"/>
      <c r="V186" s="131"/>
    </row>
    <row r="187" spans="1:22" s="11" customFormat="1" ht="66" hidden="1" customHeight="1" x14ac:dyDescent="0.25">
      <c r="A187" s="89" t="s">
        <v>662</v>
      </c>
      <c r="B187" s="90" t="s">
        <v>663</v>
      </c>
      <c r="C187" s="91" t="s">
        <v>700</v>
      </c>
      <c r="D187" s="91" t="s">
        <v>717</v>
      </c>
      <c r="E187" s="92" t="s">
        <v>702</v>
      </c>
      <c r="F187" s="90" t="s">
        <v>629</v>
      </c>
      <c r="G187" s="93" t="s">
        <v>703</v>
      </c>
      <c r="H187" s="90"/>
      <c r="I187" s="93" t="s">
        <v>10000</v>
      </c>
      <c r="J187" s="90" t="s">
        <v>72</v>
      </c>
      <c r="K187" s="93" t="s">
        <v>55</v>
      </c>
      <c r="L187" s="114">
        <v>43831</v>
      </c>
      <c r="M187" s="114">
        <v>43861</v>
      </c>
      <c r="N187" s="114">
        <v>43836</v>
      </c>
      <c r="O187" s="114">
        <v>43837</v>
      </c>
      <c r="P187" s="96" t="s">
        <v>718</v>
      </c>
      <c r="Q187" s="96"/>
      <c r="R187" s="90" t="s">
        <v>719</v>
      </c>
      <c r="S187" s="90"/>
      <c r="T187" s="95" t="s">
        <v>75</v>
      </c>
      <c r="U187" s="90"/>
      <c r="V187" s="131"/>
    </row>
    <row r="188" spans="1:22" s="11" customFormat="1" ht="66" hidden="1" customHeight="1" x14ac:dyDescent="0.25">
      <c r="A188" s="89" t="s">
        <v>662</v>
      </c>
      <c r="B188" s="90" t="s">
        <v>663</v>
      </c>
      <c r="C188" s="91" t="s">
        <v>700</v>
      </c>
      <c r="D188" s="91" t="s">
        <v>720</v>
      </c>
      <c r="E188" s="92" t="s">
        <v>702</v>
      </c>
      <c r="F188" s="90" t="s">
        <v>629</v>
      </c>
      <c r="G188" s="93" t="s">
        <v>703</v>
      </c>
      <c r="H188" s="90"/>
      <c r="I188" s="93" t="s">
        <v>10000</v>
      </c>
      <c r="J188" s="90" t="s">
        <v>72</v>
      </c>
      <c r="K188" s="93" t="s">
        <v>55</v>
      </c>
      <c r="L188" s="114">
        <v>43862</v>
      </c>
      <c r="M188" s="114">
        <v>43890</v>
      </c>
      <c r="N188" s="114">
        <v>43864</v>
      </c>
      <c r="O188" s="114">
        <v>43865</v>
      </c>
      <c r="P188" s="96" t="s">
        <v>721</v>
      </c>
      <c r="Q188" s="96"/>
      <c r="R188" s="90" t="s">
        <v>722</v>
      </c>
      <c r="S188" s="90"/>
      <c r="T188" s="95" t="s">
        <v>75</v>
      </c>
      <c r="U188" s="90"/>
      <c r="V188" s="131"/>
    </row>
    <row r="189" spans="1:22" s="11" customFormat="1" ht="66" hidden="1" customHeight="1" x14ac:dyDescent="0.25">
      <c r="A189" s="89" t="s">
        <v>662</v>
      </c>
      <c r="B189" s="90" t="s">
        <v>663</v>
      </c>
      <c r="C189" s="91" t="s">
        <v>700</v>
      </c>
      <c r="D189" s="91" t="s">
        <v>723</v>
      </c>
      <c r="E189" s="92" t="s">
        <v>702</v>
      </c>
      <c r="F189" s="90" t="s">
        <v>629</v>
      </c>
      <c r="G189" s="93" t="s">
        <v>703</v>
      </c>
      <c r="H189" s="90"/>
      <c r="I189" s="93" t="s">
        <v>10000</v>
      </c>
      <c r="J189" s="90" t="s">
        <v>72</v>
      </c>
      <c r="K189" s="93" t="s">
        <v>55</v>
      </c>
      <c r="L189" s="114">
        <v>43891</v>
      </c>
      <c r="M189" s="114">
        <v>43919</v>
      </c>
      <c r="N189" s="114">
        <v>43892</v>
      </c>
      <c r="O189" s="114">
        <v>43893</v>
      </c>
      <c r="P189" s="96" t="s">
        <v>724</v>
      </c>
      <c r="Q189" s="96"/>
      <c r="R189" s="90" t="s">
        <v>725</v>
      </c>
      <c r="S189" s="90"/>
      <c r="T189" s="95" t="s">
        <v>75</v>
      </c>
      <c r="U189" s="90"/>
      <c r="V189" s="131"/>
    </row>
    <row r="190" spans="1:22" s="11" customFormat="1" ht="66" hidden="1" customHeight="1" x14ac:dyDescent="0.25">
      <c r="A190" s="89" t="s">
        <v>662</v>
      </c>
      <c r="B190" s="90" t="s">
        <v>663</v>
      </c>
      <c r="C190" s="91" t="s">
        <v>700</v>
      </c>
      <c r="D190" s="91" t="s">
        <v>726</v>
      </c>
      <c r="E190" s="92" t="s">
        <v>702</v>
      </c>
      <c r="F190" s="90" t="s">
        <v>629</v>
      </c>
      <c r="G190" s="93" t="s">
        <v>703</v>
      </c>
      <c r="H190" s="90"/>
      <c r="I190" s="93" t="s">
        <v>10000</v>
      </c>
      <c r="J190" s="90" t="s">
        <v>72</v>
      </c>
      <c r="K190" s="93" t="s">
        <v>55</v>
      </c>
      <c r="L190" s="114">
        <v>43922</v>
      </c>
      <c r="M190" s="114">
        <v>43951</v>
      </c>
      <c r="N190" s="114">
        <v>43941</v>
      </c>
      <c r="O190" s="114">
        <v>43942</v>
      </c>
      <c r="P190" s="96" t="s">
        <v>727</v>
      </c>
      <c r="Q190" s="96"/>
      <c r="R190" s="90" t="s">
        <v>728</v>
      </c>
      <c r="S190" s="90"/>
      <c r="T190" s="95" t="s">
        <v>75</v>
      </c>
      <c r="U190" s="90"/>
      <c r="V190" s="132"/>
    </row>
    <row r="191" spans="1:22" s="11" customFormat="1" ht="66" hidden="1" customHeight="1" x14ac:dyDescent="0.25">
      <c r="A191" s="89" t="s">
        <v>662</v>
      </c>
      <c r="B191" s="90" t="s">
        <v>663</v>
      </c>
      <c r="C191" s="91" t="s">
        <v>700</v>
      </c>
      <c r="D191" s="91" t="s">
        <v>729</v>
      </c>
      <c r="E191" s="92" t="s">
        <v>702</v>
      </c>
      <c r="F191" s="90" t="s">
        <v>629</v>
      </c>
      <c r="G191" s="93" t="s">
        <v>703</v>
      </c>
      <c r="H191" s="90"/>
      <c r="I191" s="93" t="s">
        <v>10000</v>
      </c>
      <c r="J191" s="90" t="s">
        <v>72</v>
      </c>
      <c r="K191" s="93" t="s">
        <v>55</v>
      </c>
      <c r="L191" s="114">
        <v>43952</v>
      </c>
      <c r="M191" s="114">
        <v>43981</v>
      </c>
      <c r="N191" s="114">
        <v>43955</v>
      </c>
      <c r="O191" s="114">
        <v>43955</v>
      </c>
      <c r="P191" s="96" t="s">
        <v>730</v>
      </c>
      <c r="Q191" s="96"/>
      <c r="R191" s="90" t="s">
        <v>731</v>
      </c>
      <c r="S191" s="90"/>
      <c r="T191" s="95" t="s">
        <v>75</v>
      </c>
      <c r="U191" s="90"/>
      <c r="V191" s="132"/>
    </row>
    <row r="192" spans="1:22" s="11" customFormat="1" ht="66" hidden="1" customHeight="1" x14ac:dyDescent="0.25">
      <c r="A192" s="89" t="s">
        <v>662</v>
      </c>
      <c r="B192" s="90" t="s">
        <v>663</v>
      </c>
      <c r="C192" s="91" t="s">
        <v>700</v>
      </c>
      <c r="D192" s="91" t="s">
        <v>732</v>
      </c>
      <c r="E192" s="92" t="s">
        <v>702</v>
      </c>
      <c r="F192" s="90" t="s">
        <v>629</v>
      </c>
      <c r="G192" s="93" t="s">
        <v>703</v>
      </c>
      <c r="H192" s="90"/>
      <c r="I192" s="93" t="s">
        <v>10000</v>
      </c>
      <c r="J192" s="90" t="s">
        <v>72</v>
      </c>
      <c r="K192" s="93" t="s">
        <v>55</v>
      </c>
      <c r="L192" s="114">
        <v>43983</v>
      </c>
      <c r="M192" s="114">
        <v>44012</v>
      </c>
      <c r="N192" s="114">
        <v>44007</v>
      </c>
      <c r="O192" s="114">
        <v>44007</v>
      </c>
      <c r="P192" s="96" t="s">
        <v>733</v>
      </c>
      <c r="Q192" s="96"/>
      <c r="R192" s="90" t="s">
        <v>734</v>
      </c>
      <c r="S192" s="90"/>
      <c r="T192" s="95" t="s">
        <v>75</v>
      </c>
      <c r="U192" s="90"/>
      <c r="V192" s="132"/>
    </row>
    <row r="193" spans="1:22" s="11" customFormat="1" ht="66" hidden="1" customHeight="1" x14ac:dyDescent="0.25">
      <c r="A193" s="89" t="s">
        <v>662</v>
      </c>
      <c r="B193" s="90" t="s">
        <v>663</v>
      </c>
      <c r="C193" s="91" t="s">
        <v>700</v>
      </c>
      <c r="D193" s="91" t="s">
        <v>735</v>
      </c>
      <c r="E193" s="92" t="s">
        <v>702</v>
      </c>
      <c r="F193" s="90" t="s">
        <v>629</v>
      </c>
      <c r="G193" s="93" t="s">
        <v>703</v>
      </c>
      <c r="H193" s="90"/>
      <c r="I193" s="93" t="s">
        <v>10000</v>
      </c>
      <c r="J193" s="90" t="s">
        <v>72</v>
      </c>
      <c r="K193" s="93" t="s">
        <v>55</v>
      </c>
      <c r="L193" s="114">
        <v>44013</v>
      </c>
      <c r="M193" s="114">
        <v>44042</v>
      </c>
      <c r="N193" s="114">
        <v>44021</v>
      </c>
      <c r="O193" s="114">
        <v>44022</v>
      </c>
      <c r="P193" s="96" t="s">
        <v>736</v>
      </c>
      <c r="Q193" s="96"/>
      <c r="R193" s="90" t="s">
        <v>737</v>
      </c>
      <c r="S193" s="90"/>
      <c r="T193" s="95" t="s">
        <v>75</v>
      </c>
      <c r="U193" s="90"/>
      <c r="V193" s="132"/>
    </row>
    <row r="194" spans="1:22" s="11" customFormat="1" ht="66" hidden="1" customHeight="1" x14ac:dyDescent="0.25">
      <c r="A194" s="89" t="s">
        <v>662</v>
      </c>
      <c r="B194" s="90" t="s">
        <v>663</v>
      </c>
      <c r="C194" s="91" t="s">
        <v>700</v>
      </c>
      <c r="D194" s="91" t="s">
        <v>738</v>
      </c>
      <c r="E194" s="92" t="s">
        <v>702</v>
      </c>
      <c r="F194" s="90" t="s">
        <v>629</v>
      </c>
      <c r="G194" s="93" t="s">
        <v>703</v>
      </c>
      <c r="H194" s="90" t="s">
        <v>739</v>
      </c>
      <c r="I194" s="93">
        <v>1</v>
      </c>
      <c r="J194" s="90" t="s">
        <v>72</v>
      </c>
      <c r="K194" s="93" t="s">
        <v>55</v>
      </c>
      <c r="L194" s="114">
        <v>44044</v>
      </c>
      <c r="M194" s="114">
        <v>44073</v>
      </c>
      <c r="N194" s="114">
        <v>44047</v>
      </c>
      <c r="O194" s="114">
        <v>44047</v>
      </c>
      <c r="P194" s="96" t="s">
        <v>740</v>
      </c>
      <c r="Q194" s="96"/>
      <c r="R194" s="90" t="s">
        <v>734</v>
      </c>
      <c r="S194" s="90"/>
      <c r="T194" s="95" t="s">
        <v>75</v>
      </c>
      <c r="U194" s="90"/>
      <c r="V194" s="132"/>
    </row>
    <row r="195" spans="1:22" s="11" customFormat="1" ht="66" hidden="1" customHeight="1" x14ac:dyDescent="0.25">
      <c r="A195" s="89" t="s">
        <v>662</v>
      </c>
      <c r="B195" s="90" t="s">
        <v>663</v>
      </c>
      <c r="C195" s="91" t="s">
        <v>700</v>
      </c>
      <c r="D195" s="91" t="s">
        <v>738</v>
      </c>
      <c r="E195" s="92" t="s">
        <v>702</v>
      </c>
      <c r="F195" s="90" t="s">
        <v>629</v>
      </c>
      <c r="G195" s="93" t="s">
        <v>703</v>
      </c>
      <c r="H195" s="90" t="s">
        <v>741</v>
      </c>
      <c r="I195" s="93">
        <v>1</v>
      </c>
      <c r="J195" s="90" t="s">
        <v>72</v>
      </c>
      <c r="K195" s="93" t="s">
        <v>55</v>
      </c>
      <c r="L195" s="114">
        <v>44044</v>
      </c>
      <c r="M195" s="114">
        <v>44073</v>
      </c>
      <c r="N195" s="114">
        <v>44046</v>
      </c>
      <c r="O195" s="114">
        <v>44046</v>
      </c>
      <c r="P195" s="96" t="s">
        <v>742</v>
      </c>
      <c r="Q195" s="96"/>
      <c r="R195" s="90" t="s">
        <v>743</v>
      </c>
      <c r="S195" s="90"/>
      <c r="T195" s="95" t="s">
        <v>75</v>
      </c>
      <c r="U195" s="90"/>
      <c r="V195" s="132"/>
    </row>
    <row r="196" spans="1:22" s="11" customFormat="1" ht="66" hidden="1" customHeight="1" x14ac:dyDescent="0.25">
      <c r="A196" s="89" t="s">
        <v>662</v>
      </c>
      <c r="B196" s="90" t="s">
        <v>663</v>
      </c>
      <c r="C196" s="91" t="s">
        <v>700</v>
      </c>
      <c r="D196" s="91" t="s">
        <v>744</v>
      </c>
      <c r="E196" s="92" t="s">
        <v>702</v>
      </c>
      <c r="F196" s="90" t="s">
        <v>629</v>
      </c>
      <c r="G196" s="93" t="s">
        <v>703</v>
      </c>
      <c r="H196" s="90" t="s">
        <v>739</v>
      </c>
      <c r="I196" s="93">
        <v>1</v>
      </c>
      <c r="J196" s="90" t="s">
        <v>72</v>
      </c>
      <c r="K196" s="93" t="s">
        <v>55</v>
      </c>
      <c r="L196" s="114">
        <v>44075</v>
      </c>
      <c r="M196" s="114">
        <v>44104</v>
      </c>
      <c r="N196" s="114">
        <v>44082</v>
      </c>
      <c r="O196" s="114">
        <v>44082</v>
      </c>
      <c r="P196" s="96" t="s">
        <v>745</v>
      </c>
      <c r="Q196" s="96"/>
      <c r="R196" s="90" t="s">
        <v>746</v>
      </c>
      <c r="S196" s="90"/>
      <c r="T196" s="95" t="s">
        <v>75</v>
      </c>
      <c r="U196" s="90"/>
      <c r="V196" s="132"/>
    </row>
    <row r="197" spans="1:22" s="11" customFormat="1" ht="66" hidden="1" customHeight="1" x14ac:dyDescent="0.25">
      <c r="A197" s="89" t="s">
        <v>662</v>
      </c>
      <c r="B197" s="90" t="s">
        <v>663</v>
      </c>
      <c r="C197" s="91" t="s">
        <v>700</v>
      </c>
      <c r="D197" s="91" t="s">
        <v>744</v>
      </c>
      <c r="E197" s="92" t="s">
        <v>702</v>
      </c>
      <c r="F197" s="90" t="s">
        <v>629</v>
      </c>
      <c r="G197" s="93" t="s">
        <v>703</v>
      </c>
      <c r="H197" s="90" t="s">
        <v>741</v>
      </c>
      <c r="I197" s="93">
        <v>1</v>
      </c>
      <c r="J197" s="90" t="s">
        <v>72</v>
      </c>
      <c r="K197" s="93" t="s">
        <v>55</v>
      </c>
      <c r="L197" s="114">
        <v>44075</v>
      </c>
      <c r="M197" s="114">
        <v>44104</v>
      </c>
      <c r="N197" s="114">
        <v>44082</v>
      </c>
      <c r="O197" s="114">
        <v>44082</v>
      </c>
      <c r="P197" s="96" t="s">
        <v>747</v>
      </c>
      <c r="Q197" s="96"/>
      <c r="R197" s="90" t="s">
        <v>746</v>
      </c>
      <c r="S197" s="90"/>
      <c r="T197" s="95" t="s">
        <v>75</v>
      </c>
      <c r="U197" s="90"/>
      <c r="V197" s="132"/>
    </row>
    <row r="198" spans="1:22" s="11" customFormat="1" ht="66" hidden="1" customHeight="1" x14ac:dyDescent="0.25">
      <c r="A198" s="89" t="s">
        <v>662</v>
      </c>
      <c r="B198" s="90" t="s">
        <v>663</v>
      </c>
      <c r="C198" s="91" t="s">
        <v>700</v>
      </c>
      <c r="D198" s="91" t="s">
        <v>748</v>
      </c>
      <c r="E198" s="92" t="s">
        <v>702</v>
      </c>
      <c r="F198" s="90" t="s">
        <v>629</v>
      </c>
      <c r="G198" s="93" t="s">
        <v>703</v>
      </c>
      <c r="H198" s="90" t="s">
        <v>739</v>
      </c>
      <c r="I198" s="93">
        <v>1</v>
      </c>
      <c r="J198" s="90" t="s">
        <v>72</v>
      </c>
      <c r="K198" s="93" t="s">
        <v>55</v>
      </c>
      <c r="L198" s="114">
        <v>44105</v>
      </c>
      <c r="M198" s="114">
        <v>44134</v>
      </c>
      <c r="N198" s="114">
        <v>44109</v>
      </c>
      <c r="O198" s="114">
        <v>44110</v>
      </c>
      <c r="P198" s="96" t="s">
        <v>749</v>
      </c>
      <c r="Q198" s="96"/>
      <c r="R198" s="90" t="s">
        <v>731</v>
      </c>
      <c r="S198" s="90"/>
      <c r="T198" s="95" t="s">
        <v>75</v>
      </c>
      <c r="U198" s="90"/>
      <c r="V198" s="132"/>
    </row>
    <row r="199" spans="1:22" s="11" customFormat="1" ht="66" hidden="1" customHeight="1" x14ac:dyDescent="0.25">
      <c r="A199" s="89" t="s">
        <v>662</v>
      </c>
      <c r="B199" s="90" t="s">
        <v>663</v>
      </c>
      <c r="C199" s="91" t="s">
        <v>700</v>
      </c>
      <c r="D199" s="91" t="s">
        <v>748</v>
      </c>
      <c r="E199" s="92" t="s">
        <v>702</v>
      </c>
      <c r="F199" s="90" t="s">
        <v>629</v>
      </c>
      <c r="G199" s="93" t="s">
        <v>703</v>
      </c>
      <c r="H199" s="90" t="s">
        <v>741</v>
      </c>
      <c r="I199" s="93">
        <v>1</v>
      </c>
      <c r="J199" s="90" t="s">
        <v>72</v>
      </c>
      <c r="K199" s="93" t="s">
        <v>55</v>
      </c>
      <c r="L199" s="114">
        <v>44105</v>
      </c>
      <c r="M199" s="114">
        <v>44134</v>
      </c>
      <c r="N199" s="114">
        <v>44109</v>
      </c>
      <c r="O199" s="114">
        <v>44110</v>
      </c>
      <c r="P199" s="96" t="s">
        <v>750</v>
      </c>
      <c r="Q199" s="96"/>
      <c r="R199" s="90" t="s">
        <v>731</v>
      </c>
      <c r="S199" s="90"/>
      <c r="T199" s="95" t="s">
        <v>75</v>
      </c>
      <c r="U199" s="90"/>
      <c r="V199" s="132"/>
    </row>
    <row r="200" spans="1:22" s="11" customFormat="1" ht="66" hidden="1" customHeight="1" x14ac:dyDescent="0.25">
      <c r="A200" s="89" t="s">
        <v>662</v>
      </c>
      <c r="B200" s="90" t="s">
        <v>663</v>
      </c>
      <c r="C200" s="91" t="s">
        <v>700</v>
      </c>
      <c r="D200" s="91" t="s">
        <v>751</v>
      </c>
      <c r="E200" s="92" t="s">
        <v>702</v>
      </c>
      <c r="F200" s="90" t="s">
        <v>629</v>
      </c>
      <c r="G200" s="93" t="s">
        <v>168</v>
      </c>
      <c r="H200" s="90" t="s">
        <v>739</v>
      </c>
      <c r="I200" s="93">
        <v>1</v>
      </c>
      <c r="J200" s="90" t="s">
        <v>72</v>
      </c>
      <c r="K200" s="93" t="s">
        <v>55</v>
      </c>
      <c r="L200" s="114">
        <v>44136</v>
      </c>
      <c r="M200" s="114">
        <v>44165</v>
      </c>
      <c r="N200" s="114">
        <v>44139</v>
      </c>
      <c r="O200" s="114">
        <v>44140</v>
      </c>
      <c r="P200" s="96" t="s">
        <v>752</v>
      </c>
      <c r="Q200" s="96"/>
      <c r="R200" s="90" t="s">
        <v>753</v>
      </c>
      <c r="S200" s="90"/>
      <c r="T200" s="95" t="s">
        <v>75</v>
      </c>
      <c r="U200" s="90"/>
      <c r="V200" s="132"/>
    </row>
    <row r="201" spans="1:22" s="11" customFormat="1" ht="66" hidden="1" customHeight="1" x14ac:dyDescent="0.25">
      <c r="A201" s="89" t="s">
        <v>662</v>
      </c>
      <c r="B201" s="90" t="s">
        <v>663</v>
      </c>
      <c r="C201" s="91" t="s">
        <v>700</v>
      </c>
      <c r="D201" s="91" t="s">
        <v>751</v>
      </c>
      <c r="E201" s="92" t="s">
        <v>702</v>
      </c>
      <c r="F201" s="90" t="s">
        <v>629</v>
      </c>
      <c r="G201" s="93" t="s">
        <v>168</v>
      </c>
      <c r="H201" s="90" t="s">
        <v>741</v>
      </c>
      <c r="I201" s="93">
        <v>1</v>
      </c>
      <c r="J201" s="90" t="s">
        <v>72</v>
      </c>
      <c r="K201" s="93" t="s">
        <v>55</v>
      </c>
      <c r="L201" s="114">
        <v>44136</v>
      </c>
      <c r="M201" s="114">
        <v>44165</v>
      </c>
      <c r="N201" s="114">
        <v>44139</v>
      </c>
      <c r="O201" s="114">
        <v>44140</v>
      </c>
      <c r="P201" s="96" t="s">
        <v>754</v>
      </c>
      <c r="Q201" s="96"/>
      <c r="R201" s="90" t="s">
        <v>755</v>
      </c>
      <c r="S201" s="90"/>
      <c r="T201" s="95" t="s">
        <v>75</v>
      </c>
      <c r="U201" s="90"/>
      <c r="V201" s="132"/>
    </row>
    <row r="202" spans="1:22" s="11" customFormat="1" ht="66" hidden="1" customHeight="1" x14ac:dyDescent="0.25">
      <c r="A202" s="89" t="s">
        <v>662</v>
      </c>
      <c r="B202" s="90" t="s">
        <v>663</v>
      </c>
      <c r="C202" s="91" t="s">
        <v>700</v>
      </c>
      <c r="D202" s="91" t="s">
        <v>756</v>
      </c>
      <c r="E202" s="92" t="s">
        <v>702</v>
      </c>
      <c r="F202" s="90" t="s">
        <v>629</v>
      </c>
      <c r="G202" s="93" t="s">
        <v>703</v>
      </c>
      <c r="H202" s="90" t="s">
        <v>739</v>
      </c>
      <c r="I202" s="93">
        <v>1</v>
      </c>
      <c r="J202" s="90" t="s">
        <v>72</v>
      </c>
      <c r="K202" s="93" t="s">
        <v>55</v>
      </c>
      <c r="L202" s="114">
        <v>44166</v>
      </c>
      <c r="M202" s="114">
        <v>44195</v>
      </c>
      <c r="N202" s="114">
        <v>44165</v>
      </c>
      <c r="O202" s="114">
        <v>44168</v>
      </c>
      <c r="P202" s="96" t="s">
        <v>757</v>
      </c>
      <c r="Q202" s="96"/>
      <c r="R202" s="90" t="s">
        <v>758</v>
      </c>
      <c r="S202" s="90"/>
      <c r="T202" s="95" t="s">
        <v>75</v>
      </c>
      <c r="U202" s="90"/>
      <c r="V202" s="132"/>
    </row>
    <row r="203" spans="1:22" s="11" customFormat="1" ht="66" hidden="1" customHeight="1" x14ac:dyDescent="0.25">
      <c r="A203" s="89" t="s">
        <v>662</v>
      </c>
      <c r="B203" s="90" t="s">
        <v>663</v>
      </c>
      <c r="C203" s="91" t="s">
        <v>700</v>
      </c>
      <c r="D203" s="91" t="s">
        <v>756</v>
      </c>
      <c r="E203" s="92" t="s">
        <v>702</v>
      </c>
      <c r="F203" s="90" t="s">
        <v>629</v>
      </c>
      <c r="G203" s="93" t="s">
        <v>703</v>
      </c>
      <c r="H203" s="90" t="s">
        <v>741</v>
      </c>
      <c r="I203" s="93">
        <v>1</v>
      </c>
      <c r="J203" s="90" t="s">
        <v>72</v>
      </c>
      <c r="K203" s="93" t="s">
        <v>55</v>
      </c>
      <c r="L203" s="114">
        <v>44166</v>
      </c>
      <c r="M203" s="114">
        <v>44195</v>
      </c>
      <c r="N203" s="114">
        <v>44165</v>
      </c>
      <c r="O203" s="114">
        <v>44168</v>
      </c>
      <c r="P203" s="96" t="s">
        <v>759</v>
      </c>
      <c r="Q203" s="96"/>
      <c r="R203" s="90" t="s">
        <v>758</v>
      </c>
      <c r="S203" s="90"/>
      <c r="T203" s="95" t="s">
        <v>75</v>
      </c>
      <c r="U203" s="90"/>
      <c r="V203" s="132"/>
    </row>
    <row r="204" spans="1:22" s="11" customFormat="1" ht="66" hidden="1" customHeight="1" x14ac:dyDescent="0.25">
      <c r="A204" s="89" t="s">
        <v>662</v>
      </c>
      <c r="B204" s="90" t="s">
        <v>663</v>
      </c>
      <c r="C204" s="91" t="s">
        <v>700</v>
      </c>
      <c r="D204" s="91" t="s">
        <v>760</v>
      </c>
      <c r="E204" s="92" t="s">
        <v>702</v>
      </c>
      <c r="F204" s="90" t="s">
        <v>629</v>
      </c>
      <c r="G204" s="93" t="s">
        <v>703</v>
      </c>
      <c r="H204" s="90" t="s">
        <v>739</v>
      </c>
      <c r="I204" s="93">
        <v>1</v>
      </c>
      <c r="J204" s="90" t="s">
        <v>72</v>
      </c>
      <c r="K204" s="93" t="s">
        <v>55</v>
      </c>
      <c r="L204" s="114">
        <v>44197</v>
      </c>
      <c r="M204" s="114">
        <v>44226</v>
      </c>
      <c r="N204" s="114">
        <v>44209</v>
      </c>
      <c r="O204" s="114">
        <v>44210</v>
      </c>
      <c r="P204" s="96" t="s">
        <v>761</v>
      </c>
      <c r="Q204" s="96"/>
      <c r="R204" s="90" t="s">
        <v>762</v>
      </c>
      <c r="S204" s="90"/>
      <c r="T204" s="95" t="s">
        <v>75</v>
      </c>
      <c r="U204" s="90"/>
      <c r="V204" s="132"/>
    </row>
    <row r="205" spans="1:22" s="11" customFormat="1" ht="66" hidden="1" customHeight="1" x14ac:dyDescent="0.25">
      <c r="A205" s="89" t="s">
        <v>662</v>
      </c>
      <c r="B205" s="90" t="s">
        <v>663</v>
      </c>
      <c r="C205" s="91" t="s">
        <v>700</v>
      </c>
      <c r="D205" s="91" t="s">
        <v>760</v>
      </c>
      <c r="E205" s="92" t="s">
        <v>702</v>
      </c>
      <c r="F205" s="90" t="s">
        <v>629</v>
      </c>
      <c r="G205" s="93" t="s">
        <v>703</v>
      </c>
      <c r="H205" s="90" t="s">
        <v>741</v>
      </c>
      <c r="I205" s="93">
        <v>1</v>
      </c>
      <c r="J205" s="90" t="s">
        <v>72</v>
      </c>
      <c r="K205" s="93" t="s">
        <v>55</v>
      </c>
      <c r="L205" s="114">
        <v>44197</v>
      </c>
      <c r="M205" s="114">
        <v>44226</v>
      </c>
      <c r="N205" s="114">
        <v>44209</v>
      </c>
      <c r="O205" s="114">
        <v>44210</v>
      </c>
      <c r="P205" s="96" t="s">
        <v>763</v>
      </c>
      <c r="Q205" s="96"/>
      <c r="R205" s="90" t="s">
        <v>762</v>
      </c>
      <c r="S205" s="90"/>
      <c r="T205" s="95" t="s">
        <v>75</v>
      </c>
      <c r="U205" s="90"/>
      <c r="V205" s="132"/>
    </row>
    <row r="206" spans="1:22" s="11" customFormat="1" ht="66" hidden="1" customHeight="1" x14ac:dyDescent="0.25">
      <c r="A206" s="89" t="s">
        <v>662</v>
      </c>
      <c r="B206" s="90" t="s">
        <v>663</v>
      </c>
      <c r="C206" s="91" t="s">
        <v>700</v>
      </c>
      <c r="D206" s="91" t="s">
        <v>764</v>
      </c>
      <c r="E206" s="92" t="s">
        <v>702</v>
      </c>
      <c r="F206" s="90" t="s">
        <v>629</v>
      </c>
      <c r="G206" s="93" t="s">
        <v>703</v>
      </c>
      <c r="H206" s="90" t="s">
        <v>739</v>
      </c>
      <c r="I206" s="93">
        <v>1</v>
      </c>
      <c r="J206" s="90" t="s">
        <v>72</v>
      </c>
      <c r="K206" s="93" t="s">
        <v>55</v>
      </c>
      <c r="L206" s="114">
        <v>44228</v>
      </c>
      <c r="M206" s="114">
        <v>44255</v>
      </c>
      <c r="N206" s="114">
        <v>44228</v>
      </c>
      <c r="O206" s="114">
        <v>44229</v>
      </c>
      <c r="P206" s="96" t="s">
        <v>765</v>
      </c>
      <c r="Q206" s="96"/>
      <c r="R206" s="90" t="s">
        <v>766</v>
      </c>
      <c r="S206" s="90"/>
      <c r="T206" s="95" t="s">
        <v>75</v>
      </c>
      <c r="U206" s="90"/>
      <c r="V206" s="132"/>
    </row>
    <row r="207" spans="1:22" s="11" customFormat="1" ht="66" hidden="1" customHeight="1" x14ac:dyDescent="0.25">
      <c r="A207" s="89" t="s">
        <v>662</v>
      </c>
      <c r="B207" s="90" t="s">
        <v>663</v>
      </c>
      <c r="C207" s="91" t="s">
        <v>700</v>
      </c>
      <c r="D207" s="91" t="s">
        <v>764</v>
      </c>
      <c r="E207" s="92" t="s">
        <v>702</v>
      </c>
      <c r="F207" s="90" t="s">
        <v>629</v>
      </c>
      <c r="G207" s="93" t="s">
        <v>703</v>
      </c>
      <c r="H207" s="90" t="s">
        <v>741</v>
      </c>
      <c r="I207" s="93">
        <v>1</v>
      </c>
      <c r="J207" s="90" t="s">
        <v>72</v>
      </c>
      <c r="K207" s="93" t="s">
        <v>55</v>
      </c>
      <c r="L207" s="114">
        <v>44228</v>
      </c>
      <c r="M207" s="114">
        <v>44255</v>
      </c>
      <c r="N207" s="114">
        <v>44228</v>
      </c>
      <c r="O207" s="114">
        <v>44229</v>
      </c>
      <c r="P207" s="96" t="s">
        <v>767</v>
      </c>
      <c r="Q207" s="96"/>
      <c r="R207" s="90" t="s">
        <v>766</v>
      </c>
      <c r="S207" s="90"/>
      <c r="T207" s="95" t="s">
        <v>75</v>
      </c>
      <c r="U207" s="90"/>
      <c r="V207" s="132"/>
    </row>
    <row r="208" spans="1:22" s="11" customFormat="1" ht="66" hidden="1" customHeight="1" x14ac:dyDescent="0.25">
      <c r="A208" s="89" t="s">
        <v>662</v>
      </c>
      <c r="B208" s="90" t="s">
        <v>663</v>
      </c>
      <c r="C208" s="91" t="s">
        <v>700</v>
      </c>
      <c r="D208" s="91" t="s">
        <v>768</v>
      </c>
      <c r="E208" s="92" t="s">
        <v>702</v>
      </c>
      <c r="F208" s="90" t="s">
        <v>629</v>
      </c>
      <c r="G208" s="93" t="s">
        <v>703</v>
      </c>
      <c r="H208" s="90" t="s">
        <v>739</v>
      </c>
      <c r="I208" s="93">
        <v>1</v>
      </c>
      <c r="J208" s="90" t="s">
        <v>72</v>
      </c>
      <c r="K208" s="93" t="s">
        <v>55</v>
      </c>
      <c r="L208" s="114">
        <v>44256</v>
      </c>
      <c r="M208" s="114">
        <v>44285</v>
      </c>
      <c r="N208" s="114">
        <v>44256</v>
      </c>
      <c r="O208" s="114">
        <v>44257</v>
      </c>
      <c r="P208" s="96" t="s">
        <v>769</v>
      </c>
      <c r="Q208" s="96"/>
      <c r="R208" s="90" t="s">
        <v>770</v>
      </c>
      <c r="S208" s="90"/>
      <c r="T208" s="95" t="s">
        <v>75</v>
      </c>
      <c r="U208" s="90"/>
      <c r="V208" s="132"/>
    </row>
    <row r="209" spans="1:22" s="11" customFormat="1" ht="66" hidden="1" customHeight="1" x14ac:dyDescent="0.25">
      <c r="A209" s="89" t="s">
        <v>662</v>
      </c>
      <c r="B209" s="90" t="s">
        <v>663</v>
      </c>
      <c r="C209" s="91" t="s">
        <v>700</v>
      </c>
      <c r="D209" s="91" t="s">
        <v>768</v>
      </c>
      <c r="E209" s="92" t="s">
        <v>702</v>
      </c>
      <c r="F209" s="90" t="s">
        <v>629</v>
      </c>
      <c r="G209" s="93" t="s">
        <v>703</v>
      </c>
      <c r="H209" s="90" t="s">
        <v>741</v>
      </c>
      <c r="I209" s="93">
        <v>1</v>
      </c>
      <c r="J209" s="90" t="s">
        <v>72</v>
      </c>
      <c r="K209" s="93" t="s">
        <v>55</v>
      </c>
      <c r="L209" s="114">
        <v>44256</v>
      </c>
      <c r="M209" s="114">
        <v>44285</v>
      </c>
      <c r="N209" s="114">
        <v>44256</v>
      </c>
      <c r="O209" s="114">
        <v>44257</v>
      </c>
      <c r="P209" s="96" t="s">
        <v>771</v>
      </c>
      <c r="Q209" s="96"/>
      <c r="R209" s="90" t="s">
        <v>772</v>
      </c>
      <c r="S209" s="90"/>
      <c r="T209" s="95" t="s">
        <v>75</v>
      </c>
      <c r="U209" s="90"/>
      <c r="V209" s="132"/>
    </row>
    <row r="210" spans="1:22" s="11" customFormat="1" ht="66" hidden="1" customHeight="1" x14ac:dyDescent="0.25">
      <c r="A210" s="89" t="s">
        <v>662</v>
      </c>
      <c r="B210" s="90" t="s">
        <v>663</v>
      </c>
      <c r="C210" s="91" t="s">
        <v>700</v>
      </c>
      <c r="D210" s="91" t="s">
        <v>773</v>
      </c>
      <c r="E210" s="92" t="s">
        <v>702</v>
      </c>
      <c r="F210" s="90" t="s">
        <v>629</v>
      </c>
      <c r="G210" s="93" t="s">
        <v>703</v>
      </c>
      <c r="H210" s="90" t="s">
        <v>739</v>
      </c>
      <c r="I210" s="93">
        <v>1</v>
      </c>
      <c r="J210" s="90" t="s">
        <v>72</v>
      </c>
      <c r="K210" s="93" t="s">
        <v>55</v>
      </c>
      <c r="L210" s="114">
        <v>44287</v>
      </c>
      <c r="M210" s="114">
        <v>44316</v>
      </c>
      <c r="N210" s="114">
        <v>44294</v>
      </c>
      <c r="O210" s="114">
        <v>44294</v>
      </c>
      <c r="P210" s="96" t="s">
        <v>774</v>
      </c>
      <c r="Q210" s="96"/>
      <c r="R210" s="90" t="s">
        <v>775</v>
      </c>
      <c r="S210" s="90"/>
      <c r="T210" s="95" t="s">
        <v>75</v>
      </c>
      <c r="U210" s="90"/>
      <c r="V210" s="132"/>
    </row>
    <row r="211" spans="1:22" s="11" customFormat="1" ht="66" hidden="1" customHeight="1" x14ac:dyDescent="0.25">
      <c r="A211" s="89" t="s">
        <v>662</v>
      </c>
      <c r="B211" s="90" t="s">
        <v>663</v>
      </c>
      <c r="C211" s="91" t="s">
        <v>700</v>
      </c>
      <c r="D211" s="91" t="s">
        <v>773</v>
      </c>
      <c r="E211" s="92" t="s">
        <v>702</v>
      </c>
      <c r="F211" s="90" t="s">
        <v>629</v>
      </c>
      <c r="G211" s="93" t="s">
        <v>703</v>
      </c>
      <c r="H211" s="90" t="s">
        <v>741</v>
      </c>
      <c r="I211" s="93">
        <v>1</v>
      </c>
      <c r="J211" s="90" t="s">
        <v>72</v>
      </c>
      <c r="K211" s="93" t="s">
        <v>55</v>
      </c>
      <c r="L211" s="114">
        <v>44287</v>
      </c>
      <c r="M211" s="114">
        <v>44316</v>
      </c>
      <c r="N211" s="114">
        <v>44295</v>
      </c>
      <c r="O211" s="114">
        <v>44295</v>
      </c>
      <c r="P211" s="96" t="s">
        <v>776</v>
      </c>
      <c r="Q211" s="96"/>
      <c r="R211" s="90" t="s">
        <v>775</v>
      </c>
      <c r="S211" s="90"/>
      <c r="T211" s="95" t="s">
        <v>75</v>
      </c>
      <c r="U211" s="90"/>
      <c r="V211" s="132"/>
    </row>
    <row r="212" spans="1:22" s="11" customFormat="1" ht="66" hidden="1" customHeight="1" x14ac:dyDescent="0.25">
      <c r="A212" s="89" t="s">
        <v>662</v>
      </c>
      <c r="B212" s="90" t="s">
        <v>663</v>
      </c>
      <c r="C212" s="91" t="s">
        <v>700</v>
      </c>
      <c r="D212" s="91" t="s">
        <v>777</v>
      </c>
      <c r="E212" s="92" t="s">
        <v>702</v>
      </c>
      <c r="F212" s="90" t="s">
        <v>629</v>
      </c>
      <c r="G212" s="93" t="s">
        <v>703</v>
      </c>
      <c r="H212" s="90" t="s">
        <v>739</v>
      </c>
      <c r="I212" s="93">
        <v>1</v>
      </c>
      <c r="J212" s="90" t="s">
        <v>72</v>
      </c>
      <c r="K212" s="93" t="s">
        <v>55</v>
      </c>
      <c r="L212" s="114">
        <v>44317</v>
      </c>
      <c r="M212" s="114">
        <v>44346</v>
      </c>
      <c r="N212" s="114">
        <v>44321</v>
      </c>
      <c r="O212" s="114">
        <v>44321</v>
      </c>
      <c r="P212" s="96" t="s">
        <v>778</v>
      </c>
      <c r="Q212" s="96"/>
      <c r="R212" s="90" t="s">
        <v>779</v>
      </c>
      <c r="S212" s="90"/>
      <c r="T212" s="95" t="s">
        <v>75</v>
      </c>
      <c r="U212" s="90"/>
      <c r="V212" s="132"/>
    </row>
    <row r="213" spans="1:22" s="11" customFormat="1" ht="66" hidden="1" customHeight="1" x14ac:dyDescent="0.25">
      <c r="A213" s="89" t="s">
        <v>662</v>
      </c>
      <c r="B213" s="90" t="s">
        <v>663</v>
      </c>
      <c r="C213" s="91" t="s">
        <v>700</v>
      </c>
      <c r="D213" s="91" t="s">
        <v>777</v>
      </c>
      <c r="E213" s="92" t="s">
        <v>702</v>
      </c>
      <c r="F213" s="90" t="s">
        <v>629</v>
      </c>
      <c r="G213" s="93" t="s">
        <v>703</v>
      </c>
      <c r="H213" s="90" t="s">
        <v>741</v>
      </c>
      <c r="I213" s="93">
        <v>1</v>
      </c>
      <c r="J213" s="90" t="s">
        <v>72</v>
      </c>
      <c r="K213" s="93" t="s">
        <v>55</v>
      </c>
      <c r="L213" s="114">
        <v>44317</v>
      </c>
      <c r="M213" s="114">
        <v>44346</v>
      </c>
      <c r="N213" s="114">
        <v>44320</v>
      </c>
      <c r="O213" s="179">
        <v>44320</v>
      </c>
      <c r="P213" s="96" t="s">
        <v>780</v>
      </c>
      <c r="Q213" s="96"/>
      <c r="R213" s="90" t="s">
        <v>779</v>
      </c>
      <c r="S213" s="90"/>
      <c r="T213" s="95" t="s">
        <v>75</v>
      </c>
      <c r="U213" s="90"/>
      <c r="V213" s="132"/>
    </row>
    <row r="214" spans="1:22" s="11" customFormat="1" ht="66" hidden="1" customHeight="1" x14ac:dyDescent="0.25">
      <c r="A214" s="89" t="s">
        <v>662</v>
      </c>
      <c r="B214" s="90" t="s">
        <v>663</v>
      </c>
      <c r="C214" s="91" t="s">
        <v>700</v>
      </c>
      <c r="D214" s="91" t="s">
        <v>781</v>
      </c>
      <c r="E214" s="92" t="s">
        <v>702</v>
      </c>
      <c r="F214" s="90" t="s">
        <v>629</v>
      </c>
      <c r="G214" s="93" t="s">
        <v>703</v>
      </c>
      <c r="H214" s="90" t="s">
        <v>739</v>
      </c>
      <c r="I214" s="93">
        <v>1</v>
      </c>
      <c r="J214" s="90" t="s">
        <v>72</v>
      </c>
      <c r="K214" s="93" t="s">
        <v>55</v>
      </c>
      <c r="L214" s="114">
        <v>44348</v>
      </c>
      <c r="M214" s="114">
        <v>44377</v>
      </c>
      <c r="N214" s="114">
        <v>44351</v>
      </c>
      <c r="O214" s="114">
        <v>44351</v>
      </c>
      <c r="P214" s="96" t="s">
        <v>782</v>
      </c>
      <c r="Q214" s="96"/>
      <c r="R214" s="90" t="s">
        <v>783</v>
      </c>
      <c r="S214" s="90"/>
      <c r="T214" s="95" t="s">
        <v>75</v>
      </c>
      <c r="U214" s="90"/>
      <c r="V214" s="132"/>
    </row>
    <row r="215" spans="1:22" s="11" customFormat="1" ht="66" hidden="1" customHeight="1" x14ac:dyDescent="0.25">
      <c r="A215" s="89" t="s">
        <v>662</v>
      </c>
      <c r="B215" s="90" t="s">
        <v>663</v>
      </c>
      <c r="C215" s="91" t="s">
        <v>700</v>
      </c>
      <c r="D215" s="91" t="s">
        <v>781</v>
      </c>
      <c r="E215" s="92" t="s">
        <v>702</v>
      </c>
      <c r="F215" s="90" t="s">
        <v>629</v>
      </c>
      <c r="G215" s="93" t="s">
        <v>703</v>
      </c>
      <c r="H215" s="90" t="s">
        <v>741</v>
      </c>
      <c r="I215" s="93">
        <v>1</v>
      </c>
      <c r="J215" s="90" t="s">
        <v>72</v>
      </c>
      <c r="K215" s="93" t="s">
        <v>55</v>
      </c>
      <c r="L215" s="114">
        <v>44348</v>
      </c>
      <c r="M215" s="114">
        <v>44377</v>
      </c>
      <c r="N215" s="114">
        <v>44350</v>
      </c>
      <c r="O215" s="114">
        <v>44350</v>
      </c>
      <c r="P215" s="96" t="s">
        <v>784</v>
      </c>
      <c r="Q215" s="96"/>
      <c r="R215" s="90" t="s">
        <v>783</v>
      </c>
      <c r="S215" s="90"/>
      <c r="T215" s="95" t="s">
        <v>75</v>
      </c>
      <c r="U215" s="90"/>
      <c r="V215" s="132"/>
    </row>
    <row r="216" spans="1:22" s="11" customFormat="1" ht="66" hidden="1" customHeight="1" x14ac:dyDescent="0.25">
      <c r="A216" s="89" t="s">
        <v>662</v>
      </c>
      <c r="B216" s="90" t="s">
        <v>663</v>
      </c>
      <c r="C216" s="91" t="s">
        <v>700</v>
      </c>
      <c r="D216" s="91" t="s">
        <v>785</v>
      </c>
      <c r="E216" s="92" t="s">
        <v>702</v>
      </c>
      <c r="F216" s="90" t="s">
        <v>51</v>
      </c>
      <c r="G216" s="93" t="s">
        <v>703</v>
      </c>
      <c r="H216" s="90"/>
      <c r="I216" s="93" t="s">
        <v>786</v>
      </c>
      <c r="J216" s="90" t="s">
        <v>72</v>
      </c>
      <c r="K216" s="93" t="s">
        <v>55</v>
      </c>
      <c r="L216" s="114">
        <v>43647</v>
      </c>
      <c r="M216" s="114">
        <v>43677</v>
      </c>
      <c r="N216" s="114">
        <v>43656</v>
      </c>
      <c r="O216" s="114">
        <v>43657</v>
      </c>
      <c r="P216" s="96" t="s">
        <v>787</v>
      </c>
      <c r="Q216" s="96"/>
      <c r="R216" s="90"/>
      <c r="S216" s="90"/>
      <c r="T216" s="95" t="s">
        <v>75</v>
      </c>
      <c r="U216" s="90"/>
      <c r="V216" s="131"/>
    </row>
    <row r="217" spans="1:22" s="11" customFormat="1" ht="66" hidden="1" customHeight="1" x14ac:dyDescent="0.25">
      <c r="A217" s="89" t="s">
        <v>662</v>
      </c>
      <c r="B217" s="90" t="s">
        <v>663</v>
      </c>
      <c r="C217" s="91" t="s">
        <v>700</v>
      </c>
      <c r="D217" s="91" t="s">
        <v>788</v>
      </c>
      <c r="E217" s="92" t="s">
        <v>702</v>
      </c>
      <c r="F217" s="90" t="s">
        <v>51</v>
      </c>
      <c r="G217" s="93" t="s">
        <v>703</v>
      </c>
      <c r="H217" s="90"/>
      <c r="I217" s="93" t="s">
        <v>786</v>
      </c>
      <c r="J217" s="90" t="s">
        <v>72</v>
      </c>
      <c r="K217" s="93" t="s">
        <v>55</v>
      </c>
      <c r="L217" s="114">
        <v>43678</v>
      </c>
      <c r="M217" s="114">
        <v>43708</v>
      </c>
      <c r="N217" s="114">
        <v>43704</v>
      </c>
      <c r="O217" s="114">
        <v>43704</v>
      </c>
      <c r="P217" s="96" t="s">
        <v>789</v>
      </c>
      <c r="Q217" s="96"/>
      <c r="R217" s="90" t="s">
        <v>668</v>
      </c>
      <c r="S217" s="90"/>
      <c r="T217" s="95" t="s">
        <v>75</v>
      </c>
      <c r="U217" s="90"/>
      <c r="V217" s="131"/>
    </row>
    <row r="218" spans="1:22" s="11" customFormat="1" ht="66" hidden="1" customHeight="1" x14ac:dyDescent="0.25">
      <c r="A218" s="89" t="s">
        <v>662</v>
      </c>
      <c r="B218" s="90" t="s">
        <v>663</v>
      </c>
      <c r="C218" s="91" t="s">
        <v>700</v>
      </c>
      <c r="D218" s="91" t="s">
        <v>790</v>
      </c>
      <c r="E218" s="92" t="s">
        <v>702</v>
      </c>
      <c r="F218" s="90" t="s">
        <v>51</v>
      </c>
      <c r="G218" s="93" t="s">
        <v>703</v>
      </c>
      <c r="H218" s="90"/>
      <c r="I218" s="93" t="s">
        <v>786</v>
      </c>
      <c r="J218" s="90" t="s">
        <v>72</v>
      </c>
      <c r="K218" s="93" t="s">
        <v>55</v>
      </c>
      <c r="L218" s="114">
        <v>43709</v>
      </c>
      <c r="M218" s="114">
        <v>43738</v>
      </c>
      <c r="N218" s="114">
        <v>43727</v>
      </c>
      <c r="O218" s="114">
        <v>43727</v>
      </c>
      <c r="P218" s="96" t="s">
        <v>791</v>
      </c>
      <c r="Q218" s="96"/>
      <c r="R218" s="90" t="s">
        <v>792</v>
      </c>
      <c r="S218" s="90"/>
      <c r="T218" s="95" t="s">
        <v>75</v>
      </c>
      <c r="U218" s="90"/>
      <c r="V218" s="131"/>
    </row>
    <row r="219" spans="1:22" s="11" customFormat="1" ht="66" hidden="1" customHeight="1" x14ac:dyDescent="0.25">
      <c r="A219" s="121" t="s">
        <v>662</v>
      </c>
      <c r="B219" s="90" t="s">
        <v>663</v>
      </c>
      <c r="C219" s="122" t="s">
        <v>700</v>
      </c>
      <c r="D219" s="91" t="s">
        <v>793</v>
      </c>
      <c r="E219" s="92" t="s">
        <v>702</v>
      </c>
      <c r="F219" s="90" t="s">
        <v>51</v>
      </c>
      <c r="G219" s="119" t="s">
        <v>168</v>
      </c>
      <c r="H219" s="90"/>
      <c r="I219" s="93" t="s">
        <v>786</v>
      </c>
      <c r="J219" s="90" t="s">
        <v>72</v>
      </c>
      <c r="K219" s="93" t="s">
        <v>55</v>
      </c>
      <c r="L219" s="114">
        <v>43739</v>
      </c>
      <c r="M219" s="114">
        <v>43768</v>
      </c>
      <c r="N219" s="114">
        <v>43759</v>
      </c>
      <c r="O219" s="114">
        <v>43761</v>
      </c>
      <c r="P219" s="96" t="s">
        <v>794</v>
      </c>
      <c r="Q219" s="96"/>
      <c r="R219" s="90" t="s">
        <v>795</v>
      </c>
      <c r="S219" s="90"/>
      <c r="T219" s="95" t="s">
        <v>75</v>
      </c>
      <c r="U219" s="90"/>
      <c r="V219" s="131"/>
    </row>
    <row r="220" spans="1:22" s="11" customFormat="1" ht="66" hidden="1" customHeight="1" x14ac:dyDescent="0.25">
      <c r="A220" s="89" t="s">
        <v>662</v>
      </c>
      <c r="B220" s="90" t="s">
        <v>663</v>
      </c>
      <c r="C220" s="91" t="s">
        <v>700</v>
      </c>
      <c r="D220" s="91" t="s">
        <v>796</v>
      </c>
      <c r="E220" s="92" t="s">
        <v>702</v>
      </c>
      <c r="F220" s="90" t="s">
        <v>51</v>
      </c>
      <c r="G220" s="93" t="s">
        <v>703</v>
      </c>
      <c r="H220" s="90"/>
      <c r="I220" s="93" t="s">
        <v>786</v>
      </c>
      <c r="J220" s="90" t="s">
        <v>72</v>
      </c>
      <c r="K220" s="93" t="s">
        <v>55</v>
      </c>
      <c r="L220" s="114">
        <v>43770</v>
      </c>
      <c r="M220" s="114">
        <v>43799</v>
      </c>
      <c r="N220" s="123">
        <v>43790</v>
      </c>
      <c r="O220" s="114">
        <v>43790</v>
      </c>
      <c r="P220" s="120" t="s">
        <v>797</v>
      </c>
      <c r="Q220" s="96"/>
      <c r="R220" s="90"/>
      <c r="S220" s="90"/>
      <c r="T220" s="95"/>
      <c r="U220" s="90"/>
      <c r="V220" s="131">
        <v>1</v>
      </c>
    </row>
    <row r="221" spans="1:22" s="11" customFormat="1" ht="66" hidden="1" customHeight="1" x14ac:dyDescent="0.25">
      <c r="A221" s="89" t="s">
        <v>662</v>
      </c>
      <c r="B221" s="90" t="s">
        <v>663</v>
      </c>
      <c r="C221" s="91" t="s">
        <v>700</v>
      </c>
      <c r="D221" s="91" t="s">
        <v>798</v>
      </c>
      <c r="E221" s="92" t="s">
        <v>702</v>
      </c>
      <c r="F221" s="90" t="s">
        <v>51</v>
      </c>
      <c r="G221" s="93" t="s">
        <v>703</v>
      </c>
      <c r="H221" s="90"/>
      <c r="I221" s="93" t="s">
        <v>786</v>
      </c>
      <c r="J221" s="90" t="s">
        <v>72</v>
      </c>
      <c r="K221" s="93" t="s">
        <v>55</v>
      </c>
      <c r="L221" s="114">
        <v>43800</v>
      </c>
      <c r="M221" s="114">
        <v>43829</v>
      </c>
      <c r="N221" s="114">
        <v>43826</v>
      </c>
      <c r="O221" s="114">
        <f>N221</f>
        <v>43826</v>
      </c>
      <c r="P221" s="96" t="s">
        <v>799</v>
      </c>
      <c r="Q221" s="96"/>
      <c r="R221" s="90" t="s">
        <v>800</v>
      </c>
      <c r="S221" s="90"/>
      <c r="T221" s="95" t="s">
        <v>75</v>
      </c>
      <c r="U221" s="90"/>
      <c r="V221" s="131"/>
    </row>
    <row r="222" spans="1:22" s="11" customFormat="1" ht="66" hidden="1" customHeight="1" x14ac:dyDescent="0.25">
      <c r="A222" s="89" t="s">
        <v>662</v>
      </c>
      <c r="B222" s="90" t="s">
        <v>663</v>
      </c>
      <c r="C222" s="91" t="s">
        <v>700</v>
      </c>
      <c r="D222" s="91" t="s">
        <v>801</v>
      </c>
      <c r="E222" s="92" t="s">
        <v>702</v>
      </c>
      <c r="F222" s="90" t="s">
        <v>51</v>
      </c>
      <c r="G222" s="93" t="s">
        <v>703</v>
      </c>
      <c r="H222" s="90"/>
      <c r="I222" s="93" t="s">
        <v>786</v>
      </c>
      <c r="J222" s="90" t="s">
        <v>72</v>
      </c>
      <c r="K222" s="93" t="s">
        <v>55</v>
      </c>
      <c r="L222" s="114">
        <v>43831</v>
      </c>
      <c r="M222" s="114">
        <v>43860</v>
      </c>
      <c r="N222" s="114">
        <v>43838</v>
      </c>
      <c r="O222" s="114">
        <v>43838</v>
      </c>
      <c r="P222" s="96" t="s">
        <v>802</v>
      </c>
      <c r="Q222" s="96"/>
      <c r="R222" s="90" t="s">
        <v>803</v>
      </c>
      <c r="S222" s="90"/>
      <c r="T222" s="95" t="s">
        <v>75</v>
      </c>
      <c r="U222" s="90"/>
      <c r="V222" s="131"/>
    </row>
    <row r="223" spans="1:22" s="11" customFormat="1" ht="66" hidden="1" customHeight="1" x14ac:dyDescent="0.25">
      <c r="A223" s="89" t="s">
        <v>662</v>
      </c>
      <c r="B223" s="90" t="s">
        <v>663</v>
      </c>
      <c r="C223" s="91" t="s">
        <v>700</v>
      </c>
      <c r="D223" s="91" t="s">
        <v>804</v>
      </c>
      <c r="E223" s="92" t="s">
        <v>702</v>
      </c>
      <c r="F223" s="90" t="s">
        <v>51</v>
      </c>
      <c r="G223" s="93" t="s">
        <v>703</v>
      </c>
      <c r="H223" s="90"/>
      <c r="I223" s="93" t="s">
        <v>786</v>
      </c>
      <c r="J223" s="90" t="s">
        <v>72</v>
      </c>
      <c r="K223" s="93" t="s">
        <v>55</v>
      </c>
      <c r="L223" s="114">
        <v>43862</v>
      </c>
      <c r="M223" s="114">
        <v>43889</v>
      </c>
      <c r="N223" s="114">
        <v>43874</v>
      </c>
      <c r="O223" s="114">
        <v>43874</v>
      </c>
      <c r="P223" s="96" t="s">
        <v>805</v>
      </c>
      <c r="Q223" s="96"/>
      <c r="R223" s="90" t="s">
        <v>806</v>
      </c>
      <c r="S223" s="90"/>
      <c r="T223" s="95" t="s">
        <v>75</v>
      </c>
      <c r="U223" s="90"/>
      <c r="V223" s="131"/>
    </row>
    <row r="224" spans="1:22" s="11" customFormat="1" ht="66" hidden="1" customHeight="1" x14ac:dyDescent="0.25">
      <c r="A224" s="89" t="s">
        <v>662</v>
      </c>
      <c r="B224" s="90" t="s">
        <v>663</v>
      </c>
      <c r="C224" s="91" t="s">
        <v>700</v>
      </c>
      <c r="D224" s="91" t="s">
        <v>807</v>
      </c>
      <c r="E224" s="92" t="s">
        <v>702</v>
      </c>
      <c r="F224" s="90" t="s">
        <v>51</v>
      </c>
      <c r="G224" s="93" t="s">
        <v>703</v>
      </c>
      <c r="H224" s="90"/>
      <c r="I224" s="93" t="s">
        <v>786</v>
      </c>
      <c r="J224" s="90" t="s">
        <v>72</v>
      </c>
      <c r="K224" s="93" t="s">
        <v>55</v>
      </c>
      <c r="L224" s="114">
        <v>43891</v>
      </c>
      <c r="M224" s="114">
        <v>43920</v>
      </c>
      <c r="N224" s="114">
        <v>43894</v>
      </c>
      <c r="O224" s="114">
        <v>43894</v>
      </c>
      <c r="P224" s="96" t="s">
        <v>805</v>
      </c>
      <c r="Q224" s="96"/>
      <c r="R224" s="90" t="s">
        <v>551</v>
      </c>
      <c r="S224" s="90"/>
      <c r="T224" s="95" t="s">
        <v>75</v>
      </c>
      <c r="U224" s="90"/>
      <c r="V224" s="131"/>
    </row>
    <row r="225" spans="1:22" s="11" customFormat="1" ht="66" hidden="1" customHeight="1" x14ac:dyDescent="0.25">
      <c r="A225" s="89" t="s">
        <v>662</v>
      </c>
      <c r="B225" s="90" t="s">
        <v>663</v>
      </c>
      <c r="C225" s="91" t="s">
        <v>700</v>
      </c>
      <c r="D225" s="91" t="s">
        <v>808</v>
      </c>
      <c r="E225" s="92" t="s">
        <v>702</v>
      </c>
      <c r="F225" s="90" t="s">
        <v>51</v>
      </c>
      <c r="G225" s="93" t="s">
        <v>703</v>
      </c>
      <c r="H225" s="90"/>
      <c r="I225" s="93" t="s">
        <v>786</v>
      </c>
      <c r="J225" s="90" t="s">
        <v>72</v>
      </c>
      <c r="K225" s="93" t="s">
        <v>55</v>
      </c>
      <c r="L225" s="114">
        <v>43922</v>
      </c>
      <c r="M225" s="114">
        <v>43951</v>
      </c>
      <c r="N225" s="114">
        <v>43922</v>
      </c>
      <c r="O225" s="114">
        <v>43922</v>
      </c>
      <c r="P225" s="96" t="s">
        <v>809</v>
      </c>
      <c r="Q225" s="96"/>
      <c r="R225" s="90" t="s">
        <v>203</v>
      </c>
      <c r="S225" s="90"/>
      <c r="T225" s="95" t="s">
        <v>66</v>
      </c>
      <c r="U225" s="90"/>
      <c r="V225" s="132"/>
    </row>
    <row r="226" spans="1:22" s="11" customFormat="1" ht="66" hidden="1" customHeight="1" x14ac:dyDescent="0.25">
      <c r="A226" s="89" t="s">
        <v>662</v>
      </c>
      <c r="B226" s="90" t="s">
        <v>663</v>
      </c>
      <c r="C226" s="91" t="s">
        <v>700</v>
      </c>
      <c r="D226" s="91" t="s">
        <v>810</v>
      </c>
      <c r="E226" s="92" t="s">
        <v>702</v>
      </c>
      <c r="F226" s="90" t="s">
        <v>51</v>
      </c>
      <c r="G226" s="93" t="s">
        <v>703</v>
      </c>
      <c r="H226" s="90"/>
      <c r="I226" s="93" t="s">
        <v>786</v>
      </c>
      <c r="J226" s="90" t="s">
        <v>72</v>
      </c>
      <c r="K226" s="93" t="s">
        <v>55</v>
      </c>
      <c r="L226" s="114">
        <v>43952</v>
      </c>
      <c r="M226" s="114">
        <v>43981</v>
      </c>
      <c r="N226" s="114">
        <v>43957</v>
      </c>
      <c r="O226" s="114">
        <v>43957</v>
      </c>
      <c r="P226" s="96" t="s">
        <v>809</v>
      </c>
      <c r="Q226" s="96"/>
      <c r="R226" s="90" t="s">
        <v>811</v>
      </c>
      <c r="S226" s="90"/>
      <c r="T226" s="95" t="s">
        <v>75</v>
      </c>
      <c r="U226" s="90"/>
      <c r="V226" s="132"/>
    </row>
    <row r="227" spans="1:22" s="11" customFormat="1" ht="66" hidden="1" customHeight="1" x14ac:dyDescent="0.25">
      <c r="A227" s="89" t="s">
        <v>662</v>
      </c>
      <c r="B227" s="90" t="s">
        <v>663</v>
      </c>
      <c r="C227" s="91" t="s">
        <v>700</v>
      </c>
      <c r="D227" s="91" t="s">
        <v>812</v>
      </c>
      <c r="E227" s="92" t="s">
        <v>702</v>
      </c>
      <c r="F227" s="90" t="s">
        <v>51</v>
      </c>
      <c r="G227" s="93" t="s">
        <v>703</v>
      </c>
      <c r="H227" s="90"/>
      <c r="I227" s="93" t="s">
        <v>786</v>
      </c>
      <c r="J227" s="90" t="s">
        <v>72</v>
      </c>
      <c r="K227" s="93" t="s">
        <v>55</v>
      </c>
      <c r="L227" s="114">
        <v>43983</v>
      </c>
      <c r="M227" s="114">
        <v>44012</v>
      </c>
      <c r="N227" s="114">
        <v>44000</v>
      </c>
      <c r="O227" s="114">
        <v>44000</v>
      </c>
      <c r="P227" s="96" t="s">
        <v>813</v>
      </c>
      <c r="Q227" s="96"/>
      <c r="R227" s="90" t="s">
        <v>814</v>
      </c>
      <c r="S227" s="90"/>
      <c r="T227" s="95" t="s">
        <v>75</v>
      </c>
      <c r="U227" s="90"/>
      <c r="V227" s="132"/>
    </row>
    <row r="228" spans="1:22" s="11" customFormat="1" ht="66" hidden="1" customHeight="1" x14ac:dyDescent="0.25">
      <c r="A228" s="89" t="s">
        <v>662</v>
      </c>
      <c r="B228" s="90" t="s">
        <v>663</v>
      </c>
      <c r="C228" s="91" t="s">
        <v>700</v>
      </c>
      <c r="D228" s="91" t="s">
        <v>815</v>
      </c>
      <c r="E228" s="92" t="s">
        <v>702</v>
      </c>
      <c r="F228" s="90" t="s">
        <v>51</v>
      </c>
      <c r="G228" s="93" t="s">
        <v>703</v>
      </c>
      <c r="H228" s="90"/>
      <c r="I228" s="93" t="s">
        <v>786</v>
      </c>
      <c r="J228" s="90" t="s">
        <v>72</v>
      </c>
      <c r="K228" s="93" t="s">
        <v>55</v>
      </c>
      <c r="L228" s="114">
        <v>44013</v>
      </c>
      <c r="M228" s="114">
        <v>44042</v>
      </c>
      <c r="N228" s="114">
        <v>44025</v>
      </c>
      <c r="O228" s="114">
        <v>44025</v>
      </c>
      <c r="P228" s="96" t="s">
        <v>816</v>
      </c>
      <c r="Q228" s="96"/>
      <c r="R228" s="90" t="s">
        <v>197</v>
      </c>
      <c r="S228" s="90"/>
      <c r="T228" s="95" t="s">
        <v>75</v>
      </c>
      <c r="U228" s="90"/>
      <c r="V228" s="132"/>
    </row>
    <row r="229" spans="1:22" s="11" customFormat="1" ht="66" hidden="1" customHeight="1" x14ac:dyDescent="0.25">
      <c r="A229" s="89" t="s">
        <v>662</v>
      </c>
      <c r="B229" s="90" t="s">
        <v>663</v>
      </c>
      <c r="C229" s="91" t="s">
        <v>700</v>
      </c>
      <c r="D229" s="91" t="s">
        <v>817</v>
      </c>
      <c r="E229" s="92" t="s">
        <v>702</v>
      </c>
      <c r="F229" s="90" t="s">
        <v>51</v>
      </c>
      <c r="G229" s="93" t="s">
        <v>703</v>
      </c>
      <c r="H229" s="90" t="s">
        <v>818</v>
      </c>
      <c r="I229" s="93">
        <v>1</v>
      </c>
      <c r="J229" s="90" t="s">
        <v>72</v>
      </c>
      <c r="K229" s="93" t="s">
        <v>55</v>
      </c>
      <c r="L229" s="114">
        <v>44044</v>
      </c>
      <c r="M229" s="114">
        <v>44073</v>
      </c>
      <c r="N229" s="114">
        <v>44046</v>
      </c>
      <c r="O229" s="114">
        <v>44046</v>
      </c>
      <c r="P229" s="96" t="s">
        <v>819</v>
      </c>
      <c r="Q229" s="96"/>
      <c r="R229" s="90" t="s">
        <v>153</v>
      </c>
      <c r="S229" s="90"/>
      <c r="T229" s="95" t="s">
        <v>75</v>
      </c>
      <c r="U229" s="90"/>
      <c r="V229" s="132"/>
    </row>
    <row r="230" spans="1:22" s="11" customFormat="1" ht="66" hidden="1" customHeight="1" x14ac:dyDescent="0.25">
      <c r="A230" s="89" t="s">
        <v>662</v>
      </c>
      <c r="B230" s="90" t="s">
        <v>663</v>
      </c>
      <c r="C230" s="91" t="s">
        <v>700</v>
      </c>
      <c r="D230" s="91" t="s">
        <v>817</v>
      </c>
      <c r="E230" s="92" t="s">
        <v>702</v>
      </c>
      <c r="F230" s="90" t="s">
        <v>51</v>
      </c>
      <c r="G230" s="93" t="s">
        <v>703</v>
      </c>
      <c r="H230" s="90" t="s">
        <v>820</v>
      </c>
      <c r="I230" s="93">
        <v>1</v>
      </c>
      <c r="J230" s="90" t="s">
        <v>72</v>
      </c>
      <c r="K230" s="93" t="s">
        <v>55</v>
      </c>
      <c r="L230" s="114">
        <v>44044</v>
      </c>
      <c r="M230" s="114">
        <v>44073</v>
      </c>
      <c r="N230" s="114">
        <v>44046</v>
      </c>
      <c r="O230" s="114">
        <v>44046</v>
      </c>
      <c r="P230" s="96" t="s">
        <v>819</v>
      </c>
      <c r="Q230" s="96"/>
      <c r="R230" s="90" t="s">
        <v>153</v>
      </c>
      <c r="S230" s="90"/>
      <c r="T230" s="95" t="s">
        <v>75</v>
      </c>
      <c r="U230" s="90"/>
      <c r="V230" s="132"/>
    </row>
    <row r="231" spans="1:22" s="11" customFormat="1" ht="66" hidden="1" customHeight="1" x14ac:dyDescent="0.25">
      <c r="A231" s="89" t="s">
        <v>662</v>
      </c>
      <c r="B231" s="90" t="s">
        <v>663</v>
      </c>
      <c r="C231" s="91" t="s">
        <v>700</v>
      </c>
      <c r="D231" s="91" t="s">
        <v>817</v>
      </c>
      <c r="E231" s="92" t="s">
        <v>702</v>
      </c>
      <c r="F231" s="90" t="s">
        <v>51</v>
      </c>
      <c r="G231" s="93" t="s">
        <v>703</v>
      </c>
      <c r="H231" s="90" t="s">
        <v>821</v>
      </c>
      <c r="I231" s="93">
        <v>1</v>
      </c>
      <c r="J231" s="90" t="s">
        <v>72</v>
      </c>
      <c r="K231" s="93" t="s">
        <v>55</v>
      </c>
      <c r="L231" s="114">
        <v>44044</v>
      </c>
      <c r="M231" s="114">
        <v>44073</v>
      </c>
      <c r="N231" s="114">
        <v>44046</v>
      </c>
      <c r="O231" s="114">
        <v>44046</v>
      </c>
      <c r="P231" s="96" t="s">
        <v>819</v>
      </c>
      <c r="Q231" s="96"/>
      <c r="R231" s="90" t="s">
        <v>153</v>
      </c>
      <c r="S231" s="90"/>
      <c r="T231" s="95" t="s">
        <v>75</v>
      </c>
      <c r="U231" s="90"/>
      <c r="V231" s="132"/>
    </row>
    <row r="232" spans="1:22" s="11" customFormat="1" ht="66" hidden="1" customHeight="1" x14ac:dyDescent="0.25">
      <c r="A232" s="89" t="s">
        <v>662</v>
      </c>
      <c r="B232" s="90" t="s">
        <v>663</v>
      </c>
      <c r="C232" s="91" t="s">
        <v>700</v>
      </c>
      <c r="D232" s="91" t="s">
        <v>822</v>
      </c>
      <c r="E232" s="92" t="s">
        <v>702</v>
      </c>
      <c r="F232" s="90" t="s">
        <v>51</v>
      </c>
      <c r="G232" s="93" t="s">
        <v>703</v>
      </c>
      <c r="H232" s="90" t="s">
        <v>818</v>
      </c>
      <c r="I232" s="93">
        <v>1</v>
      </c>
      <c r="J232" s="90" t="s">
        <v>72</v>
      </c>
      <c r="K232" s="93" t="s">
        <v>55</v>
      </c>
      <c r="L232" s="114">
        <v>44075</v>
      </c>
      <c r="M232" s="114">
        <v>44104</v>
      </c>
      <c r="N232" s="114">
        <v>44085</v>
      </c>
      <c r="O232" s="114">
        <v>44085</v>
      </c>
      <c r="P232" s="96" t="s">
        <v>823</v>
      </c>
      <c r="Q232" s="96"/>
      <c r="R232" s="90" t="s">
        <v>554</v>
      </c>
      <c r="S232" s="90"/>
      <c r="T232" s="95" t="s">
        <v>75</v>
      </c>
      <c r="U232" s="90"/>
      <c r="V232" s="132"/>
    </row>
    <row r="233" spans="1:22" s="11" customFormat="1" ht="66" hidden="1" customHeight="1" x14ac:dyDescent="0.25">
      <c r="A233" s="89" t="s">
        <v>662</v>
      </c>
      <c r="B233" s="90" t="s">
        <v>663</v>
      </c>
      <c r="C233" s="91" t="s">
        <v>700</v>
      </c>
      <c r="D233" s="91" t="s">
        <v>822</v>
      </c>
      <c r="E233" s="92" t="s">
        <v>702</v>
      </c>
      <c r="F233" s="90" t="s">
        <v>51</v>
      </c>
      <c r="G233" s="93" t="s">
        <v>703</v>
      </c>
      <c r="H233" s="90" t="s">
        <v>820</v>
      </c>
      <c r="I233" s="93">
        <v>1</v>
      </c>
      <c r="J233" s="90" t="s">
        <v>72</v>
      </c>
      <c r="K233" s="93" t="s">
        <v>55</v>
      </c>
      <c r="L233" s="114">
        <v>44075</v>
      </c>
      <c r="M233" s="114">
        <v>44104</v>
      </c>
      <c r="N233" s="114">
        <v>44085</v>
      </c>
      <c r="O233" s="114">
        <v>44085</v>
      </c>
      <c r="P233" s="96" t="s">
        <v>169</v>
      </c>
      <c r="Q233" s="96"/>
      <c r="R233" s="90" t="s">
        <v>554</v>
      </c>
      <c r="S233" s="90"/>
      <c r="T233" s="95" t="s">
        <v>75</v>
      </c>
      <c r="U233" s="90"/>
      <c r="V233" s="132"/>
    </row>
    <row r="234" spans="1:22" s="11" customFormat="1" ht="66" hidden="1" customHeight="1" x14ac:dyDescent="0.25">
      <c r="A234" s="89" t="s">
        <v>662</v>
      </c>
      <c r="B234" s="90" t="s">
        <v>663</v>
      </c>
      <c r="C234" s="91" t="s">
        <v>700</v>
      </c>
      <c r="D234" s="91" t="s">
        <v>822</v>
      </c>
      <c r="E234" s="92" t="s">
        <v>702</v>
      </c>
      <c r="F234" s="90" t="s">
        <v>51</v>
      </c>
      <c r="G234" s="93" t="s">
        <v>703</v>
      </c>
      <c r="H234" s="90" t="s">
        <v>821</v>
      </c>
      <c r="I234" s="93">
        <v>1</v>
      </c>
      <c r="J234" s="90" t="s">
        <v>72</v>
      </c>
      <c r="K234" s="93" t="s">
        <v>55</v>
      </c>
      <c r="L234" s="114">
        <v>44075</v>
      </c>
      <c r="M234" s="114">
        <v>44104</v>
      </c>
      <c r="N234" s="114">
        <v>44085</v>
      </c>
      <c r="O234" s="114">
        <v>44085</v>
      </c>
      <c r="P234" s="96" t="s">
        <v>824</v>
      </c>
      <c r="Q234" s="96"/>
      <c r="R234" s="90" t="s">
        <v>554</v>
      </c>
      <c r="S234" s="90"/>
      <c r="T234" s="95" t="s">
        <v>75</v>
      </c>
      <c r="U234" s="90"/>
      <c r="V234" s="132"/>
    </row>
    <row r="235" spans="1:22" s="11" customFormat="1" ht="66" hidden="1" customHeight="1" x14ac:dyDescent="0.25">
      <c r="A235" s="89" t="s">
        <v>662</v>
      </c>
      <c r="B235" s="90" t="s">
        <v>663</v>
      </c>
      <c r="C235" s="91" t="s">
        <v>700</v>
      </c>
      <c r="D235" s="91" t="s">
        <v>825</v>
      </c>
      <c r="E235" s="92" t="s">
        <v>702</v>
      </c>
      <c r="F235" s="90" t="s">
        <v>51</v>
      </c>
      <c r="G235" s="119" t="s">
        <v>168</v>
      </c>
      <c r="H235" s="90" t="s">
        <v>818</v>
      </c>
      <c r="I235" s="93">
        <v>1</v>
      </c>
      <c r="J235" s="90" t="s">
        <v>72</v>
      </c>
      <c r="K235" s="93" t="s">
        <v>55</v>
      </c>
      <c r="L235" s="114">
        <v>44105</v>
      </c>
      <c r="M235" s="114">
        <v>44134</v>
      </c>
      <c r="N235" s="114">
        <v>44112</v>
      </c>
      <c r="O235" s="114">
        <v>44117</v>
      </c>
      <c r="P235" s="96" t="s">
        <v>826</v>
      </c>
      <c r="Q235" s="96"/>
      <c r="R235" s="90" t="s">
        <v>827</v>
      </c>
      <c r="S235" s="90"/>
      <c r="T235" s="95" t="s">
        <v>75</v>
      </c>
      <c r="U235" s="90"/>
      <c r="V235" s="132"/>
    </row>
    <row r="236" spans="1:22" s="11" customFormat="1" ht="66" hidden="1" customHeight="1" x14ac:dyDescent="0.25">
      <c r="A236" s="89" t="s">
        <v>662</v>
      </c>
      <c r="B236" s="90" t="s">
        <v>663</v>
      </c>
      <c r="C236" s="91" t="s">
        <v>700</v>
      </c>
      <c r="D236" s="91" t="s">
        <v>825</v>
      </c>
      <c r="E236" s="92" t="s">
        <v>702</v>
      </c>
      <c r="F236" s="90" t="s">
        <v>51</v>
      </c>
      <c r="G236" s="119" t="s">
        <v>168</v>
      </c>
      <c r="H236" s="90" t="s">
        <v>820</v>
      </c>
      <c r="I236" s="93">
        <v>1</v>
      </c>
      <c r="J236" s="90" t="s">
        <v>72</v>
      </c>
      <c r="K236" s="93" t="s">
        <v>55</v>
      </c>
      <c r="L236" s="114">
        <v>44105</v>
      </c>
      <c r="M236" s="114">
        <v>44134</v>
      </c>
      <c r="N236" s="114">
        <v>44112</v>
      </c>
      <c r="O236" s="114">
        <v>44117</v>
      </c>
      <c r="P236" s="96" t="s">
        <v>826</v>
      </c>
      <c r="Q236" s="96"/>
      <c r="R236" s="90" t="s">
        <v>827</v>
      </c>
      <c r="S236" s="90"/>
      <c r="T236" s="95" t="s">
        <v>75</v>
      </c>
      <c r="U236" s="90"/>
      <c r="V236" s="132"/>
    </row>
    <row r="237" spans="1:22" s="11" customFormat="1" ht="66" hidden="1" customHeight="1" x14ac:dyDescent="0.25">
      <c r="A237" s="89" t="s">
        <v>662</v>
      </c>
      <c r="B237" s="90" t="s">
        <v>663</v>
      </c>
      <c r="C237" s="91" t="s">
        <v>700</v>
      </c>
      <c r="D237" s="91" t="s">
        <v>825</v>
      </c>
      <c r="E237" s="92" t="s">
        <v>702</v>
      </c>
      <c r="F237" s="90" t="s">
        <v>51</v>
      </c>
      <c r="G237" s="119" t="s">
        <v>168</v>
      </c>
      <c r="H237" s="90" t="s">
        <v>821</v>
      </c>
      <c r="I237" s="93">
        <v>1</v>
      </c>
      <c r="J237" s="90" t="s">
        <v>72</v>
      </c>
      <c r="K237" s="93" t="s">
        <v>55</v>
      </c>
      <c r="L237" s="114">
        <v>44105</v>
      </c>
      <c r="M237" s="114">
        <v>44134</v>
      </c>
      <c r="N237" s="114">
        <v>44112</v>
      </c>
      <c r="O237" s="114">
        <v>44117</v>
      </c>
      <c r="P237" s="96" t="s">
        <v>826</v>
      </c>
      <c r="Q237" s="96"/>
      <c r="R237" s="90" t="s">
        <v>827</v>
      </c>
      <c r="S237" s="90"/>
      <c r="T237" s="95" t="s">
        <v>75</v>
      </c>
      <c r="U237" s="90"/>
      <c r="V237" s="132"/>
    </row>
    <row r="238" spans="1:22" s="11" customFormat="1" ht="66" hidden="1" customHeight="1" x14ac:dyDescent="0.25">
      <c r="A238" s="89" t="s">
        <v>662</v>
      </c>
      <c r="B238" s="90" t="s">
        <v>663</v>
      </c>
      <c r="C238" s="91" t="s">
        <v>700</v>
      </c>
      <c r="D238" s="91" t="s">
        <v>828</v>
      </c>
      <c r="E238" s="92" t="s">
        <v>702</v>
      </c>
      <c r="F238" s="90" t="s">
        <v>51</v>
      </c>
      <c r="G238" s="93" t="s">
        <v>703</v>
      </c>
      <c r="H238" s="90" t="s">
        <v>818</v>
      </c>
      <c r="I238" s="93">
        <v>1</v>
      </c>
      <c r="J238" s="90" t="s">
        <v>72</v>
      </c>
      <c r="K238" s="93" t="s">
        <v>55</v>
      </c>
      <c r="L238" s="114">
        <v>44136</v>
      </c>
      <c r="M238" s="114">
        <v>44165</v>
      </c>
      <c r="N238" s="114">
        <v>44140</v>
      </c>
      <c r="O238" s="114">
        <v>44140</v>
      </c>
      <c r="P238" s="96" t="s">
        <v>829</v>
      </c>
      <c r="Q238" s="96"/>
      <c r="R238" s="90" t="s">
        <v>830</v>
      </c>
      <c r="S238" s="90"/>
      <c r="T238" s="95" t="s">
        <v>75</v>
      </c>
      <c r="U238" s="90"/>
      <c r="V238" s="132"/>
    </row>
    <row r="239" spans="1:22" s="11" customFormat="1" ht="66" hidden="1" customHeight="1" x14ac:dyDescent="0.25">
      <c r="A239" s="89" t="s">
        <v>662</v>
      </c>
      <c r="B239" s="90" t="s">
        <v>663</v>
      </c>
      <c r="C239" s="91" t="s">
        <v>700</v>
      </c>
      <c r="D239" s="91" t="s">
        <v>828</v>
      </c>
      <c r="E239" s="92" t="s">
        <v>702</v>
      </c>
      <c r="F239" s="90" t="s">
        <v>51</v>
      </c>
      <c r="G239" s="93" t="s">
        <v>703</v>
      </c>
      <c r="H239" s="90" t="s">
        <v>820</v>
      </c>
      <c r="I239" s="93">
        <v>1</v>
      </c>
      <c r="J239" s="90" t="s">
        <v>72</v>
      </c>
      <c r="K239" s="93" t="s">
        <v>55</v>
      </c>
      <c r="L239" s="114">
        <v>44136</v>
      </c>
      <c r="M239" s="114">
        <v>44165</v>
      </c>
      <c r="N239" s="114">
        <v>44140</v>
      </c>
      <c r="O239" s="114">
        <v>44140</v>
      </c>
      <c r="P239" s="96" t="s">
        <v>232</v>
      </c>
      <c r="Q239" s="96"/>
      <c r="R239" s="90" t="s">
        <v>830</v>
      </c>
      <c r="S239" s="90"/>
      <c r="T239" s="95" t="s">
        <v>75</v>
      </c>
      <c r="U239" s="90"/>
      <c r="V239" s="132"/>
    </row>
    <row r="240" spans="1:22" s="11" customFormat="1" ht="66" hidden="1" customHeight="1" x14ac:dyDescent="0.25">
      <c r="A240" s="89" t="s">
        <v>662</v>
      </c>
      <c r="B240" s="90" t="s">
        <v>663</v>
      </c>
      <c r="C240" s="91" t="s">
        <v>700</v>
      </c>
      <c r="D240" s="91" t="s">
        <v>828</v>
      </c>
      <c r="E240" s="92" t="s">
        <v>702</v>
      </c>
      <c r="F240" s="90" t="s">
        <v>51</v>
      </c>
      <c r="G240" s="93" t="s">
        <v>703</v>
      </c>
      <c r="H240" s="90" t="s">
        <v>821</v>
      </c>
      <c r="I240" s="93">
        <v>1</v>
      </c>
      <c r="J240" s="90" t="s">
        <v>72</v>
      </c>
      <c r="K240" s="93" t="s">
        <v>55</v>
      </c>
      <c r="L240" s="114">
        <v>44136</v>
      </c>
      <c r="M240" s="114">
        <v>44165</v>
      </c>
      <c r="N240" s="114">
        <v>44140</v>
      </c>
      <c r="O240" s="114">
        <v>44140</v>
      </c>
      <c r="P240" s="96" t="s">
        <v>232</v>
      </c>
      <c r="Q240" s="96"/>
      <c r="R240" s="90" t="s">
        <v>830</v>
      </c>
      <c r="S240" s="90"/>
      <c r="T240" s="95" t="s">
        <v>75</v>
      </c>
      <c r="U240" s="90"/>
      <c r="V240" s="132"/>
    </row>
    <row r="241" spans="1:22" s="11" customFormat="1" ht="66" hidden="1" customHeight="1" x14ac:dyDescent="0.25">
      <c r="A241" s="89" t="s">
        <v>662</v>
      </c>
      <c r="B241" s="90" t="s">
        <v>663</v>
      </c>
      <c r="C241" s="91" t="s">
        <v>700</v>
      </c>
      <c r="D241" s="91" t="s">
        <v>831</v>
      </c>
      <c r="E241" s="92" t="s">
        <v>702</v>
      </c>
      <c r="F241" s="90" t="s">
        <v>51</v>
      </c>
      <c r="G241" s="93" t="s">
        <v>703</v>
      </c>
      <c r="H241" s="90" t="s">
        <v>818</v>
      </c>
      <c r="I241" s="93">
        <v>1</v>
      </c>
      <c r="J241" s="90" t="s">
        <v>72</v>
      </c>
      <c r="K241" s="93" t="s">
        <v>55</v>
      </c>
      <c r="L241" s="114">
        <v>44166</v>
      </c>
      <c r="M241" s="114">
        <v>44195</v>
      </c>
      <c r="N241" s="114">
        <v>44167</v>
      </c>
      <c r="O241" s="114">
        <v>44167</v>
      </c>
      <c r="P241" s="96" t="s">
        <v>832</v>
      </c>
      <c r="Q241" s="96"/>
      <c r="R241" s="90" t="s">
        <v>833</v>
      </c>
      <c r="S241" s="90"/>
      <c r="T241" s="95" t="s">
        <v>75</v>
      </c>
      <c r="U241" s="90"/>
      <c r="V241" s="132"/>
    </row>
    <row r="242" spans="1:22" s="11" customFormat="1" ht="66" hidden="1" customHeight="1" x14ac:dyDescent="0.25">
      <c r="A242" s="89" t="s">
        <v>662</v>
      </c>
      <c r="B242" s="90" t="s">
        <v>663</v>
      </c>
      <c r="C242" s="91" t="s">
        <v>700</v>
      </c>
      <c r="D242" s="91" t="s">
        <v>831</v>
      </c>
      <c r="E242" s="92" t="s">
        <v>702</v>
      </c>
      <c r="F242" s="90" t="s">
        <v>51</v>
      </c>
      <c r="G242" s="93" t="s">
        <v>703</v>
      </c>
      <c r="H242" s="90" t="s">
        <v>820</v>
      </c>
      <c r="I242" s="93">
        <v>1</v>
      </c>
      <c r="J242" s="90" t="s">
        <v>72</v>
      </c>
      <c r="K242" s="93" t="s">
        <v>55</v>
      </c>
      <c r="L242" s="114">
        <v>44166</v>
      </c>
      <c r="M242" s="114">
        <v>44195</v>
      </c>
      <c r="N242" s="114">
        <v>44167</v>
      </c>
      <c r="O242" s="114">
        <v>44167</v>
      </c>
      <c r="P242" s="96" t="s">
        <v>232</v>
      </c>
      <c r="Q242" s="96"/>
      <c r="R242" s="90" t="s">
        <v>833</v>
      </c>
      <c r="S242" s="90"/>
      <c r="T242" s="95" t="s">
        <v>75</v>
      </c>
      <c r="U242" s="90"/>
      <c r="V242" s="132"/>
    </row>
    <row r="243" spans="1:22" s="11" customFormat="1" ht="66" hidden="1" customHeight="1" x14ac:dyDescent="0.25">
      <c r="A243" s="89" t="s">
        <v>662</v>
      </c>
      <c r="B243" s="90" t="s">
        <v>663</v>
      </c>
      <c r="C243" s="91" t="s">
        <v>700</v>
      </c>
      <c r="D243" s="91" t="s">
        <v>831</v>
      </c>
      <c r="E243" s="92" t="s">
        <v>702</v>
      </c>
      <c r="F243" s="90" t="s">
        <v>51</v>
      </c>
      <c r="G243" s="93" t="s">
        <v>703</v>
      </c>
      <c r="H243" s="90" t="s">
        <v>821</v>
      </c>
      <c r="I243" s="93">
        <v>1</v>
      </c>
      <c r="J243" s="90" t="s">
        <v>72</v>
      </c>
      <c r="K243" s="93" t="s">
        <v>55</v>
      </c>
      <c r="L243" s="114">
        <v>44166</v>
      </c>
      <c r="M243" s="114">
        <v>44195</v>
      </c>
      <c r="N243" s="114">
        <v>44167</v>
      </c>
      <c r="O243" s="114">
        <v>44167</v>
      </c>
      <c r="P243" s="96" t="s">
        <v>232</v>
      </c>
      <c r="Q243" s="96"/>
      <c r="R243" s="90" t="s">
        <v>833</v>
      </c>
      <c r="S243" s="90"/>
      <c r="T243" s="95" t="s">
        <v>75</v>
      </c>
      <c r="U243" s="90"/>
      <c r="V243" s="132"/>
    </row>
    <row r="244" spans="1:22" s="11" customFormat="1" ht="66" hidden="1" customHeight="1" x14ac:dyDescent="0.25">
      <c r="A244" s="89" t="s">
        <v>662</v>
      </c>
      <c r="B244" s="90" t="s">
        <v>663</v>
      </c>
      <c r="C244" s="91" t="s">
        <v>700</v>
      </c>
      <c r="D244" s="91" t="s">
        <v>834</v>
      </c>
      <c r="E244" s="92" t="s">
        <v>702</v>
      </c>
      <c r="F244" s="90" t="s">
        <v>51</v>
      </c>
      <c r="G244" s="93" t="s">
        <v>703</v>
      </c>
      <c r="H244" s="90" t="s">
        <v>818</v>
      </c>
      <c r="I244" s="93">
        <v>1</v>
      </c>
      <c r="J244" s="90" t="s">
        <v>72</v>
      </c>
      <c r="K244" s="93" t="s">
        <v>55</v>
      </c>
      <c r="L244" s="114">
        <v>44197</v>
      </c>
      <c r="M244" s="114">
        <v>44226</v>
      </c>
      <c r="N244" s="114">
        <v>44210</v>
      </c>
      <c r="O244" s="114">
        <v>44210</v>
      </c>
      <c r="P244" s="96" t="s">
        <v>835</v>
      </c>
      <c r="Q244" s="96"/>
      <c r="R244" s="90" t="s">
        <v>836</v>
      </c>
      <c r="S244" s="90"/>
      <c r="T244" s="95" t="s">
        <v>75</v>
      </c>
      <c r="U244" s="90"/>
      <c r="V244" s="132"/>
    </row>
    <row r="245" spans="1:22" s="11" customFormat="1" ht="66" hidden="1" customHeight="1" x14ac:dyDescent="0.25">
      <c r="A245" s="89" t="s">
        <v>662</v>
      </c>
      <c r="B245" s="90" t="s">
        <v>663</v>
      </c>
      <c r="C245" s="91" t="s">
        <v>700</v>
      </c>
      <c r="D245" s="91" t="s">
        <v>834</v>
      </c>
      <c r="E245" s="92" t="s">
        <v>702</v>
      </c>
      <c r="F245" s="90" t="s">
        <v>51</v>
      </c>
      <c r="G245" s="93" t="s">
        <v>703</v>
      </c>
      <c r="H245" s="90" t="s">
        <v>820</v>
      </c>
      <c r="I245" s="93">
        <v>1</v>
      </c>
      <c r="J245" s="90" t="s">
        <v>72</v>
      </c>
      <c r="K245" s="93" t="s">
        <v>55</v>
      </c>
      <c r="L245" s="114">
        <v>44197</v>
      </c>
      <c r="M245" s="114">
        <v>44226</v>
      </c>
      <c r="N245" s="114">
        <v>44210</v>
      </c>
      <c r="O245" s="114">
        <v>44210</v>
      </c>
      <c r="P245" s="96" t="s">
        <v>837</v>
      </c>
      <c r="Q245" s="96"/>
      <c r="R245" s="90" t="s">
        <v>836</v>
      </c>
      <c r="S245" s="90"/>
      <c r="T245" s="95" t="s">
        <v>75</v>
      </c>
      <c r="U245" s="90"/>
      <c r="V245" s="132"/>
    </row>
    <row r="246" spans="1:22" s="11" customFormat="1" ht="66" hidden="1" customHeight="1" x14ac:dyDescent="0.25">
      <c r="A246" s="89" t="s">
        <v>662</v>
      </c>
      <c r="B246" s="90" t="s">
        <v>663</v>
      </c>
      <c r="C246" s="91" t="s">
        <v>700</v>
      </c>
      <c r="D246" s="91" t="s">
        <v>834</v>
      </c>
      <c r="E246" s="92" t="s">
        <v>702</v>
      </c>
      <c r="F246" s="90" t="s">
        <v>51</v>
      </c>
      <c r="G246" s="93" t="s">
        <v>703</v>
      </c>
      <c r="H246" s="90" t="s">
        <v>821</v>
      </c>
      <c r="I246" s="93">
        <v>1</v>
      </c>
      <c r="J246" s="90" t="s">
        <v>72</v>
      </c>
      <c r="K246" s="93" t="s">
        <v>55</v>
      </c>
      <c r="L246" s="114">
        <v>44197</v>
      </c>
      <c r="M246" s="114">
        <v>44226</v>
      </c>
      <c r="N246" s="114">
        <v>44210</v>
      </c>
      <c r="O246" s="114">
        <v>44210</v>
      </c>
      <c r="P246" s="96" t="s">
        <v>838</v>
      </c>
      <c r="Q246" s="96"/>
      <c r="R246" s="90" t="s">
        <v>836</v>
      </c>
      <c r="S246" s="90"/>
      <c r="T246" s="95" t="s">
        <v>75</v>
      </c>
      <c r="U246" s="90"/>
      <c r="V246" s="132"/>
    </row>
    <row r="247" spans="1:22" s="11" customFormat="1" ht="66" hidden="1" customHeight="1" x14ac:dyDescent="0.25">
      <c r="A247" s="89" t="s">
        <v>662</v>
      </c>
      <c r="B247" s="90" t="s">
        <v>663</v>
      </c>
      <c r="C247" s="91" t="s">
        <v>700</v>
      </c>
      <c r="D247" s="91" t="s">
        <v>839</v>
      </c>
      <c r="E247" s="92" t="s">
        <v>702</v>
      </c>
      <c r="F247" s="90" t="s">
        <v>51</v>
      </c>
      <c r="G247" s="93" t="s">
        <v>703</v>
      </c>
      <c r="H247" s="90" t="s">
        <v>818</v>
      </c>
      <c r="I247" s="93">
        <v>1</v>
      </c>
      <c r="J247" s="90" t="s">
        <v>72</v>
      </c>
      <c r="K247" s="93" t="s">
        <v>55</v>
      </c>
      <c r="L247" s="114">
        <v>44228</v>
      </c>
      <c r="M247" s="114">
        <v>44255</v>
      </c>
      <c r="N247" s="114">
        <v>44230</v>
      </c>
      <c r="O247" s="114">
        <v>44230</v>
      </c>
      <c r="P247" s="96" t="s">
        <v>840</v>
      </c>
      <c r="Q247" s="96"/>
      <c r="R247" s="90" t="s">
        <v>194</v>
      </c>
      <c r="S247" s="90"/>
      <c r="T247" s="95" t="s">
        <v>66</v>
      </c>
      <c r="U247" s="90"/>
      <c r="V247" s="132"/>
    </row>
    <row r="248" spans="1:22" s="11" customFormat="1" ht="66" hidden="1" customHeight="1" x14ac:dyDescent="0.25">
      <c r="A248" s="89" t="s">
        <v>662</v>
      </c>
      <c r="B248" s="90" t="s">
        <v>663</v>
      </c>
      <c r="C248" s="91" t="s">
        <v>700</v>
      </c>
      <c r="D248" s="91" t="s">
        <v>839</v>
      </c>
      <c r="E248" s="92" t="s">
        <v>702</v>
      </c>
      <c r="F248" s="90" t="s">
        <v>51</v>
      </c>
      <c r="G248" s="93" t="s">
        <v>703</v>
      </c>
      <c r="H248" s="90" t="s">
        <v>820</v>
      </c>
      <c r="I248" s="93">
        <v>1</v>
      </c>
      <c r="J248" s="90" t="s">
        <v>72</v>
      </c>
      <c r="K248" s="93" t="s">
        <v>55</v>
      </c>
      <c r="L248" s="114">
        <v>44228</v>
      </c>
      <c r="M248" s="114">
        <v>44255</v>
      </c>
      <c r="N248" s="114">
        <v>44230</v>
      </c>
      <c r="O248" s="114">
        <v>44230</v>
      </c>
      <c r="P248" s="96" t="s">
        <v>840</v>
      </c>
      <c r="Q248" s="96"/>
      <c r="R248" s="90" t="s">
        <v>194</v>
      </c>
      <c r="S248" s="90"/>
      <c r="T248" s="95" t="s">
        <v>66</v>
      </c>
      <c r="U248" s="90"/>
      <c r="V248" s="132"/>
    </row>
    <row r="249" spans="1:22" s="11" customFormat="1" ht="66" hidden="1" customHeight="1" x14ac:dyDescent="0.25">
      <c r="A249" s="89" t="s">
        <v>662</v>
      </c>
      <c r="B249" s="90" t="s">
        <v>663</v>
      </c>
      <c r="C249" s="91" t="s">
        <v>700</v>
      </c>
      <c r="D249" s="91" t="s">
        <v>839</v>
      </c>
      <c r="E249" s="92" t="s">
        <v>702</v>
      </c>
      <c r="F249" s="90" t="s">
        <v>51</v>
      </c>
      <c r="G249" s="93" t="s">
        <v>703</v>
      </c>
      <c r="H249" s="90" t="s">
        <v>821</v>
      </c>
      <c r="I249" s="93">
        <v>1</v>
      </c>
      <c r="J249" s="90" t="s">
        <v>72</v>
      </c>
      <c r="K249" s="93" t="s">
        <v>55</v>
      </c>
      <c r="L249" s="114">
        <v>44228</v>
      </c>
      <c r="M249" s="114">
        <v>44255</v>
      </c>
      <c r="N249" s="114">
        <v>44230</v>
      </c>
      <c r="O249" s="114">
        <v>44230</v>
      </c>
      <c r="P249" s="96" t="s">
        <v>841</v>
      </c>
      <c r="Q249" s="96"/>
      <c r="R249" s="90" t="s">
        <v>194</v>
      </c>
      <c r="S249" s="90"/>
      <c r="T249" s="95" t="s">
        <v>66</v>
      </c>
      <c r="U249" s="90"/>
      <c r="V249" s="132"/>
    </row>
    <row r="250" spans="1:22" s="11" customFormat="1" ht="66" hidden="1" customHeight="1" x14ac:dyDescent="0.25">
      <c r="A250" s="89" t="s">
        <v>662</v>
      </c>
      <c r="B250" s="90" t="s">
        <v>663</v>
      </c>
      <c r="C250" s="91" t="s">
        <v>700</v>
      </c>
      <c r="D250" s="91" t="s">
        <v>842</v>
      </c>
      <c r="E250" s="92" t="s">
        <v>702</v>
      </c>
      <c r="F250" s="90" t="s">
        <v>51</v>
      </c>
      <c r="G250" s="93" t="s">
        <v>703</v>
      </c>
      <c r="H250" s="90" t="s">
        <v>818</v>
      </c>
      <c r="I250" s="93">
        <v>1</v>
      </c>
      <c r="J250" s="90" t="s">
        <v>72</v>
      </c>
      <c r="K250" s="93" t="s">
        <v>55</v>
      </c>
      <c r="L250" s="114">
        <v>44256</v>
      </c>
      <c r="M250" s="114">
        <v>44285</v>
      </c>
      <c r="N250" s="114">
        <v>44273</v>
      </c>
      <c r="O250" s="114">
        <v>44273</v>
      </c>
      <c r="P250" s="96" t="s">
        <v>843</v>
      </c>
      <c r="Q250" s="96"/>
      <c r="R250" s="90" t="s">
        <v>197</v>
      </c>
      <c r="S250" s="90"/>
      <c r="T250" s="95" t="s">
        <v>75</v>
      </c>
      <c r="U250" s="90"/>
      <c r="V250" s="132"/>
    </row>
    <row r="251" spans="1:22" s="11" customFormat="1" ht="66" hidden="1" customHeight="1" x14ac:dyDescent="0.25">
      <c r="A251" s="89" t="s">
        <v>662</v>
      </c>
      <c r="B251" s="90" t="s">
        <v>663</v>
      </c>
      <c r="C251" s="91" t="s">
        <v>700</v>
      </c>
      <c r="D251" s="91" t="s">
        <v>842</v>
      </c>
      <c r="E251" s="92" t="s">
        <v>702</v>
      </c>
      <c r="F251" s="90" t="s">
        <v>51</v>
      </c>
      <c r="G251" s="93" t="s">
        <v>703</v>
      </c>
      <c r="H251" s="90" t="s">
        <v>820</v>
      </c>
      <c r="I251" s="93">
        <v>1</v>
      </c>
      <c r="J251" s="90" t="s">
        <v>72</v>
      </c>
      <c r="K251" s="93" t="s">
        <v>55</v>
      </c>
      <c r="L251" s="114">
        <v>44256</v>
      </c>
      <c r="M251" s="114">
        <v>44285</v>
      </c>
      <c r="N251" s="114">
        <v>44273</v>
      </c>
      <c r="O251" s="114">
        <v>44273</v>
      </c>
      <c r="P251" s="96" t="s">
        <v>843</v>
      </c>
      <c r="Q251" s="96"/>
      <c r="R251" s="90" t="s">
        <v>197</v>
      </c>
      <c r="S251" s="90"/>
      <c r="T251" s="95" t="s">
        <v>75</v>
      </c>
      <c r="U251" s="90"/>
      <c r="V251" s="132"/>
    </row>
    <row r="252" spans="1:22" s="11" customFormat="1" ht="66" hidden="1" customHeight="1" x14ac:dyDescent="0.25">
      <c r="A252" s="89" t="s">
        <v>662</v>
      </c>
      <c r="B252" s="90" t="s">
        <v>663</v>
      </c>
      <c r="C252" s="91" t="s">
        <v>700</v>
      </c>
      <c r="D252" s="91" t="s">
        <v>842</v>
      </c>
      <c r="E252" s="92" t="s">
        <v>702</v>
      </c>
      <c r="F252" s="90" t="s">
        <v>51</v>
      </c>
      <c r="G252" s="93" t="s">
        <v>703</v>
      </c>
      <c r="H252" s="90" t="s">
        <v>821</v>
      </c>
      <c r="I252" s="93">
        <v>1</v>
      </c>
      <c r="J252" s="90" t="s">
        <v>72</v>
      </c>
      <c r="K252" s="93" t="s">
        <v>55</v>
      </c>
      <c r="L252" s="114">
        <v>44256</v>
      </c>
      <c r="M252" s="114">
        <v>44285</v>
      </c>
      <c r="N252" s="114">
        <v>44273</v>
      </c>
      <c r="O252" s="114">
        <v>44273</v>
      </c>
      <c r="P252" s="96" t="s">
        <v>844</v>
      </c>
      <c r="Q252" s="96"/>
      <c r="R252" s="90" t="s">
        <v>197</v>
      </c>
      <c r="S252" s="90"/>
      <c r="T252" s="95" t="s">
        <v>75</v>
      </c>
      <c r="U252" s="90"/>
      <c r="V252" s="132"/>
    </row>
    <row r="253" spans="1:22" s="11" customFormat="1" ht="66" hidden="1" customHeight="1" x14ac:dyDescent="0.25">
      <c r="A253" s="89" t="s">
        <v>662</v>
      </c>
      <c r="B253" s="90" t="s">
        <v>663</v>
      </c>
      <c r="C253" s="91" t="s">
        <v>700</v>
      </c>
      <c r="D253" s="91" t="s">
        <v>845</v>
      </c>
      <c r="E253" s="92" t="s">
        <v>702</v>
      </c>
      <c r="F253" s="90" t="s">
        <v>51</v>
      </c>
      <c r="G253" s="93" t="s">
        <v>703</v>
      </c>
      <c r="H253" s="90" t="s">
        <v>818</v>
      </c>
      <c r="I253" s="93">
        <v>1</v>
      </c>
      <c r="J253" s="90" t="s">
        <v>72</v>
      </c>
      <c r="K253" s="93" t="s">
        <v>55</v>
      </c>
      <c r="L253" s="114">
        <v>44287</v>
      </c>
      <c r="M253" s="114">
        <v>44316</v>
      </c>
      <c r="N253" s="114">
        <v>44294</v>
      </c>
      <c r="O253" s="114">
        <v>44294</v>
      </c>
      <c r="P253" s="96" t="s">
        <v>846</v>
      </c>
      <c r="Q253" s="96"/>
      <c r="R253" s="90" t="s">
        <v>233</v>
      </c>
      <c r="S253" s="90"/>
      <c r="T253" s="95" t="s">
        <v>75</v>
      </c>
      <c r="U253" s="90"/>
      <c r="V253" s="132"/>
    </row>
    <row r="254" spans="1:22" s="11" customFormat="1" ht="66" hidden="1" customHeight="1" x14ac:dyDescent="0.25">
      <c r="A254" s="89" t="s">
        <v>662</v>
      </c>
      <c r="B254" s="90" t="s">
        <v>663</v>
      </c>
      <c r="C254" s="91" t="s">
        <v>700</v>
      </c>
      <c r="D254" s="91" t="s">
        <v>845</v>
      </c>
      <c r="E254" s="92" t="s">
        <v>702</v>
      </c>
      <c r="F254" s="90" t="s">
        <v>51</v>
      </c>
      <c r="G254" s="93" t="s">
        <v>703</v>
      </c>
      <c r="H254" s="90" t="s">
        <v>820</v>
      </c>
      <c r="I254" s="93">
        <v>1</v>
      </c>
      <c r="J254" s="90" t="s">
        <v>72</v>
      </c>
      <c r="K254" s="93" t="s">
        <v>55</v>
      </c>
      <c r="L254" s="114">
        <v>44287</v>
      </c>
      <c r="M254" s="114">
        <v>44316</v>
      </c>
      <c r="N254" s="114">
        <v>44294</v>
      </c>
      <c r="O254" s="114">
        <v>44294</v>
      </c>
      <c r="P254" s="96" t="s">
        <v>847</v>
      </c>
      <c r="Q254" s="96"/>
      <c r="R254" s="90" t="s">
        <v>233</v>
      </c>
      <c r="S254" s="90"/>
      <c r="T254" s="95" t="s">
        <v>75</v>
      </c>
      <c r="U254" s="90"/>
      <c r="V254" s="132"/>
    </row>
    <row r="255" spans="1:22" s="11" customFormat="1" ht="66" hidden="1" customHeight="1" x14ac:dyDescent="0.25">
      <c r="A255" s="89" t="s">
        <v>662</v>
      </c>
      <c r="B255" s="90" t="s">
        <v>663</v>
      </c>
      <c r="C255" s="91" t="s">
        <v>700</v>
      </c>
      <c r="D255" s="91" t="s">
        <v>845</v>
      </c>
      <c r="E255" s="92" t="s">
        <v>702</v>
      </c>
      <c r="F255" s="90" t="s">
        <v>51</v>
      </c>
      <c r="G255" s="93" t="s">
        <v>703</v>
      </c>
      <c r="H255" s="90" t="s">
        <v>821</v>
      </c>
      <c r="I255" s="93">
        <v>1</v>
      </c>
      <c r="J255" s="90" t="s">
        <v>72</v>
      </c>
      <c r="K255" s="93" t="s">
        <v>55</v>
      </c>
      <c r="L255" s="114">
        <v>44287</v>
      </c>
      <c r="M255" s="114">
        <v>44316</v>
      </c>
      <c r="N255" s="114">
        <v>44294</v>
      </c>
      <c r="O255" s="114">
        <v>44294</v>
      </c>
      <c r="P255" s="96" t="s">
        <v>848</v>
      </c>
      <c r="Q255" s="96"/>
      <c r="R255" s="90" t="s">
        <v>233</v>
      </c>
      <c r="S255" s="90"/>
      <c r="T255" s="95" t="s">
        <v>75</v>
      </c>
      <c r="U255" s="90"/>
      <c r="V255" s="132"/>
    </row>
    <row r="256" spans="1:22" s="11" customFormat="1" ht="66" hidden="1" customHeight="1" x14ac:dyDescent="0.25">
      <c r="A256" s="89" t="s">
        <v>662</v>
      </c>
      <c r="B256" s="90" t="s">
        <v>663</v>
      </c>
      <c r="C256" s="91" t="s">
        <v>700</v>
      </c>
      <c r="D256" s="91" t="s">
        <v>849</v>
      </c>
      <c r="E256" s="92" t="s">
        <v>702</v>
      </c>
      <c r="F256" s="90" t="s">
        <v>51</v>
      </c>
      <c r="G256" s="93" t="s">
        <v>703</v>
      </c>
      <c r="H256" s="90" t="s">
        <v>818</v>
      </c>
      <c r="I256" s="93">
        <v>1</v>
      </c>
      <c r="J256" s="90" t="s">
        <v>72</v>
      </c>
      <c r="K256" s="93" t="s">
        <v>55</v>
      </c>
      <c r="L256" s="114">
        <v>44317</v>
      </c>
      <c r="M256" s="114">
        <v>44346</v>
      </c>
      <c r="N256" s="114">
        <v>44322</v>
      </c>
      <c r="O256" s="114">
        <v>44322</v>
      </c>
      <c r="P256" s="96" t="s">
        <v>232</v>
      </c>
      <c r="Q256" s="96"/>
      <c r="R256" s="90" t="s">
        <v>156</v>
      </c>
      <c r="S256" s="90"/>
      <c r="T256" s="95" t="s">
        <v>75</v>
      </c>
      <c r="U256" s="90"/>
      <c r="V256" s="132"/>
    </row>
    <row r="257" spans="1:22" s="11" customFormat="1" ht="66" hidden="1" customHeight="1" x14ac:dyDescent="0.25">
      <c r="A257" s="89" t="s">
        <v>662</v>
      </c>
      <c r="B257" s="90" t="s">
        <v>663</v>
      </c>
      <c r="C257" s="91" t="s">
        <v>700</v>
      </c>
      <c r="D257" s="91" t="s">
        <v>849</v>
      </c>
      <c r="E257" s="92" t="s">
        <v>702</v>
      </c>
      <c r="F257" s="90" t="s">
        <v>51</v>
      </c>
      <c r="G257" s="93" t="s">
        <v>703</v>
      </c>
      <c r="H257" s="90" t="s">
        <v>820</v>
      </c>
      <c r="I257" s="93">
        <v>1</v>
      </c>
      <c r="J257" s="90" t="s">
        <v>72</v>
      </c>
      <c r="K257" s="93" t="s">
        <v>55</v>
      </c>
      <c r="L257" s="114">
        <v>44317</v>
      </c>
      <c r="M257" s="114">
        <v>44346</v>
      </c>
      <c r="N257" s="114">
        <v>44322</v>
      </c>
      <c r="O257" s="114">
        <v>44322</v>
      </c>
      <c r="P257" s="96" t="s">
        <v>232</v>
      </c>
      <c r="Q257" s="96"/>
      <c r="R257" s="90" t="s">
        <v>233</v>
      </c>
      <c r="S257" s="90"/>
      <c r="T257" s="95" t="s">
        <v>75</v>
      </c>
      <c r="U257" s="90"/>
      <c r="V257" s="132"/>
    </row>
    <row r="258" spans="1:22" s="11" customFormat="1" ht="66" hidden="1" customHeight="1" x14ac:dyDescent="0.25">
      <c r="A258" s="89" t="s">
        <v>662</v>
      </c>
      <c r="B258" s="90" t="s">
        <v>663</v>
      </c>
      <c r="C258" s="91" t="s">
        <v>700</v>
      </c>
      <c r="D258" s="91" t="s">
        <v>849</v>
      </c>
      <c r="E258" s="92" t="s">
        <v>702</v>
      </c>
      <c r="F258" s="90" t="s">
        <v>51</v>
      </c>
      <c r="G258" s="93" t="s">
        <v>703</v>
      </c>
      <c r="H258" s="90" t="s">
        <v>821</v>
      </c>
      <c r="I258" s="93">
        <v>1</v>
      </c>
      <c r="J258" s="90" t="s">
        <v>72</v>
      </c>
      <c r="K258" s="93" t="s">
        <v>55</v>
      </c>
      <c r="L258" s="114">
        <v>44317</v>
      </c>
      <c r="M258" s="114">
        <v>44346</v>
      </c>
      <c r="N258" s="114">
        <v>44322</v>
      </c>
      <c r="O258" s="114">
        <v>44322</v>
      </c>
      <c r="P258" s="96" t="s">
        <v>232</v>
      </c>
      <c r="Q258" s="96"/>
      <c r="R258" s="90" t="s">
        <v>850</v>
      </c>
      <c r="S258" s="90"/>
      <c r="T258" s="95" t="s">
        <v>75</v>
      </c>
      <c r="U258" s="90"/>
      <c r="V258" s="132"/>
    </row>
    <row r="259" spans="1:22" s="11" customFormat="1" ht="66" hidden="1" customHeight="1" x14ac:dyDescent="0.25">
      <c r="A259" s="89" t="s">
        <v>662</v>
      </c>
      <c r="B259" s="90" t="s">
        <v>663</v>
      </c>
      <c r="C259" s="91" t="s">
        <v>700</v>
      </c>
      <c r="D259" s="91" t="s">
        <v>851</v>
      </c>
      <c r="E259" s="92" t="s">
        <v>702</v>
      </c>
      <c r="F259" s="90" t="s">
        <v>51</v>
      </c>
      <c r="G259" s="93" t="s">
        <v>703</v>
      </c>
      <c r="H259" s="90" t="s">
        <v>818</v>
      </c>
      <c r="I259" s="93">
        <v>1</v>
      </c>
      <c r="J259" s="90" t="s">
        <v>72</v>
      </c>
      <c r="K259" s="93" t="s">
        <v>55</v>
      </c>
      <c r="L259" s="114">
        <v>44348</v>
      </c>
      <c r="M259" s="114">
        <v>44377</v>
      </c>
      <c r="N259" s="114">
        <v>44354</v>
      </c>
      <c r="O259" s="114">
        <v>44354</v>
      </c>
      <c r="P259" s="96" t="s">
        <v>852</v>
      </c>
      <c r="Q259" s="96"/>
      <c r="R259" s="90" t="s">
        <v>853</v>
      </c>
      <c r="S259" s="90"/>
      <c r="T259" s="95" t="s">
        <v>75</v>
      </c>
      <c r="U259" s="90"/>
      <c r="V259" s="132"/>
    </row>
    <row r="260" spans="1:22" s="11" customFormat="1" ht="66" hidden="1" customHeight="1" x14ac:dyDescent="0.25">
      <c r="A260" s="89" t="s">
        <v>662</v>
      </c>
      <c r="B260" s="90" t="s">
        <v>663</v>
      </c>
      <c r="C260" s="91" t="s">
        <v>700</v>
      </c>
      <c r="D260" s="91" t="s">
        <v>851</v>
      </c>
      <c r="E260" s="92" t="s">
        <v>702</v>
      </c>
      <c r="F260" s="90" t="s">
        <v>51</v>
      </c>
      <c r="G260" s="93" t="s">
        <v>703</v>
      </c>
      <c r="H260" s="90" t="s">
        <v>820</v>
      </c>
      <c r="I260" s="93">
        <v>1</v>
      </c>
      <c r="J260" s="90" t="s">
        <v>72</v>
      </c>
      <c r="K260" s="93" t="s">
        <v>55</v>
      </c>
      <c r="L260" s="114">
        <v>44348</v>
      </c>
      <c r="M260" s="114">
        <v>44377</v>
      </c>
      <c r="N260" s="114">
        <v>44354</v>
      </c>
      <c r="O260" s="114">
        <v>44354</v>
      </c>
      <c r="P260" s="96" t="s">
        <v>232</v>
      </c>
      <c r="Q260" s="96"/>
      <c r="R260" s="90" t="s">
        <v>853</v>
      </c>
      <c r="S260" s="90"/>
      <c r="T260" s="95" t="s">
        <v>75</v>
      </c>
      <c r="U260" s="90"/>
      <c r="V260" s="132"/>
    </row>
    <row r="261" spans="1:22" s="11" customFormat="1" ht="66" hidden="1" customHeight="1" x14ac:dyDescent="0.25">
      <c r="A261" s="89" t="s">
        <v>662</v>
      </c>
      <c r="B261" s="90" t="s">
        <v>663</v>
      </c>
      <c r="C261" s="91" t="s">
        <v>700</v>
      </c>
      <c r="D261" s="91" t="s">
        <v>851</v>
      </c>
      <c r="E261" s="92" t="s">
        <v>702</v>
      </c>
      <c r="F261" s="90" t="s">
        <v>51</v>
      </c>
      <c r="G261" s="93" t="s">
        <v>703</v>
      </c>
      <c r="H261" s="90" t="s">
        <v>821</v>
      </c>
      <c r="I261" s="93">
        <v>1</v>
      </c>
      <c r="J261" s="90" t="s">
        <v>72</v>
      </c>
      <c r="K261" s="93" t="s">
        <v>55</v>
      </c>
      <c r="L261" s="114">
        <v>44348</v>
      </c>
      <c r="M261" s="114">
        <v>44377</v>
      </c>
      <c r="N261" s="114">
        <v>44354</v>
      </c>
      <c r="O261" s="114">
        <v>44354</v>
      </c>
      <c r="P261" s="96" t="s">
        <v>854</v>
      </c>
      <c r="Q261" s="96"/>
      <c r="R261" s="90" t="s">
        <v>853</v>
      </c>
      <c r="S261" s="90"/>
      <c r="T261" s="95" t="s">
        <v>75</v>
      </c>
      <c r="U261" s="90"/>
      <c r="V261" s="132"/>
    </row>
    <row r="262" spans="1:22" s="11" customFormat="1" ht="66" hidden="1" customHeight="1" x14ac:dyDescent="0.25">
      <c r="A262" s="89" t="s">
        <v>662</v>
      </c>
      <c r="B262" s="90" t="s">
        <v>663</v>
      </c>
      <c r="C262" s="91" t="s">
        <v>700</v>
      </c>
      <c r="D262" s="91" t="s">
        <v>855</v>
      </c>
      <c r="E262" s="92" t="s">
        <v>702</v>
      </c>
      <c r="F262" s="90" t="s">
        <v>856</v>
      </c>
      <c r="G262" s="93" t="s">
        <v>172</v>
      </c>
      <c r="H262" s="90"/>
      <c r="I262" s="93" t="s">
        <v>53</v>
      </c>
      <c r="J262" s="90" t="s">
        <v>72</v>
      </c>
      <c r="K262" s="93" t="s">
        <v>55</v>
      </c>
      <c r="L262" s="114">
        <v>43678</v>
      </c>
      <c r="M262" s="114">
        <v>43707</v>
      </c>
      <c r="N262" s="114">
        <v>43704</v>
      </c>
      <c r="O262" s="114">
        <v>43705</v>
      </c>
      <c r="P262" s="96" t="s">
        <v>857</v>
      </c>
      <c r="Q262" s="96"/>
      <c r="R262" s="90" t="s">
        <v>668</v>
      </c>
      <c r="S262" s="90"/>
      <c r="T262" s="95" t="s">
        <v>75</v>
      </c>
      <c r="U262" s="90"/>
      <c r="V262" s="131"/>
    </row>
    <row r="263" spans="1:22" s="11" customFormat="1" ht="66" hidden="1" customHeight="1" x14ac:dyDescent="0.25">
      <c r="A263" s="89" t="s">
        <v>662</v>
      </c>
      <c r="B263" s="90" t="s">
        <v>663</v>
      </c>
      <c r="C263" s="91" t="s">
        <v>700</v>
      </c>
      <c r="D263" s="91" t="s">
        <v>858</v>
      </c>
      <c r="E263" s="92" t="s">
        <v>702</v>
      </c>
      <c r="F263" s="90" t="s">
        <v>856</v>
      </c>
      <c r="G263" s="93" t="s">
        <v>172</v>
      </c>
      <c r="H263" s="90"/>
      <c r="I263" s="93" t="s">
        <v>53</v>
      </c>
      <c r="J263" s="90" t="s">
        <v>72</v>
      </c>
      <c r="K263" s="93" t="s">
        <v>55</v>
      </c>
      <c r="L263" s="114">
        <v>43770</v>
      </c>
      <c r="M263" s="114">
        <v>43799</v>
      </c>
      <c r="N263" s="114">
        <v>43787</v>
      </c>
      <c r="O263" s="114">
        <v>43789</v>
      </c>
      <c r="P263" s="96" t="s">
        <v>859</v>
      </c>
      <c r="Q263" s="96"/>
      <c r="R263" s="90" t="s">
        <v>860</v>
      </c>
      <c r="S263" s="90"/>
      <c r="T263" s="95" t="s">
        <v>75</v>
      </c>
      <c r="U263" s="90"/>
      <c r="V263" s="131"/>
    </row>
    <row r="264" spans="1:22" s="11" customFormat="1" ht="66" hidden="1" customHeight="1" x14ac:dyDescent="0.25">
      <c r="A264" s="89" t="s">
        <v>662</v>
      </c>
      <c r="B264" s="90" t="s">
        <v>663</v>
      </c>
      <c r="C264" s="91" t="s">
        <v>700</v>
      </c>
      <c r="D264" s="91" t="s">
        <v>861</v>
      </c>
      <c r="E264" s="92" t="s">
        <v>702</v>
      </c>
      <c r="F264" s="90" t="s">
        <v>856</v>
      </c>
      <c r="G264" s="93" t="s">
        <v>172</v>
      </c>
      <c r="H264" s="90"/>
      <c r="I264" s="93" t="s">
        <v>53</v>
      </c>
      <c r="J264" s="90" t="s">
        <v>72</v>
      </c>
      <c r="K264" s="93" t="s">
        <v>55</v>
      </c>
      <c r="L264" s="114">
        <v>43862</v>
      </c>
      <c r="M264" s="114">
        <v>43889</v>
      </c>
      <c r="N264" s="114">
        <v>43871</v>
      </c>
      <c r="O264" s="114">
        <v>43873</v>
      </c>
      <c r="P264" s="96" t="s">
        <v>862</v>
      </c>
      <c r="Q264" s="96"/>
      <c r="R264" s="90" t="s">
        <v>806</v>
      </c>
      <c r="S264" s="90"/>
      <c r="T264" s="95" t="s">
        <v>75</v>
      </c>
      <c r="U264" s="90"/>
      <c r="V264" s="131"/>
    </row>
    <row r="265" spans="1:22" s="11" customFormat="1" ht="66" hidden="1" customHeight="1" x14ac:dyDescent="0.25">
      <c r="A265" s="89" t="s">
        <v>662</v>
      </c>
      <c r="B265" s="90" t="s">
        <v>663</v>
      </c>
      <c r="C265" s="91" t="s">
        <v>700</v>
      </c>
      <c r="D265" s="91" t="s">
        <v>863</v>
      </c>
      <c r="E265" s="92" t="s">
        <v>702</v>
      </c>
      <c r="F265" s="90" t="s">
        <v>856</v>
      </c>
      <c r="G265" s="93" t="s">
        <v>172</v>
      </c>
      <c r="H265" s="90"/>
      <c r="I265" s="93" t="s">
        <v>53</v>
      </c>
      <c r="J265" s="90" t="s">
        <v>72</v>
      </c>
      <c r="K265" s="93" t="s">
        <v>55</v>
      </c>
      <c r="L265" s="114">
        <v>43952</v>
      </c>
      <c r="M265" s="114">
        <v>43981</v>
      </c>
      <c r="N265" s="114">
        <v>43958</v>
      </c>
      <c r="O265" s="114">
        <v>43958</v>
      </c>
      <c r="P265" s="96" t="s">
        <v>864</v>
      </c>
      <c r="Q265" s="96"/>
      <c r="R265" s="90" t="s">
        <v>811</v>
      </c>
      <c r="S265" s="90"/>
      <c r="T265" s="95" t="s">
        <v>75</v>
      </c>
      <c r="U265" s="90"/>
      <c r="V265" s="132"/>
    </row>
    <row r="266" spans="1:22" s="11" customFormat="1" ht="66" hidden="1" customHeight="1" x14ac:dyDescent="0.25">
      <c r="A266" s="89" t="s">
        <v>662</v>
      </c>
      <c r="B266" s="90" t="s">
        <v>663</v>
      </c>
      <c r="C266" s="91" t="s">
        <v>700</v>
      </c>
      <c r="D266" s="91" t="s">
        <v>865</v>
      </c>
      <c r="E266" s="92" t="s">
        <v>702</v>
      </c>
      <c r="F266" s="90" t="s">
        <v>856</v>
      </c>
      <c r="G266" s="93" t="s">
        <v>172</v>
      </c>
      <c r="H266" s="90"/>
      <c r="I266" s="93" t="s">
        <v>53</v>
      </c>
      <c r="J266" s="90" t="s">
        <v>72</v>
      </c>
      <c r="K266" s="93" t="s">
        <v>55</v>
      </c>
      <c r="L266" s="114">
        <v>44044</v>
      </c>
      <c r="M266" s="114">
        <v>44073</v>
      </c>
      <c r="N266" s="114">
        <v>44060</v>
      </c>
      <c r="O266" s="114">
        <v>44061</v>
      </c>
      <c r="P266" s="96" t="s">
        <v>866</v>
      </c>
      <c r="Q266" s="96"/>
      <c r="R266" s="90" t="s">
        <v>203</v>
      </c>
      <c r="S266" s="90"/>
      <c r="T266" s="95" t="s">
        <v>75</v>
      </c>
      <c r="U266" s="90"/>
      <c r="V266" s="132"/>
    </row>
    <row r="267" spans="1:22" s="11" customFormat="1" ht="66" hidden="1" customHeight="1" x14ac:dyDescent="0.25">
      <c r="A267" s="89" t="s">
        <v>662</v>
      </c>
      <c r="B267" s="90" t="s">
        <v>663</v>
      </c>
      <c r="C267" s="91" t="s">
        <v>700</v>
      </c>
      <c r="D267" s="91" t="s">
        <v>867</v>
      </c>
      <c r="E267" s="92" t="s">
        <v>702</v>
      </c>
      <c r="F267" s="90" t="s">
        <v>856</v>
      </c>
      <c r="G267" s="93" t="s">
        <v>172</v>
      </c>
      <c r="H267" s="90"/>
      <c r="I267" s="93" t="s">
        <v>53</v>
      </c>
      <c r="J267" s="90" t="s">
        <v>72</v>
      </c>
      <c r="K267" s="93" t="s">
        <v>55</v>
      </c>
      <c r="L267" s="114">
        <v>44136</v>
      </c>
      <c r="M267" s="114">
        <v>44180</v>
      </c>
      <c r="N267" s="114">
        <v>44176</v>
      </c>
      <c r="O267" s="114">
        <v>44180</v>
      </c>
      <c r="P267" s="96" t="s">
        <v>868</v>
      </c>
      <c r="Q267" s="96"/>
      <c r="R267" s="90" t="s">
        <v>869</v>
      </c>
      <c r="S267" s="90"/>
      <c r="T267" s="95" t="s">
        <v>75</v>
      </c>
      <c r="U267" s="90"/>
      <c r="V267" s="132"/>
    </row>
    <row r="268" spans="1:22" s="11" customFormat="1" ht="66" hidden="1" customHeight="1" x14ac:dyDescent="0.25">
      <c r="A268" s="89" t="s">
        <v>662</v>
      </c>
      <c r="B268" s="90" t="s">
        <v>663</v>
      </c>
      <c r="C268" s="91" t="s">
        <v>700</v>
      </c>
      <c r="D268" s="91" t="s">
        <v>870</v>
      </c>
      <c r="E268" s="92" t="s">
        <v>702</v>
      </c>
      <c r="F268" s="90" t="s">
        <v>856</v>
      </c>
      <c r="G268" s="93" t="s">
        <v>172</v>
      </c>
      <c r="H268" s="90"/>
      <c r="I268" s="93" t="s">
        <v>53</v>
      </c>
      <c r="J268" s="90" t="s">
        <v>72</v>
      </c>
      <c r="K268" s="93" t="s">
        <v>55</v>
      </c>
      <c r="L268" s="114">
        <v>44228</v>
      </c>
      <c r="M268" s="114">
        <v>44255</v>
      </c>
      <c r="N268" s="114">
        <v>44232</v>
      </c>
      <c r="O268" s="114">
        <v>44233</v>
      </c>
      <c r="P268" s="96" t="s">
        <v>871</v>
      </c>
      <c r="Q268" s="96"/>
      <c r="R268" s="90" t="s">
        <v>872</v>
      </c>
      <c r="S268" s="90"/>
      <c r="T268" s="95" t="s">
        <v>75</v>
      </c>
      <c r="U268" s="90"/>
      <c r="V268" s="132"/>
    </row>
    <row r="269" spans="1:22" s="11" customFormat="1" ht="66" hidden="1" customHeight="1" x14ac:dyDescent="0.25">
      <c r="A269" s="89" t="s">
        <v>662</v>
      </c>
      <c r="B269" s="90" t="s">
        <v>663</v>
      </c>
      <c r="C269" s="91" t="s">
        <v>700</v>
      </c>
      <c r="D269" s="91" t="s">
        <v>873</v>
      </c>
      <c r="E269" s="92" t="s">
        <v>702</v>
      </c>
      <c r="F269" s="90" t="s">
        <v>856</v>
      </c>
      <c r="G269" s="93" t="s">
        <v>172</v>
      </c>
      <c r="H269" s="90"/>
      <c r="I269" s="93" t="s">
        <v>53</v>
      </c>
      <c r="J269" s="90" t="s">
        <v>72</v>
      </c>
      <c r="K269" s="93" t="s">
        <v>55</v>
      </c>
      <c r="L269" s="114">
        <v>44317</v>
      </c>
      <c r="M269" s="114">
        <v>44344</v>
      </c>
      <c r="N269" s="114">
        <v>44335</v>
      </c>
      <c r="O269" s="114">
        <v>44337</v>
      </c>
      <c r="P269" s="96" t="s">
        <v>874</v>
      </c>
      <c r="Q269" s="96" t="s">
        <v>875</v>
      </c>
      <c r="R269" s="90" t="s">
        <v>876</v>
      </c>
      <c r="S269" s="90"/>
      <c r="T269" s="95" t="s">
        <v>75</v>
      </c>
      <c r="U269" s="90"/>
      <c r="V269" s="132"/>
    </row>
    <row r="270" spans="1:22" s="11" customFormat="1" ht="66" hidden="1" customHeight="1" x14ac:dyDescent="0.25">
      <c r="A270" s="89" t="s">
        <v>662</v>
      </c>
      <c r="B270" s="90" t="s">
        <v>663</v>
      </c>
      <c r="C270" s="91" t="s">
        <v>700</v>
      </c>
      <c r="D270" s="156" t="s">
        <v>877</v>
      </c>
      <c r="E270" s="92" t="s">
        <v>702</v>
      </c>
      <c r="F270" s="90" t="s">
        <v>878</v>
      </c>
      <c r="G270" s="93" t="s">
        <v>703</v>
      </c>
      <c r="H270" s="90"/>
      <c r="I270" s="93" t="s">
        <v>53</v>
      </c>
      <c r="J270" s="90" t="s">
        <v>72</v>
      </c>
      <c r="K270" s="93" t="s">
        <v>55</v>
      </c>
      <c r="L270" s="114">
        <v>43647</v>
      </c>
      <c r="M270" s="114">
        <v>43677</v>
      </c>
      <c r="N270" s="114">
        <v>43657</v>
      </c>
      <c r="O270" s="114">
        <v>43657</v>
      </c>
      <c r="P270" s="96" t="s">
        <v>879</v>
      </c>
      <c r="Q270" s="96"/>
      <c r="R270" s="90"/>
      <c r="S270" s="90"/>
      <c r="T270" s="95" t="s">
        <v>75</v>
      </c>
      <c r="U270" s="90"/>
      <c r="V270" s="131"/>
    </row>
    <row r="271" spans="1:22" s="11" customFormat="1" ht="66" hidden="1" customHeight="1" x14ac:dyDescent="0.25">
      <c r="A271" s="89" t="s">
        <v>662</v>
      </c>
      <c r="B271" s="90" t="s">
        <v>663</v>
      </c>
      <c r="C271" s="91" t="s">
        <v>700</v>
      </c>
      <c r="D271" s="156" t="s">
        <v>880</v>
      </c>
      <c r="E271" s="92" t="s">
        <v>702</v>
      </c>
      <c r="F271" s="90" t="s">
        <v>878</v>
      </c>
      <c r="G271" s="93" t="s">
        <v>703</v>
      </c>
      <c r="H271" s="90"/>
      <c r="I271" s="93" t="s">
        <v>53</v>
      </c>
      <c r="J271" s="90" t="s">
        <v>72</v>
      </c>
      <c r="K271" s="93" t="s">
        <v>55</v>
      </c>
      <c r="L271" s="114">
        <v>43678</v>
      </c>
      <c r="M271" s="114">
        <v>43708</v>
      </c>
      <c r="N271" s="114">
        <v>43681</v>
      </c>
      <c r="O271" s="114">
        <v>43681</v>
      </c>
      <c r="P271" s="96"/>
      <c r="Q271" s="96"/>
      <c r="R271" s="90" t="s">
        <v>381</v>
      </c>
      <c r="S271" s="90"/>
      <c r="T271" s="95" t="s">
        <v>75</v>
      </c>
      <c r="U271" s="90"/>
      <c r="V271" s="131"/>
    </row>
    <row r="272" spans="1:22" s="11" customFormat="1" ht="66" hidden="1" customHeight="1" x14ac:dyDescent="0.25">
      <c r="A272" s="89" t="s">
        <v>662</v>
      </c>
      <c r="B272" s="90" t="s">
        <v>663</v>
      </c>
      <c r="C272" s="91" t="s">
        <v>700</v>
      </c>
      <c r="D272" s="156" t="s">
        <v>881</v>
      </c>
      <c r="E272" s="92" t="s">
        <v>702</v>
      </c>
      <c r="F272" s="90" t="s">
        <v>878</v>
      </c>
      <c r="G272" s="93" t="s">
        <v>703</v>
      </c>
      <c r="H272" s="90"/>
      <c r="I272" s="93" t="s">
        <v>53</v>
      </c>
      <c r="J272" s="90" t="s">
        <v>72</v>
      </c>
      <c r="K272" s="93" t="s">
        <v>55</v>
      </c>
      <c r="L272" s="114">
        <v>43709</v>
      </c>
      <c r="M272" s="114">
        <v>43738</v>
      </c>
      <c r="N272" s="114">
        <v>43717</v>
      </c>
      <c r="O272" s="114">
        <v>43717</v>
      </c>
      <c r="P272" s="96"/>
      <c r="Q272" s="96"/>
      <c r="R272" s="90" t="s">
        <v>381</v>
      </c>
      <c r="S272" s="90"/>
      <c r="T272" s="95" t="s">
        <v>75</v>
      </c>
      <c r="U272" s="90"/>
      <c r="V272" s="131"/>
    </row>
    <row r="273" spans="1:22" s="11" customFormat="1" ht="66" hidden="1" customHeight="1" x14ac:dyDescent="0.25">
      <c r="A273" s="89" t="s">
        <v>662</v>
      </c>
      <c r="B273" s="90" t="s">
        <v>663</v>
      </c>
      <c r="C273" s="91" t="s">
        <v>700</v>
      </c>
      <c r="D273" s="156" t="s">
        <v>882</v>
      </c>
      <c r="E273" s="92" t="s">
        <v>702</v>
      </c>
      <c r="F273" s="90" t="s">
        <v>878</v>
      </c>
      <c r="G273" s="93" t="s">
        <v>703</v>
      </c>
      <c r="H273" s="90"/>
      <c r="I273" s="93" t="s">
        <v>53</v>
      </c>
      <c r="J273" s="90" t="s">
        <v>72</v>
      </c>
      <c r="K273" s="93" t="s">
        <v>55</v>
      </c>
      <c r="L273" s="114">
        <v>43739</v>
      </c>
      <c r="M273" s="114">
        <v>43768</v>
      </c>
      <c r="N273" s="114">
        <v>43756</v>
      </c>
      <c r="O273" s="114">
        <v>43766</v>
      </c>
      <c r="P273" s="96"/>
      <c r="Q273" s="96"/>
      <c r="R273" s="90" t="s">
        <v>392</v>
      </c>
      <c r="S273" s="90"/>
      <c r="T273" s="95" t="s">
        <v>75</v>
      </c>
      <c r="U273" s="90"/>
      <c r="V273" s="131"/>
    </row>
    <row r="274" spans="1:22" s="11" customFormat="1" ht="66" hidden="1" customHeight="1" x14ac:dyDescent="0.25">
      <c r="A274" s="89" t="s">
        <v>662</v>
      </c>
      <c r="B274" s="90" t="s">
        <v>663</v>
      </c>
      <c r="C274" s="91" t="s">
        <v>700</v>
      </c>
      <c r="D274" s="156" t="s">
        <v>883</v>
      </c>
      <c r="E274" s="92" t="s">
        <v>702</v>
      </c>
      <c r="F274" s="90" t="s">
        <v>878</v>
      </c>
      <c r="G274" s="93" t="s">
        <v>703</v>
      </c>
      <c r="H274" s="90"/>
      <c r="I274" s="93" t="s">
        <v>53</v>
      </c>
      <c r="J274" s="90" t="s">
        <v>72</v>
      </c>
      <c r="K274" s="93" t="s">
        <v>55</v>
      </c>
      <c r="L274" s="114">
        <v>43770</v>
      </c>
      <c r="M274" s="114">
        <v>43799</v>
      </c>
      <c r="N274" s="114">
        <v>43784</v>
      </c>
      <c r="O274" s="114">
        <v>43784</v>
      </c>
      <c r="P274" s="96"/>
      <c r="Q274" s="96"/>
      <c r="R274" s="90"/>
      <c r="S274" s="90"/>
      <c r="T274" s="95" t="s">
        <v>75</v>
      </c>
      <c r="U274" s="90"/>
      <c r="V274" s="131"/>
    </row>
    <row r="275" spans="1:22" s="11" customFormat="1" ht="66" hidden="1" customHeight="1" x14ac:dyDescent="0.25">
      <c r="A275" s="89" t="s">
        <v>662</v>
      </c>
      <c r="B275" s="90" t="s">
        <v>663</v>
      </c>
      <c r="C275" s="91" t="s">
        <v>700</v>
      </c>
      <c r="D275" s="156" t="s">
        <v>884</v>
      </c>
      <c r="E275" s="92" t="s">
        <v>702</v>
      </c>
      <c r="F275" s="90" t="s">
        <v>878</v>
      </c>
      <c r="G275" s="93" t="s">
        <v>703</v>
      </c>
      <c r="H275" s="90"/>
      <c r="I275" s="93" t="s">
        <v>53</v>
      </c>
      <c r="J275" s="90" t="s">
        <v>72</v>
      </c>
      <c r="K275" s="93" t="s">
        <v>55</v>
      </c>
      <c r="L275" s="114">
        <v>43800</v>
      </c>
      <c r="M275" s="114">
        <v>43829</v>
      </c>
      <c r="N275" s="114">
        <v>43812</v>
      </c>
      <c r="O275" s="114">
        <v>43812</v>
      </c>
      <c r="P275" s="96" t="s">
        <v>879</v>
      </c>
      <c r="Q275" s="96"/>
      <c r="R275" s="90" t="s">
        <v>381</v>
      </c>
      <c r="S275" s="90"/>
      <c r="T275" s="95" t="s">
        <v>75</v>
      </c>
      <c r="U275" s="90"/>
      <c r="V275" s="131"/>
    </row>
    <row r="276" spans="1:22" s="11" customFormat="1" ht="66" hidden="1" customHeight="1" x14ac:dyDescent="0.25">
      <c r="A276" s="89" t="s">
        <v>662</v>
      </c>
      <c r="B276" s="90" t="s">
        <v>663</v>
      </c>
      <c r="C276" s="91" t="s">
        <v>700</v>
      </c>
      <c r="D276" s="156" t="s">
        <v>885</v>
      </c>
      <c r="E276" s="92" t="s">
        <v>702</v>
      </c>
      <c r="F276" s="90" t="s">
        <v>878</v>
      </c>
      <c r="G276" s="93" t="s">
        <v>703</v>
      </c>
      <c r="H276" s="90"/>
      <c r="I276" s="93" t="s">
        <v>53</v>
      </c>
      <c r="J276" s="90" t="s">
        <v>72</v>
      </c>
      <c r="K276" s="93" t="s">
        <v>55</v>
      </c>
      <c r="L276" s="114">
        <v>43831</v>
      </c>
      <c r="M276" s="114">
        <v>43860</v>
      </c>
      <c r="N276" s="114">
        <v>43840</v>
      </c>
      <c r="O276" s="114">
        <v>43840</v>
      </c>
      <c r="P276" s="96"/>
      <c r="Q276" s="96"/>
      <c r="R276" s="90" t="s">
        <v>381</v>
      </c>
      <c r="S276" s="90"/>
      <c r="T276" s="95" t="s">
        <v>75</v>
      </c>
      <c r="U276" s="90"/>
      <c r="V276" s="131"/>
    </row>
    <row r="277" spans="1:22" s="11" customFormat="1" ht="66" hidden="1" customHeight="1" x14ac:dyDescent="0.25">
      <c r="A277" s="89" t="s">
        <v>662</v>
      </c>
      <c r="B277" s="90" t="s">
        <v>663</v>
      </c>
      <c r="C277" s="91" t="s">
        <v>700</v>
      </c>
      <c r="D277" s="156" t="s">
        <v>886</v>
      </c>
      <c r="E277" s="92" t="s">
        <v>702</v>
      </c>
      <c r="F277" s="90" t="s">
        <v>878</v>
      </c>
      <c r="G277" s="93" t="s">
        <v>703</v>
      </c>
      <c r="H277" s="90"/>
      <c r="I277" s="93" t="s">
        <v>53</v>
      </c>
      <c r="J277" s="90" t="s">
        <v>72</v>
      </c>
      <c r="K277" s="93" t="s">
        <v>55</v>
      </c>
      <c r="L277" s="114">
        <v>43862</v>
      </c>
      <c r="M277" s="114">
        <v>43889</v>
      </c>
      <c r="N277" s="114">
        <v>43874</v>
      </c>
      <c r="O277" s="114">
        <v>43874</v>
      </c>
      <c r="P277" s="96" t="s">
        <v>887</v>
      </c>
      <c r="Q277" s="96"/>
      <c r="R277" s="90"/>
      <c r="S277" s="90"/>
      <c r="T277" s="95" t="s">
        <v>75</v>
      </c>
      <c r="U277" s="90" t="s">
        <v>888</v>
      </c>
      <c r="V277" s="131"/>
    </row>
    <row r="278" spans="1:22" s="11" customFormat="1" ht="66" hidden="1" customHeight="1" x14ac:dyDescent="0.25">
      <c r="A278" s="89" t="s">
        <v>662</v>
      </c>
      <c r="B278" s="90" t="s">
        <v>663</v>
      </c>
      <c r="C278" s="91" t="s">
        <v>700</v>
      </c>
      <c r="D278" s="156" t="s">
        <v>889</v>
      </c>
      <c r="E278" s="92" t="s">
        <v>702</v>
      </c>
      <c r="F278" s="90" t="s">
        <v>878</v>
      </c>
      <c r="G278" s="93" t="s">
        <v>703</v>
      </c>
      <c r="H278" s="90"/>
      <c r="I278" s="93" t="s">
        <v>53</v>
      </c>
      <c r="J278" s="90" t="s">
        <v>72</v>
      </c>
      <c r="K278" s="93" t="s">
        <v>55</v>
      </c>
      <c r="L278" s="114">
        <v>43891</v>
      </c>
      <c r="M278" s="114">
        <v>43920</v>
      </c>
      <c r="N278" s="114">
        <v>43902</v>
      </c>
      <c r="O278" s="114">
        <v>43902</v>
      </c>
      <c r="P278" s="96" t="s">
        <v>887</v>
      </c>
      <c r="Q278" s="96"/>
      <c r="R278" s="90" t="s">
        <v>890</v>
      </c>
      <c r="S278" s="90"/>
      <c r="T278" s="95" t="s">
        <v>75</v>
      </c>
      <c r="U278" s="90"/>
      <c r="V278" s="132"/>
    </row>
    <row r="279" spans="1:22" s="11" customFormat="1" ht="66" hidden="1" customHeight="1" x14ac:dyDescent="0.25">
      <c r="A279" s="89" t="s">
        <v>662</v>
      </c>
      <c r="B279" s="90" t="s">
        <v>663</v>
      </c>
      <c r="C279" s="91" t="s">
        <v>700</v>
      </c>
      <c r="D279" s="156" t="s">
        <v>891</v>
      </c>
      <c r="E279" s="92" t="s">
        <v>702</v>
      </c>
      <c r="F279" s="90" t="s">
        <v>878</v>
      </c>
      <c r="G279" s="93" t="s">
        <v>703</v>
      </c>
      <c r="H279" s="90"/>
      <c r="I279" s="93" t="s">
        <v>53</v>
      </c>
      <c r="J279" s="90" t="s">
        <v>72</v>
      </c>
      <c r="K279" s="93" t="s">
        <v>55</v>
      </c>
      <c r="L279" s="114">
        <v>43922</v>
      </c>
      <c r="M279" s="114">
        <v>43951</v>
      </c>
      <c r="N279" s="114">
        <v>43922</v>
      </c>
      <c r="O279" s="114">
        <v>43934</v>
      </c>
      <c r="P279" s="96" t="s">
        <v>887</v>
      </c>
      <c r="Q279" s="96"/>
      <c r="R279" s="90" t="s">
        <v>156</v>
      </c>
      <c r="S279" s="90"/>
      <c r="T279" s="95"/>
      <c r="U279" s="90"/>
      <c r="V279" s="132"/>
    </row>
    <row r="280" spans="1:22" s="11" customFormat="1" ht="66" hidden="1" customHeight="1" x14ac:dyDescent="0.25">
      <c r="A280" s="89" t="s">
        <v>662</v>
      </c>
      <c r="B280" s="90" t="s">
        <v>663</v>
      </c>
      <c r="C280" s="91" t="s">
        <v>700</v>
      </c>
      <c r="D280" s="156" t="s">
        <v>892</v>
      </c>
      <c r="E280" s="92" t="s">
        <v>702</v>
      </c>
      <c r="F280" s="90" t="s">
        <v>878</v>
      </c>
      <c r="G280" s="93" t="s">
        <v>703</v>
      </c>
      <c r="H280" s="90"/>
      <c r="I280" s="93" t="s">
        <v>53</v>
      </c>
      <c r="J280" s="90" t="s">
        <v>72</v>
      </c>
      <c r="K280" s="93" t="s">
        <v>55</v>
      </c>
      <c r="L280" s="114">
        <v>43952</v>
      </c>
      <c r="M280" s="114">
        <v>43981</v>
      </c>
      <c r="N280" s="114">
        <v>43955</v>
      </c>
      <c r="O280" s="114">
        <v>43967</v>
      </c>
      <c r="P280" s="96" t="s">
        <v>893</v>
      </c>
      <c r="Q280" s="96"/>
      <c r="R280" s="90" t="s">
        <v>392</v>
      </c>
      <c r="S280" s="90"/>
      <c r="T280" s="95"/>
      <c r="U280" s="90"/>
      <c r="V280" s="132"/>
    </row>
    <row r="281" spans="1:22" s="11" customFormat="1" ht="66" hidden="1" customHeight="1" x14ac:dyDescent="0.25">
      <c r="A281" s="89" t="s">
        <v>662</v>
      </c>
      <c r="B281" s="90" t="s">
        <v>663</v>
      </c>
      <c r="C281" s="91" t="s">
        <v>700</v>
      </c>
      <c r="D281" s="156" t="s">
        <v>894</v>
      </c>
      <c r="E281" s="92" t="s">
        <v>702</v>
      </c>
      <c r="F281" s="90" t="s">
        <v>878</v>
      </c>
      <c r="G281" s="93" t="s">
        <v>703</v>
      </c>
      <c r="H281" s="90"/>
      <c r="I281" s="93" t="s">
        <v>53</v>
      </c>
      <c r="J281" s="90" t="s">
        <v>72</v>
      </c>
      <c r="K281" s="93" t="s">
        <v>55</v>
      </c>
      <c r="L281" s="114">
        <v>43983</v>
      </c>
      <c r="M281" s="114">
        <v>44012</v>
      </c>
      <c r="N281" s="114">
        <v>43992</v>
      </c>
      <c r="O281" s="114">
        <v>44004</v>
      </c>
      <c r="P281" s="96" t="s">
        <v>893</v>
      </c>
      <c r="Q281" s="96"/>
      <c r="R281" s="90" t="s">
        <v>381</v>
      </c>
      <c r="S281" s="90"/>
      <c r="T281" s="95"/>
      <c r="U281" s="90"/>
      <c r="V281" s="132"/>
    </row>
    <row r="282" spans="1:22" s="11" customFormat="1" ht="66" hidden="1" customHeight="1" x14ac:dyDescent="0.25">
      <c r="A282" s="89" t="s">
        <v>662</v>
      </c>
      <c r="B282" s="90" t="s">
        <v>663</v>
      </c>
      <c r="C282" s="91" t="s">
        <v>700</v>
      </c>
      <c r="D282" s="156" t="s">
        <v>895</v>
      </c>
      <c r="E282" s="92" t="s">
        <v>702</v>
      </c>
      <c r="F282" s="90" t="s">
        <v>878</v>
      </c>
      <c r="G282" s="93" t="s">
        <v>703</v>
      </c>
      <c r="H282" s="90"/>
      <c r="I282" s="93" t="s">
        <v>53</v>
      </c>
      <c r="J282" s="90" t="s">
        <v>72</v>
      </c>
      <c r="K282" s="93" t="s">
        <v>55</v>
      </c>
      <c r="L282" s="114">
        <v>44013</v>
      </c>
      <c r="M282" s="114">
        <v>44042</v>
      </c>
      <c r="N282" s="114">
        <v>44022</v>
      </c>
      <c r="O282" s="114">
        <v>44033</v>
      </c>
      <c r="P282" s="96" t="s">
        <v>896</v>
      </c>
      <c r="Q282" s="96"/>
      <c r="R282" s="90" t="s">
        <v>392</v>
      </c>
      <c r="S282" s="90"/>
      <c r="T282" s="95"/>
      <c r="U282" s="90" t="s">
        <v>897</v>
      </c>
      <c r="V282" s="132"/>
    </row>
    <row r="283" spans="1:22" s="11" customFormat="1" ht="66" hidden="1" customHeight="1" x14ac:dyDescent="0.25">
      <c r="A283" s="89" t="s">
        <v>662</v>
      </c>
      <c r="B283" s="90" t="s">
        <v>663</v>
      </c>
      <c r="C283" s="91" t="s">
        <v>700</v>
      </c>
      <c r="D283" s="156" t="s">
        <v>898</v>
      </c>
      <c r="E283" s="92" t="s">
        <v>702</v>
      </c>
      <c r="F283" s="90" t="s">
        <v>878</v>
      </c>
      <c r="G283" s="93" t="s">
        <v>703</v>
      </c>
      <c r="H283" s="90"/>
      <c r="I283" s="93" t="s">
        <v>53</v>
      </c>
      <c r="J283" s="90" t="s">
        <v>72</v>
      </c>
      <c r="K283" s="93" t="s">
        <v>55</v>
      </c>
      <c r="L283" s="114">
        <v>44044</v>
      </c>
      <c r="M283" s="114">
        <v>44073</v>
      </c>
      <c r="N283" s="114">
        <v>44047</v>
      </c>
      <c r="O283" s="114">
        <v>44061</v>
      </c>
      <c r="P283" s="96" t="s">
        <v>899</v>
      </c>
      <c r="Q283" s="96"/>
      <c r="R283" s="90"/>
      <c r="S283" s="90"/>
      <c r="T283" s="95"/>
      <c r="U283" s="90" t="s">
        <v>900</v>
      </c>
      <c r="V283" s="132"/>
    </row>
    <row r="284" spans="1:22" s="11" customFormat="1" ht="66" hidden="1" customHeight="1" x14ac:dyDescent="0.25">
      <c r="A284" s="89" t="s">
        <v>662</v>
      </c>
      <c r="B284" s="90" t="s">
        <v>663</v>
      </c>
      <c r="C284" s="91" t="s">
        <v>700</v>
      </c>
      <c r="D284" s="156" t="s">
        <v>901</v>
      </c>
      <c r="E284" s="92" t="s">
        <v>702</v>
      </c>
      <c r="F284" s="90" t="s">
        <v>878</v>
      </c>
      <c r="G284" s="93" t="s">
        <v>703</v>
      </c>
      <c r="H284" s="90"/>
      <c r="I284" s="93" t="s">
        <v>53</v>
      </c>
      <c r="J284" s="90" t="s">
        <v>72</v>
      </c>
      <c r="K284" s="93" t="s">
        <v>55</v>
      </c>
      <c r="L284" s="114">
        <v>44075</v>
      </c>
      <c r="M284" s="114">
        <v>44104</v>
      </c>
      <c r="N284" s="114">
        <v>44081</v>
      </c>
      <c r="O284" s="114">
        <v>44091</v>
      </c>
      <c r="P284" s="96" t="s">
        <v>899</v>
      </c>
      <c r="Q284" s="96"/>
      <c r="R284" s="90"/>
      <c r="S284" s="90"/>
      <c r="T284" s="95"/>
      <c r="U284" s="90" t="s">
        <v>897</v>
      </c>
      <c r="V284" s="132"/>
    </row>
    <row r="285" spans="1:22" s="11" customFormat="1" ht="66" hidden="1" customHeight="1" x14ac:dyDescent="0.25">
      <c r="A285" s="89" t="s">
        <v>662</v>
      </c>
      <c r="B285" s="90" t="s">
        <v>663</v>
      </c>
      <c r="C285" s="91" t="s">
        <v>700</v>
      </c>
      <c r="D285" s="156" t="s">
        <v>902</v>
      </c>
      <c r="E285" s="92" t="s">
        <v>702</v>
      </c>
      <c r="F285" s="90" t="s">
        <v>878</v>
      </c>
      <c r="G285" s="93" t="s">
        <v>703</v>
      </c>
      <c r="H285" s="90"/>
      <c r="I285" s="93" t="s">
        <v>53</v>
      </c>
      <c r="J285" s="90" t="s">
        <v>72</v>
      </c>
      <c r="K285" s="93" t="s">
        <v>55</v>
      </c>
      <c r="L285" s="114">
        <v>44105</v>
      </c>
      <c r="M285" s="114">
        <v>44134</v>
      </c>
      <c r="N285" s="114">
        <v>44109</v>
      </c>
      <c r="O285" s="114">
        <v>44117</v>
      </c>
      <c r="P285" s="96" t="s">
        <v>899</v>
      </c>
      <c r="Q285" s="96"/>
      <c r="R285" s="90"/>
      <c r="S285" s="90"/>
      <c r="T285" s="95"/>
      <c r="U285" s="90" t="s">
        <v>897</v>
      </c>
      <c r="V285" s="132"/>
    </row>
    <row r="286" spans="1:22" s="11" customFormat="1" ht="66" hidden="1" customHeight="1" x14ac:dyDescent="0.25">
      <c r="A286" s="89" t="s">
        <v>662</v>
      </c>
      <c r="B286" s="90" t="s">
        <v>663</v>
      </c>
      <c r="C286" s="91" t="s">
        <v>700</v>
      </c>
      <c r="D286" s="156" t="s">
        <v>903</v>
      </c>
      <c r="E286" s="92" t="s">
        <v>702</v>
      </c>
      <c r="F286" s="90" t="s">
        <v>878</v>
      </c>
      <c r="G286" s="93" t="s">
        <v>703</v>
      </c>
      <c r="H286" s="90"/>
      <c r="I286" s="93" t="s">
        <v>53</v>
      </c>
      <c r="J286" s="90" t="s">
        <v>72</v>
      </c>
      <c r="K286" s="93" t="s">
        <v>55</v>
      </c>
      <c r="L286" s="114">
        <v>44136</v>
      </c>
      <c r="M286" s="114">
        <v>44165</v>
      </c>
      <c r="N286" s="114">
        <v>44139</v>
      </c>
      <c r="O286" s="114">
        <v>44147</v>
      </c>
      <c r="P286" s="96" t="s">
        <v>899</v>
      </c>
      <c r="Q286" s="96"/>
      <c r="R286" s="90"/>
      <c r="S286" s="90"/>
      <c r="T286" s="95"/>
      <c r="U286" s="90" t="s">
        <v>897</v>
      </c>
      <c r="V286" s="132"/>
    </row>
    <row r="287" spans="1:22" s="11" customFormat="1" ht="66" hidden="1" customHeight="1" x14ac:dyDescent="0.25">
      <c r="A287" s="89" t="s">
        <v>662</v>
      </c>
      <c r="B287" s="90" t="s">
        <v>663</v>
      </c>
      <c r="C287" s="91" t="s">
        <v>700</v>
      </c>
      <c r="D287" s="156" t="s">
        <v>904</v>
      </c>
      <c r="E287" s="92" t="s">
        <v>702</v>
      </c>
      <c r="F287" s="90" t="s">
        <v>878</v>
      </c>
      <c r="G287" s="93" t="s">
        <v>703</v>
      </c>
      <c r="H287" s="90"/>
      <c r="I287" s="93" t="s">
        <v>53</v>
      </c>
      <c r="J287" s="90" t="s">
        <v>72</v>
      </c>
      <c r="K287" s="93" t="s">
        <v>55</v>
      </c>
      <c r="L287" s="114">
        <v>44166</v>
      </c>
      <c r="M287" s="114">
        <v>44195</v>
      </c>
      <c r="N287" s="114">
        <v>44165</v>
      </c>
      <c r="O287" s="114">
        <v>44175</v>
      </c>
      <c r="P287" s="96" t="s">
        <v>899</v>
      </c>
      <c r="Q287" s="96"/>
      <c r="R287" s="90"/>
      <c r="S287" s="90"/>
      <c r="T287" s="95"/>
      <c r="U287" s="90" t="s">
        <v>897</v>
      </c>
      <c r="V287" s="132"/>
    </row>
    <row r="288" spans="1:22" s="11" customFormat="1" ht="66" hidden="1" customHeight="1" x14ac:dyDescent="0.25">
      <c r="A288" s="113" t="s">
        <v>662</v>
      </c>
      <c r="B288" s="90" t="s">
        <v>663</v>
      </c>
      <c r="C288" s="91" t="s">
        <v>700</v>
      </c>
      <c r="D288" s="91" t="s">
        <v>905</v>
      </c>
      <c r="E288" s="92" t="s">
        <v>702</v>
      </c>
      <c r="F288" s="90" t="s">
        <v>878</v>
      </c>
      <c r="G288" s="93" t="s">
        <v>703</v>
      </c>
      <c r="H288" s="90"/>
      <c r="I288" s="93" t="s">
        <v>53</v>
      </c>
      <c r="J288" s="90" t="s">
        <v>72</v>
      </c>
      <c r="K288" s="93" t="s">
        <v>55</v>
      </c>
      <c r="L288" s="114">
        <v>44197</v>
      </c>
      <c r="M288" s="114">
        <v>44226</v>
      </c>
      <c r="N288" s="114">
        <v>44210</v>
      </c>
      <c r="O288" s="114">
        <v>44220</v>
      </c>
      <c r="P288" s="96" t="s">
        <v>899</v>
      </c>
      <c r="Q288" s="96"/>
      <c r="R288" s="90"/>
      <c r="S288" s="90"/>
      <c r="T288" s="95"/>
      <c r="U288" s="90" t="s">
        <v>897</v>
      </c>
      <c r="V288" s="132"/>
    </row>
    <row r="289" spans="1:22" s="11" customFormat="1" ht="66" hidden="1" customHeight="1" x14ac:dyDescent="0.25">
      <c r="A289" s="89" t="s">
        <v>662</v>
      </c>
      <c r="B289" s="90" t="s">
        <v>663</v>
      </c>
      <c r="C289" s="91" t="s">
        <v>700</v>
      </c>
      <c r="D289" s="91" t="s">
        <v>906</v>
      </c>
      <c r="E289" s="92" t="s">
        <v>702</v>
      </c>
      <c r="F289" s="90" t="s">
        <v>878</v>
      </c>
      <c r="G289" s="93" t="s">
        <v>703</v>
      </c>
      <c r="H289" s="90"/>
      <c r="I289" s="93" t="s">
        <v>53</v>
      </c>
      <c r="J289" s="90" t="s">
        <v>72</v>
      </c>
      <c r="K289" s="93" t="s">
        <v>55</v>
      </c>
      <c r="L289" s="114">
        <v>44228</v>
      </c>
      <c r="M289" s="114">
        <v>44255</v>
      </c>
      <c r="N289" s="114">
        <v>44229</v>
      </c>
      <c r="O289" s="114">
        <v>44245</v>
      </c>
      <c r="P289" s="96" t="s">
        <v>899</v>
      </c>
      <c r="Q289" s="96"/>
      <c r="R289" s="90"/>
      <c r="S289" s="90"/>
      <c r="T289" s="95"/>
      <c r="U289" s="90" t="s">
        <v>897</v>
      </c>
      <c r="V289" s="132"/>
    </row>
    <row r="290" spans="1:22" s="11" customFormat="1" ht="66" hidden="1" customHeight="1" x14ac:dyDescent="0.25">
      <c r="A290" s="89" t="s">
        <v>662</v>
      </c>
      <c r="B290" s="90" t="s">
        <v>663</v>
      </c>
      <c r="C290" s="91" t="s">
        <v>700</v>
      </c>
      <c r="D290" s="91" t="s">
        <v>907</v>
      </c>
      <c r="E290" s="92" t="s">
        <v>702</v>
      </c>
      <c r="F290" s="90" t="s">
        <v>878</v>
      </c>
      <c r="G290" s="93" t="s">
        <v>703</v>
      </c>
      <c r="H290" s="90"/>
      <c r="I290" s="93" t="s">
        <v>53</v>
      </c>
      <c r="J290" s="90" t="s">
        <v>72</v>
      </c>
      <c r="K290" s="93" t="s">
        <v>55</v>
      </c>
      <c r="L290" s="114">
        <v>44256</v>
      </c>
      <c r="M290" s="114">
        <v>44285</v>
      </c>
      <c r="N290" s="114">
        <v>44257</v>
      </c>
      <c r="O290" s="114">
        <v>44270</v>
      </c>
      <c r="P290" s="96" t="s">
        <v>899</v>
      </c>
      <c r="Q290" s="96"/>
      <c r="R290" s="90"/>
      <c r="S290" s="90"/>
      <c r="T290" s="95"/>
      <c r="U290" s="90" t="s">
        <v>897</v>
      </c>
      <c r="V290" s="132"/>
    </row>
    <row r="291" spans="1:22" s="11" customFormat="1" ht="66" hidden="1" customHeight="1" x14ac:dyDescent="0.25">
      <c r="A291" s="89" t="s">
        <v>662</v>
      </c>
      <c r="B291" s="90" t="s">
        <v>663</v>
      </c>
      <c r="C291" s="91" t="s">
        <v>700</v>
      </c>
      <c r="D291" s="91" t="s">
        <v>908</v>
      </c>
      <c r="E291" s="92" t="s">
        <v>702</v>
      </c>
      <c r="F291" s="90" t="s">
        <v>878</v>
      </c>
      <c r="G291" s="93" t="s">
        <v>703</v>
      </c>
      <c r="H291" s="90"/>
      <c r="I291" s="93" t="s">
        <v>53</v>
      </c>
      <c r="J291" s="90" t="s">
        <v>72</v>
      </c>
      <c r="K291" s="93" t="s">
        <v>55</v>
      </c>
      <c r="L291" s="114">
        <v>44287</v>
      </c>
      <c r="M291" s="114">
        <v>44316</v>
      </c>
      <c r="N291" s="114">
        <v>44294</v>
      </c>
      <c r="O291" s="114">
        <v>44308</v>
      </c>
      <c r="P291" s="96" t="s">
        <v>899</v>
      </c>
      <c r="Q291" s="96"/>
      <c r="R291" s="90"/>
      <c r="S291" s="90"/>
      <c r="T291" s="95"/>
      <c r="U291" s="90" t="s">
        <v>897</v>
      </c>
      <c r="V291" s="132"/>
    </row>
    <row r="292" spans="1:22" s="11" customFormat="1" ht="66" hidden="1" customHeight="1" x14ac:dyDescent="0.25">
      <c r="A292" s="89" t="s">
        <v>662</v>
      </c>
      <c r="B292" s="90" t="s">
        <v>663</v>
      </c>
      <c r="C292" s="91" t="s">
        <v>700</v>
      </c>
      <c r="D292" s="91" t="s">
        <v>909</v>
      </c>
      <c r="E292" s="92" t="s">
        <v>702</v>
      </c>
      <c r="F292" s="90" t="s">
        <v>878</v>
      </c>
      <c r="G292" s="93" t="s">
        <v>703</v>
      </c>
      <c r="H292" s="90"/>
      <c r="I292" s="93" t="s">
        <v>53</v>
      </c>
      <c r="J292" s="90" t="s">
        <v>72</v>
      </c>
      <c r="K292" s="93" t="s">
        <v>55</v>
      </c>
      <c r="L292" s="114">
        <v>44317</v>
      </c>
      <c r="M292" s="114">
        <v>44346</v>
      </c>
      <c r="N292" s="114">
        <v>44322</v>
      </c>
      <c r="O292" s="114">
        <v>44341</v>
      </c>
      <c r="P292" s="96" t="s">
        <v>899</v>
      </c>
      <c r="Q292" s="96"/>
      <c r="R292" s="90"/>
      <c r="S292" s="90"/>
      <c r="T292" s="95"/>
      <c r="U292" s="90" t="s">
        <v>897</v>
      </c>
      <c r="V292" s="132"/>
    </row>
    <row r="293" spans="1:22" s="11" customFormat="1" ht="66" hidden="1" customHeight="1" x14ac:dyDescent="0.25">
      <c r="A293" s="89" t="s">
        <v>662</v>
      </c>
      <c r="B293" s="90" t="s">
        <v>663</v>
      </c>
      <c r="C293" s="91" t="s">
        <v>700</v>
      </c>
      <c r="D293" s="91" t="s">
        <v>910</v>
      </c>
      <c r="E293" s="92" t="s">
        <v>702</v>
      </c>
      <c r="F293" s="90" t="s">
        <v>878</v>
      </c>
      <c r="G293" s="93" t="s">
        <v>703</v>
      </c>
      <c r="H293" s="90"/>
      <c r="I293" s="93" t="s">
        <v>53</v>
      </c>
      <c r="J293" s="90" t="s">
        <v>72</v>
      </c>
      <c r="K293" s="93" t="s">
        <v>55</v>
      </c>
      <c r="L293" s="114">
        <v>44348</v>
      </c>
      <c r="M293" s="114">
        <v>44377</v>
      </c>
      <c r="N293" s="114">
        <v>44350</v>
      </c>
      <c r="O293" s="114">
        <v>44361</v>
      </c>
      <c r="P293" s="96" t="s">
        <v>899</v>
      </c>
      <c r="Q293" s="96"/>
      <c r="R293" s="90"/>
      <c r="S293" s="90"/>
      <c r="T293" s="95"/>
      <c r="U293" s="90" t="s">
        <v>897</v>
      </c>
      <c r="V293" s="132"/>
    </row>
    <row r="294" spans="1:22" s="11" customFormat="1" ht="66" hidden="1" customHeight="1" x14ac:dyDescent="0.25">
      <c r="A294" s="89" t="s">
        <v>662</v>
      </c>
      <c r="B294" s="90" t="s">
        <v>911</v>
      </c>
      <c r="C294" s="91" t="s">
        <v>700</v>
      </c>
      <c r="D294" s="91" t="s">
        <v>912</v>
      </c>
      <c r="E294" s="92" t="s">
        <v>702</v>
      </c>
      <c r="F294" s="155" t="s">
        <v>913</v>
      </c>
      <c r="G294" s="93" t="s">
        <v>914</v>
      </c>
      <c r="H294" s="90"/>
      <c r="I294" s="93" t="s">
        <v>53</v>
      </c>
      <c r="J294" s="90" t="s">
        <v>72</v>
      </c>
      <c r="K294" s="93" t="s">
        <v>55</v>
      </c>
      <c r="L294" s="114">
        <v>43678</v>
      </c>
      <c r="M294" s="114">
        <v>43738</v>
      </c>
      <c r="N294" s="114">
        <v>43682</v>
      </c>
      <c r="O294" s="114">
        <v>43721</v>
      </c>
      <c r="P294" s="96" t="s">
        <v>915</v>
      </c>
      <c r="Q294" s="96"/>
      <c r="R294" s="90" t="s">
        <v>916</v>
      </c>
      <c r="S294" s="90"/>
      <c r="T294" s="95"/>
      <c r="U294" s="90"/>
      <c r="V294" s="131">
        <v>1</v>
      </c>
    </row>
    <row r="295" spans="1:22" s="11" customFormat="1" ht="66" hidden="1" customHeight="1" x14ac:dyDescent="0.25">
      <c r="A295" s="89" t="s">
        <v>662</v>
      </c>
      <c r="B295" s="90" t="s">
        <v>911</v>
      </c>
      <c r="C295" s="91" t="s">
        <v>700</v>
      </c>
      <c r="D295" s="91" t="s">
        <v>917</v>
      </c>
      <c r="E295" s="92" t="s">
        <v>702</v>
      </c>
      <c r="F295" s="155" t="s">
        <v>913</v>
      </c>
      <c r="G295" s="93" t="s">
        <v>172</v>
      </c>
      <c r="H295" s="90"/>
      <c r="I295" s="93" t="s">
        <v>53</v>
      </c>
      <c r="J295" s="90" t="s">
        <v>72</v>
      </c>
      <c r="K295" s="93" t="s">
        <v>55</v>
      </c>
      <c r="L295" s="114">
        <v>43770</v>
      </c>
      <c r="M295" s="114">
        <v>43829</v>
      </c>
      <c r="N295" s="114">
        <v>43794</v>
      </c>
      <c r="O295" s="114">
        <v>43818</v>
      </c>
      <c r="P295" s="96" t="s">
        <v>918</v>
      </c>
      <c r="Q295" s="96"/>
      <c r="R295" s="90" t="s">
        <v>919</v>
      </c>
      <c r="S295" s="90"/>
      <c r="T295" s="95" t="s">
        <v>75</v>
      </c>
      <c r="U295" s="90"/>
      <c r="V295" s="131"/>
    </row>
    <row r="296" spans="1:22" s="11" customFormat="1" ht="66" hidden="1" customHeight="1" x14ac:dyDescent="0.25">
      <c r="A296" s="89" t="s">
        <v>662</v>
      </c>
      <c r="B296" s="90" t="s">
        <v>911</v>
      </c>
      <c r="C296" s="91" t="s">
        <v>700</v>
      </c>
      <c r="D296" s="91" t="s">
        <v>920</v>
      </c>
      <c r="E296" s="92" t="s">
        <v>702</v>
      </c>
      <c r="F296" s="155" t="s">
        <v>913</v>
      </c>
      <c r="G296" s="93" t="s">
        <v>921</v>
      </c>
      <c r="H296" s="90"/>
      <c r="I296" s="93" t="s">
        <v>53</v>
      </c>
      <c r="J296" s="90" t="s">
        <v>72</v>
      </c>
      <c r="K296" s="93" t="s">
        <v>55</v>
      </c>
      <c r="L296" s="114">
        <v>43862</v>
      </c>
      <c r="M296" s="114">
        <v>43920</v>
      </c>
      <c r="N296" s="114">
        <v>43871</v>
      </c>
      <c r="O296" s="114">
        <v>43907</v>
      </c>
      <c r="P296" s="96" t="s">
        <v>922</v>
      </c>
      <c r="Q296" s="96"/>
      <c r="R296" s="90" t="s">
        <v>923</v>
      </c>
      <c r="S296" s="90"/>
      <c r="T296" s="95" t="s">
        <v>75</v>
      </c>
      <c r="U296" s="90" t="s">
        <v>924</v>
      </c>
      <c r="V296" s="131"/>
    </row>
    <row r="297" spans="1:22" s="11" customFormat="1" ht="66" hidden="1" customHeight="1" x14ac:dyDescent="0.25">
      <c r="A297" s="89" t="s">
        <v>662</v>
      </c>
      <c r="B297" s="90" t="s">
        <v>911</v>
      </c>
      <c r="C297" s="91" t="s">
        <v>700</v>
      </c>
      <c r="D297" s="91" t="s">
        <v>925</v>
      </c>
      <c r="E297" s="92" t="s">
        <v>702</v>
      </c>
      <c r="F297" s="155" t="s">
        <v>913</v>
      </c>
      <c r="G297" s="93" t="s">
        <v>172</v>
      </c>
      <c r="H297" s="90"/>
      <c r="I297" s="93" t="s">
        <v>53</v>
      </c>
      <c r="J297" s="90" t="s">
        <v>72</v>
      </c>
      <c r="K297" s="93" t="s">
        <v>55</v>
      </c>
      <c r="L297" s="114">
        <v>43952</v>
      </c>
      <c r="M297" s="114">
        <v>44012</v>
      </c>
      <c r="N297" s="114">
        <v>43973</v>
      </c>
      <c r="O297" s="114">
        <v>43976</v>
      </c>
      <c r="P297" s="96" t="s">
        <v>926</v>
      </c>
      <c r="Q297" s="96"/>
      <c r="R297" s="90" t="s">
        <v>927</v>
      </c>
      <c r="S297" s="90"/>
      <c r="T297" s="95" t="s">
        <v>75</v>
      </c>
      <c r="U297" s="90"/>
      <c r="V297" s="132"/>
    </row>
    <row r="298" spans="1:22" s="11" customFormat="1" ht="66" hidden="1" customHeight="1" x14ac:dyDescent="0.25">
      <c r="A298" s="170" t="s">
        <v>662</v>
      </c>
      <c r="B298" s="155" t="s">
        <v>928</v>
      </c>
      <c r="C298" s="172" t="s">
        <v>700</v>
      </c>
      <c r="D298" s="91" t="s">
        <v>929</v>
      </c>
      <c r="E298" s="92" t="s">
        <v>702</v>
      </c>
      <c r="F298" s="90" t="s">
        <v>930</v>
      </c>
      <c r="G298" s="173" t="s">
        <v>914</v>
      </c>
      <c r="H298" s="90"/>
      <c r="I298" s="93" t="s">
        <v>53</v>
      </c>
      <c r="J298" s="90" t="s">
        <v>72</v>
      </c>
      <c r="K298" s="93" t="s">
        <v>55</v>
      </c>
      <c r="L298" s="114">
        <v>44044</v>
      </c>
      <c r="M298" s="114">
        <v>44104</v>
      </c>
      <c r="N298" s="114">
        <v>44068</v>
      </c>
      <c r="O298" s="114">
        <v>44079</v>
      </c>
      <c r="P298" s="96" t="s">
        <v>931</v>
      </c>
      <c r="Q298" s="96"/>
      <c r="R298" s="90" t="s">
        <v>932</v>
      </c>
      <c r="S298" s="90"/>
      <c r="T298" s="95" t="s">
        <v>75</v>
      </c>
      <c r="U298" s="90"/>
      <c r="V298" s="132"/>
    </row>
    <row r="299" spans="1:22" s="11" customFormat="1" ht="66" hidden="1" customHeight="1" x14ac:dyDescent="0.25">
      <c r="A299" s="170" t="s">
        <v>662</v>
      </c>
      <c r="B299" s="155" t="s">
        <v>933</v>
      </c>
      <c r="C299" s="172" t="s">
        <v>700</v>
      </c>
      <c r="D299" s="91" t="s">
        <v>929</v>
      </c>
      <c r="E299" s="92" t="s">
        <v>702</v>
      </c>
      <c r="F299" s="90" t="s">
        <v>930</v>
      </c>
      <c r="G299" s="173" t="s">
        <v>914</v>
      </c>
      <c r="H299" s="90"/>
      <c r="I299" s="93" t="s">
        <v>53</v>
      </c>
      <c r="J299" s="90" t="s">
        <v>72</v>
      </c>
      <c r="K299" s="93" t="s">
        <v>55</v>
      </c>
      <c r="L299" s="114">
        <v>44044</v>
      </c>
      <c r="M299" s="114">
        <v>44104</v>
      </c>
      <c r="N299" s="114">
        <v>44067</v>
      </c>
      <c r="O299" s="114">
        <v>44068</v>
      </c>
      <c r="P299" s="96" t="s">
        <v>934</v>
      </c>
      <c r="Q299" s="96"/>
      <c r="R299" s="90" t="s">
        <v>935</v>
      </c>
      <c r="S299" s="90"/>
      <c r="T299" s="95" t="s">
        <v>75</v>
      </c>
      <c r="U299" s="90"/>
      <c r="V299" s="132"/>
    </row>
    <row r="300" spans="1:22" s="11" customFormat="1" ht="66" hidden="1" customHeight="1" x14ac:dyDescent="0.25">
      <c r="A300" s="170" t="s">
        <v>662</v>
      </c>
      <c r="B300" s="155" t="s">
        <v>936</v>
      </c>
      <c r="C300" s="172" t="s">
        <v>700</v>
      </c>
      <c r="D300" s="91" t="s">
        <v>929</v>
      </c>
      <c r="E300" s="92" t="s">
        <v>702</v>
      </c>
      <c r="F300" s="90" t="s">
        <v>930</v>
      </c>
      <c r="G300" s="173" t="s">
        <v>914</v>
      </c>
      <c r="H300" s="90"/>
      <c r="I300" s="93" t="s">
        <v>53</v>
      </c>
      <c r="J300" s="90" t="s">
        <v>72</v>
      </c>
      <c r="K300" s="93" t="s">
        <v>55</v>
      </c>
      <c r="L300" s="114">
        <v>44044</v>
      </c>
      <c r="M300" s="114">
        <v>44104</v>
      </c>
      <c r="N300" s="114">
        <v>44096</v>
      </c>
      <c r="O300" s="114">
        <v>44097</v>
      </c>
      <c r="P300" s="96" t="s">
        <v>937</v>
      </c>
      <c r="Q300" s="96"/>
      <c r="R300" s="90" t="s">
        <v>938</v>
      </c>
      <c r="S300" s="90"/>
      <c r="T300" s="95" t="s">
        <v>75</v>
      </c>
      <c r="U300" s="90"/>
      <c r="V300" s="132"/>
    </row>
    <row r="301" spans="1:22" s="11" customFormat="1" ht="66" hidden="1" customHeight="1" x14ac:dyDescent="0.25">
      <c r="A301" s="170" t="s">
        <v>662</v>
      </c>
      <c r="B301" s="155" t="s">
        <v>939</v>
      </c>
      <c r="C301" s="172" t="s">
        <v>700</v>
      </c>
      <c r="D301" s="91" t="s">
        <v>929</v>
      </c>
      <c r="E301" s="92" t="s">
        <v>702</v>
      </c>
      <c r="F301" s="90" t="s">
        <v>930</v>
      </c>
      <c r="G301" s="173" t="s">
        <v>914</v>
      </c>
      <c r="H301" s="90"/>
      <c r="I301" s="93" t="s">
        <v>53</v>
      </c>
      <c r="J301" s="90" t="s">
        <v>72</v>
      </c>
      <c r="K301" s="93" t="s">
        <v>55</v>
      </c>
      <c r="L301" s="114">
        <v>44044</v>
      </c>
      <c r="M301" s="114">
        <v>44104</v>
      </c>
      <c r="N301" s="114">
        <v>44070</v>
      </c>
      <c r="O301" s="114">
        <v>44071</v>
      </c>
      <c r="P301" s="96" t="s">
        <v>937</v>
      </c>
      <c r="Q301" s="96"/>
      <c r="R301" s="90" t="s">
        <v>940</v>
      </c>
      <c r="S301" s="90"/>
      <c r="T301" s="95" t="s">
        <v>75</v>
      </c>
      <c r="U301" s="90"/>
      <c r="V301" s="132"/>
    </row>
    <row r="302" spans="1:22" s="11" customFormat="1" ht="66" hidden="1" customHeight="1" x14ac:dyDescent="0.25">
      <c r="A302" s="170" t="s">
        <v>662</v>
      </c>
      <c r="B302" s="155" t="s">
        <v>941</v>
      </c>
      <c r="C302" s="172" t="s">
        <v>700</v>
      </c>
      <c r="D302" s="91" t="s">
        <v>929</v>
      </c>
      <c r="E302" s="92" t="s">
        <v>702</v>
      </c>
      <c r="F302" s="90" t="s">
        <v>930</v>
      </c>
      <c r="G302" s="173" t="s">
        <v>914</v>
      </c>
      <c r="H302" s="90"/>
      <c r="I302" s="93" t="s">
        <v>53</v>
      </c>
      <c r="J302" s="90" t="s">
        <v>72</v>
      </c>
      <c r="K302" s="93" t="s">
        <v>55</v>
      </c>
      <c r="L302" s="114">
        <v>44044</v>
      </c>
      <c r="M302" s="114">
        <v>44104</v>
      </c>
      <c r="N302" s="114">
        <v>44074</v>
      </c>
      <c r="O302" s="114">
        <v>44075</v>
      </c>
      <c r="P302" s="96" t="s">
        <v>942</v>
      </c>
      <c r="Q302" s="96"/>
      <c r="R302" s="90" t="s">
        <v>943</v>
      </c>
      <c r="S302" s="90"/>
      <c r="T302" s="95" t="s">
        <v>75</v>
      </c>
      <c r="U302" s="90"/>
      <c r="V302" s="132"/>
    </row>
    <row r="303" spans="1:22" s="11" customFormat="1" ht="66" hidden="1" customHeight="1" x14ac:dyDescent="0.25">
      <c r="A303" s="170" t="s">
        <v>662</v>
      </c>
      <c r="B303" s="155" t="s">
        <v>944</v>
      </c>
      <c r="C303" s="172" t="s">
        <v>700</v>
      </c>
      <c r="D303" s="91" t="s">
        <v>929</v>
      </c>
      <c r="E303" s="92" t="s">
        <v>702</v>
      </c>
      <c r="F303" s="90" t="s">
        <v>930</v>
      </c>
      <c r="G303" s="173" t="s">
        <v>914</v>
      </c>
      <c r="H303" s="90"/>
      <c r="I303" s="93" t="s">
        <v>53</v>
      </c>
      <c r="J303" s="90" t="s">
        <v>72</v>
      </c>
      <c r="K303" s="93" t="s">
        <v>55</v>
      </c>
      <c r="L303" s="114">
        <v>44044</v>
      </c>
      <c r="M303" s="114">
        <v>44104</v>
      </c>
      <c r="N303" s="114">
        <v>44075</v>
      </c>
      <c r="O303" s="114">
        <v>44077</v>
      </c>
      <c r="P303" s="96" t="s">
        <v>945</v>
      </c>
      <c r="Q303" s="96"/>
      <c r="R303" s="90" t="s">
        <v>943</v>
      </c>
      <c r="S303" s="90"/>
      <c r="T303" s="95" t="s">
        <v>75</v>
      </c>
      <c r="U303" s="90"/>
      <c r="V303" s="132"/>
    </row>
    <row r="304" spans="1:22" s="11" customFormat="1" ht="66" hidden="1" customHeight="1" x14ac:dyDescent="0.25">
      <c r="A304" s="170" t="s">
        <v>662</v>
      </c>
      <c r="B304" s="155" t="s">
        <v>946</v>
      </c>
      <c r="C304" s="172" t="s">
        <v>700</v>
      </c>
      <c r="D304" s="91" t="s">
        <v>929</v>
      </c>
      <c r="E304" s="92" t="s">
        <v>702</v>
      </c>
      <c r="F304" s="171" t="s">
        <v>930</v>
      </c>
      <c r="G304" s="173" t="s">
        <v>914</v>
      </c>
      <c r="H304" s="90"/>
      <c r="I304" s="93" t="s">
        <v>53</v>
      </c>
      <c r="J304" s="90" t="s">
        <v>72</v>
      </c>
      <c r="K304" s="93" t="s">
        <v>55</v>
      </c>
      <c r="L304" s="114">
        <v>44044</v>
      </c>
      <c r="M304" s="114">
        <v>44104</v>
      </c>
      <c r="N304" s="114">
        <v>44098</v>
      </c>
      <c r="O304" s="114">
        <v>44099</v>
      </c>
      <c r="P304" s="96" t="s">
        <v>947</v>
      </c>
      <c r="Q304" s="96"/>
      <c r="R304" s="90" t="s">
        <v>943</v>
      </c>
      <c r="S304" s="90"/>
      <c r="T304" s="95" t="s">
        <v>75</v>
      </c>
      <c r="U304" s="90"/>
      <c r="V304" s="132"/>
    </row>
    <row r="305" spans="1:22" s="11" customFormat="1" ht="66" hidden="1" customHeight="1" x14ac:dyDescent="0.25">
      <c r="A305" s="170" t="s">
        <v>662</v>
      </c>
      <c r="B305" s="155" t="s">
        <v>948</v>
      </c>
      <c r="C305" s="172" t="s">
        <v>700</v>
      </c>
      <c r="D305" s="91" t="s">
        <v>929</v>
      </c>
      <c r="E305" s="92" t="s">
        <v>702</v>
      </c>
      <c r="F305" s="171" t="s">
        <v>930</v>
      </c>
      <c r="G305" s="173" t="s">
        <v>914</v>
      </c>
      <c r="H305" s="90"/>
      <c r="I305" s="93" t="s">
        <v>53</v>
      </c>
      <c r="J305" s="90" t="s">
        <v>72</v>
      </c>
      <c r="K305" s="93" t="s">
        <v>55</v>
      </c>
      <c r="L305" s="114">
        <v>44044</v>
      </c>
      <c r="M305" s="114">
        <v>44104</v>
      </c>
      <c r="N305" s="114">
        <v>44084</v>
      </c>
      <c r="O305" s="114">
        <v>44085</v>
      </c>
      <c r="P305" s="96" t="s">
        <v>949</v>
      </c>
      <c r="Q305" s="96"/>
      <c r="R305" s="90" t="s">
        <v>950</v>
      </c>
      <c r="S305" s="90"/>
      <c r="T305" s="95" t="s">
        <v>75</v>
      </c>
      <c r="U305" s="90"/>
      <c r="V305" s="132"/>
    </row>
    <row r="306" spans="1:22" s="11" customFormat="1" ht="66" hidden="1" customHeight="1" x14ac:dyDescent="0.25">
      <c r="A306" s="170" t="s">
        <v>662</v>
      </c>
      <c r="B306" s="155" t="s">
        <v>951</v>
      </c>
      <c r="C306" s="172" t="s">
        <v>700</v>
      </c>
      <c r="D306" s="91" t="s">
        <v>929</v>
      </c>
      <c r="E306" s="92" t="s">
        <v>702</v>
      </c>
      <c r="F306" s="171" t="s">
        <v>930</v>
      </c>
      <c r="G306" s="173" t="s">
        <v>914</v>
      </c>
      <c r="H306" s="90"/>
      <c r="I306" s="93" t="s">
        <v>53</v>
      </c>
      <c r="J306" s="90" t="s">
        <v>72</v>
      </c>
      <c r="K306" s="93" t="s">
        <v>55</v>
      </c>
      <c r="L306" s="114">
        <v>44044</v>
      </c>
      <c r="M306" s="114">
        <v>44104</v>
      </c>
      <c r="N306" s="114">
        <v>44088</v>
      </c>
      <c r="O306" s="114">
        <v>44089</v>
      </c>
      <c r="P306" s="96" t="s">
        <v>952</v>
      </c>
      <c r="Q306" s="96"/>
      <c r="R306" s="90" t="s">
        <v>943</v>
      </c>
      <c r="S306" s="90"/>
      <c r="T306" s="95" t="s">
        <v>75</v>
      </c>
      <c r="U306" s="90"/>
      <c r="V306" s="132"/>
    </row>
    <row r="307" spans="1:22" s="11" customFormat="1" ht="66" hidden="1" customHeight="1" x14ac:dyDescent="0.25">
      <c r="A307" s="170" t="s">
        <v>662</v>
      </c>
      <c r="B307" s="155" t="s">
        <v>953</v>
      </c>
      <c r="C307" s="172" t="s">
        <v>700</v>
      </c>
      <c r="D307" s="91" t="s">
        <v>929</v>
      </c>
      <c r="E307" s="92" t="s">
        <v>702</v>
      </c>
      <c r="F307" s="171" t="s">
        <v>930</v>
      </c>
      <c r="G307" s="173" t="s">
        <v>914</v>
      </c>
      <c r="H307" s="90"/>
      <c r="I307" s="93" t="s">
        <v>53</v>
      </c>
      <c r="J307" s="90" t="s">
        <v>72</v>
      </c>
      <c r="K307" s="93" t="s">
        <v>55</v>
      </c>
      <c r="L307" s="114">
        <v>44044</v>
      </c>
      <c r="M307" s="114">
        <v>44104</v>
      </c>
      <c r="N307" s="114">
        <v>44091</v>
      </c>
      <c r="O307" s="114">
        <v>44092</v>
      </c>
      <c r="P307" s="96" t="s">
        <v>954</v>
      </c>
      <c r="Q307" s="96"/>
      <c r="R307" s="90" t="s">
        <v>943</v>
      </c>
      <c r="S307" s="90"/>
      <c r="T307" s="95" t="s">
        <v>75</v>
      </c>
      <c r="U307" s="90"/>
      <c r="V307" s="132"/>
    </row>
    <row r="308" spans="1:22" s="11" customFormat="1" ht="66" hidden="1" customHeight="1" x14ac:dyDescent="0.25">
      <c r="A308" s="170" t="s">
        <v>662</v>
      </c>
      <c r="B308" s="155" t="s">
        <v>955</v>
      </c>
      <c r="C308" s="172" t="s">
        <v>700</v>
      </c>
      <c r="D308" s="91" t="s">
        <v>929</v>
      </c>
      <c r="E308" s="92" t="s">
        <v>702</v>
      </c>
      <c r="F308" s="171" t="s">
        <v>930</v>
      </c>
      <c r="G308" s="173" t="s">
        <v>914</v>
      </c>
      <c r="H308" s="90"/>
      <c r="I308" s="93" t="s">
        <v>53</v>
      </c>
      <c r="J308" s="90" t="s">
        <v>72</v>
      </c>
      <c r="K308" s="93" t="s">
        <v>55</v>
      </c>
      <c r="L308" s="114">
        <v>44044</v>
      </c>
      <c r="M308" s="114">
        <v>44104</v>
      </c>
      <c r="N308" s="114">
        <v>44089</v>
      </c>
      <c r="O308" s="114">
        <v>44090</v>
      </c>
      <c r="P308" s="96" t="s">
        <v>956</v>
      </c>
      <c r="Q308" s="96"/>
      <c r="R308" s="90" t="s">
        <v>943</v>
      </c>
      <c r="S308" s="90"/>
      <c r="T308" s="95" t="s">
        <v>75</v>
      </c>
      <c r="U308" s="90"/>
      <c r="V308" s="132"/>
    </row>
    <row r="309" spans="1:22" s="11" customFormat="1" ht="66" hidden="1" customHeight="1" x14ac:dyDescent="0.25">
      <c r="A309" s="89" t="s">
        <v>662</v>
      </c>
      <c r="B309" s="171" t="s">
        <v>957</v>
      </c>
      <c r="C309" s="91" t="s">
        <v>700</v>
      </c>
      <c r="D309" s="91" t="s">
        <v>958</v>
      </c>
      <c r="E309" s="92" t="s">
        <v>702</v>
      </c>
      <c r="F309" s="171" t="s">
        <v>959</v>
      </c>
      <c r="G309" s="93" t="s">
        <v>172</v>
      </c>
      <c r="H309" s="90"/>
      <c r="I309" s="93" t="s">
        <v>53</v>
      </c>
      <c r="J309" s="90" t="s">
        <v>72</v>
      </c>
      <c r="K309" s="93" t="s">
        <v>55</v>
      </c>
      <c r="L309" s="114">
        <v>44136</v>
      </c>
      <c r="M309" s="114">
        <v>44195</v>
      </c>
      <c r="N309" s="114">
        <v>44176</v>
      </c>
      <c r="O309" s="114">
        <v>44179</v>
      </c>
      <c r="P309" s="96" t="s">
        <v>960</v>
      </c>
      <c r="Q309" s="96"/>
      <c r="R309" s="90" t="s">
        <v>961</v>
      </c>
      <c r="S309" s="90"/>
      <c r="T309" s="95" t="s">
        <v>75</v>
      </c>
      <c r="U309" s="90"/>
      <c r="V309" s="132"/>
    </row>
    <row r="310" spans="1:22" s="11" customFormat="1" ht="66" hidden="1" customHeight="1" x14ac:dyDescent="0.25">
      <c r="A310" s="89" t="s">
        <v>662</v>
      </c>
      <c r="B310" s="155" t="s">
        <v>933</v>
      </c>
      <c r="C310" s="91" t="s">
        <v>700</v>
      </c>
      <c r="D310" s="91" t="s">
        <v>958</v>
      </c>
      <c r="E310" s="92" t="s">
        <v>702</v>
      </c>
      <c r="F310" s="171" t="s">
        <v>959</v>
      </c>
      <c r="G310" s="93" t="s">
        <v>172</v>
      </c>
      <c r="H310" s="90"/>
      <c r="I310" s="93" t="s">
        <v>53</v>
      </c>
      <c r="J310" s="90" t="s">
        <v>72</v>
      </c>
      <c r="K310" s="93" t="s">
        <v>55</v>
      </c>
      <c r="L310" s="114">
        <v>44136</v>
      </c>
      <c r="M310" s="114">
        <v>44195</v>
      </c>
      <c r="N310" s="114">
        <v>44180</v>
      </c>
      <c r="O310" s="114">
        <v>44180</v>
      </c>
      <c r="P310" s="96" t="s">
        <v>962</v>
      </c>
      <c r="Q310" s="96"/>
      <c r="R310" s="90" t="s">
        <v>961</v>
      </c>
      <c r="S310" s="90"/>
      <c r="T310" s="95" t="s">
        <v>75</v>
      </c>
      <c r="U310" s="90"/>
      <c r="V310" s="132"/>
    </row>
    <row r="311" spans="1:22" s="11" customFormat="1" ht="66" hidden="1" customHeight="1" x14ac:dyDescent="0.25">
      <c r="A311" s="89" t="s">
        <v>662</v>
      </c>
      <c r="B311" s="155" t="s">
        <v>936</v>
      </c>
      <c r="C311" s="91" t="s">
        <v>700</v>
      </c>
      <c r="D311" s="91" t="s">
        <v>958</v>
      </c>
      <c r="E311" s="92" t="s">
        <v>702</v>
      </c>
      <c r="F311" s="171" t="s">
        <v>959</v>
      </c>
      <c r="G311" s="93" t="s">
        <v>172</v>
      </c>
      <c r="H311" s="90"/>
      <c r="I311" s="93" t="s">
        <v>53</v>
      </c>
      <c r="J311" s="90" t="s">
        <v>72</v>
      </c>
      <c r="K311" s="93" t="s">
        <v>55</v>
      </c>
      <c r="L311" s="114">
        <v>44136</v>
      </c>
      <c r="M311" s="114">
        <v>44195</v>
      </c>
      <c r="N311" s="114">
        <v>44159</v>
      </c>
      <c r="O311" s="114">
        <v>44159</v>
      </c>
      <c r="P311" s="96" t="s">
        <v>960</v>
      </c>
      <c r="Q311" s="96"/>
      <c r="R311" s="90" t="s">
        <v>963</v>
      </c>
      <c r="S311" s="90"/>
      <c r="T311" s="95" t="s">
        <v>75</v>
      </c>
      <c r="U311" s="90"/>
      <c r="V311" s="132"/>
    </row>
    <row r="312" spans="1:22" s="11" customFormat="1" ht="66" hidden="1" customHeight="1" x14ac:dyDescent="0.25">
      <c r="A312" s="89" t="s">
        <v>662</v>
      </c>
      <c r="B312" s="155" t="s">
        <v>939</v>
      </c>
      <c r="C312" s="91" t="s">
        <v>700</v>
      </c>
      <c r="D312" s="91" t="s">
        <v>964</v>
      </c>
      <c r="E312" s="92" t="s">
        <v>702</v>
      </c>
      <c r="F312" s="171" t="s">
        <v>959</v>
      </c>
      <c r="G312" s="93" t="s">
        <v>172</v>
      </c>
      <c r="H312" s="90"/>
      <c r="I312" s="93" t="s">
        <v>53</v>
      </c>
      <c r="J312" s="90" t="s">
        <v>72</v>
      </c>
      <c r="K312" s="93" t="s">
        <v>55</v>
      </c>
      <c r="L312" s="114">
        <v>44136</v>
      </c>
      <c r="M312" s="114">
        <v>44195</v>
      </c>
      <c r="N312" s="114">
        <v>44161</v>
      </c>
      <c r="O312" s="114">
        <v>44161</v>
      </c>
      <c r="P312" s="96" t="s">
        <v>960</v>
      </c>
      <c r="Q312" s="96"/>
      <c r="R312" s="90" t="s">
        <v>963</v>
      </c>
      <c r="S312" s="90"/>
      <c r="T312" s="95" t="s">
        <v>75</v>
      </c>
      <c r="U312" s="90"/>
      <c r="V312" s="132"/>
    </row>
    <row r="313" spans="1:22" s="11" customFormat="1" ht="66" hidden="1" customHeight="1" x14ac:dyDescent="0.25">
      <c r="A313" s="89" t="s">
        <v>662</v>
      </c>
      <c r="B313" s="155" t="s">
        <v>941</v>
      </c>
      <c r="C313" s="91" t="s">
        <v>700</v>
      </c>
      <c r="D313" s="91" t="s">
        <v>964</v>
      </c>
      <c r="E313" s="92" t="s">
        <v>702</v>
      </c>
      <c r="F313" s="171" t="s">
        <v>959</v>
      </c>
      <c r="G313" s="93" t="s">
        <v>172</v>
      </c>
      <c r="H313" s="90"/>
      <c r="I313" s="93" t="s">
        <v>53</v>
      </c>
      <c r="J313" s="90" t="s">
        <v>72</v>
      </c>
      <c r="K313" s="93" t="s">
        <v>55</v>
      </c>
      <c r="L313" s="114">
        <v>44136</v>
      </c>
      <c r="M313" s="114">
        <v>44195</v>
      </c>
      <c r="N313" s="114">
        <v>44160</v>
      </c>
      <c r="O313" s="114">
        <v>44160</v>
      </c>
      <c r="P313" s="96" t="s">
        <v>960</v>
      </c>
      <c r="Q313" s="96"/>
      <c r="R313" s="90" t="s">
        <v>963</v>
      </c>
      <c r="S313" s="90"/>
      <c r="T313" s="95" t="s">
        <v>75</v>
      </c>
      <c r="U313" s="90"/>
      <c r="V313" s="132"/>
    </row>
    <row r="314" spans="1:22" s="11" customFormat="1" ht="66" hidden="1" customHeight="1" x14ac:dyDescent="0.25">
      <c r="A314" s="89" t="s">
        <v>662</v>
      </c>
      <c r="B314" s="155" t="s">
        <v>944</v>
      </c>
      <c r="C314" s="91" t="s">
        <v>700</v>
      </c>
      <c r="D314" s="91"/>
      <c r="E314" s="92" t="s">
        <v>702</v>
      </c>
      <c r="F314" s="171" t="s">
        <v>959</v>
      </c>
      <c r="G314" s="93" t="s">
        <v>172</v>
      </c>
      <c r="H314" s="90"/>
      <c r="I314" s="93" t="s">
        <v>53</v>
      </c>
      <c r="J314" s="90" t="s">
        <v>72</v>
      </c>
      <c r="K314" s="93" t="s">
        <v>55</v>
      </c>
      <c r="L314" s="114">
        <v>44136</v>
      </c>
      <c r="M314" s="114">
        <v>44195</v>
      </c>
      <c r="N314" s="114">
        <v>44165</v>
      </c>
      <c r="O314" s="114">
        <v>44165</v>
      </c>
      <c r="P314" s="96" t="s">
        <v>960</v>
      </c>
      <c r="Q314" s="96"/>
      <c r="R314" s="90" t="s">
        <v>963</v>
      </c>
      <c r="S314" s="90"/>
      <c r="T314" s="95" t="s">
        <v>75</v>
      </c>
      <c r="U314" s="90"/>
      <c r="V314" s="132"/>
    </row>
    <row r="315" spans="1:22" s="11" customFormat="1" ht="66" hidden="1" customHeight="1" x14ac:dyDescent="0.25">
      <c r="A315" s="170" t="s">
        <v>662</v>
      </c>
      <c r="B315" s="155" t="s">
        <v>965</v>
      </c>
      <c r="C315" s="172" t="s">
        <v>700</v>
      </c>
      <c r="D315" s="91" t="s">
        <v>966</v>
      </c>
      <c r="E315" s="92" t="s">
        <v>702</v>
      </c>
      <c r="F315" s="171" t="s">
        <v>930</v>
      </c>
      <c r="G315" s="173" t="s">
        <v>914</v>
      </c>
      <c r="H315" s="90"/>
      <c r="I315" s="93" t="s">
        <v>53</v>
      </c>
      <c r="J315" s="90" t="s">
        <v>72</v>
      </c>
      <c r="K315" s="93" t="s">
        <v>55</v>
      </c>
      <c r="L315" s="114">
        <v>44136</v>
      </c>
      <c r="M315" s="114">
        <v>44195</v>
      </c>
      <c r="N315" s="114">
        <v>44176</v>
      </c>
      <c r="O315" s="114">
        <v>44176</v>
      </c>
      <c r="P315" s="96" t="s">
        <v>967</v>
      </c>
      <c r="Q315" s="96" t="s">
        <v>968</v>
      </c>
      <c r="R315" s="90" t="s">
        <v>969</v>
      </c>
      <c r="S315" s="90"/>
      <c r="T315" s="95" t="s">
        <v>970</v>
      </c>
      <c r="U315" s="90"/>
      <c r="V315" s="132"/>
    </row>
    <row r="316" spans="1:22" s="11" customFormat="1" ht="66" hidden="1" customHeight="1" x14ac:dyDescent="0.25">
      <c r="A316" s="89" t="s">
        <v>662</v>
      </c>
      <c r="B316" s="155" t="s">
        <v>946</v>
      </c>
      <c r="C316" s="91" t="s">
        <v>700</v>
      </c>
      <c r="D316" s="91"/>
      <c r="E316" s="92" t="s">
        <v>702</v>
      </c>
      <c r="F316" s="171" t="s">
        <v>959</v>
      </c>
      <c r="G316" s="93" t="s">
        <v>172</v>
      </c>
      <c r="H316" s="90"/>
      <c r="I316" s="93" t="s">
        <v>53</v>
      </c>
      <c r="J316" s="90" t="s">
        <v>72</v>
      </c>
      <c r="K316" s="93" t="s">
        <v>55</v>
      </c>
      <c r="L316" s="114">
        <v>44136</v>
      </c>
      <c r="M316" s="114">
        <v>44195</v>
      </c>
      <c r="N316" s="114">
        <v>44166</v>
      </c>
      <c r="O316" s="114">
        <v>44166</v>
      </c>
      <c r="P316" s="96" t="s">
        <v>960</v>
      </c>
      <c r="Q316" s="96"/>
      <c r="R316" s="90" t="s">
        <v>963</v>
      </c>
      <c r="S316" s="90"/>
      <c r="T316" s="95" t="s">
        <v>75</v>
      </c>
      <c r="U316" s="90"/>
      <c r="V316" s="132"/>
    </row>
    <row r="317" spans="1:22" s="11" customFormat="1" ht="66" hidden="1" customHeight="1" x14ac:dyDescent="0.25">
      <c r="A317" s="89" t="s">
        <v>662</v>
      </c>
      <c r="B317" s="155" t="s">
        <v>971</v>
      </c>
      <c r="C317" s="91" t="s">
        <v>700</v>
      </c>
      <c r="D317" s="91"/>
      <c r="E317" s="92" t="s">
        <v>702</v>
      </c>
      <c r="F317" s="171" t="s">
        <v>959</v>
      </c>
      <c r="G317" s="93" t="s">
        <v>172</v>
      </c>
      <c r="H317" s="90"/>
      <c r="I317" s="93" t="s">
        <v>53</v>
      </c>
      <c r="J317" s="90" t="s">
        <v>72</v>
      </c>
      <c r="K317" s="93" t="s">
        <v>55</v>
      </c>
      <c r="L317" s="114">
        <v>44136</v>
      </c>
      <c r="M317" s="114">
        <v>44195</v>
      </c>
      <c r="N317" s="114">
        <v>44168</v>
      </c>
      <c r="O317" s="114">
        <v>44168</v>
      </c>
      <c r="P317" s="96" t="s">
        <v>972</v>
      </c>
      <c r="Q317" s="96"/>
      <c r="R317" s="90" t="s">
        <v>963</v>
      </c>
      <c r="S317" s="90"/>
      <c r="T317" s="95" t="s">
        <v>75</v>
      </c>
      <c r="U317" s="90"/>
      <c r="V317" s="132"/>
    </row>
    <row r="318" spans="1:22" s="11" customFormat="1" ht="66" hidden="1" customHeight="1" x14ac:dyDescent="0.25">
      <c r="A318" s="89" t="s">
        <v>662</v>
      </c>
      <c r="B318" s="155" t="s">
        <v>948</v>
      </c>
      <c r="C318" s="91" t="s">
        <v>700</v>
      </c>
      <c r="D318" s="91"/>
      <c r="E318" s="92" t="s">
        <v>702</v>
      </c>
      <c r="F318" s="171" t="s">
        <v>959</v>
      </c>
      <c r="G318" s="93" t="s">
        <v>172</v>
      </c>
      <c r="H318" s="90"/>
      <c r="I318" s="93" t="s">
        <v>53</v>
      </c>
      <c r="J318" s="90" t="s">
        <v>72</v>
      </c>
      <c r="K318" s="93" t="s">
        <v>55</v>
      </c>
      <c r="L318" s="114">
        <v>44136</v>
      </c>
      <c r="M318" s="114">
        <v>44195</v>
      </c>
      <c r="N318" s="114">
        <v>44169</v>
      </c>
      <c r="O318" s="114">
        <v>44169</v>
      </c>
      <c r="P318" s="96" t="s">
        <v>973</v>
      </c>
      <c r="Q318" s="96"/>
      <c r="R318" s="90" t="s">
        <v>963</v>
      </c>
      <c r="S318" s="90"/>
      <c r="T318" s="95" t="s">
        <v>75</v>
      </c>
      <c r="U318" s="90"/>
      <c r="V318" s="132"/>
    </row>
    <row r="319" spans="1:22" s="11" customFormat="1" ht="66" hidden="1" customHeight="1" x14ac:dyDescent="0.25">
      <c r="A319" s="89" t="s">
        <v>662</v>
      </c>
      <c r="B319" s="155" t="s">
        <v>951</v>
      </c>
      <c r="C319" s="91" t="s">
        <v>700</v>
      </c>
      <c r="D319" s="91"/>
      <c r="E319" s="92" t="s">
        <v>702</v>
      </c>
      <c r="F319" s="171" t="s">
        <v>959</v>
      </c>
      <c r="G319" s="93" t="s">
        <v>172</v>
      </c>
      <c r="H319" s="90"/>
      <c r="I319" s="93" t="s">
        <v>53</v>
      </c>
      <c r="J319" s="90" t="s">
        <v>72</v>
      </c>
      <c r="K319" s="93" t="s">
        <v>55</v>
      </c>
      <c r="L319" s="114">
        <v>44136</v>
      </c>
      <c r="M319" s="114">
        <v>44195</v>
      </c>
      <c r="N319" s="114">
        <v>44173</v>
      </c>
      <c r="O319" s="114">
        <v>44173</v>
      </c>
      <c r="P319" s="96" t="s">
        <v>960</v>
      </c>
      <c r="Q319" s="96"/>
      <c r="R319" s="90" t="s">
        <v>974</v>
      </c>
      <c r="S319" s="90"/>
      <c r="T319" s="95" t="s">
        <v>75</v>
      </c>
      <c r="U319" s="90"/>
      <c r="V319" s="132"/>
    </row>
    <row r="320" spans="1:22" s="11" customFormat="1" ht="66" hidden="1" customHeight="1" x14ac:dyDescent="0.25">
      <c r="A320" s="89" t="s">
        <v>662</v>
      </c>
      <c r="B320" s="155" t="s">
        <v>953</v>
      </c>
      <c r="C320" s="91" t="s">
        <v>700</v>
      </c>
      <c r="D320" s="91"/>
      <c r="E320" s="92" t="s">
        <v>702</v>
      </c>
      <c r="F320" s="171" t="s">
        <v>959</v>
      </c>
      <c r="G320" s="93" t="s">
        <v>172</v>
      </c>
      <c r="H320" s="90"/>
      <c r="I320" s="93" t="s">
        <v>53</v>
      </c>
      <c r="J320" s="90" t="s">
        <v>72</v>
      </c>
      <c r="K320" s="93" t="s">
        <v>55</v>
      </c>
      <c r="L320" s="114">
        <v>44136</v>
      </c>
      <c r="M320" s="114">
        <v>44195</v>
      </c>
      <c r="N320" s="114">
        <v>44173</v>
      </c>
      <c r="O320" s="114">
        <v>44174</v>
      </c>
      <c r="P320" s="96" t="s">
        <v>960</v>
      </c>
      <c r="Q320" s="96"/>
      <c r="R320" s="90" t="s">
        <v>975</v>
      </c>
      <c r="S320" s="90"/>
      <c r="T320" s="95" t="s">
        <v>75</v>
      </c>
      <c r="U320" s="90"/>
      <c r="V320" s="132"/>
    </row>
    <row r="321" spans="1:22" s="11" customFormat="1" ht="66" hidden="1" customHeight="1" x14ac:dyDescent="0.25">
      <c r="A321" s="89" t="s">
        <v>662</v>
      </c>
      <c r="B321" s="155" t="s">
        <v>955</v>
      </c>
      <c r="C321" s="91" t="s">
        <v>700</v>
      </c>
      <c r="D321" s="91" t="s">
        <v>700</v>
      </c>
      <c r="E321" s="92" t="s">
        <v>702</v>
      </c>
      <c r="F321" s="171" t="s">
        <v>959</v>
      </c>
      <c r="G321" s="93" t="s">
        <v>172</v>
      </c>
      <c r="H321" s="90"/>
      <c r="I321" s="93" t="s">
        <v>53</v>
      </c>
      <c r="J321" s="90" t="s">
        <v>72</v>
      </c>
      <c r="K321" s="93" t="s">
        <v>55</v>
      </c>
      <c r="L321" s="114">
        <v>44136</v>
      </c>
      <c r="M321" s="114">
        <v>44195</v>
      </c>
      <c r="N321" s="114">
        <v>44175</v>
      </c>
      <c r="O321" s="114">
        <v>44176</v>
      </c>
      <c r="P321" s="96" t="s">
        <v>976</v>
      </c>
      <c r="Q321" s="96"/>
      <c r="R321" s="90" t="s">
        <v>977</v>
      </c>
      <c r="S321" s="90"/>
      <c r="T321" s="95" t="s">
        <v>75</v>
      </c>
      <c r="U321" s="90"/>
      <c r="V321" s="132"/>
    </row>
    <row r="322" spans="1:22" s="12" customFormat="1" ht="66" hidden="1" customHeight="1" x14ac:dyDescent="0.25">
      <c r="A322" s="89" t="s">
        <v>662</v>
      </c>
      <c r="B322" s="155" t="s">
        <v>928</v>
      </c>
      <c r="C322" s="91" t="s">
        <v>700</v>
      </c>
      <c r="D322" s="91" t="s">
        <v>978</v>
      </c>
      <c r="E322" s="92" t="s">
        <v>702</v>
      </c>
      <c r="F322" s="155" t="s">
        <v>913</v>
      </c>
      <c r="G322" s="93" t="s">
        <v>921</v>
      </c>
      <c r="H322" s="90"/>
      <c r="I322" s="93" t="s">
        <v>53</v>
      </c>
      <c r="J322" s="90" t="s">
        <v>72</v>
      </c>
      <c r="K322" s="93" t="s">
        <v>55</v>
      </c>
      <c r="L322" s="114">
        <v>44228</v>
      </c>
      <c r="M322" s="114">
        <v>44296</v>
      </c>
      <c r="N322" s="114">
        <v>44287</v>
      </c>
      <c r="O322" s="114">
        <v>44287</v>
      </c>
      <c r="P322" s="96" t="s">
        <v>979</v>
      </c>
      <c r="Q322" s="96"/>
      <c r="R322" s="90" t="s">
        <v>980</v>
      </c>
      <c r="S322" s="90"/>
      <c r="T322" s="95" t="s">
        <v>75</v>
      </c>
      <c r="U322" s="90"/>
      <c r="V322" s="132"/>
    </row>
    <row r="323" spans="1:22" s="11" customFormat="1" ht="66" hidden="1" customHeight="1" x14ac:dyDescent="0.25">
      <c r="A323" s="89" t="s">
        <v>662</v>
      </c>
      <c r="B323" s="155" t="s">
        <v>933</v>
      </c>
      <c r="C323" s="91" t="s">
        <v>700</v>
      </c>
      <c r="D323" s="91" t="s">
        <v>978</v>
      </c>
      <c r="E323" s="92" t="s">
        <v>702</v>
      </c>
      <c r="F323" s="155" t="s">
        <v>913</v>
      </c>
      <c r="G323" s="93" t="s">
        <v>921</v>
      </c>
      <c r="H323" s="90"/>
      <c r="I323" s="93" t="s">
        <v>53</v>
      </c>
      <c r="J323" s="90" t="s">
        <v>72</v>
      </c>
      <c r="K323" s="93" t="s">
        <v>55</v>
      </c>
      <c r="L323" s="114">
        <v>44228</v>
      </c>
      <c r="M323" s="114">
        <v>44296</v>
      </c>
      <c r="N323" s="114">
        <v>44284</v>
      </c>
      <c r="O323" s="114">
        <v>44286</v>
      </c>
      <c r="P323" s="96" t="s">
        <v>981</v>
      </c>
      <c r="Q323" s="96"/>
      <c r="R323" s="90" t="s">
        <v>779</v>
      </c>
      <c r="S323" s="90"/>
      <c r="T323" s="95" t="s">
        <v>75</v>
      </c>
      <c r="U323" s="90"/>
      <c r="V323" s="132"/>
    </row>
    <row r="324" spans="1:22" s="11" customFormat="1" ht="66" hidden="1" customHeight="1" x14ac:dyDescent="0.25">
      <c r="A324" s="89" t="s">
        <v>662</v>
      </c>
      <c r="B324" s="155" t="s">
        <v>936</v>
      </c>
      <c r="C324" s="91" t="s">
        <v>700</v>
      </c>
      <c r="D324" s="91" t="s">
        <v>978</v>
      </c>
      <c r="E324" s="92" t="s">
        <v>702</v>
      </c>
      <c r="F324" s="155" t="s">
        <v>913</v>
      </c>
      <c r="G324" s="93" t="s">
        <v>921</v>
      </c>
      <c r="H324" s="90"/>
      <c r="I324" s="93" t="s">
        <v>53</v>
      </c>
      <c r="J324" s="90" t="s">
        <v>72</v>
      </c>
      <c r="K324" s="93" t="s">
        <v>55</v>
      </c>
      <c r="L324" s="114">
        <v>44228</v>
      </c>
      <c r="M324" s="114">
        <v>44296</v>
      </c>
      <c r="N324" s="114">
        <v>44264</v>
      </c>
      <c r="O324" s="114">
        <v>44265</v>
      </c>
      <c r="P324" s="96" t="s">
        <v>982</v>
      </c>
      <c r="Q324" s="96"/>
      <c r="R324" s="90" t="s">
        <v>983</v>
      </c>
      <c r="S324" s="90"/>
      <c r="T324" s="95" t="s">
        <v>75</v>
      </c>
      <c r="U324" s="90"/>
      <c r="V324" s="132"/>
    </row>
    <row r="325" spans="1:22" s="11" customFormat="1" ht="66" hidden="1" customHeight="1" x14ac:dyDescent="0.25">
      <c r="A325" s="89" t="s">
        <v>662</v>
      </c>
      <c r="B325" s="155" t="s">
        <v>939</v>
      </c>
      <c r="C325" s="91" t="s">
        <v>700</v>
      </c>
      <c r="D325" s="91" t="s">
        <v>978</v>
      </c>
      <c r="E325" s="92" t="s">
        <v>702</v>
      </c>
      <c r="F325" s="155" t="s">
        <v>913</v>
      </c>
      <c r="G325" s="93" t="s">
        <v>921</v>
      </c>
      <c r="H325" s="90"/>
      <c r="I325" s="93" t="s">
        <v>53</v>
      </c>
      <c r="J325" s="90" t="s">
        <v>72</v>
      </c>
      <c r="K325" s="93" t="s">
        <v>55</v>
      </c>
      <c r="L325" s="114">
        <v>44228</v>
      </c>
      <c r="M325" s="114">
        <v>44296</v>
      </c>
      <c r="N325" s="114">
        <v>44266</v>
      </c>
      <c r="O325" s="114">
        <v>44267</v>
      </c>
      <c r="P325" s="96" t="s">
        <v>984</v>
      </c>
      <c r="Q325" s="96"/>
      <c r="R325" s="90" t="s">
        <v>985</v>
      </c>
      <c r="S325" s="90"/>
      <c r="T325" s="95" t="s">
        <v>75</v>
      </c>
      <c r="U325" s="90"/>
      <c r="V325" s="132"/>
    </row>
    <row r="326" spans="1:22" s="11" customFormat="1" ht="66" hidden="1" customHeight="1" x14ac:dyDescent="0.25">
      <c r="A326" s="89" t="s">
        <v>662</v>
      </c>
      <c r="B326" s="155" t="s">
        <v>941</v>
      </c>
      <c r="C326" s="91" t="s">
        <v>700</v>
      </c>
      <c r="D326" s="91" t="s">
        <v>978</v>
      </c>
      <c r="E326" s="92" t="s">
        <v>702</v>
      </c>
      <c r="F326" s="155" t="s">
        <v>913</v>
      </c>
      <c r="G326" s="93" t="s">
        <v>921</v>
      </c>
      <c r="H326" s="90"/>
      <c r="I326" s="93" t="s">
        <v>53</v>
      </c>
      <c r="J326" s="90" t="s">
        <v>72</v>
      </c>
      <c r="K326" s="93" t="s">
        <v>55</v>
      </c>
      <c r="L326" s="114">
        <v>44228</v>
      </c>
      <c r="M326" s="114">
        <v>44296</v>
      </c>
      <c r="N326" s="114">
        <v>44267</v>
      </c>
      <c r="O326" s="114">
        <v>44270</v>
      </c>
      <c r="P326" s="96" t="s">
        <v>986</v>
      </c>
      <c r="Q326" s="96"/>
      <c r="R326" s="90" t="s">
        <v>987</v>
      </c>
      <c r="S326" s="90"/>
      <c r="T326" s="95" t="s">
        <v>75</v>
      </c>
      <c r="U326" s="90"/>
      <c r="V326" s="132"/>
    </row>
    <row r="327" spans="1:22" s="11" customFormat="1" ht="66" hidden="1" customHeight="1" x14ac:dyDescent="0.25">
      <c r="A327" s="89" t="s">
        <v>662</v>
      </c>
      <c r="B327" s="155" t="s">
        <v>944</v>
      </c>
      <c r="C327" s="91" t="s">
        <v>700</v>
      </c>
      <c r="D327" s="91" t="s">
        <v>978</v>
      </c>
      <c r="E327" s="92" t="s">
        <v>702</v>
      </c>
      <c r="F327" s="155" t="s">
        <v>913</v>
      </c>
      <c r="G327" s="93" t="s">
        <v>921</v>
      </c>
      <c r="H327" s="90"/>
      <c r="I327" s="93" t="s">
        <v>53</v>
      </c>
      <c r="J327" s="90" t="s">
        <v>72</v>
      </c>
      <c r="K327" s="93" t="s">
        <v>55</v>
      </c>
      <c r="L327" s="114">
        <v>44228</v>
      </c>
      <c r="M327" s="114">
        <v>44296</v>
      </c>
      <c r="N327" s="114">
        <v>44271</v>
      </c>
      <c r="O327" s="114">
        <v>44272</v>
      </c>
      <c r="P327" s="96" t="s">
        <v>988</v>
      </c>
      <c r="Q327" s="96"/>
      <c r="R327" s="90" t="s">
        <v>987</v>
      </c>
      <c r="S327" s="90"/>
      <c r="T327" s="95" t="s">
        <v>75</v>
      </c>
      <c r="U327" s="90"/>
      <c r="V327" s="132"/>
    </row>
    <row r="328" spans="1:22" s="11" customFormat="1" ht="66" hidden="1" customHeight="1" x14ac:dyDescent="0.25">
      <c r="A328" s="89" t="s">
        <v>662</v>
      </c>
      <c r="B328" s="155" t="s">
        <v>965</v>
      </c>
      <c r="C328" s="91" t="s">
        <v>700</v>
      </c>
      <c r="D328" s="91" t="s">
        <v>978</v>
      </c>
      <c r="E328" s="92" t="s">
        <v>702</v>
      </c>
      <c r="F328" s="155" t="s">
        <v>913</v>
      </c>
      <c r="G328" s="93" t="s">
        <v>921</v>
      </c>
      <c r="H328" s="90"/>
      <c r="I328" s="93" t="s">
        <v>53</v>
      </c>
      <c r="J328" s="90" t="s">
        <v>72</v>
      </c>
      <c r="K328" s="93" t="s">
        <v>55</v>
      </c>
      <c r="L328" s="114">
        <v>44228</v>
      </c>
      <c r="M328" s="114">
        <v>44296</v>
      </c>
      <c r="N328" s="114">
        <v>44287</v>
      </c>
      <c r="O328" s="114">
        <v>44291</v>
      </c>
      <c r="P328" s="96" t="s">
        <v>982</v>
      </c>
      <c r="Q328" s="96"/>
      <c r="R328" s="90" t="s">
        <v>987</v>
      </c>
      <c r="S328" s="90"/>
      <c r="T328" s="95" t="s">
        <v>75</v>
      </c>
      <c r="U328" s="90"/>
      <c r="V328" s="132"/>
    </row>
    <row r="329" spans="1:22" s="11" customFormat="1" ht="66" hidden="1" customHeight="1" x14ac:dyDescent="0.25">
      <c r="A329" s="89" t="s">
        <v>662</v>
      </c>
      <c r="B329" s="155" t="s">
        <v>946</v>
      </c>
      <c r="C329" s="91" t="s">
        <v>700</v>
      </c>
      <c r="D329" s="91" t="s">
        <v>978</v>
      </c>
      <c r="E329" s="92" t="s">
        <v>702</v>
      </c>
      <c r="F329" s="155" t="s">
        <v>913</v>
      </c>
      <c r="G329" s="93" t="s">
        <v>921</v>
      </c>
      <c r="H329" s="90"/>
      <c r="I329" s="93" t="s">
        <v>53</v>
      </c>
      <c r="J329" s="90" t="s">
        <v>72</v>
      </c>
      <c r="K329" s="93" t="s">
        <v>55</v>
      </c>
      <c r="L329" s="114">
        <v>44228</v>
      </c>
      <c r="M329" s="114">
        <v>44296</v>
      </c>
      <c r="N329" s="114">
        <v>44284</v>
      </c>
      <c r="O329" s="114">
        <v>44286</v>
      </c>
      <c r="P329" s="96" t="s">
        <v>981</v>
      </c>
      <c r="Q329" s="96"/>
      <c r="R329" s="90" t="s">
        <v>779</v>
      </c>
      <c r="S329" s="90"/>
      <c r="T329" s="95" t="s">
        <v>75</v>
      </c>
      <c r="U329" s="90"/>
      <c r="V329" s="132"/>
    </row>
    <row r="330" spans="1:22" s="11" customFormat="1" ht="66" hidden="1" customHeight="1" x14ac:dyDescent="0.25">
      <c r="A330" s="89" t="s">
        <v>662</v>
      </c>
      <c r="B330" s="155" t="s">
        <v>971</v>
      </c>
      <c r="C330" s="91" t="s">
        <v>700</v>
      </c>
      <c r="D330" s="91" t="s">
        <v>978</v>
      </c>
      <c r="E330" s="92" t="s">
        <v>702</v>
      </c>
      <c r="F330" s="155" t="s">
        <v>913</v>
      </c>
      <c r="G330" s="93" t="s">
        <v>921</v>
      </c>
      <c r="H330" s="90"/>
      <c r="I330" s="93" t="s">
        <v>53</v>
      </c>
      <c r="J330" s="90" t="s">
        <v>72</v>
      </c>
      <c r="K330" s="93" t="s">
        <v>55</v>
      </c>
      <c r="L330" s="114">
        <v>44228</v>
      </c>
      <c r="M330" s="114">
        <v>44296</v>
      </c>
      <c r="N330" s="114">
        <v>44279</v>
      </c>
      <c r="O330" s="114">
        <v>44281</v>
      </c>
      <c r="P330" s="96" t="s">
        <v>981</v>
      </c>
      <c r="Q330" s="96"/>
      <c r="R330" s="90" t="s">
        <v>779</v>
      </c>
      <c r="S330" s="90"/>
      <c r="T330" s="95" t="s">
        <v>75</v>
      </c>
      <c r="U330" s="90"/>
      <c r="V330" s="132"/>
    </row>
    <row r="331" spans="1:22" s="11" customFormat="1" ht="66" hidden="1" customHeight="1" x14ac:dyDescent="0.25">
      <c r="A331" s="89" t="s">
        <v>662</v>
      </c>
      <c r="B331" s="155" t="s">
        <v>948</v>
      </c>
      <c r="C331" s="91" t="s">
        <v>700</v>
      </c>
      <c r="D331" s="91" t="s">
        <v>978</v>
      </c>
      <c r="E331" s="92" t="s">
        <v>702</v>
      </c>
      <c r="F331" s="155" t="s">
        <v>913</v>
      </c>
      <c r="G331" s="93" t="s">
        <v>921</v>
      </c>
      <c r="H331" s="90"/>
      <c r="I331" s="93" t="s">
        <v>53</v>
      </c>
      <c r="J331" s="90" t="s">
        <v>72</v>
      </c>
      <c r="K331" s="93" t="s">
        <v>55</v>
      </c>
      <c r="L331" s="114">
        <v>44228</v>
      </c>
      <c r="M331" s="114">
        <v>44296</v>
      </c>
      <c r="N331" s="114">
        <v>44284</v>
      </c>
      <c r="O331" s="114">
        <v>44286</v>
      </c>
      <c r="P331" s="96" t="s">
        <v>981</v>
      </c>
      <c r="Q331" s="96"/>
      <c r="R331" s="90" t="s">
        <v>779</v>
      </c>
      <c r="S331" s="90"/>
      <c r="T331" s="95" t="s">
        <v>75</v>
      </c>
      <c r="U331" s="90"/>
      <c r="V331" s="132"/>
    </row>
    <row r="332" spans="1:22" s="11" customFormat="1" ht="66" hidden="1" customHeight="1" x14ac:dyDescent="0.25">
      <c r="A332" s="89" t="s">
        <v>662</v>
      </c>
      <c r="B332" s="155" t="s">
        <v>951</v>
      </c>
      <c r="C332" s="91" t="s">
        <v>700</v>
      </c>
      <c r="D332" s="91" t="s">
        <v>978</v>
      </c>
      <c r="E332" s="92" t="s">
        <v>702</v>
      </c>
      <c r="F332" s="155" t="s">
        <v>913</v>
      </c>
      <c r="G332" s="93" t="s">
        <v>921</v>
      </c>
      <c r="H332" s="90"/>
      <c r="I332" s="93" t="s">
        <v>53</v>
      </c>
      <c r="J332" s="90" t="s">
        <v>72</v>
      </c>
      <c r="K332" s="93" t="s">
        <v>55</v>
      </c>
      <c r="L332" s="114">
        <v>44228</v>
      </c>
      <c r="M332" s="114">
        <v>44296</v>
      </c>
      <c r="N332" s="114">
        <v>44263</v>
      </c>
      <c r="O332" s="114">
        <v>44264</v>
      </c>
      <c r="P332" s="96" t="s">
        <v>982</v>
      </c>
      <c r="Q332" s="96"/>
      <c r="R332" s="90" t="s">
        <v>983</v>
      </c>
      <c r="S332" s="90"/>
      <c r="T332" s="95" t="s">
        <v>75</v>
      </c>
      <c r="U332" s="90"/>
      <c r="V332" s="132"/>
    </row>
    <row r="333" spans="1:22" s="11" customFormat="1" ht="66" hidden="1" customHeight="1" x14ac:dyDescent="0.25">
      <c r="A333" s="89" t="s">
        <v>662</v>
      </c>
      <c r="B333" s="155" t="s">
        <v>953</v>
      </c>
      <c r="C333" s="91" t="s">
        <v>700</v>
      </c>
      <c r="D333" s="91" t="s">
        <v>978</v>
      </c>
      <c r="E333" s="92" t="s">
        <v>702</v>
      </c>
      <c r="F333" s="155" t="s">
        <v>913</v>
      </c>
      <c r="G333" s="93" t="s">
        <v>921</v>
      </c>
      <c r="H333" s="90"/>
      <c r="I333" s="93" t="s">
        <v>53</v>
      </c>
      <c r="J333" s="90" t="s">
        <v>72</v>
      </c>
      <c r="K333" s="93" t="s">
        <v>55</v>
      </c>
      <c r="L333" s="114">
        <v>44228</v>
      </c>
      <c r="M333" s="114">
        <v>44296</v>
      </c>
      <c r="N333" s="114">
        <v>44279</v>
      </c>
      <c r="O333" s="114">
        <v>44281</v>
      </c>
      <c r="P333" s="96" t="s">
        <v>989</v>
      </c>
      <c r="Q333" s="96"/>
      <c r="R333" s="90" t="s">
        <v>779</v>
      </c>
      <c r="S333" s="90"/>
      <c r="T333" s="95" t="s">
        <v>75</v>
      </c>
      <c r="U333" s="90"/>
      <c r="V333" s="132"/>
    </row>
    <row r="334" spans="1:22" s="11" customFormat="1" ht="66" hidden="1" customHeight="1" x14ac:dyDescent="0.25">
      <c r="A334" s="89" t="s">
        <v>662</v>
      </c>
      <c r="B334" s="155" t="s">
        <v>955</v>
      </c>
      <c r="C334" s="91" t="s">
        <v>700</v>
      </c>
      <c r="D334" s="91" t="s">
        <v>978</v>
      </c>
      <c r="E334" s="92" t="s">
        <v>702</v>
      </c>
      <c r="F334" s="155" t="s">
        <v>913</v>
      </c>
      <c r="G334" s="93" t="s">
        <v>921</v>
      </c>
      <c r="H334" s="90"/>
      <c r="I334" s="93" t="s">
        <v>53</v>
      </c>
      <c r="J334" s="90" t="s">
        <v>72</v>
      </c>
      <c r="K334" s="93" t="s">
        <v>55</v>
      </c>
      <c r="L334" s="114">
        <v>44228</v>
      </c>
      <c r="M334" s="114">
        <v>44296</v>
      </c>
      <c r="N334" s="114">
        <v>44291</v>
      </c>
      <c r="O334" s="114">
        <v>44291</v>
      </c>
      <c r="P334" s="96" t="s">
        <v>990</v>
      </c>
      <c r="Q334" s="96"/>
      <c r="R334" s="90" t="s">
        <v>779</v>
      </c>
      <c r="S334" s="90"/>
      <c r="T334" s="95" t="s">
        <v>75</v>
      </c>
      <c r="U334" s="90"/>
      <c r="V334" s="132"/>
    </row>
    <row r="335" spans="1:22" s="11" customFormat="1" ht="66" hidden="1" customHeight="1" x14ac:dyDescent="0.25">
      <c r="A335" s="89" t="s">
        <v>662</v>
      </c>
      <c r="B335" s="155" t="s">
        <v>928</v>
      </c>
      <c r="C335" s="91" t="s">
        <v>700</v>
      </c>
      <c r="D335" s="91" t="s">
        <v>991</v>
      </c>
      <c r="E335" s="92" t="s">
        <v>702</v>
      </c>
      <c r="F335" s="171" t="s">
        <v>992</v>
      </c>
      <c r="G335" s="93" t="s">
        <v>172</v>
      </c>
      <c r="H335" s="90"/>
      <c r="I335" s="93" t="s">
        <v>53</v>
      </c>
      <c r="J335" s="90" t="s">
        <v>72</v>
      </c>
      <c r="K335" s="93" t="s">
        <v>55</v>
      </c>
      <c r="L335" s="114">
        <v>44317</v>
      </c>
      <c r="M335" s="114">
        <v>44389</v>
      </c>
      <c r="N335" s="114">
        <v>44368</v>
      </c>
      <c r="O335" s="114">
        <v>44370</v>
      </c>
      <c r="P335" s="96" t="s">
        <v>993</v>
      </c>
      <c r="Q335" s="96"/>
      <c r="R335" s="90" t="s">
        <v>994</v>
      </c>
      <c r="S335" s="90"/>
      <c r="T335" s="95" t="s">
        <v>75</v>
      </c>
      <c r="U335" s="90"/>
      <c r="V335" s="132"/>
    </row>
    <row r="336" spans="1:22" s="11" customFormat="1" ht="66" hidden="1" customHeight="1" x14ac:dyDescent="0.25">
      <c r="A336" s="89" t="s">
        <v>662</v>
      </c>
      <c r="B336" s="155" t="s">
        <v>933</v>
      </c>
      <c r="C336" s="91" t="s">
        <v>700</v>
      </c>
      <c r="D336" s="91" t="s">
        <v>991</v>
      </c>
      <c r="E336" s="92" t="s">
        <v>702</v>
      </c>
      <c r="F336" s="171" t="s">
        <v>992</v>
      </c>
      <c r="G336" s="93" t="s">
        <v>172</v>
      </c>
      <c r="H336" s="90"/>
      <c r="I336" s="93" t="s">
        <v>53</v>
      </c>
      <c r="J336" s="90" t="s">
        <v>72</v>
      </c>
      <c r="K336" s="93" t="s">
        <v>55</v>
      </c>
      <c r="L336" s="114">
        <v>44317</v>
      </c>
      <c r="M336" s="114">
        <v>44389</v>
      </c>
      <c r="N336" s="114">
        <v>44348</v>
      </c>
      <c r="O336" s="114">
        <v>44349</v>
      </c>
      <c r="P336" s="96" t="s">
        <v>937</v>
      </c>
      <c r="Q336" s="96"/>
      <c r="R336" s="90" t="s">
        <v>995</v>
      </c>
      <c r="S336" s="90"/>
      <c r="T336" s="95" t="s">
        <v>75</v>
      </c>
      <c r="U336" s="90"/>
      <c r="V336" s="132"/>
    </row>
    <row r="337" spans="1:22" s="11" customFormat="1" ht="66" hidden="1" customHeight="1" x14ac:dyDescent="0.25">
      <c r="A337" s="89" t="s">
        <v>662</v>
      </c>
      <c r="B337" s="155" t="s">
        <v>936</v>
      </c>
      <c r="C337" s="91" t="s">
        <v>700</v>
      </c>
      <c r="D337" s="91" t="s">
        <v>991</v>
      </c>
      <c r="E337" s="92" t="s">
        <v>702</v>
      </c>
      <c r="F337" s="171" t="s">
        <v>992</v>
      </c>
      <c r="G337" s="93" t="s">
        <v>172</v>
      </c>
      <c r="H337" s="90"/>
      <c r="I337" s="93" t="s">
        <v>53</v>
      </c>
      <c r="J337" s="90" t="s">
        <v>72</v>
      </c>
      <c r="K337" s="93" t="s">
        <v>55</v>
      </c>
      <c r="L337" s="114">
        <v>44317</v>
      </c>
      <c r="M337" s="114">
        <v>44389</v>
      </c>
      <c r="N337" s="114">
        <v>44343</v>
      </c>
      <c r="O337" s="114">
        <v>44344</v>
      </c>
      <c r="P337" s="96" t="s">
        <v>996</v>
      </c>
      <c r="Q337" s="96"/>
      <c r="R337" s="90" t="s">
        <v>997</v>
      </c>
      <c r="S337" s="90"/>
      <c r="T337" s="95" t="s">
        <v>75</v>
      </c>
      <c r="U337" s="90"/>
      <c r="V337" s="132"/>
    </row>
    <row r="338" spans="1:22" s="11" customFormat="1" ht="66" hidden="1" customHeight="1" x14ac:dyDescent="0.25">
      <c r="A338" s="89" t="s">
        <v>662</v>
      </c>
      <c r="B338" s="155" t="s">
        <v>939</v>
      </c>
      <c r="C338" s="91" t="s">
        <v>700</v>
      </c>
      <c r="D338" s="91" t="s">
        <v>991</v>
      </c>
      <c r="E338" s="92" t="s">
        <v>702</v>
      </c>
      <c r="F338" s="171" t="s">
        <v>992</v>
      </c>
      <c r="G338" s="93" t="s">
        <v>172</v>
      </c>
      <c r="H338" s="90"/>
      <c r="I338" s="93" t="s">
        <v>53</v>
      </c>
      <c r="J338" s="90" t="s">
        <v>72</v>
      </c>
      <c r="K338" s="93" t="s">
        <v>55</v>
      </c>
      <c r="L338" s="114">
        <v>44317</v>
      </c>
      <c r="M338" s="114">
        <v>44389</v>
      </c>
      <c r="N338" s="114">
        <v>44342</v>
      </c>
      <c r="O338" s="114">
        <v>44343</v>
      </c>
      <c r="P338" s="96" t="s">
        <v>998</v>
      </c>
      <c r="Q338" s="96"/>
      <c r="R338" s="90" t="s">
        <v>997</v>
      </c>
      <c r="S338" s="90"/>
      <c r="T338" s="95" t="s">
        <v>75</v>
      </c>
      <c r="U338" s="90"/>
      <c r="V338" s="132"/>
    </row>
    <row r="339" spans="1:22" s="11" customFormat="1" ht="66" hidden="1" customHeight="1" x14ac:dyDescent="0.25">
      <c r="A339" s="89" t="s">
        <v>662</v>
      </c>
      <c r="B339" s="155" t="s">
        <v>941</v>
      </c>
      <c r="C339" s="91" t="s">
        <v>700</v>
      </c>
      <c r="D339" s="91" t="s">
        <v>991</v>
      </c>
      <c r="E339" s="92" t="s">
        <v>702</v>
      </c>
      <c r="F339" s="171" t="s">
        <v>992</v>
      </c>
      <c r="G339" s="93" t="s">
        <v>172</v>
      </c>
      <c r="H339" s="90"/>
      <c r="I339" s="93" t="s">
        <v>53</v>
      </c>
      <c r="J339" s="90" t="s">
        <v>72</v>
      </c>
      <c r="K339" s="93" t="s">
        <v>55</v>
      </c>
      <c r="L339" s="114">
        <v>44317</v>
      </c>
      <c r="M339" s="114">
        <v>44389</v>
      </c>
      <c r="N339" s="114">
        <v>44389</v>
      </c>
      <c r="O339" s="114">
        <v>44389</v>
      </c>
      <c r="P339" s="96" t="s">
        <v>999</v>
      </c>
      <c r="Q339" s="96"/>
      <c r="R339" s="90" t="s">
        <v>1000</v>
      </c>
      <c r="S339" s="90"/>
      <c r="T339" s="95" t="s">
        <v>75</v>
      </c>
      <c r="U339" s="90"/>
      <c r="V339" s="132"/>
    </row>
    <row r="340" spans="1:22" s="11" customFormat="1" ht="66" hidden="1" customHeight="1" x14ac:dyDescent="0.25">
      <c r="A340" s="89" t="s">
        <v>662</v>
      </c>
      <c r="B340" s="155" t="s">
        <v>944</v>
      </c>
      <c r="C340" s="91" t="s">
        <v>700</v>
      </c>
      <c r="D340" s="91" t="s">
        <v>991</v>
      </c>
      <c r="E340" s="92" t="s">
        <v>702</v>
      </c>
      <c r="F340" s="171" t="s">
        <v>992</v>
      </c>
      <c r="G340" s="93" t="s">
        <v>172</v>
      </c>
      <c r="H340" s="90"/>
      <c r="I340" s="93" t="s">
        <v>53</v>
      </c>
      <c r="J340" s="90" t="s">
        <v>72</v>
      </c>
      <c r="K340" s="93" t="s">
        <v>55</v>
      </c>
      <c r="L340" s="114">
        <v>44317</v>
      </c>
      <c r="M340" s="114">
        <v>44389</v>
      </c>
      <c r="N340" s="114">
        <v>44378</v>
      </c>
      <c r="O340" s="114">
        <v>44379</v>
      </c>
      <c r="P340" s="96" t="s">
        <v>937</v>
      </c>
      <c r="Q340" s="96"/>
      <c r="R340" s="90" t="s">
        <v>1001</v>
      </c>
      <c r="S340" s="90"/>
      <c r="T340" s="95" t="s">
        <v>75</v>
      </c>
      <c r="U340" s="90"/>
      <c r="V340" s="132"/>
    </row>
    <row r="341" spans="1:22" s="11" customFormat="1" ht="66" hidden="1" customHeight="1" x14ac:dyDescent="0.25">
      <c r="A341" s="89" t="s">
        <v>662</v>
      </c>
      <c r="B341" s="155" t="s">
        <v>965</v>
      </c>
      <c r="C341" s="91" t="s">
        <v>700</v>
      </c>
      <c r="D341" s="91" t="s">
        <v>991</v>
      </c>
      <c r="E341" s="92" t="s">
        <v>702</v>
      </c>
      <c r="F341" s="171" t="s">
        <v>992</v>
      </c>
      <c r="G341" s="93" t="s">
        <v>172</v>
      </c>
      <c r="H341" s="90"/>
      <c r="I341" s="93" t="s">
        <v>53</v>
      </c>
      <c r="J341" s="90" t="s">
        <v>72</v>
      </c>
      <c r="K341" s="93" t="s">
        <v>55</v>
      </c>
      <c r="L341" s="114">
        <v>44317</v>
      </c>
      <c r="M341" s="114">
        <v>44389</v>
      </c>
      <c r="N341" s="114">
        <v>44351</v>
      </c>
      <c r="O341" s="114">
        <v>44354</v>
      </c>
      <c r="P341" s="96" t="s">
        <v>937</v>
      </c>
      <c r="Q341" s="96"/>
      <c r="R341" s="90" t="s">
        <v>1002</v>
      </c>
      <c r="S341" s="90"/>
      <c r="T341" s="95" t="s">
        <v>75</v>
      </c>
      <c r="U341" s="90"/>
      <c r="V341" s="132"/>
    </row>
    <row r="342" spans="1:22" s="11" customFormat="1" ht="66" hidden="1" customHeight="1" x14ac:dyDescent="0.25">
      <c r="A342" s="89" t="s">
        <v>662</v>
      </c>
      <c r="B342" s="155" t="s">
        <v>946</v>
      </c>
      <c r="C342" s="91" t="s">
        <v>700</v>
      </c>
      <c r="D342" s="91" t="s">
        <v>991</v>
      </c>
      <c r="E342" s="92" t="s">
        <v>702</v>
      </c>
      <c r="F342" s="171" t="s">
        <v>992</v>
      </c>
      <c r="G342" s="93" t="s">
        <v>172</v>
      </c>
      <c r="H342" s="90"/>
      <c r="I342" s="93" t="s">
        <v>53</v>
      </c>
      <c r="J342" s="90" t="s">
        <v>72</v>
      </c>
      <c r="K342" s="93" t="s">
        <v>55</v>
      </c>
      <c r="L342" s="114">
        <v>44317</v>
      </c>
      <c r="M342" s="114">
        <v>44389</v>
      </c>
      <c r="N342" s="114">
        <v>44385</v>
      </c>
      <c r="O342" s="114">
        <v>44386</v>
      </c>
      <c r="P342" s="96" t="s">
        <v>1003</v>
      </c>
      <c r="Q342" s="96"/>
      <c r="R342" s="90" t="s">
        <v>1002</v>
      </c>
      <c r="S342" s="90"/>
      <c r="T342" s="95" t="s">
        <v>75</v>
      </c>
      <c r="U342" s="90"/>
      <c r="V342" s="132"/>
    </row>
    <row r="343" spans="1:22" s="11" customFormat="1" ht="66" hidden="1" customHeight="1" x14ac:dyDescent="0.25">
      <c r="A343" s="89" t="s">
        <v>662</v>
      </c>
      <c r="B343" s="155" t="s">
        <v>971</v>
      </c>
      <c r="C343" s="91" t="s">
        <v>700</v>
      </c>
      <c r="D343" s="91" t="s">
        <v>991</v>
      </c>
      <c r="E343" s="92" t="s">
        <v>702</v>
      </c>
      <c r="F343" s="171" t="s">
        <v>992</v>
      </c>
      <c r="G343" s="93" t="s">
        <v>172</v>
      </c>
      <c r="H343" s="90"/>
      <c r="I343" s="93" t="s">
        <v>53</v>
      </c>
      <c r="J343" s="90" t="s">
        <v>72</v>
      </c>
      <c r="K343" s="93" t="s">
        <v>55</v>
      </c>
      <c r="L343" s="114">
        <v>44317</v>
      </c>
      <c r="M343" s="114">
        <v>44389</v>
      </c>
      <c r="N343" s="114">
        <v>44356</v>
      </c>
      <c r="O343" s="114">
        <v>44357</v>
      </c>
      <c r="P343" s="96" t="s">
        <v>937</v>
      </c>
      <c r="Q343" s="96"/>
      <c r="R343" s="90" t="s">
        <v>1002</v>
      </c>
      <c r="S343" s="90"/>
      <c r="T343" s="95" t="s">
        <v>75</v>
      </c>
      <c r="U343" s="90"/>
      <c r="V343" s="132"/>
    </row>
    <row r="344" spans="1:22" s="11" customFormat="1" ht="66" hidden="1" customHeight="1" x14ac:dyDescent="0.25">
      <c r="A344" s="89" t="s">
        <v>662</v>
      </c>
      <c r="B344" s="155" t="s">
        <v>948</v>
      </c>
      <c r="C344" s="91" t="s">
        <v>700</v>
      </c>
      <c r="D344" s="91" t="s">
        <v>991</v>
      </c>
      <c r="E344" s="92" t="s">
        <v>702</v>
      </c>
      <c r="F344" s="171" t="s">
        <v>992</v>
      </c>
      <c r="G344" s="93" t="s">
        <v>172</v>
      </c>
      <c r="H344" s="90"/>
      <c r="I344" s="93" t="s">
        <v>53</v>
      </c>
      <c r="J344" s="90" t="s">
        <v>72</v>
      </c>
      <c r="K344" s="93" t="s">
        <v>55</v>
      </c>
      <c r="L344" s="114">
        <v>44317</v>
      </c>
      <c r="M344" s="114">
        <v>44389</v>
      </c>
      <c r="N344" s="114">
        <v>44358</v>
      </c>
      <c r="O344" s="114">
        <v>44361</v>
      </c>
      <c r="P344" s="96" t="s">
        <v>1004</v>
      </c>
      <c r="Q344" s="96"/>
      <c r="R344" s="90" t="s">
        <v>1002</v>
      </c>
      <c r="S344" s="90"/>
      <c r="T344" s="95" t="s">
        <v>75</v>
      </c>
      <c r="U344" s="90"/>
      <c r="V344" s="132"/>
    </row>
    <row r="345" spans="1:22" s="11" customFormat="1" ht="66" hidden="1" customHeight="1" x14ac:dyDescent="0.25">
      <c r="A345" s="89" t="s">
        <v>662</v>
      </c>
      <c r="B345" s="155" t="s">
        <v>951</v>
      </c>
      <c r="C345" s="91" t="s">
        <v>700</v>
      </c>
      <c r="D345" s="91" t="s">
        <v>991</v>
      </c>
      <c r="E345" s="92" t="s">
        <v>702</v>
      </c>
      <c r="F345" s="171" t="s">
        <v>992</v>
      </c>
      <c r="G345" s="93" t="s">
        <v>172</v>
      </c>
      <c r="H345" s="90"/>
      <c r="I345" s="93" t="s">
        <v>53</v>
      </c>
      <c r="J345" s="90" t="s">
        <v>72</v>
      </c>
      <c r="K345" s="93" t="s">
        <v>55</v>
      </c>
      <c r="L345" s="114">
        <v>44317</v>
      </c>
      <c r="M345" s="114">
        <v>44389</v>
      </c>
      <c r="N345" s="114">
        <v>44361</v>
      </c>
      <c r="O345" s="114">
        <v>44362</v>
      </c>
      <c r="P345" s="96" t="s">
        <v>1005</v>
      </c>
      <c r="Q345" s="96"/>
      <c r="R345" s="90" t="s">
        <v>1006</v>
      </c>
      <c r="S345" s="90"/>
      <c r="T345" s="95" t="s">
        <v>75</v>
      </c>
      <c r="U345" s="90"/>
      <c r="V345" s="132"/>
    </row>
    <row r="346" spans="1:22" s="11" customFormat="1" ht="66" hidden="1" customHeight="1" x14ac:dyDescent="0.25">
      <c r="A346" s="89" t="s">
        <v>662</v>
      </c>
      <c r="B346" s="155" t="s">
        <v>953</v>
      </c>
      <c r="C346" s="91" t="s">
        <v>700</v>
      </c>
      <c r="D346" s="91" t="s">
        <v>991</v>
      </c>
      <c r="E346" s="92" t="s">
        <v>702</v>
      </c>
      <c r="F346" s="171" t="s">
        <v>992</v>
      </c>
      <c r="G346" s="93" t="s">
        <v>172</v>
      </c>
      <c r="H346" s="90"/>
      <c r="I346" s="93" t="s">
        <v>53</v>
      </c>
      <c r="J346" s="90" t="s">
        <v>72</v>
      </c>
      <c r="K346" s="93" t="s">
        <v>55</v>
      </c>
      <c r="L346" s="114">
        <v>44317</v>
      </c>
      <c r="M346" s="114">
        <v>44389</v>
      </c>
      <c r="N346" s="114">
        <v>44363</v>
      </c>
      <c r="O346" s="114">
        <v>44364</v>
      </c>
      <c r="P346" s="96" t="s">
        <v>937</v>
      </c>
      <c r="Q346" s="96"/>
      <c r="R346" s="90" t="s">
        <v>1006</v>
      </c>
      <c r="S346" s="90"/>
      <c r="T346" s="95" t="s">
        <v>75</v>
      </c>
      <c r="U346" s="90"/>
      <c r="V346" s="132"/>
    </row>
    <row r="347" spans="1:22" s="11" customFormat="1" ht="66" hidden="1" customHeight="1" x14ac:dyDescent="0.25">
      <c r="A347" s="89" t="s">
        <v>662</v>
      </c>
      <c r="B347" s="155" t="s">
        <v>955</v>
      </c>
      <c r="C347" s="91" t="s">
        <v>700</v>
      </c>
      <c r="D347" s="91" t="s">
        <v>991</v>
      </c>
      <c r="E347" s="92" t="s">
        <v>702</v>
      </c>
      <c r="F347" s="171" t="s">
        <v>992</v>
      </c>
      <c r="G347" s="93" t="s">
        <v>172</v>
      </c>
      <c r="H347" s="90"/>
      <c r="I347" s="93" t="s">
        <v>53</v>
      </c>
      <c r="J347" s="90" t="s">
        <v>72</v>
      </c>
      <c r="K347" s="93" t="s">
        <v>55</v>
      </c>
      <c r="L347" s="114">
        <v>44317</v>
      </c>
      <c r="M347" s="114">
        <v>44389</v>
      </c>
      <c r="N347" s="114">
        <v>44364</v>
      </c>
      <c r="O347" s="114">
        <v>44365</v>
      </c>
      <c r="P347" s="96" t="s">
        <v>937</v>
      </c>
      <c r="Q347" s="96"/>
      <c r="R347" s="90" t="s">
        <v>1007</v>
      </c>
      <c r="S347" s="90"/>
      <c r="T347" s="95" t="s">
        <v>75</v>
      </c>
      <c r="U347" s="90"/>
      <c r="V347" s="132"/>
    </row>
    <row r="348" spans="1:22" s="11" customFormat="1" ht="66" hidden="1" customHeight="1" x14ac:dyDescent="0.25">
      <c r="A348" s="89" t="s">
        <v>662</v>
      </c>
      <c r="B348" s="90" t="s">
        <v>663</v>
      </c>
      <c r="C348" s="91" t="s">
        <v>1008</v>
      </c>
      <c r="D348" s="91" t="s">
        <v>1008</v>
      </c>
      <c r="E348" s="92" t="s">
        <v>1009</v>
      </c>
      <c r="F348" s="90" t="s">
        <v>334</v>
      </c>
      <c r="G348" s="93" t="s">
        <v>52</v>
      </c>
      <c r="H348" s="90"/>
      <c r="I348" s="93" t="s">
        <v>53</v>
      </c>
      <c r="J348" s="90" t="s">
        <v>54</v>
      </c>
      <c r="K348" s="93" t="s">
        <v>55</v>
      </c>
      <c r="L348" s="114">
        <v>43647</v>
      </c>
      <c r="M348" s="114">
        <f>L348+28</f>
        <v>43675</v>
      </c>
      <c r="N348" s="114">
        <v>43656</v>
      </c>
      <c r="O348" s="114">
        <f>N348</f>
        <v>43656</v>
      </c>
      <c r="P348" s="96" t="s">
        <v>1010</v>
      </c>
      <c r="Q348" s="96"/>
      <c r="R348" s="90" t="s">
        <v>117</v>
      </c>
      <c r="S348" s="90"/>
      <c r="T348" s="95" t="s">
        <v>66</v>
      </c>
      <c r="U348" s="90"/>
      <c r="V348" s="131"/>
    </row>
    <row r="349" spans="1:22" s="11" customFormat="1" ht="66" hidden="1" customHeight="1" x14ac:dyDescent="0.25">
      <c r="A349" s="89" t="s">
        <v>662</v>
      </c>
      <c r="B349" s="90" t="s">
        <v>663</v>
      </c>
      <c r="C349" s="91" t="s">
        <v>1011</v>
      </c>
      <c r="D349" s="91" t="s">
        <v>1011</v>
      </c>
      <c r="E349" s="92" t="s">
        <v>1012</v>
      </c>
      <c r="F349" s="90" t="s">
        <v>401</v>
      </c>
      <c r="G349" s="93" t="s">
        <v>52</v>
      </c>
      <c r="H349" s="90"/>
      <c r="I349" s="93" t="s">
        <v>53</v>
      </c>
      <c r="J349" s="90" t="s">
        <v>54</v>
      </c>
      <c r="K349" s="93" t="s">
        <v>55</v>
      </c>
      <c r="L349" s="114">
        <v>43658</v>
      </c>
      <c r="M349" s="114">
        <v>43658</v>
      </c>
      <c r="N349" s="114">
        <v>43658</v>
      </c>
      <c r="O349" s="114">
        <v>43658</v>
      </c>
      <c r="P349" s="96"/>
      <c r="Q349" s="96"/>
      <c r="R349" s="90" t="s">
        <v>385</v>
      </c>
      <c r="S349" s="90"/>
      <c r="T349" s="95" t="s">
        <v>75</v>
      </c>
      <c r="U349" s="90"/>
      <c r="V349" s="131"/>
    </row>
    <row r="350" spans="1:22" s="11" customFormat="1" ht="66" hidden="1" customHeight="1" x14ac:dyDescent="0.25">
      <c r="A350" s="89" t="s">
        <v>662</v>
      </c>
      <c r="B350" s="90" t="s">
        <v>663</v>
      </c>
      <c r="C350" s="91" t="s">
        <v>1013</v>
      </c>
      <c r="D350" s="91" t="s">
        <v>1013</v>
      </c>
      <c r="E350" s="92" t="s">
        <v>251</v>
      </c>
      <c r="F350" s="90" t="s">
        <v>51</v>
      </c>
      <c r="G350" s="93" t="s">
        <v>52</v>
      </c>
      <c r="H350" s="90"/>
      <c r="I350" s="93" t="s">
        <v>53</v>
      </c>
      <c r="J350" s="90" t="s">
        <v>54</v>
      </c>
      <c r="K350" s="93" t="s">
        <v>55</v>
      </c>
      <c r="L350" s="114">
        <v>43661</v>
      </c>
      <c r="M350" s="114">
        <f>L350+45</f>
        <v>43706</v>
      </c>
      <c r="N350" s="114">
        <v>43703</v>
      </c>
      <c r="O350" s="114">
        <v>43703</v>
      </c>
      <c r="P350" s="96" t="s">
        <v>1014</v>
      </c>
      <c r="Q350" s="96"/>
      <c r="R350" s="90" t="s">
        <v>156</v>
      </c>
      <c r="S350" s="90"/>
      <c r="T350" s="95" t="s">
        <v>75</v>
      </c>
      <c r="U350" s="90"/>
      <c r="V350" s="131"/>
    </row>
    <row r="351" spans="1:22" s="11" customFormat="1" ht="66" hidden="1" customHeight="1" x14ac:dyDescent="0.25">
      <c r="A351" s="89" t="s">
        <v>662</v>
      </c>
      <c r="B351" s="90" t="s">
        <v>663</v>
      </c>
      <c r="C351" s="91" t="s">
        <v>59</v>
      </c>
      <c r="D351" s="91" t="s">
        <v>59</v>
      </c>
      <c r="E351" s="92" t="s">
        <v>1015</v>
      </c>
      <c r="F351" s="90" t="s">
        <v>629</v>
      </c>
      <c r="G351" s="93" t="s">
        <v>52</v>
      </c>
      <c r="H351" s="90"/>
      <c r="I351" s="93" t="s">
        <v>53</v>
      </c>
      <c r="J351" s="90" t="s">
        <v>62</v>
      </c>
      <c r="K351" s="93" t="s">
        <v>63</v>
      </c>
      <c r="L351" s="114">
        <v>43664</v>
      </c>
      <c r="M351" s="114">
        <v>43664</v>
      </c>
      <c r="N351" s="114">
        <v>43664</v>
      </c>
      <c r="O351" s="114">
        <v>43664</v>
      </c>
      <c r="P351" s="96" t="s">
        <v>1016</v>
      </c>
      <c r="Q351" s="96"/>
      <c r="R351" s="90" t="s">
        <v>385</v>
      </c>
      <c r="S351" s="90"/>
      <c r="T351" s="95" t="s">
        <v>75</v>
      </c>
      <c r="U351" s="90"/>
      <c r="V351" s="132"/>
    </row>
    <row r="352" spans="1:22" s="11" customFormat="1" ht="66" hidden="1" customHeight="1" x14ac:dyDescent="0.25">
      <c r="A352" s="89" t="s">
        <v>662</v>
      </c>
      <c r="B352" s="90" t="s">
        <v>663</v>
      </c>
      <c r="C352" s="91" t="s">
        <v>59</v>
      </c>
      <c r="D352" s="91" t="s">
        <v>59</v>
      </c>
      <c r="E352" s="92" t="s">
        <v>1017</v>
      </c>
      <c r="F352" s="90" t="s">
        <v>532</v>
      </c>
      <c r="G352" s="93" t="s">
        <v>52</v>
      </c>
      <c r="H352" s="90"/>
      <c r="I352" s="93" t="s">
        <v>53</v>
      </c>
      <c r="J352" s="90" t="s">
        <v>62</v>
      </c>
      <c r="K352" s="93" t="s">
        <v>63</v>
      </c>
      <c r="L352" s="114">
        <v>43684</v>
      </c>
      <c r="M352" s="114">
        <v>43684</v>
      </c>
      <c r="N352" s="94">
        <v>43684</v>
      </c>
      <c r="O352" s="94">
        <v>43684</v>
      </c>
      <c r="P352" s="92" t="s">
        <v>1018</v>
      </c>
      <c r="Q352" s="92"/>
      <c r="R352" s="90" t="s">
        <v>81</v>
      </c>
      <c r="S352" s="90"/>
      <c r="T352" s="95" t="s">
        <v>66</v>
      </c>
      <c r="U352" s="90"/>
      <c r="V352" s="132"/>
    </row>
    <row r="353" spans="1:22" s="11" customFormat="1" ht="66" hidden="1" customHeight="1" x14ac:dyDescent="0.25">
      <c r="A353" s="89" t="s">
        <v>662</v>
      </c>
      <c r="B353" s="90" t="s">
        <v>663</v>
      </c>
      <c r="C353" s="91" t="s">
        <v>59</v>
      </c>
      <c r="D353" s="91" t="s">
        <v>59</v>
      </c>
      <c r="E353" s="92" t="s">
        <v>1019</v>
      </c>
      <c r="F353" s="90" t="s">
        <v>1020</v>
      </c>
      <c r="G353" s="93" t="s">
        <v>52</v>
      </c>
      <c r="H353" s="90"/>
      <c r="I353" s="93" t="s">
        <v>53</v>
      </c>
      <c r="J353" s="90" t="s">
        <v>62</v>
      </c>
      <c r="K353" s="93" t="s">
        <v>63</v>
      </c>
      <c r="L353" s="114">
        <v>43682</v>
      </c>
      <c r="M353" s="114">
        <v>43682</v>
      </c>
      <c r="N353" s="94">
        <v>43682</v>
      </c>
      <c r="O353" s="94">
        <v>43682</v>
      </c>
      <c r="P353" s="92" t="s">
        <v>1021</v>
      </c>
      <c r="Q353" s="92"/>
      <c r="R353" s="90" t="s">
        <v>381</v>
      </c>
      <c r="S353" s="90"/>
      <c r="T353" s="95" t="s">
        <v>75</v>
      </c>
      <c r="U353" s="90"/>
      <c r="V353" s="132"/>
    </row>
    <row r="354" spans="1:22" s="11" customFormat="1" ht="66" hidden="1" customHeight="1" x14ac:dyDescent="0.25">
      <c r="A354" s="89" t="s">
        <v>662</v>
      </c>
      <c r="B354" s="90" t="s">
        <v>663</v>
      </c>
      <c r="C354" s="90" t="s">
        <v>1022</v>
      </c>
      <c r="D354" s="90" t="s">
        <v>1022</v>
      </c>
      <c r="E354" s="92" t="s">
        <v>1023</v>
      </c>
      <c r="F354" s="90" t="s">
        <v>320</v>
      </c>
      <c r="G354" s="93" t="s">
        <v>52</v>
      </c>
      <c r="H354" s="90"/>
      <c r="I354" s="93" t="s">
        <v>53</v>
      </c>
      <c r="J354" s="90" t="s">
        <v>54</v>
      </c>
      <c r="K354" s="93" t="s">
        <v>55</v>
      </c>
      <c r="L354" s="114">
        <v>43702</v>
      </c>
      <c r="M354" s="114">
        <v>43723</v>
      </c>
      <c r="N354" s="94">
        <v>43705</v>
      </c>
      <c r="O354" s="94">
        <v>43711</v>
      </c>
      <c r="P354" s="92" t="s">
        <v>1024</v>
      </c>
      <c r="Q354" s="92"/>
      <c r="R354" s="90" t="s">
        <v>1025</v>
      </c>
      <c r="S354" s="90"/>
      <c r="T354" s="95" t="s">
        <v>75</v>
      </c>
      <c r="U354" s="90"/>
      <c r="V354" s="131"/>
    </row>
    <row r="355" spans="1:22" s="11" customFormat="1" ht="66" hidden="1" customHeight="1" x14ac:dyDescent="0.25">
      <c r="A355" s="89" t="s">
        <v>662</v>
      </c>
      <c r="B355" s="90" t="s">
        <v>663</v>
      </c>
      <c r="C355" s="90" t="s">
        <v>1026</v>
      </c>
      <c r="D355" s="90" t="s">
        <v>1026</v>
      </c>
      <c r="E355" s="92" t="s">
        <v>1027</v>
      </c>
      <c r="F355" s="90" t="s">
        <v>1028</v>
      </c>
      <c r="G355" s="93" t="s">
        <v>52</v>
      </c>
      <c r="H355" s="90"/>
      <c r="I355" s="93" t="s">
        <v>53</v>
      </c>
      <c r="J355" s="90" t="s">
        <v>54</v>
      </c>
      <c r="K355" s="93" t="s">
        <v>55</v>
      </c>
      <c r="L355" s="114">
        <v>43719</v>
      </c>
      <c r="M355" s="114">
        <f>L355+45</f>
        <v>43764</v>
      </c>
      <c r="N355" s="94">
        <v>43766</v>
      </c>
      <c r="O355" s="94">
        <v>43766</v>
      </c>
      <c r="P355" s="92"/>
      <c r="Q355" s="92"/>
      <c r="R355" s="90"/>
      <c r="S355" s="90"/>
      <c r="T355" s="95"/>
      <c r="U355" s="90"/>
      <c r="V355" s="131">
        <v>1</v>
      </c>
    </row>
    <row r="356" spans="1:22" s="11" customFormat="1" ht="66" hidden="1" customHeight="1" x14ac:dyDescent="0.25">
      <c r="A356" s="89" t="s">
        <v>662</v>
      </c>
      <c r="B356" s="90" t="s">
        <v>663</v>
      </c>
      <c r="C356" s="91" t="s">
        <v>59</v>
      </c>
      <c r="D356" s="91" t="s">
        <v>59</v>
      </c>
      <c r="E356" s="92" t="s">
        <v>1029</v>
      </c>
      <c r="F356" s="90" t="s">
        <v>51</v>
      </c>
      <c r="G356" s="93" t="s">
        <v>52</v>
      </c>
      <c r="H356" s="90"/>
      <c r="I356" s="93" t="s">
        <v>53</v>
      </c>
      <c r="J356" s="90" t="s">
        <v>62</v>
      </c>
      <c r="K356" s="93" t="s">
        <v>63</v>
      </c>
      <c r="L356" s="114">
        <v>43704</v>
      </c>
      <c r="M356" s="114">
        <v>43704</v>
      </c>
      <c r="N356" s="94">
        <v>43704</v>
      </c>
      <c r="O356" s="94">
        <v>43704</v>
      </c>
      <c r="P356" s="92" t="s">
        <v>1030</v>
      </c>
      <c r="Q356" s="92"/>
      <c r="R356" s="90" t="s">
        <v>668</v>
      </c>
      <c r="S356" s="90"/>
      <c r="T356" s="95" t="s">
        <v>75</v>
      </c>
      <c r="U356" s="90"/>
      <c r="V356" s="132"/>
    </row>
    <row r="357" spans="1:22" s="11" customFormat="1" ht="66" hidden="1" customHeight="1" x14ac:dyDescent="0.25">
      <c r="A357" s="89" t="s">
        <v>662</v>
      </c>
      <c r="B357" s="90" t="s">
        <v>663</v>
      </c>
      <c r="C357" s="91" t="s">
        <v>59</v>
      </c>
      <c r="D357" s="91" t="s">
        <v>59</v>
      </c>
      <c r="E357" s="92" t="s">
        <v>1031</v>
      </c>
      <c r="F357" s="90" t="s">
        <v>1032</v>
      </c>
      <c r="G357" s="93" t="s">
        <v>52</v>
      </c>
      <c r="H357" s="90"/>
      <c r="I357" s="93" t="s">
        <v>53</v>
      </c>
      <c r="J357" s="90" t="s">
        <v>62</v>
      </c>
      <c r="K357" s="93" t="s">
        <v>63</v>
      </c>
      <c r="L357" s="114">
        <v>43704</v>
      </c>
      <c r="M357" s="114">
        <v>43704</v>
      </c>
      <c r="N357" s="94">
        <v>43704</v>
      </c>
      <c r="O357" s="94">
        <v>43704</v>
      </c>
      <c r="P357" s="92" t="s">
        <v>1033</v>
      </c>
      <c r="Q357" s="92"/>
      <c r="R357" s="90" t="s">
        <v>668</v>
      </c>
      <c r="S357" s="90"/>
      <c r="T357" s="95" t="s">
        <v>75</v>
      </c>
      <c r="U357" s="90"/>
      <c r="V357" s="132"/>
    </row>
    <row r="358" spans="1:22" s="11" customFormat="1" ht="66" hidden="1" customHeight="1" x14ac:dyDescent="0.25">
      <c r="A358" s="89" t="s">
        <v>662</v>
      </c>
      <c r="B358" s="90" t="s">
        <v>681</v>
      </c>
      <c r="C358" s="90" t="s">
        <v>1034</v>
      </c>
      <c r="D358" s="90" t="s">
        <v>1034</v>
      </c>
      <c r="E358" s="92" t="s">
        <v>1035</v>
      </c>
      <c r="F358" s="90" t="s">
        <v>1036</v>
      </c>
      <c r="G358" s="93" t="s">
        <v>52</v>
      </c>
      <c r="H358" s="90"/>
      <c r="I358" s="93" t="s">
        <v>53</v>
      </c>
      <c r="J358" s="90" t="s">
        <v>54</v>
      </c>
      <c r="K358" s="93" t="s">
        <v>55</v>
      </c>
      <c r="L358" s="114">
        <v>43750</v>
      </c>
      <c r="M358" s="114">
        <f>L358+15+5</f>
        <v>43770</v>
      </c>
      <c r="N358" s="94">
        <v>43795</v>
      </c>
      <c r="O358" s="94">
        <v>43797</v>
      </c>
      <c r="P358" s="92"/>
      <c r="Q358" s="92"/>
      <c r="R358" s="90" t="s">
        <v>1037</v>
      </c>
      <c r="S358" s="90"/>
      <c r="T358" s="95" t="s">
        <v>75</v>
      </c>
      <c r="U358" s="90"/>
      <c r="V358" s="131"/>
    </row>
    <row r="359" spans="1:22" s="11" customFormat="1" ht="66" hidden="1" customHeight="1" x14ac:dyDescent="0.25">
      <c r="A359" s="89" t="s">
        <v>662</v>
      </c>
      <c r="B359" s="90" t="s">
        <v>663</v>
      </c>
      <c r="C359" s="90" t="s">
        <v>1038</v>
      </c>
      <c r="D359" s="90" t="s">
        <v>1038</v>
      </c>
      <c r="E359" s="92" t="s">
        <v>1039</v>
      </c>
      <c r="F359" s="90" t="s">
        <v>320</v>
      </c>
      <c r="G359" s="93" t="s">
        <v>52</v>
      </c>
      <c r="H359" s="90"/>
      <c r="I359" s="93" t="s">
        <v>53</v>
      </c>
      <c r="J359" s="90" t="s">
        <v>54</v>
      </c>
      <c r="K359" s="93" t="s">
        <v>55</v>
      </c>
      <c r="L359" s="114">
        <v>43755</v>
      </c>
      <c r="M359" s="114">
        <f>L359+30</f>
        <v>43785</v>
      </c>
      <c r="N359" s="94">
        <v>43767</v>
      </c>
      <c r="O359" s="94">
        <v>43770</v>
      </c>
      <c r="P359" s="92" t="s">
        <v>1040</v>
      </c>
      <c r="Q359" s="92" t="s">
        <v>1041</v>
      </c>
      <c r="R359" s="90" t="s">
        <v>1042</v>
      </c>
      <c r="S359" s="90"/>
      <c r="T359" s="95" t="s">
        <v>75</v>
      </c>
      <c r="U359" s="90"/>
      <c r="V359" s="131"/>
    </row>
    <row r="360" spans="1:22" s="11" customFormat="1" ht="66" hidden="1" customHeight="1" x14ac:dyDescent="0.25">
      <c r="A360" s="89" t="s">
        <v>662</v>
      </c>
      <c r="B360" s="90" t="s">
        <v>681</v>
      </c>
      <c r="C360" s="90" t="s">
        <v>1043</v>
      </c>
      <c r="D360" s="90" t="s">
        <v>1043</v>
      </c>
      <c r="E360" s="92" t="s">
        <v>1044</v>
      </c>
      <c r="F360" s="90" t="s">
        <v>51</v>
      </c>
      <c r="G360" s="93" t="s">
        <v>52</v>
      </c>
      <c r="H360" s="90"/>
      <c r="I360" s="93" t="s">
        <v>53</v>
      </c>
      <c r="J360" s="90" t="s">
        <v>54</v>
      </c>
      <c r="K360" s="93" t="s">
        <v>55</v>
      </c>
      <c r="L360" s="114">
        <v>43756</v>
      </c>
      <c r="M360" s="114">
        <v>43786</v>
      </c>
      <c r="N360" s="94">
        <v>43780</v>
      </c>
      <c r="O360" s="94">
        <v>43780</v>
      </c>
      <c r="P360" s="92" t="s">
        <v>667</v>
      </c>
      <c r="Q360" s="92"/>
      <c r="R360" s="90" t="s">
        <v>1045</v>
      </c>
      <c r="S360" s="90"/>
      <c r="T360" s="95" t="s">
        <v>75</v>
      </c>
      <c r="U360" s="90"/>
      <c r="V360" s="131"/>
    </row>
    <row r="361" spans="1:22" s="11" customFormat="1" ht="66" hidden="1" customHeight="1" x14ac:dyDescent="0.25">
      <c r="A361" s="89" t="s">
        <v>662</v>
      </c>
      <c r="B361" s="90" t="s">
        <v>663</v>
      </c>
      <c r="C361" s="90" t="s">
        <v>1046</v>
      </c>
      <c r="D361" s="90" t="s">
        <v>1046</v>
      </c>
      <c r="E361" s="92" t="s">
        <v>1047</v>
      </c>
      <c r="F361" s="90" t="s">
        <v>878</v>
      </c>
      <c r="G361" s="93" t="s">
        <v>52</v>
      </c>
      <c r="H361" s="90"/>
      <c r="I361" s="93" t="s">
        <v>53</v>
      </c>
      <c r="J361" s="90" t="s">
        <v>54</v>
      </c>
      <c r="K361" s="93" t="s">
        <v>55</v>
      </c>
      <c r="L361" s="114">
        <v>43763</v>
      </c>
      <c r="M361" s="114">
        <f>L361+14</f>
        <v>43777</v>
      </c>
      <c r="N361" s="94">
        <v>43759</v>
      </c>
      <c r="O361" s="94">
        <v>43759</v>
      </c>
      <c r="P361" s="92"/>
      <c r="Q361" s="92"/>
      <c r="R361" s="90"/>
      <c r="S361" s="90"/>
      <c r="T361" s="95"/>
      <c r="U361" s="90" t="s">
        <v>897</v>
      </c>
      <c r="V361" s="131">
        <v>1</v>
      </c>
    </row>
    <row r="362" spans="1:22" s="11" customFormat="1" ht="66" hidden="1" customHeight="1" x14ac:dyDescent="0.25">
      <c r="A362" s="89" t="s">
        <v>662</v>
      </c>
      <c r="B362" s="90" t="s">
        <v>663</v>
      </c>
      <c r="C362" s="90" t="s">
        <v>1048</v>
      </c>
      <c r="D362" s="90" t="s">
        <v>1048</v>
      </c>
      <c r="E362" s="92" t="s">
        <v>1049</v>
      </c>
      <c r="F362" s="90" t="s">
        <v>401</v>
      </c>
      <c r="G362" s="93" t="s">
        <v>52</v>
      </c>
      <c r="H362" s="90"/>
      <c r="I362" s="93" t="s">
        <v>53</v>
      </c>
      <c r="J362" s="90" t="s">
        <v>54</v>
      </c>
      <c r="K362" s="93" t="s">
        <v>55</v>
      </c>
      <c r="L362" s="114">
        <v>43762</v>
      </c>
      <c r="M362" s="114">
        <f>L362+30</f>
        <v>43792</v>
      </c>
      <c r="N362" s="94">
        <v>43762</v>
      </c>
      <c r="O362" s="94">
        <v>43773</v>
      </c>
      <c r="P362" s="92"/>
      <c r="Q362" s="92"/>
      <c r="R362" s="90"/>
      <c r="S362" s="90"/>
      <c r="T362" s="95"/>
      <c r="U362" s="90" t="s">
        <v>1050</v>
      </c>
      <c r="V362" s="131">
        <v>1</v>
      </c>
    </row>
    <row r="363" spans="1:22" s="11" customFormat="1" ht="66" hidden="1" customHeight="1" x14ac:dyDescent="0.25">
      <c r="A363" s="89" t="s">
        <v>662</v>
      </c>
      <c r="B363" s="90" t="s">
        <v>663</v>
      </c>
      <c r="C363" s="91" t="s">
        <v>59</v>
      </c>
      <c r="D363" s="91" t="s">
        <v>59</v>
      </c>
      <c r="E363" s="92" t="s">
        <v>1051</v>
      </c>
      <c r="F363" s="90" t="s">
        <v>401</v>
      </c>
      <c r="G363" s="93" t="s">
        <v>52</v>
      </c>
      <c r="H363" s="90"/>
      <c r="I363" s="93" t="s">
        <v>53</v>
      </c>
      <c r="J363" s="90" t="s">
        <v>62</v>
      </c>
      <c r="K363" s="93" t="s">
        <v>63</v>
      </c>
      <c r="L363" s="114">
        <v>43780</v>
      </c>
      <c r="M363" s="114">
        <v>43780</v>
      </c>
      <c r="N363" s="94">
        <v>43780</v>
      </c>
      <c r="O363" s="94">
        <v>43780</v>
      </c>
      <c r="P363" s="92" t="s">
        <v>1052</v>
      </c>
      <c r="Q363" s="92"/>
      <c r="R363" s="90" t="s">
        <v>1053</v>
      </c>
      <c r="S363" s="90"/>
      <c r="T363" s="95" t="s">
        <v>75</v>
      </c>
      <c r="U363" s="90"/>
      <c r="V363" s="132"/>
    </row>
    <row r="364" spans="1:22" s="11" customFormat="1" ht="66" hidden="1" customHeight="1" x14ac:dyDescent="0.25">
      <c r="A364" s="89" t="s">
        <v>662</v>
      </c>
      <c r="B364" s="90" t="s">
        <v>663</v>
      </c>
      <c r="C364" s="91" t="s">
        <v>59</v>
      </c>
      <c r="D364" s="91" t="s">
        <v>59</v>
      </c>
      <c r="E364" s="92" t="s">
        <v>1054</v>
      </c>
      <c r="F364" s="90" t="s">
        <v>401</v>
      </c>
      <c r="G364" s="93" t="s">
        <v>52</v>
      </c>
      <c r="H364" s="90"/>
      <c r="I364" s="93" t="s">
        <v>53</v>
      </c>
      <c r="J364" s="90" t="s">
        <v>62</v>
      </c>
      <c r="K364" s="93" t="s">
        <v>63</v>
      </c>
      <c r="L364" s="114">
        <v>43780</v>
      </c>
      <c r="M364" s="114">
        <v>43780</v>
      </c>
      <c r="N364" s="94">
        <v>43780</v>
      </c>
      <c r="O364" s="94">
        <v>43780</v>
      </c>
      <c r="P364" s="92" t="s">
        <v>1055</v>
      </c>
      <c r="Q364" s="92"/>
      <c r="R364" s="90" t="s">
        <v>1053</v>
      </c>
      <c r="S364" s="90"/>
      <c r="T364" s="95" t="s">
        <v>75</v>
      </c>
      <c r="U364" s="90"/>
      <c r="V364" s="132"/>
    </row>
    <row r="365" spans="1:22" s="11" customFormat="1" ht="66" hidden="1" customHeight="1" x14ac:dyDescent="0.25">
      <c r="A365" s="89" t="s">
        <v>662</v>
      </c>
      <c r="B365" s="90" t="s">
        <v>663</v>
      </c>
      <c r="C365" s="90" t="s">
        <v>1056</v>
      </c>
      <c r="D365" s="90" t="s">
        <v>1056</v>
      </c>
      <c r="E365" s="92" t="s">
        <v>1057</v>
      </c>
      <c r="F365" s="90" t="s">
        <v>629</v>
      </c>
      <c r="G365" s="93" t="s">
        <v>52</v>
      </c>
      <c r="H365" s="90"/>
      <c r="I365" s="93" t="s">
        <v>53</v>
      </c>
      <c r="J365" s="90" t="s">
        <v>54</v>
      </c>
      <c r="K365" s="93" t="s">
        <v>55</v>
      </c>
      <c r="L365" s="114">
        <v>43788</v>
      </c>
      <c r="M365" s="114">
        <v>43788</v>
      </c>
      <c r="N365" s="94">
        <v>43788</v>
      </c>
      <c r="O365" s="94">
        <v>43788</v>
      </c>
      <c r="P365" s="92" t="s">
        <v>1058</v>
      </c>
      <c r="Q365" s="92"/>
      <c r="R365" s="90" t="s">
        <v>1059</v>
      </c>
      <c r="S365" s="90"/>
      <c r="T365" s="95" t="s">
        <v>75</v>
      </c>
      <c r="U365" s="90"/>
      <c r="V365" s="131"/>
    </row>
    <row r="366" spans="1:22" s="11" customFormat="1" ht="66" hidden="1" customHeight="1" x14ac:dyDescent="0.25">
      <c r="A366" s="89" t="s">
        <v>662</v>
      </c>
      <c r="B366" s="90" t="s">
        <v>663</v>
      </c>
      <c r="C366" s="90" t="s">
        <v>1060</v>
      </c>
      <c r="D366" s="90" t="s">
        <v>1060</v>
      </c>
      <c r="E366" s="92" t="s">
        <v>1061</v>
      </c>
      <c r="F366" s="90" t="s">
        <v>629</v>
      </c>
      <c r="G366" s="93" t="s">
        <v>52</v>
      </c>
      <c r="H366" s="90"/>
      <c r="I366" s="93" t="s">
        <v>53</v>
      </c>
      <c r="J366" s="90" t="s">
        <v>54</v>
      </c>
      <c r="K366" s="93" t="s">
        <v>55</v>
      </c>
      <c r="L366" s="114">
        <v>43790</v>
      </c>
      <c r="M366" s="114">
        <f>L366+37</f>
        <v>43827</v>
      </c>
      <c r="N366" s="127">
        <v>43829</v>
      </c>
      <c r="O366" s="94">
        <f>N366+1</f>
        <v>43830</v>
      </c>
      <c r="P366" s="92"/>
      <c r="Q366" s="92"/>
      <c r="R366" s="90"/>
      <c r="S366" s="90"/>
      <c r="T366" s="95"/>
      <c r="U366" s="90"/>
      <c r="V366" s="131">
        <v>1</v>
      </c>
    </row>
    <row r="367" spans="1:22" s="11" customFormat="1" ht="66" hidden="1" customHeight="1" x14ac:dyDescent="0.25">
      <c r="A367" s="89" t="s">
        <v>662</v>
      </c>
      <c r="B367" s="90" t="s">
        <v>663</v>
      </c>
      <c r="C367" s="91" t="s">
        <v>1062</v>
      </c>
      <c r="D367" s="91" t="s">
        <v>1062</v>
      </c>
      <c r="E367" s="92" t="s">
        <v>1063</v>
      </c>
      <c r="F367" s="90" t="s">
        <v>1064</v>
      </c>
      <c r="G367" s="93" t="s">
        <v>52</v>
      </c>
      <c r="H367" s="90"/>
      <c r="I367" s="93" t="s">
        <v>53</v>
      </c>
      <c r="J367" s="90" t="s">
        <v>54</v>
      </c>
      <c r="K367" s="93" t="s">
        <v>55</v>
      </c>
      <c r="L367" s="114">
        <v>43803</v>
      </c>
      <c r="M367" s="114">
        <f>L367+30</f>
        <v>43833</v>
      </c>
      <c r="N367" s="94">
        <v>43875</v>
      </c>
      <c r="O367" s="94">
        <v>43875</v>
      </c>
      <c r="P367" s="92"/>
      <c r="Q367" s="92"/>
      <c r="R367" s="90"/>
      <c r="S367" s="90"/>
      <c r="T367" s="95"/>
      <c r="U367" s="90" t="s">
        <v>82</v>
      </c>
      <c r="V367" s="131"/>
    </row>
    <row r="368" spans="1:22" s="11" customFormat="1" ht="66" hidden="1" customHeight="1" x14ac:dyDescent="0.25">
      <c r="A368" s="89" t="s">
        <v>662</v>
      </c>
      <c r="B368" s="90" t="s">
        <v>663</v>
      </c>
      <c r="C368" s="91" t="s">
        <v>59</v>
      </c>
      <c r="D368" s="91" t="s">
        <v>59</v>
      </c>
      <c r="E368" s="92" t="s">
        <v>211</v>
      </c>
      <c r="F368" s="90" t="s">
        <v>401</v>
      </c>
      <c r="G368" s="93" t="s">
        <v>52</v>
      </c>
      <c r="H368" s="90"/>
      <c r="I368" s="93" t="s">
        <v>53</v>
      </c>
      <c r="J368" s="90" t="s">
        <v>62</v>
      </c>
      <c r="K368" s="93" t="s">
        <v>63</v>
      </c>
      <c r="L368" s="114">
        <v>43796</v>
      </c>
      <c r="M368" s="114">
        <v>43796</v>
      </c>
      <c r="N368" s="94">
        <v>43796</v>
      </c>
      <c r="O368" s="94">
        <v>43796</v>
      </c>
      <c r="P368" s="92" t="s">
        <v>1065</v>
      </c>
      <c r="Q368" s="92"/>
      <c r="R368" s="90" t="s">
        <v>1066</v>
      </c>
      <c r="S368" s="90"/>
      <c r="T368" s="95" t="s">
        <v>75</v>
      </c>
      <c r="U368" s="90"/>
      <c r="V368" s="132"/>
    </row>
    <row r="369" spans="1:22" s="11" customFormat="1" ht="66" hidden="1" customHeight="1" x14ac:dyDescent="0.25">
      <c r="A369" s="89" t="s">
        <v>662</v>
      </c>
      <c r="B369" s="90" t="s">
        <v>663</v>
      </c>
      <c r="C369" s="91" t="s">
        <v>1067</v>
      </c>
      <c r="D369" s="91" t="s">
        <v>1067</v>
      </c>
      <c r="E369" s="92" t="s">
        <v>1068</v>
      </c>
      <c r="F369" s="90" t="s">
        <v>401</v>
      </c>
      <c r="G369" s="93" t="s">
        <v>52</v>
      </c>
      <c r="H369" s="90"/>
      <c r="I369" s="93" t="s">
        <v>53</v>
      </c>
      <c r="J369" s="90" t="s">
        <v>54</v>
      </c>
      <c r="K369" s="93" t="s">
        <v>55</v>
      </c>
      <c r="L369" s="114">
        <v>43773</v>
      </c>
      <c r="M369" s="114">
        <v>43773</v>
      </c>
      <c r="N369" s="94">
        <v>43773</v>
      </c>
      <c r="O369" s="94">
        <v>43773</v>
      </c>
      <c r="P369" s="92" t="s">
        <v>1069</v>
      </c>
      <c r="Q369" s="92"/>
      <c r="R369" s="90" t="s">
        <v>392</v>
      </c>
      <c r="S369" s="90"/>
      <c r="T369" s="95" t="s">
        <v>75</v>
      </c>
      <c r="U369" s="90"/>
      <c r="V369" s="131"/>
    </row>
    <row r="370" spans="1:22" s="11" customFormat="1" ht="66" hidden="1" customHeight="1" x14ac:dyDescent="0.25">
      <c r="A370" s="89" t="s">
        <v>662</v>
      </c>
      <c r="B370" s="90" t="s">
        <v>663</v>
      </c>
      <c r="C370" s="91" t="s">
        <v>1070</v>
      </c>
      <c r="D370" s="91" t="s">
        <v>1070</v>
      </c>
      <c r="E370" s="92" t="s">
        <v>1071</v>
      </c>
      <c r="F370" s="90" t="s">
        <v>1072</v>
      </c>
      <c r="G370" s="93" t="s">
        <v>52</v>
      </c>
      <c r="H370" s="90"/>
      <c r="I370" s="93" t="s">
        <v>53</v>
      </c>
      <c r="J370" s="90" t="s">
        <v>54</v>
      </c>
      <c r="K370" s="93" t="s">
        <v>55</v>
      </c>
      <c r="L370" s="114">
        <v>43819</v>
      </c>
      <c r="M370" s="114">
        <f>L370+32</f>
        <v>43851</v>
      </c>
      <c r="N370" s="94">
        <v>43823</v>
      </c>
      <c r="O370" s="94">
        <v>43823</v>
      </c>
      <c r="P370" s="92" t="s">
        <v>1073</v>
      </c>
      <c r="Q370" s="92"/>
      <c r="R370" s="90" t="s">
        <v>1074</v>
      </c>
      <c r="S370" s="90"/>
      <c r="T370" s="95" t="s">
        <v>66</v>
      </c>
      <c r="U370" s="90"/>
      <c r="V370" s="131"/>
    </row>
    <row r="371" spans="1:22" s="11" customFormat="1" ht="66" hidden="1" customHeight="1" x14ac:dyDescent="0.25">
      <c r="A371" s="89" t="s">
        <v>662</v>
      </c>
      <c r="B371" s="90" t="s">
        <v>663</v>
      </c>
      <c r="C371" s="91" t="s">
        <v>1075</v>
      </c>
      <c r="D371" s="91" t="s">
        <v>1075</v>
      </c>
      <c r="E371" s="92" t="s">
        <v>1076</v>
      </c>
      <c r="F371" s="90" t="s">
        <v>1077</v>
      </c>
      <c r="G371" s="93" t="s">
        <v>52</v>
      </c>
      <c r="H371" s="90"/>
      <c r="I371" s="93" t="s">
        <v>53</v>
      </c>
      <c r="J371" s="90" t="s">
        <v>54</v>
      </c>
      <c r="K371" s="93" t="s">
        <v>55</v>
      </c>
      <c r="L371" s="114">
        <v>43815</v>
      </c>
      <c r="M371" s="114">
        <f>L371</f>
        <v>43815</v>
      </c>
      <c r="N371" s="94">
        <v>43815</v>
      </c>
      <c r="O371" s="94">
        <f>N371</f>
        <v>43815</v>
      </c>
      <c r="P371" s="92"/>
      <c r="Q371" s="92"/>
      <c r="R371" s="90" t="s">
        <v>381</v>
      </c>
      <c r="S371" s="90"/>
      <c r="T371" s="95"/>
      <c r="U371" s="90"/>
      <c r="V371" s="131">
        <v>1</v>
      </c>
    </row>
    <row r="372" spans="1:22" s="11" customFormat="1" ht="66" hidden="1" customHeight="1" x14ac:dyDescent="0.25">
      <c r="A372" s="89" t="s">
        <v>662</v>
      </c>
      <c r="B372" s="90" t="s">
        <v>663</v>
      </c>
      <c r="C372" s="91" t="s">
        <v>1078</v>
      </c>
      <c r="D372" s="91" t="s">
        <v>1078</v>
      </c>
      <c r="E372" s="92" t="s">
        <v>1079</v>
      </c>
      <c r="F372" s="90" t="s">
        <v>401</v>
      </c>
      <c r="G372" s="93" t="s">
        <v>52</v>
      </c>
      <c r="H372" s="90"/>
      <c r="I372" s="93" t="s">
        <v>53</v>
      </c>
      <c r="J372" s="90" t="s">
        <v>54</v>
      </c>
      <c r="K372" s="93" t="s">
        <v>55</v>
      </c>
      <c r="L372" s="114">
        <v>43802</v>
      </c>
      <c r="M372" s="114">
        <f>L372+31</f>
        <v>43833</v>
      </c>
      <c r="N372" s="94">
        <v>43803</v>
      </c>
      <c r="O372" s="94">
        <f>N372</f>
        <v>43803</v>
      </c>
      <c r="P372" s="92" t="s">
        <v>1080</v>
      </c>
      <c r="Q372" s="92"/>
      <c r="R372" s="90" t="s">
        <v>385</v>
      </c>
      <c r="S372" s="90"/>
      <c r="T372" s="95" t="s">
        <v>75</v>
      </c>
      <c r="U372" s="90"/>
      <c r="V372" s="131"/>
    </row>
    <row r="373" spans="1:22" s="11" customFormat="1" ht="66" hidden="1" customHeight="1" x14ac:dyDescent="0.25">
      <c r="A373" s="89" t="s">
        <v>662</v>
      </c>
      <c r="B373" s="90" t="s">
        <v>663</v>
      </c>
      <c r="C373" s="91" t="s">
        <v>59</v>
      </c>
      <c r="D373" s="91" t="s">
        <v>59</v>
      </c>
      <c r="E373" s="92" t="s">
        <v>1081</v>
      </c>
      <c r="F373" s="90" t="s">
        <v>629</v>
      </c>
      <c r="G373" s="93" t="s">
        <v>52</v>
      </c>
      <c r="H373" s="90"/>
      <c r="I373" s="93" t="s">
        <v>53</v>
      </c>
      <c r="J373" s="90" t="s">
        <v>62</v>
      </c>
      <c r="K373" s="93" t="s">
        <v>63</v>
      </c>
      <c r="L373" s="114">
        <v>43833</v>
      </c>
      <c r="M373" s="114">
        <v>43833</v>
      </c>
      <c r="N373" s="94">
        <v>43833</v>
      </c>
      <c r="O373" s="94">
        <v>43833</v>
      </c>
      <c r="P373" s="92" t="s">
        <v>1082</v>
      </c>
      <c r="Q373" s="92"/>
      <c r="R373" s="90" t="s">
        <v>392</v>
      </c>
      <c r="S373" s="90"/>
      <c r="T373" s="95" t="s">
        <v>75</v>
      </c>
      <c r="U373" s="90"/>
      <c r="V373" s="132"/>
    </row>
    <row r="374" spans="1:22" s="11" customFormat="1" ht="66" hidden="1" customHeight="1" x14ac:dyDescent="0.25">
      <c r="A374" s="89" t="s">
        <v>662</v>
      </c>
      <c r="B374" s="90" t="s">
        <v>663</v>
      </c>
      <c r="C374" s="90" t="s">
        <v>1083</v>
      </c>
      <c r="D374" s="90" t="s">
        <v>1083</v>
      </c>
      <c r="E374" s="92" t="s">
        <v>1084</v>
      </c>
      <c r="F374" s="90" t="s">
        <v>401</v>
      </c>
      <c r="G374" s="93" t="s">
        <v>52</v>
      </c>
      <c r="H374" s="90"/>
      <c r="I374" s="93" t="s">
        <v>53</v>
      </c>
      <c r="J374" s="90" t="s">
        <v>54</v>
      </c>
      <c r="K374" s="93" t="s">
        <v>55</v>
      </c>
      <c r="L374" s="114">
        <v>43880</v>
      </c>
      <c r="M374" s="114">
        <f>L374+30</f>
        <v>43910</v>
      </c>
      <c r="N374" s="94">
        <v>43885</v>
      </c>
      <c r="O374" s="94">
        <v>43885</v>
      </c>
      <c r="P374" s="92" t="s">
        <v>1085</v>
      </c>
      <c r="Q374" s="92"/>
      <c r="R374" s="90" t="s">
        <v>1086</v>
      </c>
      <c r="S374" s="90"/>
      <c r="T374" s="95" t="s">
        <v>75</v>
      </c>
      <c r="U374" s="90"/>
      <c r="V374" s="131"/>
    </row>
    <row r="375" spans="1:22" s="11" customFormat="1" ht="66" hidden="1" customHeight="1" x14ac:dyDescent="0.25">
      <c r="A375" s="89" t="s">
        <v>662</v>
      </c>
      <c r="B375" s="90" t="s">
        <v>663</v>
      </c>
      <c r="C375" s="90" t="s">
        <v>1087</v>
      </c>
      <c r="D375" s="90" t="s">
        <v>1087</v>
      </c>
      <c r="E375" s="92" t="s">
        <v>677</v>
      </c>
      <c r="F375" s="90" t="s">
        <v>1088</v>
      </c>
      <c r="G375" s="93" t="s">
        <v>52</v>
      </c>
      <c r="H375" s="90"/>
      <c r="I375" s="93" t="s">
        <v>53</v>
      </c>
      <c r="J375" s="90" t="s">
        <v>54</v>
      </c>
      <c r="K375" s="93" t="s">
        <v>55</v>
      </c>
      <c r="L375" s="114">
        <v>43888</v>
      </c>
      <c r="M375" s="114">
        <f>L375+70</f>
        <v>43958</v>
      </c>
      <c r="N375" s="94">
        <v>43974</v>
      </c>
      <c r="O375" s="94">
        <v>43975</v>
      </c>
      <c r="P375" s="92" t="s">
        <v>1089</v>
      </c>
      <c r="Q375" s="92"/>
      <c r="R375" s="90" t="s">
        <v>1090</v>
      </c>
      <c r="S375" s="90"/>
      <c r="T375" s="95" t="s">
        <v>75</v>
      </c>
      <c r="U375" s="90" t="s">
        <v>1091</v>
      </c>
      <c r="V375" s="131"/>
    </row>
    <row r="376" spans="1:22" s="11" customFormat="1" ht="66" hidden="1" customHeight="1" x14ac:dyDescent="0.25">
      <c r="A376" s="89" t="s">
        <v>662</v>
      </c>
      <c r="B376" s="90" t="s">
        <v>663</v>
      </c>
      <c r="C376" s="91" t="s">
        <v>59</v>
      </c>
      <c r="D376" s="91" t="s">
        <v>59</v>
      </c>
      <c r="E376" s="92" t="s">
        <v>1092</v>
      </c>
      <c r="F376" s="90" t="s">
        <v>856</v>
      </c>
      <c r="G376" s="93" t="s">
        <v>52</v>
      </c>
      <c r="H376" s="90"/>
      <c r="I376" s="93" t="s">
        <v>53</v>
      </c>
      <c r="J376" s="90" t="s">
        <v>62</v>
      </c>
      <c r="K376" s="93" t="s">
        <v>63</v>
      </c>
      <c r="L376" s="114">
        <v>43889</v>
      </c>
      <c r="M376" s="114">
        <v>43889</v>
      </c>
      <c r="N376" s="94">
        <v>43889</v>
      </c>
      <c r="O376" s="94">
        <v>43889</v>
      </c>
      <c r="P376" s="92" t="s">
        <v>1093</v>
      </c>
      <c r="Q376" s="92"/>
      <c r="R376" s="90" t="s">
        <v>156</v>
      </c>
      <c r="S376" s="90"/>
      <c r="T376" s="95" t="s">
        <v>75</v>
      </c>
      <c r="U376" s="90"/>
      <c r="V376" s="131"/>
    </row>
    <row r="377" spans="1:22" s="11" customFormat="1" ht="66" hidden="1" customHeight="1" x14ac:dyDescent="0.25">
      <c r="A377" s="89" t="s">
        <v>662</v>
      </c>
      <c r="B377" s="90" t="s">
        <v>663</v>
      </c>
      <c r="C377" s="91" t="s">
        <v>1094</v>
      </c>
      <c r="D377" s="91" t="s">
        <v>1094</v>
      </c>
      <c r="E377" s="92" t="s">
        <v>1057</v>
      </c>
      <c r="F377" s="90" t="s">
        <v>629</v>
      </c>
      <c r="G377" s="93" t="s">
        <v>52</v>
      </c>
      <c r="H377" s="90"/>
      <c r="I377" s="93" t="s">
        <v>53</v>
      </c>
      <c r="J377" s="90" t="s">
        <v>54</v>
      </c>
      <c r="K377" s="93" t="s">
        <v>55</v>
      </c>
      <c r="L377" s="114">
        <v>43896</v>
      </c>
      <c r="M377" s="114">
        <f>L377+30</f>
        <v>43926</v>
      </c>
      <c r="N377" s="94">
        <v>43901</v>
      </c>
      <c r="O377" s="94">
        <v>43902</v>
      </c>
      <c r="P377" s="92" t="s">
        <v>1095</v>
      </c>
      <c r="Q377" s="92"/>
      <c r="R377" s="90" t="s">
        <v>1096</v>
      </c>
      <c r="S377" s="90"/>
      <c r="T377" s="95" t="s">
        <v>75</v>
      </c>
      <c r="U377" s="90"/>
      <c r="V377" s="131"/>
    </row>
    <row r="378" spans="1:22" s="11" customFormat="1" ht="66" hidden="1" customHeight="1" x14ac:dyDescent="0.25">
      <c r="A378" s="89" t="s">
        <v>662</v>
      </c>
      <c r="B378" s="90" t="s">
        <v>663</v>
      </c>
      <c r="C378" s="91" t="s">
        <v>1097</v>
      </c>
      <c r="D378" s="91" t="s">
        <v>1097</v>
      </c>
      <c r="E378" s="92" t="s">
        <v>1098</v>
      </c>
      <c r="F378" s="90" t="s">
        <v>320</v>
      </c>
      <c r="G378" s="93" t="s">
        <v>52</v>
      </c>
      <c r="H378" s="90"/>
      <c r="I378" s="93" t="s">
        <v>53</v>
      </c>
      <c r="J378" s="90" t="s">
        <v>54</v>
      </c>
      <c r="K378" s="93" t="s">
        <v>55</v>
      </c>
      <c r="L378" s="114">
        <v>43899</v>
      </c>
      <c r="M378" s="114">
        <f>L378+60</f>
        <v>43959</v>
      </c>
      <c r="N378" s="94">
        <v>43957</v>
      </c>
      <c r="O378" s="94">
        <v>43957</v>
      </c>
      <c r="P378" s="92" t="s">
        <v>1099</v>
      </c>
      <c r="Q378" s="92" t="s">
        <v>1100</v>
      </c>
      <c r="R378" s="90" t="s">
        <v>1101</v>
      </c>
      <c r="S378" s="90"/>
      <c r="T378" s="95" t="s">
        <v>75</v>
      </c>
      <c r="U378" s="90"/>
      <c r="V378" s="131"/>
    </row>
    <row r="379" spans="1:22" s="11" customFormat="1" ht="66" hidden="1" customHeight="1" x14ac:dyDescent="0.25">
      <c r="A379" s="89" t="s">
        <v>662</v>
      </c>
      <c r="B379" s="90" t="s">
        <v>663</v>
      </c>
      <c r="C379" s="90" t="s">
        <v>1102</v>
      </c>
      <c r="D379" s="90" t="s">
        <v>1102</v>
      </c>
      <c r="E379" s="92" t="s">
        <v>1103</v>
      </c>
      <c r="F379" s="90" t="s">
        <v>401</v>
      </c>
      <c r="G379" s="93" t="s">
        <v>52</v>
      </c>
      <c r="H379" s="90"/>
      <c r="I379" s="93" t="s">
        <v>53</v>
      </c>
      <c r="J379" s="90" t="s">
        <v>54</v>
      </c>
      <c r="K379" s="93" t="s">
        <v>55</v>
      </c>
      <c r="L379" s="114">
        <v>43901</v>
      </c>
      <c r="M379" s="114">
        <f>L379+30</f>
        <v>43931</v>
      </c>
      <c r="N379" s="94">
        <v>43921</v>
      </c>
      <c r="O379" s="94">
        <v>43922</v>
      </c>
      <c r="P379" s="92" t="s">
        <v>1104</v>
      </c>
      <c r="Q379" s="92"/>
      <c r="R379" s="90" t="s">
        <v>81</v>
      </c>
      <c r="S379" s="90"/>
      <c r="T379" s="95" t="s">
        <v>75</v>
      </c>
      <c r="U379" s="90"/>
      <c r="V379" s="131"/>
    </row>
    <row r="380" spans="1:22" s="11" customFormat="1" ht="66" hidden="1" customHeight="1" x14ac:dyDescent="0.25">
      <c r="A380" s="89" t="s">
        <v>662</v>
      </c>
      <c r="B380" s="90" t="s">
        <v>663</v>
      </c>
      <c r="C380" s="90" t="s">
        <v>1105</v>
      </c>
      <c r="D380" s="90" t="s">
        <v>1105</v>
      </c>
      <c r="E380" s="92" t="s">
        <v>1106</v>
      </c>
      <c r="F380" s="90" t="s">
        <v>521</v>
      </c>
      <c r="G380" s="93" t="s">
        <v>52</v>
      </c>
      <c r="H380" s="90"/>
      <c r="I380" s="93" t="s">
        <v>53</v>
      </c>
      <c r="J380" s="90" t="s">
        <v>54</v>
      </c>
      <c r="K380" s="93" t="s">
        <v>55</v>
      </c>
      <c r="L380" s="114">
        <v>43901</v>
      </c>
      <c r="M380" s="114">
        <f>L380+30</f>
        <v>43931</v>
      </c>
      <c r="N380" s="94">
        <v>43907</v>
      </c>
      <c r="O380" s="94">
        <v>43914</v>
      </c>
      <c r="P380" s="92" t="s">
        <v>1107</v>
      </c>
      <c r="Q380" s="92"/>
      <c r="R380" s="90" t="s">
        <v>1108</v>
      </c>
      <c r="S380" s="90"/>
      <c r="T380" s="95" t="s">
        <v>75</v>
      </c>
      <c r="U380" s="90"/>
      <c r="V380" s="131"/>
    </row>
    <row r="381" spans="1:22" s="11" customFormat="1" ht="66" hidden="1" customHeight="1" x14ac:dyDescent="0.25">
      <c r="A381" s="89" t="s">
        <v>662</v>
      </c>
      <c r="B381" s="90" t="s">
        <v>663</v>
      </c>
      <c r="C381" s="91" t="s">
        <v>1109</v>
      </c>
      <c r="D381" s="91" t="s">
        <v>1109</v>
      </c>
      <c r="E381" s="92" t="s">
        <v>1110</v>
      </c>
      <c r="F381" s="90" t="s">
        <v>629</v>
      </c>
      <c r="G381" s="93" t="s">
        <v>52</v>
      </c>
      <c r="H381" s="90"/>
      <c r="I381" s="93" t="s">
        <v>53</v>
      </c>
      <c r="J381" s="90" t="s">
        <v>54</v>
      </c>
      <c r="K381" s="93" t="s">
        <v>55</v>
      </c>
      <c r="L381" s="114">
        <v>43901</v>
      </c>
      <c r="M381" s="114">
        <f>L381+70</f>
        <v>43971</v>
      </c>
      <c r="N381" s="94">
        <v>43955</v>
      </c>
      <c r="O381" s="94">
        <v>43962</v>
      </c>
      <c r="P381" s="92" t="s">
        <v>1111</v>
      </c>
      <c r="Q381" s="92"/>
      <c r="R381" s="90" t="s">
        <v>1112</v>
      </c>
      <c r="S381" s="90"/>
      <c r="T381" s="95" t="s">
        <v>66</v>
      </c>
      <c r="U381" s="90"/>
      <c r="V381" s="131"/>
    </row>
    <row r="382" spans="1:22" s="11" customFormat="1" ht="66" hidden="1" customHeight="1" x14ac:dyDescent="0.25">
      <c r="A382" s="89" t="s">
        <v>662</v>
      </c>
      <c r="B382" s="90" t="s">
        <v>663</v>
      </c>
      <c r="C382" s="91" t="s">
        <v>1113</v>
      </c>
      <c r="D382" s="91" t="s">
        <v>1113</v>
      </c>
      <c r="E382" s="92" t="s">
        <v>1114</v>
      </c>
      <c r="F382" s="90" t="s">
        <v>644</v>
      </c>
      <c r="G382" s="93" t="s">
        <v>52</v>
      </c>
      <c r="H382" s="90"/>
      <c r="I382" s="93" t="s">
        <v>53</v>
      </c>
      <c r="J382" s="90" t="s">
        <v>54</v>
      </c>
      <c r="K382" s="93" t="s">
        <v>55</v>
      </c>
      <c r="L382" s="114">
        <v>43901</v>
      </c>
      <c r="M382" s="114">
        <f>L382+30</f>
        <v>43931</v>
      </c>
      <c r="N382" s="94">
        <v>43906</v>
      </c>
      <c r="O382" s="94">
        <v>43906</v>
      </c>
      <c r="P382" s="92" t="s">
        <v>453</v>
      </c>
      <c r="Q382" s="92"/>
      <c r="R382" s="90" t="s">
        <v>81</v>
      </c>
      <c r="S382" s="90"/>
      <c r="T382" s="95"/>
      <c r="U382" s="90" t="s">
        <v>82</v>
      </c>
      <c r="V382" s="131"/>
    </row>
    <row r="383" spans="1:22" s="11" customFormat="1" ht="66" hidden="1" customHeight="1" x14ac:dyDescent="0.25">
      <c r="A383" s="89" t="s">
        <v>662</v>
      </c>
      <c r="B383" s="90" t="s">
        <v>663</v>
      </c>
      <c r="C383" s="90" t="s">
        <v>1115</v>
      </c>
      <c r="D383" s="90" t="s">
        <v>1115</v>
      </c>
      <c r="E383" s="92" t="s">
        <v>1116</v>
      </c>
      <c r="F383" s="90" t="s">
        <v>51</v>
      </c>
      <c r="G383" s="93" t="s">
        <v>52</v>
      </c>
      <c r="H383" s="90"/>
      <c r="I383" s="93" t="s">
        <v>53</v>
      </c>
      <c r="J383" s="90" t="s">
        <v>54</v>
      </c>
      <c r="K383" s="93" t="s">
        <v>55</v>
      </c>
      <c r="L383" s="114">
        <v>43907</v>
      </c>
      <c r="M383" s="114">
        <f>L383+3</f>
        <v>43910</v>
      </c>
      <c r="N383" s="94">
        <v>43908</v>
      </c>
      <c r="O383" s="94">
        <v>43908</v>
      </c>
      <c r="P383" s="92" t="s">
        <v>1117</v>
      </c>
      <c r="Q383" s="92"/>
      <c r="R383" s="90" t="s">
        <v>322</v>
      </c>
      <c r="S383" s="90"/>
      <c r="T383" s="95" t="s">
        <v>75</v>
      </c>
      <c r="U383" s="90"/>
      <c r="V383" s="131"/>
    </row>
    <row r="384" spans="1:22" s="11" customFormat="1" ht="66" hidden="1" customHeight="1" x14ac:dyDescent="0.25">
      <c r="A384" s="89" t="s">
        <v>662</v>
      </c>
      <c r="B384" s="90" t="s">
        <v>663</v>
      </c>
      <c r="C384" s="90" t="s">
        <v>59</v>
      </c>
      <c r="D384" s="90" t="s">
        <v>59</v>
      </c>
      <c r="E384" s="92" t="s">
        <v>1118</v>
      </c>
      <c r="F384" s="90" t="s">
        <v>51</v>
      </c>
      <c r="G384" s="93" t="s">
        <v>52</v>
      </c>
      <c r="H384" s="90"/>
      <c r="I384" s="93" t="s">
        <v>53</v>
      </c>
      <c r="J384" s="90" t="s">
        <v>62</v>
      </c>
      <c r="K384" s="93" t="s">
        <v>63</v>
      </c>
      <c r="L384" s="114">
        <v>43907</v>
      </c>
      <c r="M384" s="114">
        <v>43907</v>
      </c>
      <c r="N384" s="94">
        <v>43907</v>
      </c>
      <c r="O384" s="94">
        <v>43907</v>
      </c>
      <c r="P384" s="96" t="s">
        <v>1119</v>
      </c>
      <c r="Q384" s="90"/>
      <c r="R384" s="90" t="s">
        <v>81</v>
      </c>
      <c r="S384" s="90"/>
      <c r="T384" s="95"/>
      <c r="U384" s="90" t="s">
        <v>58</v>
      </c>
      <c r="V384" s="132"/>
    </row>
    <row r="385" spans="1:22" s="11" customFormat="1" ht="66" hidden="1" customHeight="1" x14ac:dyDescent="0.25">
      <c r="A385" s="89" t="s">
        <v>662</v>
      </c>
      <c r="B385" s="90" t="s">
        <v>663</v>
      </c>
      <c r="C385" s="91" t="s">
        <v>1120</v>
      </c>
      <c r="D385" s="91" t="s">
        <v>1120</v>
      </c>
      <c r="E385" s="92" t="s">
        <v>1121</v>
      </c>
      <c r="F385" s="90" t="s">
        <v>51</v>
      </c>
      <c r="G385" s="93" t="s">
        <v>52</v>
      </c>
      <c r="H385" s="90"/>
      <c r="I385" s="93" t="s">
        <v>53</v>
      </c>
      <c r="J385" s="90" t="s">
        <v>54</v>
      </c>
      <c r="K385" s="93" t="s">
        <v>55</v>
      </c>
      <c r="L385" s="114">
        <v>43908</v>
      </c>
      <c r="M385" s="114">
        <f>L385+16</f>
        <v>43924</v>
      </c>
      <c r="N385" s="94">
        <v>43949</v>
      </c>
      <c r="O385" s="94">
        <v>43949</v>
      </c>
      <c r="P385" s="92" t="s">
        <v>1122</v>
      </c>
      <c r="Q385" s="92"/>
      <c r="R385" s="90" t="s">
        <v>1123</v>
      </c>
      <c r="S385" s="90"/>
      <c r="T385" s="95" t="s">
        <v>75</v>
      </c>
      <c r="U385" s="90"/>
      <c r="V385" s="131"/>
    </row>
    <row r="386" spans="1:22" s="11" customFormat="1" ht="66" hidden="1" customHeight="1" x14ac:dyDescent="0.25">
      <c r="A386" s="102" t="s">
        <v>662</v>
      </c>
      <c r="B386" s="90" t="s">
        <v>1124</v>
      </c>
      <c r="C386" s="90" t="s">
        <v>59</v>
      </c>
      <c r="D386" s="90" t="s">
        <v>59</v>
      </c>
      <c r="E386" s="92" t="s">
        <v>406</v>
      </c>
      <c r="F386" s="90" t="s">
        <v>320</v>
      </c>
      <c r="G386" s="93" t="s">
        <v>52</v>
      </c>
      <c r="H386" s="90"/>
      <c r="I386" s="93" t="s">
        <v>53</v>
      </c>
      <c r="J386" s="90" t="s">
        <v>62</v>
      </c>
      <c r="K386" s="93" t="s">
        <v>63</v>
      </c>
      <c r="L386" s="114">
        <v>43957</v>
      </c>
      <c r="M386" s="114">
        <v>43959</v>
      </c>
      <c r="N386" s="94">
        <v>43957</v>
      </c>
      <c r="O386" s="94">
        <v>43959</v>
      </c>
      <c r="P386" s="96" t="s">
        <v>1125</v>
      </c>
      <c r="Q386" s="92"/>
      <c r="R386" s="90" t="s">
        <v>1066</v>
      </c>
      <c r="S386" s="90"/>
      <c r="T386" s="95" t="s">
        <v>75</v>
      </c>
      <c r="U386" s="90"/>
      <c r="V386" s="131"/>
    </row>
    <row r="387" spans="1:22" s="11" customFormat="1" ht="66" hidden="1" customHeight="1" x14ac:dyDescent="0.25">
      <c r="A387" s="89" t="s">
        <v>662</v>
      </c>
      <c r="B387" s="90" t="s">
        <v>663</v>
      </c>
      <c r="C387" s="90" t="s">
        <v>59</v>
      </c>
      <c r="D387" s="90" t="s">
        <v>59</v>
      </c>
      <c r="E387" s="92" t="s">
        <v>406</v>
      </c>
      <c r="F387" s="90" t="s">
        <v>320</v>
      </c>
      <c r="G387" s="93" t="s">
        <v>52</v>
      </c>
      <c r="H387" s="90"/>
      <c r="I387" s="93" t="s">
        <v>53</v>
      </c>
      <c r="J387" s="90" t="s">
        <v>62</v>
      </c>
      <c r="K387" s="93" t="s">
        <v>63</v>
      </c>
      <c r="L387" s="114">
        <v>43962</v>
      </c>
      <c r="M387" s="114">
        <v>43962</v>
      </c>
      <c r="N387" s="94">
        <v>43962</v>
      </c>
      <c r="O387" s="94">
        <v>43962</v>
      </c>
      <c r="P387" s="96" t="s">
        <v>1126</v>
      </c>
      <c r="Q387" s="92"/>
      <c r="R387" s="90" t="s">
        <v>392</v>
      </c>
      <c r="S387" s="90"/>
      <c r="T387" s="95" t="s">
        <v>75</v>
      </c>
      <c r="U387" s="90"/>
      <c r="V387" s="131"/>
    </row>
    <row r="388" spans="1:22" s="11" customFormat="1" ht="66" hidden="1" customHeight="1" x14ac:dyDescent="0.25">
      <c r="A388" s="113" t="s">
        <v>662</v>
      </c>
      <c r="B388" s="90" t="s">
        <v>663</v>
      </c>
      <c r="C388" s="90" t="s">
        <v>1127</v>
      </c>
      <c r="D388" s="90" t="s">
        <v>1127</v>
      </c>
      <c r="E388" s="92" t="s">
        <v>1128</v>
      </c>
      <c r="F388" s="90" t="s">
        <v>320</v>
      </c>
      <c r="G388" s="93" t="s">
        <v>52</v>
      </c>
      <c r="H388" s="90"/>
      <c r="I388" s="93" t="s">
        <v>53</v>
      </c>
      <c r="J388" s="90" t="s">
        <v>54</v>
      </c>
      <c r="K388" s="93" t="s">
        <v>55</v>
      </c>
      <c r="L388" s="114">
        <v>43952</v>
      </c>
      <c r="M388" s="114">
        <v>43982</v>
      </c>
      <c r="N388" s="94">
        <v>43972</v>
      </c>
      <c r="O388" s="94">
        <v>43972</v>
      </c>
      <c r="P388" s="96" t="s">
        <v>1129</v>
      </c>
      <c r="Q388" s="92"/>
      <c r="R388" s="90" t="s">
        <v>1130</v>
      </c>
      <c r="S388" s="90"/>
      <c r="T388" s="95" t="s">
        <v>75</v>
      </c>
      <c r="U388" s="90"/>
      <c r="V388" s="131"/>
    </row>
    <row r="389" spans="1:22" s="11" customFormat="1" ht="66" hidden="1" customHeight="1" x14ac:dyDescent="0.25">
      <c r="A389" s="113" t="s">
        <v>662</v>
      </c>
      <c r="B389" s="90" t="s">
        <v>663</v>
      </c>
      <c r="C389" s="90" t="s">
        <v>1131</v>
      </c>
      <c r="D389" s="90" t="s">
        <v>1131</v>
      </c>
      <c r="E389" s="92" t="s">
        <v>1132</v>
      </c>
      <c r="F389" s="90" t="s">
        <v>521</v>
      </c>
      <c r="G389" s="93" t="s">
        <v>52</v>
      </c>
      <c r="H389" s="90"/>
      <c r="I389" s="93" t="s">
        <v>53</v>
      </c>
      <c r="J389" s="90" t="s">
        <v>54</v>
      </c>
      <c r="K389" s="93" t="s">
        <v>55</v>
      </c>
      <c r="L389" s="114">
        <v>44044</v>
      </c>
      <c r="M389" s="114">
        <f>EOMONTH(L389,0)</f>
        <v>44074</v>
      </c>
      <c r="N389" s="94">
        <v>44070</v>
      </c>
      <c r="O389" s="94">
        <v>44074</v>
      </c>
      <c r="P389" s="96" t="s">
        <v>1133</v>
      </c>
      <c r="Q389" s="92"/>
      <c r="R389" s="90" t="s">
        <v>1134</v>
      </c>
      <c r="S389" s="90"/>
      <c r="T389" s="95" t="s">
        <v>75</v>
      </c>
      <c r="U389" s="90"/>
      <c r="V389" s="131"/>
    </row>
    <row r="390" spans="1:22" s="11" customFormat="1" ht="66" hidden="1" customHeight="1" x14ac:dyDescent="0.25">
      <c r="A390" s="113" t="s">
        <v>662</v>
      </c>
      <c r="B390" s="90" t="s">
        <v>663</v>
      </c>
      <c r="C390" s="90" t="s">
        <v>1135</v>
      </c>
      <c r="D390" s="90" t="s">
        <v>1135</v>
      </c>
      <c r="E390" s="92" t="s">
        <v>1136</v>
      </c>
      <c r="F390" s="90" t="s">
        <v>629</v>
      </c>
      <c r="G390" s="93" t="s">
        <v>52</v>
      </c>
      <c r="H390" s="90"/>
      <c r="I390" s="93" t="s">
        <v>53</v>
      </c>
      <c r="J390" s="90" t="s">
        <v>54</v>
      </c>
      <c r="K390" s="93" t="s">
        <v>55</v>
      </c>
      <c r="L390" s="114">
        <v>43976</v>
      </c>
      <c r="M390" s="114">
        <v>43976</v>
      </c>
      <c r="N390" s="94">
        <v>43976</v>
      </c>
      <c r="O390" s="94">
        <v>43976</v>
      </c>
      <c r="P390" s="96" t="s">
        <v>1137</v>
      </c>
      <c r="Q390" s="92"/>
      <c r="R390" s="90" t="s">
        <v>1138</v>
      </c>
      <c r="S390" s="90"/>
      <c r="T390" s="95" t="s">
        <v>75</v>
      </c>
      <c r="U390" s="90"/>
      <c r="V390" s="131"/>
    </row>
    <row r="391" spans="1:22" s="11" customFormat="1" ht="66" hidden="1" customHeight="1" x14ac:dyDescent="0.25">
      <c r="A391" s="113" t="s">
        <v>662</v>
      </c>
      <c r="B391" s="90" t="s">
        <v>663</v>
      </c>
      <c r="C391" s="91" t="s">
        <v>1139</v>
      </c>
      <c r="D391" s="91" t="s">
        <v>1139</v>
      </c>
      <c r="E391" s="92" t="s">
        <v>1140</v>
      </c>
      <c r="F391" s="90" t="s">
        <v>629</v>
      </c>
      <c r="G391" s="93" t="s">
        <v>52</v>
      </c>
      <c r="H391" s="90"/>
      <c r="I391" s="93" t="s">
        <v>53</v>
      </c>
      <c r="J391" s="90" t="s">
        <v>54</v>
      </c>
      <c r="K391" s="93" t="s">
        <v>55</v>
      </c>
      <c r="L391" s="114">
        <v>43976</v>
      </c>
      <c r="M391" s="114">
        <v>43976</v>
      </c>
      <c r="N391" s="94">
        <v>43976</v>
      </c>
      <c r="O391" s="94">
        <v>43976</v>
      </c>
      <c r="P391" s="96" t="s">
        <v>1137</v>
      </c>
      <c r="Q391" s="92"/>
      <c r="R391" s="90" t="s">
        <v>1138</v>
      </c>
      <c r="S391" s="90"/>
      <c r="T391" s="95" t="s">
        <v>75</v>
      </c>
      <c r="U391" s="90"/>
      <c r="V391" s="131"/>
    </row>
    <row r="392" spans="1:22" s="11" customFormat="1" ht="66" hidden="1" customHeight="1" x14ac:dyDescent="0.25">
      <c r="A392" s="113" t="s">
        <v>662</v>
      </c>
      <c r="B392" s="90" t="s">
        <v>663</v>
      </c>
      <c r="C392" s="90" t="s">
        <v>1141</v>
      </c>
      <c r="D392" s="90" t="s">
        <v>1131</v>
      </c>
      <c r="E392" s="92" t="s">
        <v>1142</v>
      </c>
      <c r="F392" s="90" t="s">
        <v>320</v>
      </c>
      <c r="G392" s="93" t="s">
        <v>52</v>
      </c>
      <c r="H392" s="90"/>
      <c r="I392" s="93" t="s">
        <v>53</v>
      </c>
      <c r="J392" s="90" t="s">
        <v>54</v>
      </c>
      <c r="K392" s="93" t="s">
        <v>55</v>
      </c>
      <c r="L392" s="114">
        <v>43969</v>
      </c>
      <c r="M392" s="114">
        <v>43969</v>
      </c>
      <c r="N392" s="94">
        <v>43969</v>
      </c>
      <c r="O392" s="94">
        <v>43969</v>
      </c>
      <c r="P392" s="96" t="s">
        <v>1143</v>
      </c>
      <c r="Q392" s="92" t="s">
        <v>1144</v>
      </c>
      <c r="R392" s="90" t="s">
        <v>1145</v>
      </c>
      <c r="S392" s="90"/>
      <c r="T392" s="95"/>
      <c r="U392" s="90"/>
      <c r="V392" s="164" t="s">
        <v>9837</v>
      </c>
    </row>
    <row r="393" spans="1:22" s="11" customFormat="1" ht="66" hidden="1" customHeight="1" x14ac:dyDescent="0.25">
      <c r="A393" s="113" t="s">
        <v>662</v>
      </c>
      <c r="B393" s="90" t="s">
        <v>663</v>
      </c>
      <c r="C393" s="90" t="s">
        <v>1146</v>
      </c>
      <c r="D393" s="90" t="s">
        <v>1146</v>
      </c>
      <c r="E393" s="92" t="s">
        <v>1147</v>
      </c>
      <c r="F393" s="90" t="s">
        <v>320</v>
      </c>
      <c r="G393" s="93" t="s">
        <v>52</v>
      </c>
      <c r="H393" s="90"/>
      <c r="I393" s="93" t="s">
        <v>53</v>
      </c>
      <c r="J393" s="90" t="s">
        <v>54</v>
      </c>
      <c r="K393" s="93" t="s">
        <v>55</v>
      </c>
      <c r="L393" s="114">
        <v>43971</v>
      </c>
      <c r="M393" s="114">
        <v>43971</v>
      </c>
      <c r="N393" s="94">
        <v>43972</v>
      </c>
      <c r="O393" s="94">
        <v>43972</v>
      </c>
      <c r="P393" s="96" t="s">
        <v>1148</v>
      </c>
      <c r="Q393" s="92"/>
      <c r="R393" s="90" t="s">
        <v>1149</v>
      </c>
      <c r="S393" s="90"/>
      <c r="T393" s="95"/>
      <c r="U393" s="90"/>
      <c r="V393" s="164" t="s">
        <v>9837</v>
      </c>
    </row>
    <row r="394" spans="1:22" s="11" customFormat="1" ht="66" hidden="1" customHeight="1" x14ac:dyDescent="0.25">
      <c r="A394" s="113" t="s">
        <v>662</v>
      </c>
      <c r="B394" s="90" t="s">
        <v>663</v>
      </c>
      <c r="C394" s="91" t="s">
        <v>1150</v>
      </c>
      <c r="D394" s="91" t="s">
        <v>1150</v>
      </c>
      <c r="E394" s="92" t="s">
        <v>1151</v>
      </c>
      <c r="F394" s="90" t="s">
        <v>1152</v>
      </c>
      <c r="G394" s="93" t="s">
        <v>52</v>
      </c>
      <c r="H394" s="90"/>
      <c r="I394" s="93" t="s">
        <v>53</v>
      </c>
      <c r="J394" s="90" t="s">
        <v>54</v>
      </c>
      <c r="K394" s="93" t="s">
        <v>55</v>
      </c>
      <c r="L394" s="114">
        <v>43966</v>
      </c>
      <c r="M394" s="114">
        <f>L394+32</f>
        <v>43998</v>
      </c>
      <c r="N394" s="94">
        <v>43986</v>
      </c>
      <c r="O394" s="94">
        <v>43986</v>
      </c>
      <c r="P394" s="96" t="s">
        <v>1153</v>
      </c>
      <c r="Q394" s="92"/>
      <c r="R394" s="90" t="s">
        <v>1154</v>
      </c>
      <c r="S394" s="90"/>
      <c r="T394" s="95" t="s">
        <v>75</v>
      </c>
      <c r="U394" s="90"/>
      <c r="V394" s="163"/>
    </row>
    <row r="395" spans="1:22" s="11" customFormat="1" ht="66" hidden="1" customHeight="1" x14ac:dyDescent="0.25">
      <c r="A395" s="113" t="s">
        <v>662</v>
      </c>
      <c r="B395" s="90" t="s">
        <v>663</v>
      </c>
      <c r="C395" s="90" t="s">
        <v>1155</v>
      </c>
      <c r="D395" s="90" t="s">
        <v>1155</v>
      </c>
      <c r="E395" s="92" t="s">
        <v>1156</v>
      </c>
      <c r="F395" s="90" t="s">
        <v>51</v>
      </c>
      <c r="G395" s="93" t="s">
        <v>52</v>
      </c>
      <c r="H395" s="90"/>
      <c r="I395" s="93" t="s">
        <v>53</v>
      </c>
      <c r="J395" s="90" t="s">
        <v>54</v>
      </c>
      <c r="K395" s="93" t="s">
        <v>55</v>
      </c>
      <c r="L395" s="114">
        <v>44007</v>
      </c>
      <c r="M395" s="114">
        <v>44007</v>
      </c>
      <c r="N395" s="94">
        <v>44007</v>
      </c>
      <c r="O395" s="94">
        <v>44007</v>
      </c>
      <c r="P395" s="96" t="s">
        <v>1157</v>
      </c>
      <c r="Q395" s="92"/>
      <c r="R395" s="90" t="s">
        <v>1158</v>
      </c>
      <c r="S395" s="90"/>
      <c r="T395" s="95" t="s">
        <v>75</v>
      </c>
      <c r="U395" s="90"/>
      <c r="V395" s="131"/>
    </row>
    <row r="396" spans="1:22" s="11" customFormat="1" ht="66" hidden="1" customHeight="1" x14ac:dyDescent="0.25">
      <c r="A396" s="113" t="s">
        <v>662</v>
      </c>
      <c r="B396" s="90" t="s">
        <v>663</v>
      </c>
      <c r="C396" s="91" t="s">
        <v>1150</v>
      </c>
      <c r="D396" s="91" t="s">
        <v>1150</v>
      </c>
      <c r="E396" s="92" t="s">
        <v>1151</v>
      </c>
      <c r="F396" s="90" t="s">
        <v>1159</v>
      </c>
      <c r="G396" s="93" t="s">
        <v>52</v>
      </c>
      <c r="H396" s="90"/>
      <c r="I396" s="93" t="s">
        <v>53</v>
      </c>
      <c r="J396" s="90" t="s">
        <v>54</v>
      </c>
      <c r="K396" s="93" t="s">
        <v>55</v>
      </c>
      <c r="L396" s="114">
        <v>43966</v>
      </c>
      <c r="M396" s="114">
        <f>L396+32</f>
        <v>43998</v>
      </c>
      <c r="N396" s="94">
        <v>43986</v>
      </c>
      <c r="O396" s="94">
        <v>43986</v>
      </c>
      <c r="P396" s="96" t="s">
        <v>1153</v>
      </c>
      <c r="Q396" s="92"/>
      <c r="R396" s="90" t="s">
        <v>1154</v>
      </c>
      <c r="S396" s="90"/>
      <c r="T396" s="95" t="s">
        <v>75</v>
      </c>
      <c r="U396" s="90"/>
      <c r="V396" s="131"/>
    </row>
    <row r="397" spans="1:22" s="11" customFormat="1" ht="66" hidden="1" customHeight="1" x14ac:dyDescent="0.25">
      <c r="A397" s="89" t="s">
        <v>662</v>
      </c>
      <c r="B397" s="90" t="s">
        <v>663</v>
      </c>
      <c r="C397" s="91" t="s">
        <v>1160</v>
      </c>
      <c r="D397" s="91" t="s">
        <v>1160</v>
      </c>
      <c r="E397" s="92" t="s">
        <v>1161</v>
      </c>
      <c r="F397" s="90" t="s">
        <v>1064</v>
      </c>
      <c r="G397" s="93" t="s">
        <v>52</v>
      </c>
      <c r="H397" s="90"/>
      <c r="I397" s="93" t="s">
        <v>53</v>
      </c>
      <c r="J397" s="90" t="s">
        <v>54</v>
      </c>
      <c r="K397" s="93" t="s">
        <v>55</v>
      </c>
      <c r="L397" s="114">
        <v>43991</v>
      </c>
      <c r="M397" s="114">
        <f>L397+30</f>
        <v>44021</v>
      </c>
      <c r="N397" s="94">
        <v>43994</v>
      </c>
      <c r="O397" s="94">
        <v>43994</v>
      </c>
      <c r="P397" s="92" t="s">
        <v>1162</v>
      </c>
      <c r="Q397" s="92"/>
      <c r="R397" s="90" t="s">
        <v>381</v>
      </c>
      <c r="S397" s="90"/>
      <c r="T397" s="95" t="s">
        <v>75</v>
      </c>
      <c r="U397" s="90"/>
      <c r="V397" s="131"/>
    </row>
    <row r="398" spans="1:22" s="11" customFormat="1" ht="66" hidden="1" customHeight="1" x14ac:dyDescent="0.25">
      <c r="A398" s="89" t="s">
        <v>662</v>
      </c>
      <c r="B398" s="90" t="s">
        <v>663</v>
      </c>
      <c r="C398" s="90" t="s">
        <v>1163</v>
      </c>
      <c r="D398" s="90" t="s">
        <v>1163</v>
      </c>
      <c r="E398" s="92" t="s">
        <v>1164</v>
      </c>
      <c r="F398" s="90" t="s">
        <v>1165</v>
      </c>
      <c r="G398" s="93" t="s">
        <v>52</v>
      </c>
      <c r="H398" s="90"/>
      <c r="I398" s="93" t="s">
        <v>53</v>
      </c>
      <c r="J398" s="90" t="s">
        <v>54</v>
      </c>
      <c r="K398" s="93" t="s">
        <v>55</v>
      </c>
      <c r="L398" s="114">
        <v>44018</v>
      </c>
      <c r="M398" s="114">
        <v>44027</v>
      </c>
      <c r="N398" s="94">
        <v>44018</v>
      </c>
      <c r="O398" s="94">
        <v>44022</v>
      </c>
      <c r="P398" s="96" t="s">
        <v>1166</v>
      </c>
      <c r="Q398" s="92"/>
      <c r="R398" s="90" t="s">
        <v>1130</v>
      </c>
      <c r="S398" s="90"/>
      <c r="T398" s="95" t="s">
        <v>75</v>
      </c>
      <c r="U398" s="90"/>
      <c r="V398" s="131"/>
    </row>
    <row r="399" spans="1:22" s="11" customFormat="1" ht="66" hidden="1" customHeight="1" x14ac:dyDescent="0.25">
      <c r="A399" s="89" t="s">
        <v>662</v>
      </c>
      <c r="B399" s="90" t="s">
        <v>663</v>
      </c>
      <c r="C399" s="90" t="s">
        <v>1167</v>
      </c>
      <c r="D399" s="90" t="s">
        <v>1167</v>
      </c>
      <c r="E399" s="92" t="s">
        <v>1168</v>
      </c>
      <c r="F399" s="90" t="s">
        <v>320</v>
      </c>
      <c r="G399" s="93" t="s">
        <v>52</v>
      </c>
      <c r="H399" s="90"/>
      <c r="I399" s="93" t="s">
        <v>53</v>
      </c>
      <c r="J399" s="90" t="s">
        <v>54</v>
      </c>
      <c r="K399" s="93" t="s">
        <v>55</v>
      </c>
      <c r="L399" s="114">
        <v>44018</v>
      </c>
      <c r="M399" s="114">
        <v>44027</v>
      </c>
      <c r="N399" s="94">
        <v>44018</v>
      </c>
      <c r="O399" s="94">
        <v>44022</v>
      </c>
      <c r="P399" s="92" t="s">
        <v>1169</v>
      </c>
      <c r="Q399" s="92"/>
      <c r="R399" s="90" t="s">
        <v>1130</v>
      </c>
      <c r="S399" s="90"/>
      <c r="T399" s="95" t="s">
        <v>75</v>
      </c>
      <c r="U399" s="90"/>
      <c r="V399" s="131"/>
    </row>
    <row r="400" spans="1:22" s="11" customFormat="1" ht="66" hidden="1" customHeight="1" x14ac:dyDescent="0.25">
      <c r="A400" s="89" t="s">
        <v>662</v>
      </c>
      <c r="B400" s="90" t="s">
        <v>663</v>
      </c>
      <c r="C400" s="90" t="s">
        <v>1170</v>
      </c>
      <c r="D400" s="90" t="s">
        <v>1170</v>
      </c>
      <c r="E400" s="92" t="s">
        <v>1171</v>
      </c>
      <c r="F400" s="90" t="s">
        <v>320</v>
      </c>
      <c r="G400" s="93" t="s">
        <v>52</v>
      </c>
      <c r="H400" s="90"/>
      <c r="I400" s="93" t="s">
        <v>53</v>
      </c>
      <c r="J400" s="90" t="s">
        <v>54</v>
      </c>
      <c r="K400" s="93" t="s">
        <v>55</v>
      </c>
      <c r="L400" s="114">
        <v>44024</v>
      </c>
      <c r="M400" s="114">
        <v>44042</v>
      </c>
      <c r="N400" s="94">
        <v>44025</v>
      </c>
      <c r="O400" s="94">
        <v>44025</v>
      </c>
      <c r="P400" s="92" t="s">
        <v>1172</v>
      </c>
      <c r="Q400" s="92"/>
      <c r="R400" s="90" t="s">
        <v>1173</v>
      </c>
      <c r="S400" s="90"/>
      <c r="T400" s="95" t="s">
        <v>75</v>
      </c>
      <c r="U400" s="90"/>
      <c r="V400" s="131"/>
    </row>
    <row r="401" spans="1:22" s="11" customFormat="1" ht="66" hidden="1" customHeight="1" x14ac:dyDescent="0.25">
      <c r="A401" s="89" t="s">
        <v>662</v>
      </c>
      <c r="B401" s="90" t="s">
        <v>663</v>
      </c>
      <c r="C401" s="90" t="s">
        <v>1174</v>
      </c>
      <c r="D401" s="90" t="s">
        <v>1174</v>
      </c>
      <c r="E401" s="92" t="s">
        <v>1175</v>
      </c>
      <c r="F401" s="90" t="s">
        <v>320</v>
      </c>
      <c r="G401" s="93" t="s">
        <v>52</v>
      </c>
      <c r="H401" s="90"/>
      <c r="I401" s="93">
        <v>1</v>
      </c>
      <c r="J401" s="90" t="s">
        <v>54</v>
      </c>
      <c r="K401" s="93" t="s">
        <v>55</v>
      </c>
      <c r="L401" s="114">
        <v>44025</v>
      </c>
      <c r="M401" s="114">
        <v>44025</v>
      </c>
      <c r="N401" s="94">
        <v>44025</v>
      </c>
      <c r="O401" s="94">
        <v>44025</v>
      </c>
      <c r="P401" s="92" t="s">
        <v>1176</v>
      </c>
      <c r="Q401" s="92"/>
      <c r="R401" s="90" t="s">
        <v>1173</v>
      </c>
      <c r="S401" s="90"/>
      <c r="T401" s="95" t="s">
        <v>75</v>
      </c>
      <c r="U401" s="90"/>
      <c r="V401" s="131"/>
    </row>
    <row r="402" spans="1:22" s="11" customFormat="1" ht="66" hidden="1" customHeight="1" x14ac:dyDescent="0.25">
      <c r="A402" s="89" t="s">
        <v>662</v>
      </c>
      <c r="B402" s="90" t="s">
        <v>663</v>
      </c>
      <c r="C402" s="90" t="s">
        <v>59</v>
      </c>
      <c r="D402" s="90" t="s">
        <v>59</v>
      </c>
      <c r="E402" s="92" t="s">
        <v>211</v>
      </c>
      <c r="F402" s="90" t="s">
        <v>320</v>
      </c>
      <c r="G402" s="93" t="s">
        <v>52</v>
      </c>
      <c r="H402" s="90"/>
      <c r="I402" s="93">
        <v>1</v>
      </c>
      <c r="J402" s="90" t="s">
        <v>62</v>
      </c>
      <c r="K402" s="93" t="s">
        <v>63</v>
      </c>
      <c r="L402" s="114">
        <v>44054</v>
      </c>
      <c r="M402" s="114">
        <v>44054</v>
      </c>
      <c r="N402" s="94">
        <v>44054</v>
      </c>
      <c r="O402" s="94">
        <v>44054</v>
      </c>
      <c r="P402" s="96" t="s">
        <v>1177</v>
      </c>
      <c r="Q402" s="92"/>
      <c r="R402" s="90" t="s">
        <v>392</v>
      </c>
      <c r="S402" s="90"/>
      <c r="T402" s="95" t="s">
        <v>75</v>
      </c>
      <c r="U402" s="90"/>
      <c r="V402" s="131"/>
    </row>
    <row r="403" spans="1:22" s="11" customFormat="1" ht="66" hidden="1" customHeight="1" x14ac:dyDescent="0.25">
      <c r="A403" s="89" t="s">
        <v>662</v>
      </c>
      <c r="B403" s="90" t="s">
        <v>663</v>
      </c>
      <c r="C403" s="90" t="s">
        <v>59</v>
      </c>
      <c r="D403" s="90" t="s">
        <v>59</v>
      </c>
      <c r="E403" s="92" t="s">
        <v>211</v>
      </c>
      <c r="F403" s="90" t="s">
        <v>320</v>
      </c>
      <c r="G403" s="93" t="s">
        <v>52</v>
      </c>
      <c r="H403" s="90"/>
      <c r="I403" s="93">
        <v>1</v>
      </c>
      <c r="J403" s="90" t="s">
        <v>62</v>
      </c>
      <c r="K403" s="93" t="s">
        <v>63</v>
      </c>
      <c r="L403" s="114">
        <v>44054</v>
      </c>
      <c r="M403" s="114">
        <v>44054</v>
      </c>
      <c r="N403" s="94">
        <v>44054</v>
      </c>
      <c r="O403" s="94">
        <v>44054</v>
      </c>
      <c r="P403" s="96" t="s">
        <v>1178</v>
      </c>
      <c r="Q403" s="92"/>
      <c r="R403" s="90" t="s">
        <v>392</v>
      </c>
      <c r="S403" s="90"/>
      <c r="T403" s="95"/>
      <c r="U403" s="90" t="s">
        <v>58</v>
      </c>
      <c r="V403" s="131"/>
    </row>
    <row r="404" spans="1:22" s="11" customFormat="1" ht="66" hidden="1" customHeight="1" x14ac:dyDescent="0.25">
      <c r="A404" s="89" t="s">
        <v>662</v>
      </c>
      <c r="B404" s="90" t="s">
        <v>663</v>
      </c>
      <c r="C404" s="90" t="s">
        <v>1179</v>
      </c>
      <c r="D404" s="90" t="s">
        <v>59</v>
      </c>
      <c r="E404" s="92" t="s">
        <v>1180</v>
      </c>
      <c r="F404" s="90" t="s">
        <v>320</v>
      </c>
      <c r="G404" s="93" t="s">
        <v>52</v>
      </c>
      <c r="H404" s="90"/>
      <c r="I404" s="93">
        <v>1</v>
      </c>
      <c r="J404" s="90" t="s">
        <v>54</v>
      </c>
      <c r="K404" s="93" t="s">
        <v>55</v>
      </c>
      <c r="L404" s="114">
        <v>44063</v>
      </c>
      <c r="M404" s="114">
        <v>44068</v>
      </c>
      <c r="N404" s="94">
        <v>44055</v>
      </c>
      <c r="O404" s="94">
        <v>44061</v>
      </c>
      <c r="P404" s="96" t="s">
        <v>1181</v>
      </c>
      <c r="Q404" s="92"/>
      <c r="R404" s="90" t="s">
        <v>1182</v>
      </c>
      <c r="S404" s="90"/>
      <c r="T404" s="95" t="s">
        <v>75</v>
      </c>
      <c r="U404" s="90"/>
      <c r="V404" s="131"/>
    </row>
    <row r="405" spans="1:22" s="11" customFormat="1" ht="66" hidden="1" customHeight="1" x14ac:dyDescent="0.25">
      <c r="A405" s="89" t="s">
        <v>662</v>
      </c>
      <c r="B405" s="90" t="s">
        <v>663</v>
      </c>
      <c r="C405" s="90" t="s">
        <v>1183</v>
      </c>
      <c r="D405" s="90" t="s">
        <v>1183</v>
      </c>
      <c r="E405" s="92" t="s">
        <v>1184</v>
      </c>
      <c r="F405" s="90" t="s">
        <v>51</v>
      </c>
      <c r="G405" s="93" t="s">
        <v>52</v>
      </c>
      <c r="H405" s="90"/>
      <c r="I405" s="93">
        <v>1</v>
      </c>
      <c r="J405" s="90" t="s">
        <v>54</v>
      </c>
      <c r="K405" s="93" t="s">
        <v>55</v>
      </c>
      <c r="L405" s="114">
        <v>44071</v>
      </c>
      <c r="M405" s="114">
        <v>44076</v>
      </c>
      <c r="N405" s="94">
        <v>44074</v>
      </c>
      <c r="O405" s="94">
        <v>44075</v>
      </c>
      <c r="P405" s="96" t="s">
        <v>1185</v>
      </c>
      <c r="Q405" s="92"/>
      <c r="R405" s="90" t="s">
        <v>203</v>
      </c>
      <c r="S405" s="90"/>
      <c r="T405" s="95" t="s">
        <v>75</v>
      </c>
      <c r="U405" s="90"/>
      <c r="V405" s="131"/>
    </row>
    <row r="406" spans="1:22" s="11" customFormat="1" ht="66" hidden="1" customHeight="1" x14ac:dyDescent="0.25">
      <c r="A406" s="89" t="s">
        <v>662</v>
      </c>
      <c r="B406" s="90" t="s">
        <v>663</v>
      </c>
      <c r="C406" s="90" t="s">
        <v>1186</v>
      </c>
      <c r="D406" s="90" t="s">
        <v>1186</v>
      </c>
      <c r="E406" s="92" t="s">
        <v>1187</v>
      </c>
      <c r="F406" s="90" t="s">
        <v>629</v>
      </c>
      <c r="G406" s="93" t="s">
        <v>52</v>
      </c>
      <c r="H406" s="90"/>
      <c r="I406" s="93">
        <v>1</v>
      </c>
      <c r="J406" s="90" t="s">
        <v>54</v>
      </c>
      <c r="K406" s="93" t="s">
        <v>55</v>
      </c>
      <c r="L406" s="114">
        <v>44071</v>
      </c>
      <c r="M406" s="114">
        <v>44076</v>
      </c>
      <c r="N406" s="94">
        <v>44095</v>
      </c>
      <c r="O406" s="94">
        <v>44095</v>
      </c>
      <c r="P406" s="96" t="s">
        <v>1188</v>
      </c>
      <c r="Q406" s="92"/>
      <c r="R406" s="90" t="s">
        <v>1189</v>
      </c>
      <c r="S406" s="90"/>
      <c r="T406" s="95" t="s">
        <v>75</v>
      </c>
      <c r="U406" s="90"/>
      <c r="V406" s="131"/>
    </row>
    <row r="407" spans="1:22" s="11" customFormat="1" ht="66" hidden="1" customHeight="1" x14ac:dyDescent="0.25">
      <c r="A407" s="89" t="s">
        <v>662</v>
      </c>
      <c r="B407" s="90" t="s">
        <v>663</v>
      </c>
      <c r="C407" s="90" t="s">
        <v>1190</v>
      </c>
      <c r="D407" s="90" t="s">
        <v>1190</v>
      </c>
      <c r="E407" s="92" t="s">
        <v>1191</v>
      </c>
      <c r="F407" s="90" t="s">
        <v>320</v>
      </c>
      <c r="G407" s="93" t="s">
        <v>52</v>
      </c>
      <c r="H407" s="90"/>
      <c r="I407" s="93">
        <v>1</v>
      </c>
      <c r="J407" s="90" t="s">
        <v>54</v>
      </c>
      <c r="K407" s="93" t="s">
        <v>55</v>
      </c>
      <c r="L407" s="114">
        <v>44055</v>
      </c>
      <c r="M407" s="114">
        <v>44061</v>
      </c>
      <c r="N407" s="94">
        <v>44055</v>
      </c>
      <c r="O407" s="94">
        <v>44061</v>
      </c>
      <c r="P407" s="96" t="s">
        <v>1192</v>
      </c>
      <c r="Q407" s="92"/>
      <c r="R407" s="90" t="s">
        <v>1182</v>
      </c>
      <c r="S407" s="90"/>
      <c r="T407" s="95" t="s">
        <v>75</v>
      </c>
      <c r="U407" s="90"/>
      <c r="V407" s="131"/>
    </row>
    <row r="408" spans="1:22" s="11" customFormat="1" ht="66" hidden="1" customHeight="1" x14ac:dyDescent="0.25">
      <c r="A408" s="89" t="s">
        <v>662</v>
      </c>
      <c r="B408" s="90" t="s">
        <v>663</v>
      </c>
      <c r="C408" s="90" t="s">
        <v>59</v>
      </c>
      <c r="D408" s="90" t="s">
        <v>59</v>
      </c>
      <c r="E408" s="92" t="s">
        <v>211</v>
      </c>
      <c r="F408" s="90" t="s">
        <v>320</v>
      </c>
      <c r="G408" s="93" t="s">
        <v>52</v>
      </c>
      <c r="H408" s="90"/>
      <c r="I408" s="93">
        <v>1</v>
      </c>
      <c r="J408" s="90" t="s">
        <v>62</v>
      </c>
      <c r="K408" s="93" t="s">
        <v>63</v>
      </c>
      <c r="L408" s="114">
        <v>44061</v>
      </c>
      <c r="M408" s="114">
        <v>44061</v>
      </c>
      <c r="N408" s="94">
        <v>44061</v>
      </c>
      <c r="O408" s="94">
        <v>44061</v>
      </c>
      <c r="P408" s="96" t="s">
        <v>1193</v>
      </c>
      <c r="Q408" s="92"/>
      <c r="R408" s="90" t="s">
        <v>737</v>
      </c>
      <c r="S408" s="90"/>
      <c r="T408" s="95" t="s">
        <v>75</v>
      </c>
      <c r="U408" s="90"/>
      <c r="V408" s="131"/>
    </row>
    <row r="409" spans="1:22" s="11" customFormat="1" ht="66" hidden="1" customHeight="1" x14ac:dyDescent="0.25">
      <c r="A409" s="89" t="s">
        <v>662</v>
      </c>
      <c r="B409" s="90" t="s">
        <v>663</v>
      </c>
      <c r="C409" s="90" t="s">
        <v>59</v>
      </c>
      <c r="D409" s="90" t="s">
        <v>59</v>
      </c>
      <c r="E409" s="92" t="s">
        <v>211</v>
      </c>
      <c r="F409" s="90" t="s">
        <v>320</v>
      </c>
      <c r="G409" s="93" t="s">
        <v>52</v>
      </c>
      <c r="H409" s="90"/>
      <c r="I409" s="93">
        <v>1</v>
      </c>
      <c r="J409" s="90" t="s">
        <v>62</v>
      </c>
      <c r="K409" s="93" t="s">
        <v>63</v>
      </c>
      <c r="L409" s="114">
        <v>44060</v>
      </c>
      <c r="M409" s="114">
        <v>44060</v>
      </c>
      <c r="N409" s="94">
        <v>44060</v>
      </c>
      <c r="O409" s="94">
        <v>44060</v>
      </c>
      <c r="P409" s="96" t="s">
        <v>1194</v>
      </c>
      <c r="Q409" s="92"/>
      <c r="R409" s="90" t="s">
        <v>1195</v>
      </c>
      <c r="S409" s="90"/>
      <c r="T409" s="95" t="s">
        <v>75</v>
      </c>
      <c r="U409" s="90"/>
      <c r="V409" s="131"/>
    </row>
    <row r="410" spans="1:22" s="11" customFormat="1" ht="66" hidden="1" customHeight="1" x14ac:dyDescent="0.25">
      <c r="A410" s="89" t="s">
        <v>662</v>
      </c>
      <c r="B410" s="90" t="s">
        <v>663</v>
      </c>
      <c r="C410" s="90" t="s">
        <v>59</v>
      </c>
      <c r="D410" s="90" t="s">
        <v>59</v>
      </c>
      <c r="E410" s="92" t="s">
        <v>211</v>
      </c>
      <c r="F410" s="90" t="s">
        <v>320</v>
      </c>
      <c r="G410" s="93" t="s">
        <v>52</v>
      </c>
      <c r="H410" s="90"/>
      <c r="I410" s="93">
        <v>1</v>
      </c>
      <c r="J410" s="90" t="s">
        <v>62</v>
      </c>
      <c r="K410" s="93" t="s">
        <v>63</v>
      </c>
      <c r="L410" s="114">
        <v>44060</v>
      </c>
      <c r="M410" s="114">
        <v>44060</v>
      </c>
      <c r="N410" s="94">
        <v>44060</v>
      </c>
      <c r="O410" s="94">
        <v>44060</v>
      </c>
      <c r="P410" s="96" t="s">
        <v>1196</v>
      </c>
      <c r="Q410" s="92"/>
      <c r="R410" s="90" t="s">
        <v>1197</v>
      </c>
      <c r="S410" s="90"/>
      <c r="T410" s="95" t="s">
        <v>75</v>
      </c>
      <c r="U410" s="90"/>
      <c r="V410" s="131"/>
    </row>
    <row r="411" spans="1:22" s="11" customFormat="1" ht="66" hidden="1" customHeight="1" x14ac:dyDescent="0.25">
      <c r="A411" s="89" t="s">
        <v>662</v>
      </c>
      <c r="B411" s="90" t="s">
        <v>663</v>
      </c>
      <c r="C411" s="90" t="s">
        <v>1198</v>
      </c>
      <c r="D411" s="90" t="s">
        <v>1198</v>
      </c>
      <c r="E411" s="92" t="s">
        <v>1199</v>
      </c>
      <c r="F411" s="90" t="s">
        <v>567</v>
      </c>
      <c r="G411" s="93" t="s">
        <v>52</v>
      </c>
      <c r="H411" s="90"/>
      <c r="I411" s="93">
        <v>1</v>
      </c>
      <c r="J411" s="90" t="s">
        <v>54</v>
      </c>
      <c r="K411" s="93"/>
      <c r="L411" s="190">
        <v>44075</v>
      </c>
      <c r="M411" s="190">
        <f>EOMONTH(L411,0)</f>
        <v>44104</v>
      </c>
      <c r="N411" s="94">
        <v>44077</v>
      </c>
      <c r="O411" s="94">
        <v>44077</v>
      </c>
      <c r="P411" s="96" t="s">
        <v>1200</v>
      </c>
      <c r="Q411" s="92"/>
      <c r="R411" s="90" t="s">
        <v>1201</v>
      </c>
      <c r="S411" s="90"/>
      <c r="T411" s="95" t="s">
        <v>75</v>
      </c>
      <c r="U411" s="90"/>
      <c r="V411" s="131"/>
    </row>
    <row r="412" spans="1:22" s="11" customFormat="1" ht="66" hidden="1" customHeight="1" x14ac:dyDescent="0.25">
      <c r="A412" s="89" t="s">
        <v>662</v>
      </c>
      <c r="B412" s="90" t="s">
        <v>663</v>
      </c>
      <c r="C412" s="90" t="s">
        <v>1202</v>
      </c>
      <c r="D412" s="90" t="s">
        <v>1202</v>
      </c>
      <c r="E412" s="92" t="s">
        <v>1203</v>
      </c>
      <c r="F412" s="90" t="s">
        <v>1204</v>
      </c>
      <c r="G412" s="93" t="s">
        <v>52</v>
      </c>
      <c r="H412" s="90"/>
      <c r="I412" s="93">
        <v>1</v>
      </c>
      <c r="J412" s="90" t="s">
        <v>54</v>
      </c>
      <c r="K412" s="93"/>
      <c r="L412" s="190">
        <v>44075</v>
      </c>
      <c r="M412" s="190">
        <f>EOMONTH(L412,0)</f>
        <v>44104</v>
      </c>
      <c r="N412" s="94">
        <v>44077</v>
      </c>
      <c r="O412" s="94">
        <v>44077</v>
      </c>
      <c r="P412" s="96" t="s">
        <v>1205</v>
      </c>
      <c r="Q412" s="92"/>
      <c r="R412" s="90" t="s">
        <v>1201</v>
      </c>
      <c r="S412" s="90"/>
      <c r="T412" s="95" t="s">
        <v>75</v>
      </c>
      <c r="U412" s="90"/>
      <c r="V412" s="131"/>
    </row>
    <row r="413" spans="1:22" s="11" customFormat="1" ht="66" hidden="1" customHeight="1" x14ac:dyDescent="0.25">
      <c r="A413" s="89" t="s">
        <v>662</v>
      </c>
      <c r="B413" s="90" t="s">
        <v>663</v>
      </c>
      <c r="C413" s="90" t="s">
        <v>59</v>
      </c>
      <c r="D413" s="90" t="s">
        <v>59</v>
      </c>
      <c r="E413" s="92" t="s">
        <v>211</v>
      </c>
      <c r="F413" s="90" t="s">
        <v>1204</v>
      </c>
      <c r="G413" s="93" t="s">
        <v>52</v>
      </c>
      <c r="H413" s="90"/>
      <c r="I413" s="93">
        <v>1</v>
      </c>
      <c r="J413" s="90" t="s">
        <v>62</v>
      </c>
      <c r="K413" s="93" t="s">
        <v>63</v>
      </c>
      <c r="L413" s="190">
        <v>44074</v>
      </c>
      <c r="M413" s="190">
        <v>44075</v>
      </c>
      <c r="N413" s="127">
        <v>44074</v>
      </c>
      <c r="O413" s="127">
        <v>44075</v>
      </c>
      <c r="P413" s="96" t="s">
        <v>1206</v>
      </c>
      <c r="Q413" s="92"/>
      <c r="R413" s="90" t="s">
        <v>1207</v>
      </c>
      <c r="S413" s="90"/>
      <c r="T413" s="95" t="s">
        <v>75</v>
      </c>
      <c r="U413" s="90"/>
      <c r="V413" s="131"/>
    </row>
    <row r="414" spans="1:22" s="11" customFormat="1" ht="66" hidden="1" customHeight="1" x14ac:dyDescent="0.25">
      <c r="A414" s="89" t="s">
        <v>662</v>
      </c>
      <c r="B414" s="90" t="s">
        <v>663</v>
      </c>
      <c r="C414" s="90" t="s">
        <v>1208</v>
      </c>
      <c r="D414" s="90" t="s">
        <v>1208</v>
      </c>
      <c r="E414" s="92" t="s">
        <v>1209</v>
      </c>
      <c r="F414" s="90" t="s">
        <v>1210</v>
      </c>
      <c r="G414" s="93" t="s">
        <v>52</v>
      </c>
      <c r="H414" s="90"/>
      <c r="I414" s="93">
        <v>1</v>
      </c>
      <c r="J414" s="90" t="s">
        <v>54</v>
      </c>
      <c r="K414" s="93" t="s">
        <v>55</v>
      </c>
      <c r="L414" s="190">
        <v>44089</v>
      </c>
      <c r="M414" s="190">
        <v>44093</v>
      </c>
      <c r="N414" s="127">
        <v>44083</v>
      </c>
      <c r="O414" s="127">
        <v>44083</v>
      </c>
      <c r="P414" s="96" t="s">
        <v>1211</v>
      </c>
      <c r="Q414" s="92"/>
      <c r="R414" s="90" t="s">
        <v>1201</v>
      </c>
      <c r="S414" s="90"/>
      <c r="T414" s="95" t="s">
        <v>75</v>
      </c>
      <c r="U414" s="90"/>
      <c r="V414" s="131"/>
    </row>
    <row r="415" spans="1:22" s="11" customFormat="1" ht="66" hidden="1" customHeight="1" x14ac:dyDescent="0.25">
      <c r="A415" s="89" t="s">
        <v>662</v>
      </c>
      <c r="B415" s="90" t="s">
        <v>663</v>
      </c>
      <c r="C415" s="90" t="s">
        <v>1212</v>
      </c>
      <c r="D415" s="90" t="s">
        <v>1212</v>
      </c>
      <c r="E415" s="92" t="s">
        <v>1213</v>
      </c>
      <c r="F415" s="90" t="s">
        <v>1214</v>
      </c>
      <c r="G415" s="93" t="s">
        <v>52</v>
      </c>
      <c r="H415" s="90"/>
      <c r="I415" s="93">
        <v>1</v>
      </c>
      <c r="J415" s="90" t="s">
        <v>54</v>
      </c>
      <c r="K415" s="93" t="s">
        <v>55</v>
      </c>
      <c r="L415" s="190">
        <v>44107</v>
      </c>
      <c r="M415" s="190">
        <v>44111</v>
      </c>
      <c r="N415" s="127">
        <v>44083</v>
      </c>
      <c r="O415" s="127">
        <v>44083</v>
      </c>
      <c r="P415" s="96" t="s">
        <v>1215</v>
      </c>
      <c r="Q415" s="92"/>
      <c r="R415" s="90" t="s">
        <v>1201</v>
      </c>
      <c r="S415" s="90"/>
      <c r="T415" s="95" t="s">
        <v>75</v>
      </c>
      <c r="U415" s="90"/>
      <c r="V415" s="131"/>
    </row>
    <row r="416" spans="1:22" s="161" customFormat="1" ht="66" hidden="1" customHeight="1" x14ac:dyDescent="0.25">
      <c r="A416" s="113" t="s">
        <v>662</v>
      </c>
      <c r="B416" s="155" t="s">
        <v>1216</v>
      </c>
      <c r="C416" s="155" t="s">
        <v>1217</v>
      </c>
      <c r="D416" s="155" t="s">
        <v>1218</v>
      </c>
      <c r="E416" s="157" t="s">
        <v>1219</v>
      </c>
      <c r="F416" s="155" t="s">
        <v>1220</v>
      </c>
      <c r="G416" s="158" t="s">
        <v>703</v>
      </c>
      <c r="H416" s="155"/>
      <c r="I416" s="158">
        <v>1</v>
      </c>
      <c r="J416" s="155" t="s">
        <v>10001</v>
      </c>
      <c r="K416" s="158" t="s">
        <v>55</v>
      </c>
      <c r="L416" s="190">
        <v>44105</v>
      </c>
      <c r="M416" s="190">
        <f t="shared" ref="M416:M424" si="1">EOMONTH(L416,0)</f>
        <v>44135</v>
      </c>
      <c r="N416" s="127">
        <v>44105</v>
      </c>
      <c r="O416" s="127">
        <f t="shared" ref="O416:O424" si="2">EOMONTH(N416,0)</f>
        <v>44135</v>
      </c>
      <c r="P416" s="124" t="s">
        <v>1222</v>
      </c>
      <c r="Q416" s="157"/>
      <c r="R416" s="155" t="s">
        <v>1223</v>
      </c>
      <c r="S416" s="155"/>
      <c r="T416" s="159"/>
      <c r="U416" s="155" t="s">
        <v>58</v>
      </c>
      <c r="V416" s="160"/>
    </row>
    <row r="417" spans="1:22" s="11" customFormat="1" ht="66" hidden="1" customHeight="1" x14ac:dyDescent="0.25">
      <c r="A417" s="89" t="s">
        <v>662</v>
      </c>
      <c r="B417" s="90" t="s">
        <v>1216</v>
      </c>
      <c r="C417" s="90" t="s">
        <v>1217</v>
      </c>
      <c r="D417" s="155" t="s">
        <v>1224</v>
      </c>
      <c r="E417" s="92" t="s">
        <v>1219</v>
      </c>
      <c r="F417" s="90" t="s">
        <v>1220</v>
      </c>
      <c r="G417" s="93" t="s">
        <v>703</v>
      </c>
      <c r="H417" s="90"/>
      <c r="I417" s="93">
        <v>1</v>
      </c>
      <c r="J417" s="90" t="s">
        <v>10001</v>
      </c>
      <c r="K417" s="93" t="s">
        <v>55</v>
      </c>
      <c r="L417" s="190">
        <v>44136</v>
      </c>
      <c r="M417" s="190">
        <f t="shared" si="1"/>
        <v>44165</v>
      </c>
      <c r="N417" s="127">
        <v>44136</v>
      </c>
      <c r="O417" s="127">
        <f t="shared" si="2"/>
        <v>44165</v>
      </c>
      <c r="P417" s="96" t="s">
        <v>1222</v>
      </c>
      <c r="Q417" s="92"/>
      <c r="R417" s="90" t="s">
        <v>1223</v>
      </c>
      <c r="S417" s="90"/>
      <c r="T417" s="95"/>
      <c r="U417" s="90" t="s">
        <v>58</v>
      </c>
      <c r="V417" s="131"/>
    </row>
    <row r="418" spans="1:22" s="11" customFormat="1" ht="66" hidden="1" customHeight="1" x14ac:dyDescent="0.25">
      <c r="A418" s="89" t="s">
        <v>662</v>
      </c>
      <c r="B418" s="90" t="s">
        <v>1216</v>
      </c>
      <c r="C418" s="90" t="s">
        <v>1217</v>
      </c>
      <c r="D418" s="155" t="s">
        <v>1225</v>
      </c>
      <c r="E418" s="92" t="s">
        <v>1219</v>
      </c>
      <c r="F418" s="90" t="s">
        <v>1220</v>
      </c>
      <c r="G418" s="93" t="s">
        <v>703</v>
      </c>
      <c r="H418" s="90"/>
      <c r="I418" s="93">
        <v>1</v>
      </c>
      <c r="J418" s="90" t="s">
        <v>10001</v>
      </c>
      <c r="K418" s="93" t="s">
        <v>55</v>
      </c>
      <c r="L418" s="190">
        <v>44166</v>
      </c>
      <c r="M418" s="190">
        <f t="shared" si="1"/>
        <v>44196</v>
      </c>
      <c r="N418" s="127">
        <v>44166</v>
      </c>
      <c r="O418" s="127">
        <f t="shared" si="2"/>
        <v>44196</v>
      </c>
      <c r="P418" s="96" t="s">
        <v>1222</v>
      </c>
      <c r="Q418" s="92"/>
      <c r="R418" s="90" t="s">
        <v>1223</v>
      </c>
      <c r="S418" s="90"/>
      <c r="T418" s="95"/>
      <c r="U418" s="90" t="s">
        <v>58</v>
      </c>
      <c r="V418" s="131"/>
    </row>
    <row r="419" spans="1:22" s="11" customFormat="1" ht="66" hidden="1" customHeight="1" x14ac:dyDescent="0.25">
      <c r="A419" s="89" t="s">
        <v>662</v>
      </c>
      <c r="B419" s="90" t="s">
        <v>1216</v>
      </c>
      <c r="C419" s="90" t="s">
        <v>1217</v>
      </c>
      <c r="D419" s="155" t="s">
        <v>1226</v>
      </c>
      <c r="E419" s="92" t="s">
        <v>1219</v>
      </c>
      <c r="F419" s="90" t="s">
        <v>1220</v>
      </c>
      <c r="G419" s="93" t="s">
        <v>703</v>
      </c>
      <c r="H419" s="90"/>
      <c r="I419" s="93">
        <v>1</v>
      </c>
      <c r="J419" s="90" t="s">
        <v>10001</v>
      </c>
      <c r="K419" s="93" t="s">
        <v>55</v>
      </c>
      <c r="L419" s="190">
        <v>44197</v>
      </c>
      <c r="M419" s="190">
        <f t="shared" si="1"/>
        <v>44227</v>
      </c>
      <c r="N419" s="127">
        <v>44197</v>
      </c>
      <c r="O419" s="127">
        <f t="shared" si="2"/>
        <v>44227</v>
      </c>
      <c r="P419" s="96" t="s">
        <v>1222</v>
      </c>
      <c r="Q419" s="92"/>
      <c r="R419" s="90" t="s">
        <v>1223</v>
      </c>
      <c r="S419" s="90"/>
      <c r="T419" s="95"/>
      <c r="U419" s="90" t="s">
        <v>58</v>
      </c>
      <c r="V419" s="131"/>
    </row>
    <row r="420" spans="1:22" s="11" customFormat="1" ht="66" hidden="1" customHeight="1" x14ac:dyDescent="0.25">
      <c r="A420" s="89" t="s">
        <v>662</v>
      </c>
      <c r="B420" s="90" t="s">
        <v>1216</v>
      </c>
      <c r="C420" s="90" t="s">
        <v>1217</v>
      </c>
      <c r="D420" s="155" t="s">
        <v>1227</v>
      </c>
      <c r="E420" s="92" t="s">
        <v>1219</v>
      </c>
      <c r="F420" s="90" t="s">
        <v>1220</v>
      </c>
      <c r="G420" s="93" t="s">
        <v>703</v>
      </c>
      <c r="H420" s="90"/>
      <c r="I420" s="93">
        <v>1</v>
      </c>
      <c r="J420" s="90" t="s">
        <v>10001</v>
      </c>
      <c r="K420" s="93" t="s">
        <v>55</v>
      </c>
      <c r="L420" s="190">
        <v>44228</v>
      </c>
      <c r="M420" s="190">
        <f t="shared" si="1"/>
        <v>44255</v>
      </c>
      <c r="N420" s="127">
        <v>44228</v>
      </c>
      <c r="O420" s="127">
        <f t="shared" si="2"/>
        <v>44255</v>
      </c>
      <c r="P420" s="96" t="s">
        <v>1222</v>
      </c>
      <c r="Q420" s="92"/>
      <c r="R420" s="90" t="s">
        <v>1223</v>
      </c>
      <c r="S420" s="90"/>
      <c r="T420" s="95"/>
      <c r="U420" s="90" t="s">
        <v>58</v>
      </c>
      <c r="V420" s="131"/>
    </row>
    <row r="421" spans="1:22" s="11" customFormat="1" ht="66" hidden="1" customHeight="1" x14ac:dyDescent="0.25">
      <c r="A421" s="89" t="s">
        <v>662</v>
      </c>
      <c r="B421" s="90" t="s">
        <v>1216</v>
      </c>
      <c r="C421" s="90" t="s">
        <v>1217</v>
      </c>
      <c r="D421" s="155" t="s">
        <v>1228</v>
      </c>
      <c r="E421" s="92" t="s">
        <v>1219</v>
      </c>
      <c r="F421" s="90" t="s">
        <v>1220</v>
      </c>
      <c r="G421" s="93" t="s">
        <v>703</v>
      </c>
      <c r="H421" s="90"/>
      <c r="I421" s="93">
        <v>1</v>
      </c>
      <c r="J421" s="90" t="s">
        <v>10001</v>
      </c>
      <c r="K421" s="93" t="s">
        <v>55</v>
      </c>
      <c r="L421" s="190">
        <v>44256</v>
      </c>
      <c r="M421" s="190">
        <f t="shared" si="1"/>
        <v>44286</v>
      </c>
      <c r="N421" s="127">
        <v>44256</v>
      </c>
      <c r="O421" s="127">
        <f t="shared" si="2"/>
        <v>44286</v>
      </c>
      <c r="P421" s="96" t="s">
        <v>1222</v>
      </c>
      <c r="Q421" s="92"/>
      <c r="R421" s="90" t="s">
        <v>1223</v>
      </c>
      <c r="S421" s="90"/>
      <c r="T421" s="95"/>
      <c r="U421" s="90" t="s">
        <v>58</v>
      </c>
      <c r="V421" s="131"/>
    </row>
    <row r="422" spans="1:22" s="11" customFormat="1" ht="66" hidden="1" customHeight="1" x14ac:dyDescent="0.25">
      <c r="A422" s="89" t="s">
        <v>662</v>
      </c>
      <c r="B422" s="90" t="s">
        <v>1216</v>
      </c>
      <c r="C422" s="90" t="s">
        <v>1217</v>
      </c>
      <c r="D422" s="155" t="s">
        <v>1229</v>
      </c>
      <c r="E422" s="92" t="s">
        <v>1219</v>
      </c>
      <c r="F422" s="90" t="s">
        <v>1220</v>
      </c>
      <c r="G422" s="93" t="s">
        <v>703</v>
      </c>
      <c r="H422" s="90"/>
      <c r="I422" s="93">
        <v>1</v>
      </c>
      <c r="J422" s="90" t="s">
        <v>10001</v>
      </c>
      <c r="K422" s="93" t="s">
        <v>55</v>
      </c>
      <c r="L422" s="190">
        <v>44287</v>
      </c>
      <c r="M422" s="190">
        <f t="shared" si="1"/>
        <v>44316</v>
      </c>
      <c r="N422" s="127">
        <v>44287</v>
      </c>
      <c r="O422" s="127">
        <f t="shared" si="2"/>
        <v>44316</v>
      </c>
      <c r="P422" s="96" t="s">
        <v>1222</v>
      </c>
      <c r="Q422" s="92"/>
      <c r="R422" s="90" t="s">
        <v>1223</v>
      </c>
      <c r="S422" s="90"/>
      <c r="T422" s="95"/>
      <c r="U422" s="90" t="s">
        <v>58</v>
      </c>
      <c r="V422" s="131"/>
    </row>
    <row r="423" spans="1:22" s="11" customFormat="1" ht="66" hidden="1" customHeight="1" x14ac:dyDescent="0.25">
      <c r="A423" s="89" t="s">
        <v>662</v>
      </c>
      <c r="B423" s="90" t="s">
        <v>1216</v>
      </c>
      <c r="C423" s="90" t="s">
        <v>1217</v>
      </c>
      <c r="D423" s="155" t="s">
        <v>1230</v>
      </c>
      <c r="E423" s="92" t="s">
        <v>1219</v>
      </c>
      <c r="F423" s="90" t="s">
        <v>1220</v>
      </c>
      <c r="G423" s="93" t="s">
        <v>703</v>
      </c>
      <c r="H423" s="90"/>
      <c r="I423" s="93">
        <v>1</v>
      </c>
      <c r="J423" s="90" t="s">
        <v>10001</v>
      </c>
      <c r="K423" s="93" t="s">
        <v>55</v>
      </c>
      <c r="L423" s="190">
        <v>44317</v>
      </c>
      <c r="M423" s="190">
        <f t="shared" si="1"/>
        <v>44347</v>
      </c>
      <c r="N423" s="127">
        <v>44317</v>
      </c>
      <c r="O423" s="127">
        <f t="shared" si="2"/>
        <v>44347</v>
      </c>
      <c r="P423" s="96" t="s">
        <v>1222</v>
      </c>
      <c r="Q423" s="92"/>
      <c r="R423" s="90" t="s">
        <v>1223</v>
      </c>
      <c r="S423" s="90"/>
      <c r="T423" s="95"/>
      <c r="U423" s="90" t="s">
        <v>58</v>
      </c>
      <c r="V423" s="131"/>
    </row>
    <row r="424" spans="1:22" s="11" customFormat="1" ht="66" hidden="1" customHeight="1" x14ac:dyDescent="0.25">
      <c r="A424" s="89" t="s">
        <v>662</v>
      </c>
      <c r="B424" s="90" t="s">
        <v>1216</v>
      </c>
      <c r="C424" s="90" t="s">
        <v>1217</v>
      </c>
      <c r="D424" s="155" t="s">
        <v>1231</v>
      </c>
      <c r="E424" s="92" t="s">
        <v>1219</v>
      </c>
      <c r="F424" s="90" t="s">
        <v>1220</v>
      </c>
      <c r="G424" s="93" t="s">
        <v>703</v>
      </c>
      <c r="H424" s="90"/>
      <c r="I424" s="93">
        <v>1</v>
      </c>
      <c r="J424" s="90" t="s">
        <v>10001</v>
      </c>
      <c r="K424" s="93" t="s">
        <v>55</v>
      </c>
      <c r="L424" s="190">
        <v>44348</v>
      </c>
      <c r="M424" s="190">
        <f t="shared" si="1"/>
        <v>44377</v>
      </c>
      <c r="N424" s="127">
        <v>44348</v>
      </c>
      <c r="O424" s="127">
        <f t="shared" si="2"/>
        <v>44377</v>
      </c>
      <c r="P424" s="96" t="s">
        <v>1222</v>
      </c>
      <c r="Q424" s="92"/>
      <c r="R424" s="90" t="s">
        <v>1223</v>
      </c>
      <c r="S424" s="90"/>
      <c r="T424" s="95"/>
      <c r="U424" s="90" t="s">
        <v>58</v>
      </c>
      <c r="V424" s="131"/>
    </row>
    <row r="425" spans="1:22" s="161" customFormat="1" ht="66" hidden="1" customHeight="1" x14ac:dyDescent="0.25">
      <c r="A425" s="113" t="s">
        <v>662</v>
      </c>
      <c r="B425" s="155" t="s">
        <v>1216</v>
      </c>
      <c r="C425" s="155" t="s">
        <v>1217</v>
      </c>
      <c r="D425" s="155" t="s">
        <v>1232</v>
      </c>
      <c r="E425" s="157" t="s">
        <v>1219</v>
      </c>
      <c r="F425" s="155" t="s">
        <v>1220</v>
      </c>
      <c r="G425" s="158" t="s">
        <v>703</v>
      </c>
      <c r="H425" s="155"/>
      <c r="I425" s="158">
        <v>1</v>
      </c>
      <c r="J425" s="155" t="s">
        <v>10001</v>
      </c>
      <c r="K425" s="158" t="s">
        <v>55</v>
      </c>
      <c r="L425" s="190">
        <v>44378</v>
      </c>
      <c r="M425" s="190">
        <v>44407</v>
      </c>
      <c r="N425" s="127">
        <v>44378</v>
      </c>
      <c r="O425" s="127">
        <v>44407</v>
      </c>
      <c r="P425" s="96" t="s">
        <v>1222</v>
      </c>
      <c r="Q425" s="157"/>
      <c r="R425" s="155" t="s">
        <v>1223</v>
      </c>
      <c r="S425" s="155"/>
      <c r="T425" s="159" t="s">
        <v>66</v>
      </c>
      <c r="U425" s="155"/>
      <c r="V425" s="160"/>
    </row>
    <row r="426" spans="1:22" s="11" customFormat="1" ht="66" hidden="1" customHeight="1" x14ac:dyDescent="0.25">
      <c r="A426" s="89" t="s">
        <v>662</v>
      </c>
      <c r="B426" s="90" t="s">
        <v>1216</v>
      </c>
      <c r="C426" s="90" t="s">
        <v>1217</v>
      </c>
      <c r="D426" s="155" t="s">
        <v>1233</v>
      </c>
      <c r="E426" s="92" t="s">
        <v>1219</v>
      </c>
      <c r="F426" s="90" t="s">
        <v>1220</v>
      </c>
      <c r="G426" s="93" t="s">
        <v>703</v>
      </c>
      <c r="H426" s="90"/>
      <c r="I426" s="93">
        <v>1</v>
      </c>
      <c r="J426" s="90" t="s">
        <v>10001</v>
      </c>
      <c r="K426" s="93" t="s">
        <v>55</v>
      </c>
      <c r="L426" s="190">
        <v>44409</v>
      </c>
      <c r="M426" s="190">
        <f t="shared" ref="M426:N451" si="3">EOMONTH(L426,0)</f>
        <v>44439</v>
      </c>
      <c r="N426" s="127">
        <v>44439</v>
      </c>
      <c r="O426" s="127">
        <v>44502</v>
      </c>
      <c r="P426" s="96" t="s">
        <v>1222</v>
      </c>
      <c r="Q426" s="92"/>
      <c r="R426" s="155" t="s">
        <v>1223</v>
      </c>
      <c r="S426" s="90"/>
      <c r="T426" s="95" t="s">
        <v>66</v>
      </c>
      <c r="U426" s="90"/>
      <c r="V426" s="131"/>
    </row>
    <row r="427" spans="1:22" s="11" customFormat="1" ht="66" hidden="1" customHeight="1" x14ac:dyDescent="0.25">
      <c r="A427" s="89" t="s">
        <v>662</v>
      </c>
      <c r="B427" s="90" t="s">
        <v>1216</v>
      </c>
      <c r="C427" s="90" t="s">
        <v>1217</v>
      </c>
      <c r="D427" s="155" t="s">
        <v>1234</v>
      </c>
      <c r="E427" s="92" t="s">
        <v>1219</v>
      </c>
      <c r="F427" s="90" t="s">
        <v>1220</v>
      </c>
      <c r="G427" s="93" t="s">
        <v>703</v>
      </c>
      <c r="H427" s="90"/>
      <c r="I427" s="93">
        <v>1</v>
      </c>
      <c r="J427" s="90" t="s">
        <v>10001</v>
      </c>
      <c r="K427" s="93" t="s">
        <v>55</v>
      </c>
      <c r="L427" s="114">
        <v>44440</v>
      </c>
      <c r="M427" s="190">
        <f t="shared" si="3"/>
        <v>44469</v>
      </c>
      <c r="N427" s="127">
        <v>44469</v>
      </c>
      <c r="O427" s="127">
        <v>44477</v>
      </c>
      <c r="P427" s="96" t="s">
        <v>1222</v>
      </c>
      <c r="Q427" s="92"/>
      <c r="R427" s="90" t="s">
        <v>1223</v>
      </c>
      <c r="S427" s="90"/>
      <c r="T427" s="95" t="s">
        <v>66</v>
      </c>
      <c r="U427" s="90"/>
      <c r="V427" s="131"/>
    </row>
    <row r="428" spans="1:22" s="11" customFormat="1" ht="66" hidden="1" customHeight="1" x14ac:dyDescent="0.25">
      <c r="A428" s="89" t="s">
        <v>662</v>
      </c>
      <c r="B428" s="90" t="s">
        <v>1216</v>
      </c>
      <c r="C428" s="90" t="s">
        <v>1217</v>
      </c>
      <c r="D428" s="155" t="s">
        <v>1235</v>
      </c>
      <c r="E428" s="92" t="s">
        <v>1219</v>
      </c>
      <c r="F428" s="90" t="s">
        <v>1220</v>
      </c>
      <c r="G428" s="93" t="s">
        <v>703</v>
      </c>
      <c r="H428" s="90"/>
      <c r="I428" s="93">
        <v>1</v>
      </c>
      <c r="J428" s="90" t="s">
        <v>10001</v>
      </c>
      <c r="K428" s="93" t="s">
        <v>55</v>
      </c>
      <c r="L428" s="190">
        <v>44470</v>
      </c>
      <c r="M428" s="190">
        <f t="shared" si="3"/>
        <v>44500</v>
      </c>
      <c r="N428" s="127">
        <v>44500</v>
      </c>
      <c r="O428" s="127">
        <v>44502</v>
      </c>
      <c r="P428" s="96" t="s">
        <v>1222</v>
      </c>
      <c r="Q428" s="92"/>
      <c r="R428" s="90" t="s">
        <v>1223</v>
      </c>
      <c r="S428" s="90"/>
      <c r="T428" s="95" t="s">
        <v>66</v>
      </c>
      <c r="U428" s="90"/>
      <c r="V428" s="131"/>
    </row>
    <row r="429" spans="1:22" s="11" customFormat="1" ht="66" hidden="1" customHeight="1" x14ac:dyDescent="0.25">
      <c r="A429" s="89" t="s">
        <v>662</v>
      </c>
      <c r="B429" s="90" t="s">
        <v>1216</v>
      </c>
      <c r="C429" s="90" t="s">
        <v>1217</v>
      </c>
      <c r="D429" s="155" t="s">
        <v>1236</v>
      </c>
      <c r="E429" s="92" t="s">
        <v>1219</v>
      </c>
      <c r="F429" s="90" t="s">
        <v>1220</v>
      </c>
      <c r="G429" s="93" t="s">
        <v>703</v>
      </c>
      <c r="H429" s="90"/>
      <c r="I429" s="93">
        <v>1</v>
      </c>
      <c r="J429" s="90" t="s">
        <v>10001</v>
      </c>
      <c r="K429" s="93" t="s">
        <v>55</v>
      </c>
      <c r="L429" s="190">
        <v>44501</v>
      </c>
      <c r="M429" s="190">
        <f t="shared" si="3"/>
        <v>44530</v>
      </c>
      <c r="N429" s="127">
        <f>EOMONTH(M429,0)</f>
        <v>44530</v>
      </c>
      <c r="O429" s="127">
        <v>44540</v>
      </c>
      <c r="P429" s="96" t="s">
        <v>1222</v>
      </c>
      <c r="Q429" s="92"/>
      <c r="R429" s="90" t="s">
        <v>1223</v>
      </c>
      <c r="S429" s="90"/>
      <c r="T429" s="95" t="s">
        <v>66</v>
      </c>
      <c r="U429" s="90"/>
      <c r="V429" s="131"/>
    </row>
    <row r="430" spans="1:22" s="11" customFormat="1" ht="66" hidden="1" customHeight="1" x14ac:dyDescent="0.25">
      <c r="A430" s="89" t="s">
        <v>662</v>
      </c>
      <c r="B430" s="90" t="s">
        <v>1216</v>
      </c>
      <c r="C430" s="90" t="s">
        <v>1217</v>
      </c>
      <c r="D430" s="155" t="s">
        <v>1237</v>
      </c>
      <c r="E430" s="92" t="s">
        <v>1219</v>
      </c>
      <c r="F430" s="90" t="s">
        <v>1220</v>
      </c>
      <c r="G430" s="93" t="s">
        <v>703</v>
      </c>
      <c r="H430" s="90"/>
      <c r="I430" s="93">
        <v>1</v>
      </c>
      <c r="J430" s="90" t="s">
        <v>10001</v>
      </c>
      <c r="K430" s="93" t="s">
        <v>55</v>
      </c>
      <c r="L430" s="190">
        <v>44531</v>
      </c>
      <c r="M430" s="190">
        <f t="shared" si="3"/>
        <v>44561</v>
      </c>
      <c r="N430" s="127">
        <v>44561</v>
      </c>
      <c r="O430" s="127">
        <v>44571</v>
      </c>
      <c r="P430" s="96" t="s">
        <v>1222</v>
      </c>
      <c r="Q430" s="92"/>
      <c r="R430" s="90" t="s">
        <v>1223</v>
      </c>
      <c r="S430" s="90"/>
      <c r="T430" s="95" t="s">
        <v>66</v>
      </c>
      <c r="U430" s="90"/>
      <c r="V430" s="131"/>
    </row>
    <row r="431" spans="1:22" s="11" customFormat="1" ht="66" hidden="1" customHeight="1" x14ac:dyDescent="0.25">
      <c r="A431" s="89" t="s">
        <v>662</v>
      </c>
      <c r="B431" s="90" t="s">
        <v>1216</v>
      </c>
      <c r="C431" s="90" t="s">
        <v>1217</v>
      </c>
      <c r="D431" s="155" t="s">
        <v>1238</v>
      </c>
      <c r="E431" s="92" t="s">
        <v>1219</v>
      </c>
      <c r="F431" s="90" t="s">
        <v>1220</v>
      </c>
      <c r="G431" s="93" t="s">
        <v>703</v>
      </c>
      <c r="H431" s="90"/>
      <c r="I431" s="93">
        <v>1</v>
      </c>
      <c r="J431" s="90" t="s">
        <v>10001</v>
      </c>
      <c r="K431" s="93" t="s">
        <v>55</v>
      </c>
      <c r="L431" s="190">
        <v>44562</v>
      </c>
      <c r="M431" s="190">
        <f t="shared" si="3"/>
        <v>44592</v>
      </c>
      <c r="N431" s="127">
        <v>44586</v>
      </c>
      <c r="O431" s="127">
        <v>44586</v>
      </c>
      <c r="P431" s="96" t="s">
        <v>1222</v>
      </c>
      <c r="Q431" s="92"/>
      <c r="R431" s="90" t="s">
        <v>1223</v>
      </c>
      <c r="S431" s="90"/>
      <c r="T431" s="95" t="s">
        <v>66</v>
      </c>
      <c r="U431" s="90"/>
      <c r="V431" s="131"/>
    </row>
    <row r="432" spans="1:22" s="11" customFormat="1" ht="66" hidden="1" customHeight="1" x14ac:dyDescent="0.25">
      <c r="A432" s="89" t="s">
        <v>662</v>
      </c>
      <c r="B432" s="90" t="s">
        <v>1216</v>
      </c>
      <c r="C432" s="90" t="s">
        <v>1217</v>
      </c>
      <c r="D432" s="155" t="s">
        <v>1239</v>
      </c>
      <c r="E432" s="92" t="s">
        <v>1219</v>
      </c>
      <c r="F432" s="90" t="s">
        <v>1220</v>
      </c>
      <c r="G432" s="93" t="s">
        <v>703</v>
      </c>
      <c r="H432" s="90"/>
      <c r="I432" s="93">
        <v>1</v>
      </c>
      <c r="J432" s="90" t="s">
        <v>10001</v>
      </c>
      <c r="K432" s="93" t="s">
        <v>55</v>
      </c>
      <c r="L432" s="190">
        <v>44593</v>
      </c>
      <c r="M432" s="190">
        <f t="shared" si="3"/>
        <v>44620</v>
      </c>
      <c r="N432" s="127">
        <v>44620</v>
      </c>
      <c r="O432" s="127">
        <v>44620</v>
      </c>
      <c r="P432" s="96" t="s">
        <v>1222</v>
      </c>
      <c r="Q432" s="92"/>
      <c r="R432" s="90" t="s">
        <v>1223</v>
      </c>
      <c r="S432" s="90"/>
      <c r="T432" s="95" t="s">
        <v>66</v>
      </c>
      <c r="U432" s="90"/>
      <c r="V432" s="131"/>
    </row>
    <row r="433" spans="1:22" s="11" customFormat="1" ht="66" hidden="1" customHeight="1" x14ac:dyDescent="0.25">
      <c r="A433" s="89" t="s">
        <v>662</v>
      </c>
      <c r="B433" s="90" t="s">
        <v>1216</v>
      </c>
      <c r="C433" s="90" t="s">
        <v>1217</v>
      </c>
      <c r="D433" s="155" t="s">
        <v>1240</v>
      </c>
      <c r="E433" s="92" t="s">
        <v>1219</v>
      </c>
      <c r="F433" s="90" t="s">
        <v>1220</v>
      </c>
      <c r="G433" s="93" t="s">
        <v>703</v>
      </c>
      <c r="H433" s="90"/>
      <c r="I433" s="93">
        <v>1</v>
      </c>
      <c r="J433" s="90" t="s">
        <v>10001</v>
      </c>
      <c r="K433" s="93" t="s">
        <v>55</v>
      </c>
      <c r="L433" s="190">
        <v>44621</v>
      </c>
      <c r="M433" s="190">
        <f t="shared" si="3"/>
        <v>44651</v>
      </c>
      <c r="N433" s="127">
        <f>EOMONTH(M433,0)</f>
        <v>44651</v>
      </c>
      <c r="O433" s="127">
        <v>44666</v>
      </c>
      <c r="P433" s="96" t="s">
        <v>1222</v>
      </c>
      <c r="Q433" s="92"/>
      <c r="R433" s="90" t="s">
        <v>1223</v>
      </c>
      <c r="S433" s="90"/>
      <c r="T433" s="95" t="s">
        <v>66</v>
      </c>
      <c r="U433" s="90"/>
      <c r="V433" s="131"/>
    </row>
    <row r="434" spans="1:22" s="11" customFormat="1" ht="66" hidden="1" customHeight="1" x14ac:dyDescent="0.25">
      <c r="A434" s="89" t="s">
        <v>662</v>
      </c>
      <c r="B434" s="90" t="s">
        <v>1216</v>
      </c>
      <c r="C434" s="90" t="s">
        <v>1217</v>
      </c>
      <c r="D434" s="155" t="s">
        <v>1241</v>
      </c>
      <c r="E434" s="92" t="s">
        <v>1219</v>
      </c>
      <c r="F434" s="90" t="s">
        <v>1220</v>
      </c>
      <c r="G434" s="93" t="s">
        <v>703</v>
      </c>
      <c r="H434" s="90"/>
      <c r="I434" s="93">
        <v>1</v>
      </c>
      <c r="J434" s="90" t="s">
        <v>10001</v>
      </c>
      <c r="K434" s="93" t="s">
        <v>55</v>
      </c>
      <c r="L434" s="190">
        <v>44652</v>
      </c>
      <c r="M434" s="190">
        <f t="shared" si="3"/>
        <v>44681</v>
      </c>
      <c r="N434" s="127">
        <f>EOMONTH(M434,0)</f>
        <v>44681</v>
      </c>
      <c r="O434" s="127">
        <v>44700</v>
      </c>
      <c r="P434" s="96" t="s">
        <v>1222</v>
      </c>
      <c r="Q434" s="92"/>
      <c r="R434" s="90" t="s">
        <v>1223</v>
      </c>
      <c r="S434" s="90"/>
      <c r="T434" s="95" t="s">
        <v>66</v>
      </c>
      <c r="U434" s="90"/>
      <c r="V434" s="131"/>
    </row>
    <row r="435" spans="1:22" s="11" customFormat="1" ht="66" hidden="1" customHeight="1" x14ac:dyDescent="0.25">
      <c r="A435" s="89" t="s">
        <v>662</v>
      </c>
      <c r="B435" s="90" t="s">
        <v>1216</v>
      </c>
      <c r="C435" s="90" t="s">
        <v>1217</v>
      </c>
      <c r="D435" s="155" t="s">
        <v>1242</v>
      </c>
      <c r="E435" s="92" t="s">
        <v>1219</v>
      </c>
      <c r="F435" s="90" t="s">
        <v>1220</v>
      </c>
      <c r="G435" s="93" t="s">
        <v>703</v>
      </c>
      <c r="H435" s="90"/>
      <c r="I435" s="93">
        <v>1</v>
      </c>
      <c r="J435" s="90" t="s">
        <v>10001</v>
      </c>
      <c r="K435" s="93" t="s">
        <v>55</v>
      </c>
      <c r="L435" s="190">
        <v>44682</v>
      </c>
      <c r="M435" s="190">
        <f t="shared" si="3"/>
        <v>44712</v>
      </c>
      <c r="N435" s="127">
        <f>EOMONTH(M435,0)</f>
        <v>44712</v>
      </c>
      <c r="O435" s="127">
        <v>44722</v>
      </c>
      <c r="P435" s="96" t="s">
        <v>1222</v>
      </c>
      <c r="Q435" s="92"/>
      <c r="R435" s="90" t="s">
        <v>1223</v>
      </c>
      <c r="S435" s="90"/>
      <c r="T435" s="95" t="s">
        <v>66</v>
      </c>
      <c r="U435" s="90"/>
      <c r="V435" s="131"/>
    </row>
    <row r="436" spans="1:22" s="11" customFormat="1" ht="66" hidden="1" customHeight="1" x14ac:dyDescent="0.25">
      <c r="A436" s="89" t="s">
        <v>662</v>
      </c>
      <c r="B436" s="90" t="s">
        <v>1216</v>
      </c>
      <c r="C436" s="90" t="s">
        <v>1217</v>
      </c>
      <c r="D436" s="155" t="s">
        <v>1243</v>
      </c>
      <c r="E436" s="92" t="s">
        <v>1219</v>
      </c>
      <c r="F436" s="90" t="s">
        <v>1220</v>
      </c>
      <c r="G436" s="93" t="s">
        <v>703</v>
      </c>
      <c r="H436" s="90"/>
      <c r="I436" s="93">
        <v>1</v>
      </c>
      <c r="J436" s="90" t="s">
        <v>10001</v>
      </c>
      <c r="K436" s="93" t="s">
        <v>55</v>
      </c>
      <c r="L436" s="190">
        <v>44713</v>
      </c>
      <c r="M436" s="190">
        <f t="shared" si="3"/>
        <v>44742</v>
      </c>
      <c r="N436" s="127">
        <f>EOMONTH(M436,0)</f>
        <v>44742</v>
      </c>
      <c r="O436" s="127">
        <v>44723</v>
      </c>
      <c r="P436" s="96" t="s">
        <v>1222</v>
      </c>
      <c r="Q436" s="92"/>
      <c r="R436" s="90" t="s">
        <v>1223</v>
      </c>
      <c r="S436" s="90"/>
      <c r="T436" s="95" t="s">
        <v>66</v>
      </c>
      <c r="U436" s="90"/>
      <c r="V436" s="131"/>
    </row>
    <row r="437" spans="1:22" s="11" customFormat="1" ht="66" hidden="1" customHeight="1" x14ac:dyDescent="0.25">
      <c r="A437" s="89" t="s">
        <v>662</v>
      </c>
      <c r="B437" s="90" t="s">
        <v>1216</v>
      </c>
      <c r="C437" s="90" t="s">
        <v>1217</v>
      </c>
      <c r="D437" s="155" t="s">
        <v>1244</v>
      </c>
      <c r="E437" s="92" t="s">
        <v>1219</v>
      </c>
      <c r="F437" s="90" t="s">
        <v>1220</v>
      </c>
      <c r="G437" s="93" t="s">
        <v>703</v>
      </c>
      <c r="H437" s="90"/>
      <c r="I437" s="93">
        <v>1</v>
      </c>
      <c r="J437" s="90" t="s">
        <v>10001</v>
      </c>
      <c r="K437" s="93" t="s">
        <v>55</v>
      </c>
      <c r="L437" s="190">
        <v>44743</v>
      </c>
      <c r="M437" s="190">
        <f t="shared" si="3"/>
        <v>44773</v>
      </c>
      <c r="N437" s="190">
        <f>EOMONTH(M437,0)</f>
        <v>44773</v>
      </c>
      <c r="O437" s="190">
        <f>EOMONTH(N437,0)</f>
        <v>44773</v>
      </c>
      <c r="P437" s="96" t="s">
        <v>1245</v>
      </c>
      <c r="Q437" s="92"/>
      <c r="R437" s="90" t="s">
        <v>1223</v>
      </c>
      <c r="S437" s="90"/>
      <c r="T437" s="95" t="s">
        <v>66</v>
      </c>
      <c r="U437" s="90"/>
      <c r="V437" s="131"/>
    </row>
    <row r="438" spans="1:22" s="11" customFormat="1" ht="66" hidden="1" customHeight="1" x14ac:dyDescent="0.25">
      <c r="A438" s="89" t="s">
        <v>662</v>
      </c>
      <c r="B438" s="90" t="s">
        <v>1216</v>
      </c>
      <c r="C438" s="90" t="s">
        <v>1217</v>
      </c>
      <c r="D438" s="155" t="s">
        <v>1246</v>
      </c>
      <c r="E438" s="92" t="s">
        <v>1219</v>
      </c>
      <c r="F438" s="90" t="s">
        <v>1220</v>
      </c>
      <c r="G438" s="93" t="s">
        <v>703</v>
      </c>
      <c r="H438" s="90"/>
      <c r="I438" s="93">
        <v>1</v>
      </c>
      <c r="J438" s="90" t="s">
        <v>10001</v>
      </c>
      <c r="K438" s="93" t="s">
        <v>55</v>
      </c>
      <c r="L438" s="190">
        <v>44774</v>
      </c>
      <c r="M438" s="190">
        <f t="shared" si="3"/>
        <v>44804</v>
      </c>
      <c r="N438" s="190">
        <f t="shared" si="3"/>
        <v>44804</v>
      </c>
      <c r="O438" s="127">
        <v>44817</v>
      </c>
      <c r="P438" s="96" t="s">
        <v>1247</v>
      </c>
      <c r="Q438" s="92"/>
      <c r="R438" s="90" t="s">
        <v>1223</v>
      </c>
      <c r="S438" s="90"/>
      <c r="T438" s="95" t="s">
        <v>66</v>
      </c>
      <c r="U438" s="155"/>
      <c r="V438" s="131"/>
    </row>
    <row r="439" spans="1:22" s="11" customFormat="1" ht="66" hidden="1" customHeight="1" x14ac:dyDescent="0.25">
      <c r="A439" s="89" t="s">
        <v>662</v>
      </c>
      <c r="B439" s="90" t="s">
        <v>1216</v>
      </c>
      <c r="C439" s="90" t="s">
        <v>1217</v>
      </c>
      <c r="D439" s="155" t="s">
        <v>1248</v>
      </c>
      <c r="E439" s="177" t="s">
        <v>1219</v>
      </c>
      <c r="F439" s="90" t="s">
        <v>1220</v>
      </c>
      <c r="G439" s="93" t="s">
        <v>703</v>
      </c>
      <c r="H439" s="90"/>
      <c r="I439" s="93">
        <v>1</v>
      </c>
      <c r="J439" s="90" t="s">
        <v>10001</v>
      </c>
      <c r="K439" s="93" t="s">
        <v>55</v>
      </c>
      <c r="L439" s="190">
        <v>44805</v>
      </c>
      <c r="M439" s="190">
        <f t="shared" si="3"/>
        <v>44834</v>
      </c>
      <c r="N439" s="127">
        <v>44834</v>
      </c>
      <c r="O439" s="127">
        <v>44852</v>
      </c>
      <c r="P439" s="96" t="s">
        <v>1249</v>
      </c>
      <c r="Q439" s="92"/>
      <c r="R439" s="90" t="s">
        <v>1250</v>
      </c>
      <c r="S439" s="90"/>
      <c r="T439" s="95" t="s">
        <v>66</v>
      </c>
      <c r="U439" s="90"/>
      <c r="V439" s="131"/>
    </row>
    <row r="440" spans="1:22" s="11" customFormat="1" ht="66" hidden="1" customHeight="1" x14ac:dyDescent="0.25">
      <c r="A440" s="89" t="s">
        <v>662</v>
      </c>
      <c r="B440" s="90" t="s">
        <v>1216</v>
      </c>
      <c r="C440" s="90" t="s">
        <v>1217</v>
      </c>
      <c r="D440" s="155" t="s">
        <v>1251</v>
      </c>
      <c r="E440" s="177" t="s">
        <v>1219</v>
      </c>
      <c r="F440" s="90" t="s">
        <v>1220</v>
      </c>
      <c r="G440" s="158" t="s">
        <v>703</v>
      </c>
      <c r="H440" s="90"/>
      <c r="I440" s="93">
        <v>1</v>
      </c>
      <c r="J440" s="90" t="s">
        <v>10001</v>
      </c>
      <c r="K440" s="93" t="s">
        <v>55</v>
      </c>
      <c r="L440" s="190">
        <v>44835</v>
      </c>
      <c r="M440" s="190">
        <f t="shared" si="3"/>
        <v>44865</v>
      </c>
      <c r="N440" s="190">
        <f t="shared" si="3"/>
        <v>44865</v>
      </c>
      <c r="O440" s="127">
        <v>44887</v>
      </c>
      <c r="P440" s="96" t="s">
        <v>1252</v>
      </c>
      <c r="Q440" s="92"/>
      <c r="R440" s="90" t="s">
        <v>1250</v>
      </c>
      <c r="S440" s="90"/>
      <c r="T440" s="95" t="s">
        <v>66</v>
      </c>
      <c r="U440" s="90"/>
      <c r="V440" s="131"/>
    </row>
    <row r="441" spans="1:22" s="11" customFormat="1" ht="66" hidden="1" customHeight="1" x14ac:dyDescent="0.25">
      <c r="A441" s="89" t="s">
        <v>662</v>
      </c>
      <c r="B441" s="90" t="s">
        <v>1216</v>
      </c>
      <c r="C441" s="90" t="s">
        <v>1217</v>
      </c>
      <c r="D441" s="155" t="s">
        <v>1253</v>
      </c>
      <c r="E441" s="177" t="s">
        <v>1219</v>
      </c>
      <c r="F441" s="90" t="s">
        <v>1220</v>
      </c>
      <c r="G441" s="93" t="s">
        <v>703</v>
      </c>
      <c r="H441" s="90"/>
      <c r="I441" s="93">
        <v>1</v>
      </c>
      <c r="J441" s="90" t="s">
        <v>10001</v>
      </c>
      <c r="K441" s="93" t="s">
        <v>55</v>
      </c>
      <c r="L441" s="190">
        <v>44866</v>
      </c>
      <c r="M441" s="190">
        <f t="shared" si="3"/>
        <v>44895</v>
      </c>
      <c r="N441" s="190">
        <f t="shared" si="3"/>
        <v>44895</v>
      </c>
      <c r="O441" s="127">
        <v>44908</v>
      </c>
      <c r="P441" s="96" t="s">
        <v>1254</v>
      </c>
      <c r="Q441" s="92"/>
      <c r="R441" s="90" t="s">
        <v>1250</v>
      </c>
      <c r="S441" s="90"/>
      <c r="T441" s="95" t="s">
        <v>66</v>
      </c>
      <c r="U441" s="90"/>
      <c r="V441" s="131"/>
    </row>
    <row r="442" spans="1:22" s="11" customFormat="1" ht="66" customHeight="1" x14ac:dyDescent="0.25">
      <c r="A442" s="89" t="s">
        <v>662</v>
      </c>
      <c r="B442" s="90" t="s">
        <v>1216</v>
      </c>
      <c r="C442" s="90" t="s">
        <v>1217</v>
      </c>
      <c r="D442" s="155" t="s">
        <v>1255</v>
      </c>
      <c r="E442" s="177" t="s">
        <v>1219</v>
      </c>
      <c r="F442" s="90" t="s">
        <v>1220</v>
      </c>
      <c r="G442" s="93" t="s">
        <v>703</v>
      </c>
      <c r="H442" s="90"/>
      <c r="I442" s="93">
        <v>1</v>
      </c>
      <c r="J442" s="90" t="s">
        <v>10001</v>
      </c>
      <c r="K442" s="93" t="s">
        <v>55</v>
      </c>
      <c r="L442" s="190">
        <v>44896</v>
      </c>
      <c r="M442" s="190">
        <f t="shared" si="3"/>
        <v>44926</v>
      </c>
      <c r="N442" s="127">
        <v>44925</v>
      </c>
      <c r="O442" s="127">
        <v>44935</v>
      </c>
      <c r="P442" s="96" t="s">
        <v>1256</v>
      </c>
      <c r="Q442" s="92"/>
      <c r="R442" s="90" t="s">
        <v>1250</v>
      </c>
      <c r="S442" s="90"/>
      <c r="T442" s="95" t="s">
        <v>66</v>
      </c>
      <c r="U442" s="155"/>
      <c r="V442" s="131"/>
    </row>
    <row r="443" spans="1:22" s="11" customFormat="1" ht="66" hidden="1" customHeight="1" x14ac:dyDescent="0.25">
      <c r="A443" s="89" t="s">
        <v>662</v>
      </c>
      <c r="B443" s="90" t="s">
        <v>1216</v>
      </c>
      <c r="C443" s="90" t="s">
        <v>1217</v>
      </c>
      <c r="D443" s="155" t="s">
        <v>1257</v>
      </c>
      <c r="E443" s="177" t="s">
        <v>1219</v>
      </c>
      <c r="F443" s="90" t="s">
        <v>1220</v>
      </c>
      <c r="G443" s="93" t="s">
        <v>703</v>
      </c>
      <c r="H443" s="90"/>
      <c r="I443" s="93">
        <v>1</v>
      </c>
      <c r="J443" s="90" t="s">
        <v>10001</v>
      </c>
      <c r="K443" s="93" t="s">
        <v>55</v>
      </c>
      <c r="L443" s="190">
        <v>44927</v>
      </c>
      <c r="M443" s="190">
        <f t="shared" si="3"/>
        <v>44957</v>
      </c>
      <c r="N443" s="127"/>
      <c r="O443" s="127"/>
      <c r="P443" s="96"/>
      <c r="Q443" s="92"/>
      <c r="R443" s="90"/>
      <c r="S443" s="90"/>
      <c r="T443" s="95"/>
      <c r="U443" s="90" t="s">
        <v>10002</v>
      </c>
      <c r="V443" s="131"/>
    </row>
    <row r="444" spans="1:22" s="11" customFormat="1" ht="66" hidden="1" customHeight="1" x14ac:dyDescent="0.25">
      <c r="A444" s="89" t="s">
        <v>662</v>
      </c>
      <c r="B444" s="90" t="s">
        <v>1216</v>
      </c>
      <c r="C444" s="90" t="s">
        <v>1217</v>
      </c>
      <c r="D444" s="155" t="s">
        <v>1258</v>
      </c>
      <c r="E444" s="177" t="s">
        <v>1219</v>
      </c>
      <c r="F444" s="90" t="s">
        <v>1220</v>
      </c>
      <c r="G444" s="93" t="s">
        <v>703</v>
      </c>
      <c r="H444" s="90"/>
      <c r="I444" s="93">
        <v>1</v>
      </c>
      <c r="J444" s="90" t="s">
        <v>10001</v>
      </c>
      <c r="K444" s="93" t="s">
        <v>55</v>
      </c>
      <c r="L444" s="190">
        <v>44958</v>
      </c>
      <c r="M444" s="190">
        <f t="shared" si="3"/>
        <v>44985</v>
      </c>
      <c r="N444" s="127"/>
      <c r="O444" s="127"/>
      <c r="P444" s="96"/>
      <c r="Q444" s="92"/>
      <c r="R444" s="90"/>
      <c r="S444" s="90"/>
      <c r="T444" s="95"/>
      <c r="U444" s="90"/>
      <c r="V444" s="131"/>
    </row>
    <row r="445" spans="1:22" s="11" customFormat="1" ht="66" hidden="1" customHeight="1" x14ac:dyDescent="0.25">
      <c r="A445" s="89" t="s">
        <v>662</v>
      </c>
      <c r="B445" s="90" t="s">
        <v>1216</v>
      </c>
      <c r="C445" s="90" t="s">
        <v>1217</v>
      </c>
      <c r="D445" s="155" t="s">
        <v>1259</v>
      </c>
      <c r="E445" s="177" t="s">
        <v>1219</v>
      </c>
      <c r="F445" s="90" t="s">
        <v>1220</v>
      </c>
      <c r="G445" s="93" t="s">
        <v>703</v>
      </c>
      <c r="H445" s="90"/>
      <c r="I445" s="93">
        <v>1</v>
      </c>
      <c r="J445" s="90" t="s">
        <v>10001</v>
      </c>
      <c r="K445" s="93" t="s">
        <v>55</v>
      </c>
      <c r="L445" s="190">
        <v>44986</v>
      </c>
      <c r="M445" s="190">
        <f t="shared" si="3"/>
        <v>45016</v>
      </c>
      <c r="N445" s="127"/>
      <c r="O445" s="127"/>
      <c r="P445" s="96"/>
      <c r="Q445" s="92"/>
      <c r="R445" s="90"/>
      <c r="S445" s="90"/>
      <c r="T445" s="95"/>
      <c r="U445" s="90"/>
      <c r="V445" s="131"/>
    </row>
    <row r="446" spans="1:22" s="11" customFormat="1" ht="66" hidden="1" customHeight="1" x14ac:dyDescent="0.25">
      <c r="A446" s="89" t="s">
        <v>662</v>
      </c>
      <c r="B446" s="90" t="s">
        <v>1216</v>
      </c>
      <c r="C446" s="90" t="s">
        <v>1217</v>
      </c>
      <c r="D446" s="155" t="s">
        <v>1260</v>
      </c>
      <c r="E446" s="177" t="s">
        <v>1219</v>
      </c>
      <c r="F446" s="90" t="s">
        <v>1220</v>
      </c>
      <c r="G446" s="93" t="s">
        <v>703</v>
      </c>
      <c r="H446" s="90"/>
      <c r="I446" s="93">
        <v>1</v>
      </c>
      <c r="J446" s="90" t="s">
        <v>10001</v>
      </c>
      <c r="K446" s="93" t="s">
        <v>55</v>
      </c>
      <c r="L446" s="190">
        <v>45017</v>
      </c>
      <c r="M446" s="190">
        <f t="shared" si="3"/>
        <v>45046</v>
      </c>
      <c r="N446" s="127"/>
      <c r="O446" s="127"/>
      <c r="P446" s="96"/>
      <c r="Q446" s="92"/>
      <c r="R446" s="90"/>
      <c r="S446" s="90"/>
      <c r="T446" s="95"/>
      <c r="U446" s="90"/>
      <c r="V446" s="131"/>
    </row>
    <row r="447" spans="1:22" s="11" customFormat="1" ht="66" hidden="1" customHeight="1" x14ac:dyDescent="0.25">
      <c r="A447" s="89" t="s">
        <v>662</v>
      </c>
      <c r="B447" s="90" t="s">
        <v>1216</v>
      </c>
      <c r="C447" s="90" t="s">
        <v>1217</v>
      </c>
      <c r="D447" s="155" t="s">
        <v>1261</v>
      </c>
      <c r="E447" s="177" t="s">
        <v>1219</v>
      </c>
      <c r="F447" s="90" t="s">
        <v>1220</v>
      </c>
      <c r="G447" s="93" t="s">
        <v>703</v>
      </c>
      <c r="H447" s="90"/>
      <c r="I447" s="93">
        <v>1</v>
      </c>
      <c r="J447" s="90" t="s">
        <v>10001</v>
      </c>
      <c r="K447" s="93" t="s">
        <v>55</v>
      </c>
      <c r="L447" s="190">
        <v>45047</v>
      </c>
      <c r="M447" s="190">
        <f t="shared" si="3"/>
        <v>45077</v>
      </c>
      <c r="N447" s="127"/>
      <c r="O447" s="127"/>
      <c r="P447" s="96"/>
      <c r="Q447" s="92"/>
      <c r="R447" s="90"/>
      <c r="S447" s="90"/>
      <c r="T447" s="95"/>
      <c r="U447" s="90"/>
      <c r="V447" s="131"/>
    </row>
    <row r="448" spans="1:22" s="11" customFormat="1" ht="66" hidden="1" customHeight="1" x14ac:dyDescent="0.25">
      <c r="A448" s="89" t="s">
        <v>662</v>
      </c>
      <c r="B448" s="90" t="s">
        <v>1216</v>
      </c>
      <c r="C448" s="90" t="s">
        <v>1217</v>
      </c>
      <c r="D448" s="155" t="s">
        <v>1262</v>
      </c>
      <c r="E448" s="177" t="s">
        <v>1219</v>
      </c>
      <c r="F448" s="90" t="s">
        <v>1220</v>
      </c>
      <c r="G448" s="93" t="s">
        <v>703</v>
      </c>
      <c r="H448" s="90"/>
      <c r="I448" s="93">
        <v>1</v>
      </c>
      <c r="J448" s="90" t="s">
        <v>10001</v>
      </c>
      <c r="K448" s="93" t="s">
        <v>55</v>
      </c>
      <c r="L448" s="190">
        <v>45078</v>
      </c>
      <c r="M448" s="190">
        <f t="shared" si="3"/>
        <v>45107</v>
      </c>
      <c r="N448" s="127"/>
      <c r="O448" s="127"/>
      <c r="P448" s="96"/>
      <c r="Q448" s="92"/>
      <c r="R448" s="90"/>
      <c r="S448" s="90"/>
      <c r="T448" s="95"/>
      <c r="U448" s="90"/>
      <c r="V448" s="131"/>
    </row>
    <row r="449" spans="1:22" s="11" customFormat="1" ht="66" hidden="1" customHeight="1" x14ac:dyDescent="0.25">
      <c r="A449" s="89" t="s">
        <v>662</v>
      </c>
      <c r="B449" s="90" t="s">
        <v>1216</v>
      </c>
      <c r="C449" s="90" t="s">
        <v>1217</v>
      </c>
      <c r="D449" s="155" t="s">
        <v>1263</v>
      </c>
      <c r="E449" s="177" t="s">
        <v>1219</v>
      </c>
      <c r="F449" s="90" t="s">
        <v>1220</v>
      </c>
      <c r="G449" s="93" t="s">
        <v>703</v>
      </c>
      <c r="H449" s="90"/>
      <c r="I449" s="93">
        <v>1</v>
      </c>
      <c r="J449" s="90" t="s">
        <v>10001</v>
      </c>
      <c r="K449" s="93" t="s">
        <v>55</v>
      </c>
      <c r="L449" s="190">
        <v>45108</v>
      </c>
      <c r="M449" s="190">
        <f t="shared" si="3"/>
        <v>45138</v>
      </c>
      <c r="N449" s="127"/>
      <c r="O449" s="127"/>
      <c r="P449" s="96"/>
      <c r="Q449" s="92"/>
      <c r="R449" s="90"/>
      <c r="S449" s="90"/>
      <c r="T449" s="95"/>
      <c r="U449" s="90"/>
      <c r="V449" s="131"/>
    </row>
    <row r="450" spans="1:22" s="11" customFormat="1" ht="66" hidden="1" customHeight="1" x14ac:dyDescent="0.25">
      <c r="A450" s="89" t="s">
        <v>662</v>
      </c>
      <c r="B450" s="90" t="s">
        <v>1216</v>
      </c>
      <c r="C450" s="90" t="s">
        <v>1217</v>
      </c>
      <c r="D450" s="155" t="s">
        <v>1264</v>
      </c>
      <c r="E450" s="177" t="s">
        <v>1219</v>
      </c>
      <c r="F450" s="90" t="s">
        <v>1220</v>
      </c>
      <c r="G450" s="93" t="s">
        <v>703</v>
      </c>
      <c r="H450" s="90"/>
      <c r="I450" s="93">
        <v>1</v>
      </c>
      <c r="J450" s="90" t="s">
        <v>10001</v>
      </c>
      <c r="K450" s="93" t="s">
        <v>55</v>
      </c>
      <c r="L450" s="190">
        <v>45139</v>
      </c>
      <c r="M450" s="190">
        <f t="shared" si="3"/>
        <v>45169</v>
      </c>
      <c r="N450" s="127"/>
      <c r="O450" s="127"/>
      <c r="P450" s="96"/>
      <c r="Q450" s="92"/>
      <c r="R450" s="90"/>
      <c r="S450" s="90"/>
      <c r="T450" s="95"/>
      <c r="U450" s="90"/>
      <c r="V450" s="131"/>
    </row>
    <row r="451" spans="1:22" s="11" customFormat="1" ht="66" hidden="1" customHeight="1" x14ac:dyDescent="0.25">
      <c r="A451" s="89" t="s">
        <v>662</v>
      </c>
      <c r="B451" s="90" t="s">
        <v>1216</v>
      </c>
      <c r="C451" s="90" t="s">
        <v>1217</v>
      </c>
      <c r="D451" s="155" t="s">
        <v>1265</v>
      </c>
      <c r="E451" s="177" t="s">
        <v>1219</v>
      </c>
      <c r="F451" s="90" t="s">
        <v>1220</v>
      </c>
      <c r="G451" s="93" t="s">
        <v>703</v>
      </c>
      <c r="H451" s="90"/>
      <c r="I451" s="93">
        <v>1</v>
      </c>
      <c r="J451" s="90" t="s">
        <v>10001</v>
      </c>
      <c r="K451" s="93" t="s">
        <v>55</v>
      </c>
      <c r="L451" s="190">
        <v>45170</v>
      </c>
      <c r="M451" s="190">
        <f t="shared" si="3"/>
        <v>45199</v>
      </c>
      <c r="N451" s="127"/>
      <c r="O451" s="127"/>
      <c r="P451" s="96"/>
      <c r="Q451" s="92"/>
      <c r="R451" s="90"/>
      <c r="S451" s="90"/>
      <c r="T451" s="95"/>
      <c r="U451" s="90"/>
      <c r="V451" s="131"/>
    </row>
    <row r="452" spans="1:22" s="11" customFormat="1" ht="66" hidden="1" customHeight="1" x14ac:dyDescent="0.25">
      <c r="A452" s="89" t="s">
        <v>662</v>
      </c>
      <c r="B452" s="90" t="s">
        <v>663</v>
      </c>
      <c r="C452" s="90" t="s">
        <v>1266</v>
      </c>
      <c r="D452" s="90" t="s">
        <v>1266</v>
      </c>
      <c r="E452" s="177" t="s">
        <v>1267</v>
      </c>
      <c r="F452" s="90" t="s">
        <v>1268</v>
      </c>
      <c r="G452" s="93" t="s">
        <v>52</v>
      </c>
      <c r="H452" s="90"/>
      <c r="I452" s="93">
        <v>1</v>
      </c>
      <c r="J452" s="90" t="s">
        <v>54</v>
      </c>
      <c r="K452" s="93" t="s">
        <v>55</v>
      </c>
      <c r="L452" s="190">
        <v>44098</v>
      </c>
      <c r="M452" s="190">
        <f>L452+4</f>
        <v>44102</v>
      </c>
      <c r="N452" s="127">
        <v>44103</v>
      </c>
      <c r="O452" s="127">
        <v>44103</v>
      </c>
      <c r="P452" s="96" t="s">
        <v>1269</v>
      </c>
      <c r="Q452" s="92"/>
      <c r="R452" s="90" t="s">
        <v>381</v>
      </c>
      <c r="S452" s="90"/>
      <c r="T452" s="95" t="s">
        <v>75</v>
      </c>
      <c r="U452" s="90"/>
      <c r="V452" s="131"/>
    </row>
    <row r="453" spans="1:22" s="11" customFormat="1" ht="66" hidden="1" customHeight="1" x14ac:dyDescent="0.25">
      <c r="A453" s="89" t="s">
        <v>662</v>
      </c>
      <c r="B453" s="90" t="s">
        <v>663</v>
      </c>
      <c r="C453" s="90" t="s">
        <v>1270</v>
      </c>
      <c r="D453" s="90" t="s">
        <v>1270</v>
      </c>
      <c r="E453" s="177" t="s">
        <v>1271</v>
      </c>
      <c r="F453" s="90" t="s">
        <v>629</v>
      </c>
      <c r="G453" s="93" t="s">
        <v>52</v>
      </c>
      <c r="H453" s="90"/>
      <c r="I453" s="93">
        <v>1</v>
      </c>
      <c r="J453" s="90" t="s">
        <v>54</v>
      </c>
      <c r="K453" s="93" t="s">
        <v>55</v>
      </c>
      <c r="L453" s="190">
        <v>44096</v>
      </c>
      <c r="M453" s="190">
        <v>44096</v>
      </c>
      <c r="N453" s="127">
        <v>44096</v>
      </c>
      <c r="O453" s="127">
        <v>44096</v>
      </c>
      <c r="P453" s="96" t="s">
        <v>1272</v>
      </c>
      <c r="Q453" s="92"/>
      <c r="R453" s="90" t="s">
        <v>1273</v>
      </c>
      <c r="S453" s="90"/>
      <c r="T453" s="95" t="s">
        <v>75</v>
      </c>
      <c r="U453" s="90"/>
      <c r="V453" s="131"/>
    </row>
    <row r="454" spans="1:22" s="11" customFormat="1" ht="66" hidden="1" customHeight="1" x14ac:dyDescent="0.25">
      <c r="A454" s="89" t="s">
        <v>662</v>
      </c>
      <c r="B454" s="90" t="s">
        <v>663</v>
      </c>
      <c r="C454" s="90" t="s">
        <v>1274</v>
      </c>
      <c r="D454" s="90" t="s">
        <v>1274</v>
      </c>
      <c r="E454" s="177" t="s">
        <v>1275</v>
      </c>
      <c r="F454" s="90" t="s">
        <v>320</v>
      </c>
      <c r="G454" s="93" t="s">
        <v>52</v>
      </c>
      <c r="H454" s="90"/>
      <c r="I454" s="93">
        <v>1</v>
      </c>
      <c r="J454" s="90" t="s">
        <v>54</v>
      </c>
      <c r="K454" s="93" t="s">
        <v>55</v>
      </c>
      <c r="L454" s="190">
        <v>44101</v>
      </c>
      <c r="M454" s="190">
        <f>L454+3</f>
        <v>44104</v>
      </c>
      <c r="N454" s="127">
        <v>44101</v>
      </c>
      <c r="O454" s="127">
        <v>44103</v>
      </c>
      <c r="P454" s="96" t="s">
        <v>1276</v>
      </c>
      <c r="Q454" s="92"/>
      <c r="R454" s="90" t="s">
        <v>1277</v>
      </c>
      <c r="S454" s="90"/>
      <c r="T454" s="95" t="s">
        <v>75</v>
      </c>
      <c r="U454" s="90"/>
      <c r="V454" s="131"/>
    </row>
    <row r="455" spans="1:22" s="11" customFormat="1" ht="66" hidden="1" customHeight="1" x14ac:dyDescent="0.25">
      <c r="A455" s="89" t="s">
        <v>662</v>
      </c>
      <c r="B455" s="90" t="s">
        <v>663</v>
      </c>
      <c r="C455" s="90" t="s">
        <v>1278</v>
      </c>
      <c r="D455" s="90" t="s">
        <v>1278</v>
      </c>
      <c r="E455" s="177" t="s">
        <v>1279</v>
      </c>
      <c r="F455" s="90" t="s">
        <v>320</v>
      </c>
      <c r="G455" s="93" t="s">
        <v>52</v>
      </c>
      <c r="H455" s="90"/>
      <c r="I455" s="93">
        <v>1</v>
      </c>
      <c r="J455" s="90" t="s">
        <v>54</v>
      </c>
      <c r="K455" s="93" t="s">
        <v>55</v>
      </c>
      <c r="L455" s="114">
        <v>44132</v>
      </c>
      <c r="M455" s="114">
        <v>44135</v>
      </c>
      <c r="N455" s="94">
        <v>44125</v>
      </c>
      <c r="O455" s="94">
        <v>44125</v>
      </c>
      <c r="P455" s="96" t="s">
        <v>1280</v>
      </c>
      <c r="Q455" s="92"/>
      <c r="R455" s="90" t="s">
        <v>1281</v>
      </c>
      <c r="S455" s="90"/>
      <c r="T455" s="95" t="s">
        <v>75</v>
      </c>
      <c r="U455" s="90"/>
      <c r="V455" s="131"/>
    </row>
    <row r="456" spans="1:22" s="11" customFormat="1" ht="66" hidden="1" customHeight="1" x14ac:dyDescent="0.25">
      <c r="A456" s="89" t="s">
        <v>662</v>
      </c>
      <c r="B456" s="90" t="s">
        <v>663</v>
      </c>
      <c r="C456" s="90" t="s">
        <v>1282</v>
      </c>
      <c r="D456" s="90" t="s">
        <v>1282</v>
      </c>
      <c r="E456" s="177" t="s">
        <v>1283</v>
      </c>
      <c r="F456" s="90" t="s">
        <v>320</v>
      </c>
      <c r="G456" s="93" t="s">
        <v>52</v>
      </c>
      <c r="H456" s="90"/>
      <c r="I456" s="93">
        <v>1</v>
      </c>
      <c r="J456" s="90" t="s">
        <v>54</v>
      </c>
      <c r="K456" s="93" t="s">
        <v>55</v>
      </c>
      <c r="L456" s="114">
        <v>44121</v>
      </c>
      <c r="M456" s="114">
        <v>44121</v>
      </c>
      <c r="N456" s="94">
        <v>44121</v>
      </c>
      <c r="O456" s="94">
        <v>44121</v>
      </c>
      <c r="P456" s="96" t="s">
        <v>1284</v>
      </c>
      <c r="Q456" s="92"/>
      <c r="R456" s="90" t="s">
        <v>1285</v>
      </c>
      <c r="S456" s="90"/>
      <c r="T456" s="95" t="s">
        <v>75</v>
      </c>
      <c r="U456" s="90"/>
      <c r="V456" s="131"/>
    </row>
    <row r="457" spans="1:22" s="11" customFormat="1" ht="66" hidden="1" customHeight="1" x14ac:dyDescent="0.25">
      <c r="A457" s="89" t="s">
        <v>662</v>
      </c>
      <c r="B457" s="90" t="s">
        <v>663</v>
      </c>
      <c r="C457" s="90" t="s">
        <v>1286</v>
      </c>
      <c r="D457" s="90" t="s">
        <v>1286</v>
      </c>
      <c r="E457" s="177" t="s">
        <v>1287</v>
      </c>
      <c r="F457" s="90" t="s">
        <v>401</v>
      </c>
      <c r="G457" s="93" t="s">
        <v>52</v>
      </c>
      <c r="H457" s="90"/>
      <c r="I457" s="93">
        <v>1</v>
      </c>
      <c r="J457" s="90" t="s">
        <v>54</v>
      </c>
      <c r="K457" s="93" t="s">
        <v>55</v>
      </c>
      <c r="L457" s="114">
        <v>44134</v>
      </c>
      <c r="M457" s="114">
        <v>44137</v>
      </c>
      <c r="N457" s="94">
        <v>44151</v>
      </c>
      <c r="O457" s="94">
        <v>44153</v>
      </c>
      <c r="P457" s="96" t="s">
        <v>1288</v>
      </c>
      <c r="Q457" s="92"/>
      <c r="R457" s="90" t="s">
        <v>1289</v>
      </c>
      <c r="S457" s="90"/>
      <c r="T457" s="95" t="s">
        <v>75</v>
      </c>
      <c r="U457" s="90"/>
      <c r="V457" s="131"/>
    </row>
    <row r="458" spans="1:22" s="11" customFormat="1" ht="66" hidden="1" customHeight="1" x14ac:dyDescent="0.25">
      <c r="A458" s="89" t="s">
        <v>662</v>
      </c>
      <c r="B458" s="90" t="s">
        <v>663</v>
      </c>
      <c r="C458" s="90" t="s">
        <v>59</v>
      </c>
      <c r="D458" s="90" t="s">
        <v>59</v>
      </c>
      <c r="E458" s="125" t="s">
        <v>211</v>
      </c>
      <c r="F458" s="90" t="s">
        <v>1290</v>
      </c>
      <c r="G458" s="93" t="s">
        <v>52</v>
      </c>
      <c r="H458" s="90"/>
      <c r="I458" s="93">
        <v>1</v>
      </c>
      <c r="J458" s="90" t="s">
        <v>62</v>
      </c>
      <c r="K458" s="93" t="s">
        <v>63</v>
      </c>
      <c r="L458" s="114">
        <v>44132</v>
      </c>
      <c r="M458" s="114">
        <v>44132</v>
      </c>
      <c r="N458" s="94">
        <v>44132</v>
      </c>
      <c r="O458" s="94">
        <v>44132</v>
      </c>
      <c r="P458" s="96" t="s">
        <v>1291</v>
      </c>
      <c r="Q458" s="92"/>
      <c r="R458" s="90" t="s">
        <v>1292</v>
      </c>
      <c r="S458" s="90"/>
      <c r="T458" s="95" t="s">
        <v>75</v>
      </c>
      <c r="U458" s="90"/>
      <c r="V458" s="131"/>
    </row>
    <row r="459" spans="1:22" s="11" customFormat="1" ht="66" hidden="1" customHeight="1" x14ac:dyDescent="0.25">
      <c r="A459" s="89" t="s">
        <v>662</v>
      </c>
      <c r="B459" s="90" t="s">
        <v>663</v>
      </c>
      <c r="C459" s="90" t="s">
        <v>1293</v>
      </c>
      <c r="D459" s="90" t="s">
        <v>1293</v>
      </c>
      <c r="E459" s="177" t="s">
        <v>1294</v>
      </c>
      <c r="F459" s="90" t="s">
        <v>629</v>
      </c>
      <c r="G459" s="93" t="s">
        <v>52</v>
      </c>
      <c r="H459" s="90"/>
      <c r="I459" s="93">
        <v>1</v>
      </c>
      <c r="J459" s="90" t="s">
        <v>54</v>
      </c>
      <c r="K459" s="93" t="s">
        <v>55</v>
      </c>
      <c r="L459" s="114">
        <v>44148</v>
      </c>
      <c r="M459" s="114">
        <v>44151</v>
      </c>
      <c r="N459" s="94">
        <v>44141</v>
      </c>
      <c r="O459" s="94">
        <v>44141</v>
      </c>
      <c r="P459" s="96" t="s">
        <v>1295</v>
      </c>
      <c r="Q459" s="92"/>
      <c r="R459" s="90" t="s">
        <v>1296</v>
      </c>
      <c r="S459" s="98"/>
      <c r="T459" s="95" t="s">
        <v>66</v>
      </c>
      <c r="U459" s="90"/>
      <c r="V459" s="131"/>
    </row>
    <row r="460" spans="1:22" s="11" customFormat="1" ht="66" hidden="1" customHeight="1" x14ac:dyDescent="0.25">
      <c r="A460" s="89" t="s">
        <v>662</v>
      </c>
      <c r="B460" s="90" t="s">
        <v>663</v>
      </c>
      <c r="C460" s="90" t="s">
        <v>1297</v>
      </c>
      <c r="D460" s="90" t="s">
        <v>1297</v>
      </c>
      <c r="E460" s="177" t="s">
        <v>1298</v>
      </c>
      <c r="F460" s="90" t="s">
        <v>320</v>
      </c>
      <c r="G460" s="93" t="s">
        <v>52</v>
      </c>
      <c r="H460" s="90"/>
      <c r="I460" s="93">
        <v>1</v>
      </c>
      <c r="J460" s="90" t="s">
        <v>54</v>
      </c>
      <c r="K460" s="93" t="s">
        <v>55</v>
      </c>
      <c r="L460" s="114">
        <v>44152</v>
      </c>
      <c r="M460" s="114">
        <v>44155</v>
      </c>
      <c r="N460" s="94">
        <v>44146</v>
      </c>
      <c r="O460" s="94">
        <v>44147</v>
      </c>
      <c r="P460" s="96" t="s">
        <v>1299</v>
      </c>
      <c r="Q460" s="92"/>
      <c r="R460" s="90" t="s">
        <v>1300</v>
      </c>
      <c r="S460" s="90"/>
      <c r="T460" s="95" t="s">
        <v>75</v>
      </c>
      <c r="U460" s="90"/>
      <c r="V460" s="131"/>
    </row>
    <row r="461" spans="1:22" s="11" customFormat="1" ht="66" hidden="1" customHeight="1" x14ac:dyDescent="0.25">
      <c r="A461" s="89" t="s">
        <v>662</v>
      </c>
      <c r="B461" s="90" t="s">
        <v>663</v>
      </c>
      <c r="C461" s="90" t="s">
        <v>1131</v>
      </c>
      <c r="D461" s="90" t="s">
        <v>1131</v>
      </c>
      <c r="E461" s="177" t="s">
        <v>1132</v>
      </c>
      <c r="F461" s="90" t="s">
        <v>521</v>
      </c>
      <c r="G461" s="93" t="s">
        <v>52</v>
      </c>
      <c r="H461" s="90"/>
      <c r="I461" s="93">
        <v>1</v>
      </c>
      <c r="J461" s="90" t="s">
        <v>99</v>
      </c>
      <c r="K461" s="93" t="s">
        <v>63</v>
      </c>
      <c r="L461" s="114">
        <v>44147</v>
      </c>
      <c r="M461" s="114">
        <v>44147</v>
      </c>
      <c r="N461" s="94">
        <v>44147</v>
      </c>
      <c r="O461" s="94">
        <v>44147</v>
      </c>
      <c r="P461" s="96" t="s">
        <v>1301</v>
      </c>
      <c r="Q461" s="92"/>
      <c r="R461" s="90" t="s">
        <v>74</v>
      </c>
      <c r="S461" s="90"/>
      <c r="T461" s="95" t="s">
        <v>75</v>
      </c>
      <c r="U461" s="90"/>
      <c r="V461" s="131"/>
    </row>
    <row r="462" spans="1:22" s="11" customFormat="1" ht="66" hidden="1" customHeight="1" x14ac:dyDescent="0.25">
      <c r="A462" s="89" t="s">
        <v>662</v>
      </c>
      <c r="B462" s="90" t="s">
        <v>663</v>
      </c>
      <c r="C462" s="90" t="s">
        <v>1302</v>
      </c>
      <c r="D462" s="90" t="s">
        <v>1302</v>
      </c>
      <c r="E462" s="177" t="s">
        <v>1303</v>
      </c>
      <c r="F462" s="90" t="s">
        <v>320</v>
      </c>
      <c r="G462" s="93" t="s">
        <v>52</v>
      </c>
      <c r="H462" s="90"/>
      <c r="I462" s="93">
        <v>1</v>
      </c>
      <c r="J462" s="90" t="s">
        <v>54</v>
      </c>
      <c r="K462" s="93" t="s">
        <v>55</v>
      </c>
      <c r="L462" s="114">
        <v>44165</v>
      </c>
      <c r="M462" s="114">
        <v>44167</v>
      </c>
      <c r="N462" s="94">
        <v>44166</v>
      </c>
      <c r="O462" s="94">
        <v>44166</v>
      </c>
      <c r="P462" s="96" t="s">
        <v>1304</v>
      </c>
      <c r="Q462" s="92"/>
      <c r="R462" s="90" t="s">
        <v>1305</v>
      </c>
      <c r="S462" s="90"/>
      <c r="T462" s="95" t="s">
        <v>75</v>
      </c>
      <c r="U462" s="90"/>
      <c r="V462" s="131"/>
    </row>
    <row r="463" spans="1:22" s="11" customFormat="1" ht="66" hidden="1" customHeight="1" x14ac:dyDescent="0.25">
      <c r="A463" s="89" t="s">
        <v>662</v>
      </c>
      <c r="B463" s="90" t="s">
        <v>663</v>
      </c>
      <c r="C463" s="90" t="s">
        <v>1306</v>
      </c>
      <c r="D463" s="90" t="s">
        <v>1306</v>
      </c>
      <c r="E463" s="177" t="s">
        <v>1307</v>
      </c>
      <c r="F463" s="90" t="s">
        <v>79</v>
      </c>
      <c r="G463" s="93" t="s">
        <v>52</v>
      </c>
      <c r="H463" s="90"/>
      <c r="I463" s="93">
        <v>1</v>
      </c>
      <c r="J463" s="90" t="s">
        <v>54</v>
      </c>
      <c r="K463" s="93" t="s">
        <v>55</v>
      </c>
      <c r="L463" s="114">
        <v>44176</v>
      </c>
      <c r="M463" s="114">
        <v>44179</v>
      </c>
      <c r="N463" s="94">
        <v>44167</v>
      </c>
      <c r="O463" s="94">
        <v>44168</v>
      </c>
      <c r="P463" s="96" t="s">
        <v>1308</v>
      </c>
      <c r="Q463" s="92"/>
      <c r="R463" s="90" t="s">
        <v>381</v>
      </c>
      <c r="S463" s="90"/>
      <c r="T463" s="95" t="s">
        <v>66</v>
      </c>
      <c r="U463" s="90"/>
      <c r="V463" s="131"/>
    </row>
    <row r="464" spans="1:22" s="11" customFormat="1" ht="66" hidden="1" customHeight="1" x14ac:dyDescent="0.25">
      <c r="A464" s="89" t="s">
        <v>662</v>
      </c>
      <c r="B464" s="90" t="s">
        <v>663</v>
      </c>
      <c r="C464" s="90" t="s">
        <v>1309</v>
      </c>
      <c r="D464" s="90" t="s">
        <v>1309</v>
      </c>
      <c r="E464" s="177" t="s">
        <v>1310</v>
      </c>
      <c r="F464" s="90" t="s">
        <v>521</v>
      </c>
      <c r="G464" s="93" t="s">
        <v>52</v>
      </c>
      <c r="H464" s="90"/>
      <c r="I464" s="93">
        <v>1</v>
      </c>
      <c r="J464" s="90" t="s">
        <v>54</v>
      </c>
      <c r="K464" s="93" t="s">
        <v>55</v>
      </c>
      <c r="L464" s="114">
        <v>44176</v>
      </c>
      <c r="M464" s="114">
        <v>44181</v>
      </c>
      <c r="N464" s="94">
        <v>44167</v>
      </c>
      <c r="O464" s="94">
        <v>44168</v>
      </c>
      <c r="P464" s="96" t="s">
        <v>1311</v>
      </c>
      <c r="Q464" s="92"/>
      <c r="R464" s="90" t="s">
        <v>381</v>
      </c>
      <c r="S464" s="90"/>
      <c r="T464" s="95" t="s">
        <v>66</v>
      </c>
      <c r="U464" s="90"/>
      <c r="V464" s="131"/>
    </row>
    <row r="465" spans="1:22" s="11" customFormat="1" ht="66" hidden="1" customHeight="1" x14ac:dyDescent="0.25">
      <c r="A465" s="89" t="s">
        <v>662</v>
      </c>
      <c r="B465" s="90" t="s">
        <v>663</v>
      </c>
      <c r="C465" s="90" t="s">
        <v>1312</v>
      </c>
      <c r="D465" s="90" t="s">
        <v>1312</v>
      </c>
      <c r="E465" s="177" t="s">
        <v>1313</v>
      </c>
      <c r="F465" s="90" t="s">
        <v>1220</v>
      </c>
      <c r="G465" s="93" t="s">
        <v>52</v>
      </c>
      <c r="H465" s="90"/>
      <c r="I465" s="93">
        <v>1</v>
      </c>
      <c r="J465" s="90" t="s">
        <v>54</v>
      </c>
      <c r="K465" s="93" t="s">
        <v>55</v>
      </c>
      <c r="L465" s="114">
        <v>44192</v>
      </c>
      <c r="M465" s="114">
        <v>44212</v>
      </c>
      <c r="N465" s="94">
        <v>44172</v>
      </c>
      <c r="O465" s="94">
        <v>44195</v>
      </c>
      <c r="P465" s="96" t="s">
        <v>1314</v>
      </c>
      <c r="Q465" s="92"/>
      <c r="R465" s="90" t="s">
        <v>1315</v>
      </c>
      <c r="S465" s="90"/>
      <c r="T465" s="95"/>
      <c r="U465" s="90" t="s">
        <v>617</v>
      </c>
      <c r="V465" s="131"/>
    </row>
    <row r="466" spans="1:22" s="11" customFormat="1" ht="66" hidden="1" customHeight="1" x14ac:dyDescent="0.25">
      <c r="A466" s="89" t="s">
        <v>662</v>
      </c>
      <c r="B466" s="90" t="s">
        <v>663</v>
      </c>
      <c r="C466" s="90" t="s">
        <v>1316</v>
      </c>
      <c r="D466" s="90" t="s">
        <v>1316</v>
      </c>
      <c r="E466" s="177" t="s">
        <v>1317</v>
      </c>
      <c r="F466" s="90" t="s">
        <v>401</v>
      </c>
      <c r="G466" s="93" t="s">
        <v>52</v>
      </c>
      <c r="H466" s="90"/>
      <c r="I466" s="93">
        <v>1</v>
      </c>
      <c r="J466" s="90" t="s">
        <v>54</v>
      </c>
      <c r="K466" s="93" t="s">
        <v>55</v>
      </c>
      <c r="L466" s="114">
        <v>44192</v>
      </c>
      <c r="M466" s="114">
        <v>44243</v>
      </c>
      <c r="N466" s="94">
        <v>44172</v>
      </c>
      <c r="O466" s="94">
        <v>44195</v>
      </c>
      <c r="P466" s="96" t="s">
        <v>1318</v>
      </c>
      <c r="Q466" s="92"/>
      <c r="R466" s="90" t="s">
        <v>81</v>
      </c>
      <c r="S466" s="90"/>
      <c r="T466" s="95"/>
      <c r="U466" s="90" t="s">
        <v>617</v>
      </c>
      <c r="V466" s="131"/>
    </row>
    <row r="467" spans="1:22" s="11" customFormat="1" ht="66" hidden="1" customHeight="1" x14ac:dyDescent="0.25">
      <c r="A467" s="89" t="s">
        <v>662</v>
      </c>
      <c r="B467" s="90" t="s">
        <v>663</v>
      </c>
      <c r="C467" s="90" t="s">
        <v>1319</v>
      </c>
      <c r="D467" s="90" t="s">
        <v>1319</v>
      </c>
      <c r="E467" s="177" t="s">
        <v>1320</v>
      </c>
      <c r="F467" s="90" t="s">
        <v>1321</v>
      </c>
      <c r="G467" s="93" t="s">
        <v>52</v>
      </c>
      <c r="H467" s="90"/>
      <c r="I467" s="93">
        <v>1</v>
      </c>
      <c r="J467" s="90" t="s">
        <v>54</v>
      </c>
      <c r="K467" s="93" t="s">
        <v>55</v>
      </c>
      <c r="L467" s="114">
        <v>44189</v>
      </c>
      <c r="M467" s="114">
        <v>44190</v>
      </c>
      <c r="N467" s="94">
        <v>44182</v>
      </c>
      <c r="O467" s="94">
        <v>44183</v>
      </c>
      <c r="P467" s="174" t="s">
        <v>1322</v>
      </c>
      <c r="Q467" s="92"/>
      <c r="R467" s="90" t="s">
        <v>1323</v>
      </c>
      <c r="S467" s="90"/>
      <c r="T467" s="95" t="s">
        <v>75</v>
      </c>
      <c r="U467" s="90"/>
      <c r="V467" s="131"/>
    </row>
    <row r="468" spans="1:22" s="11" customFormat="1" ht="66" hidden="1" customHeight="1" x14ac:dyDescent="0.25">
      <c r="A468" s="89" t="s">
        <v>662</v>
      </c>
      <c r="B468" s="90" t="s">
        <v>663</v>
      </c>
      <c r="C468" s="90" t="s">
        <v>1324</v>
      </c>
      <c r="D468" s="155" t="s">
        <v>1325</v>
      </c>
      <c r="E468" s="178" t="s">
        <v>1326</v>
      </c>
      <c r="F468" s="155" t="s">
        <v>678</v>
      </c>
      <c r="G468" s="93" t="s">
        <v>52</v>
      </c>
      <c r="H468" s="90"/>
      <c r="I468" s="93">
        <v>1</v>
      </c>
      <c r="J468" s="90" t="s">
        <v>54</v>
      </c>
      <c r="K468" s="93" t="s">
        <v>55</v>
      </c>
      <c r="L468" s="190">
        <v>44317</v>
      </c>
      <c r="M468" s="190">
        <f>EOMONTH(L468,0)</f>
        <v>44347</v>
      </c>
      <c r="N468" s="94">
        <v>44296</v>
      </c>
      <c r="O468" s="94">
        <v>44297</v>
      </c>
      <c r="P468" s="174" t="s">
        <v>1327</v>
      </c>
      <c r="Q468" s="92"/>
      <c r="R468" s="90" t="s">
        <v>1328</v>
      </c>
      <c r="S468" s="90"/>
      <c r="T468" s="95" t="s">
        <v>75</v>
      </c>
      <c r="U468" s="90"/>
      <c r="V468" s="131"/>
    </row>
    <row r="469" spans="1:22" s="11" customFormat="1" ht="66" hidden="1" customHeight="1" x14ac:dyDescent="0.25">
      <c r="A469" s="89" t="s">
        <v>662</v>
      </c>
      <c r="B469" s="90" t="s">
        <v>663</v>
      </c>
      <c r="C469" s="90" t="s">
        <v>1324</v>
      </c>
      <c r="D469" s="90" t="s">
        <v>1329</v>
      </c>
      <c r="E469" s="177" t="s">
        <v>1330</v>
      </c>
      <c r="F469" s="90" t="s">
        <v>1331</v>
      </c>
      <c r="G469" s="93" t="s">
        <v>52</v>
      </c>
      <c r="H469" s="90"/>
      <c r="I469" s="93">
        <v>1</v>
      </c>
      <c r="J469" s="90" t="s">
        <v>54</v>
      </c>
      <c r="K469" s="93" t="s">
        <v>55</v>
      </c>
      <c r="L469" s="190">
        <v>44287</v>
      </c>
      <c r="M469" s="190">
        <f>EOMONTH(L469,0)</f>
        <v>44316</v>
      </c>
      <c r="N469" s="94">
        <v>44312</v>
      </c>
      <c r="O469" s="94">
        <v>44315</v>
      </c>
      <c r="P469" s="174" t="s">
        <v>1332</v>
      </c>
      <c r="Q469" s="92"/>
      <c r="R469" s="90" t="s">
        <v>1333</v>
      </c>
      <c r="S469" s="90"/>
      <c r="T469" s="95" t="s">
        <v>75</v>
      </c>
      <c r="U469" s="90"/>
      <c r="V469" s="131"/>
    </row>
    <row r="470" spans="1:22" s="11" customFormat="1" ht="66" hidden="1" customHeight="1" x14ac:dyDescent="0.25">
      <c r="A470" s="89" t="s">
        <v>662</v>
      </c>
      <c r="B470" s="90" t="s">
        <v>663</v>
      </c>
      <c r="C470" s="90" t="s">
        <v>1324</v>
      </c>
      <c r="D470" s="90" t="s">
        <v>1334</v>
      </c>
      <c r="E470" s="177" t="s">
        <v>1335</v>
      </c>
      <c r="F470" s="90" t="s">
        <v>1159</v>
      </c>
      <c r="G470" s="93" t="s">
        <v>52</v>
      </c>
      <c r="H470" s="90"/>
      <c r="I470" s="93">
        <v>1</v>
      </c>
      <c r="J470" s="90" t="s">
        <v>54</v>
      </c>
      <c r="K470" s="93" t="s">
        <v>55</v>
      </c>
      <c r="L470" s="190">
        <v>44317</v>
      </c>
      <c r="M470" s="190">
        <f>EOMONTH(L470,0)</f>
        <v>44347</v>
      </c>
      <c r="N470" s="94">
        <v>44308</v>
      </c>
      <c r="O470" s="94">
        <v>44308</v>
      </c>
      <c r="P470" s="174" t="s">
        <v>1336</v>
      </c>
      <c r="Q470" s="92"/>
      <c r="R470" s="90" t="s">
        <v>1337</v>
      </c>
      <c r="S470" s="90"/>
      <c r="T470" s="95" t="s">
        <v>75</v>
      </c>
      <c r="U470" s="90"/>
      <c r="V470" s="131"/>
    </row>
    <row r="471" spans="1:22" s="11" customFormat="1" ht="66" hidden="1" customHeight="1" x14ac:dyDescent="0.25">
      <c r="A471" s="89" t="s">
        <v>662</v>
      </c>
      <c r="B471" s="90" t="s">
        <v>663</v>
      </c>
      <c r="C471" s="90" t="s">
        <v>1324</v>
      </c>
      <c r="D471" s="90" t="s">
        <v>1338</v>
      </c>
      <c r="E471" s="177" t="s">
        <v>1339</v>
      </c>
      <c r="F471" s="90" t="s">
        <v>1340</v>
      </c>
      <c r="G471" s="93" t="s">
        <v>52</v>
      </c>
      <c r="H471" s="90"/>
      <c r="I471" s="93">
        <v>1</v>
      </c>
      <c r="J471" s="90" t="s">
        <v>72</v>
      </c>
      <c r="K471" s="93" t="s">
        <v>55</v>
      </c>
      <c r="L471" s="190">
        <v>44197</v>
      </c>
      <c r="M471" s="190">
        <f>EOMONTH(L471,2)</f>
        <v>44286</v>
      </c>
      <c r="N471" s="94">
        <v>44273</v>
      </c>
      <c r="O471" s="94">
        <v>44273</v>
      </c>
      <c r="P471" s="174" t="s">
        <v>1341</v>
      </c>
      <c r="Q471" s="92"/>
      <c r="R471" s="90" t="s">
        <v>1342</v>
      </c>
      <c r="S471" s="90"/>
      <c r="T471" s="95" t="s">
        <v>75</v>
      </c>
      <c r="U471" s="90"/>
      <c r="V471" s="131"/>
    </row>
    <row r="472" spans="1:22" s="11" customFormat="1" ht="66" hidden="1" customHeight="1" x14ac:dyDescent="0.25">
      <c r="A472" s="89" t="s">
        <v>662</v>
      </c>
      <c r="B472" s="90" t="s">
        <v>663</v>
      </c>
      <c r="C472" s="155" t="s">
        <v>1324</v>
      </c>
      <c r="D472" s="155" t="s">
        <v>1343</v>
      </c>
      <c r="E472" s="178" t="s">
        <v>1344</v>
      </c>
      <c r="F472" s="155" t="s">
        <v>1345</v>
      </c>
      <c r="G472" s="93" t="s">
        <v>52</v>
      </c>
      <c r="H472" s="90"/>
      <c r="I472" s="93">
        <v>1</v>
      </c>
      <c r="J472" s="90" t="s">
        <v>72</v>
      </c>
      <c r="K472" s="93" t="s">
        <v>55</v>
      </c>
      <c r="L472" s="190">
        <v>44228</v>
      </c>
      <c r="M472" s="190">
        <f>EOMONTH(L472,0)</f>
        <v>44255</v>
      </c>
      <c r="N472" s="94">
        <v>44217</v>
      </c>
      <c r="O472" s="94">
        <v>44217</v>
      </c>
      <c r="P472" s="174" t="s">
        <v>1346</v>
      </c>
      <c r="Q472" s="92"/>
      <c r="R472" s="90" t="s">
        <v>1347</v>
      </c>
      <c r="S472" s="90"/>
      <c r="T472" s="95" t="s">
        <v>75</v>
      </c>
      <c r="U472" s="90"/>
      <c r="V472" s="131"/>
    </row>
    <row r="473" spans="1:22" s="11" customFormat="1" ht="66" hidden="1" customHeight="1" x14ac:dyDescent="0.25">
      <c r="A473" s="89" t="s">
        <v>662</v>
      </c>
      <c r="B473" s="90" t="s">
        <v>663</v>
      </c>
      <c r="C473" s="155" t="s">
        <v>1324</v>
      </c>
      <c r="D473" s="155" t="s">
        <v>1343</v>
      </c>
      <c r="E473" s="178" t="s">
        <v>1344</v>
      </c>
      <c r="F473" s="155" t="s">
        <v>1348</v>
      </c>
      <c r="G473" s="93" t="s">
        <v>52</v>
      </c>
      <c r="H473" s="90"/>
      <c r="I473" s="93">
        <v>1</v>
      </c>
      <c r="J473" s="90" t="s">
        <v>72</v>
      </c>
      <c r="K473" s="93" t="s">
        <v>55</v>
      </c>
      <c r="L473" s="190">
        <v>44228</v>
      </c>
      <c r="M473" s="190">
        <f>EOMONTH(L473,0)</f>
        <v>44255</v>
      </c>
      <c r="N473" s="94">
        <v>44215</v>
      </c>
      <c r="O473" s="94">
        <v>44215</v>
      </c>
      <c r="P473" s="174" t="s">
        <v>1346</v>
      </c>
      <c r="Q473" s="92"/>
      <c r="R473" s="90" t="s">
        <v>1349</v>
      </c>
      <c r="S473" s="90"/>
      <c r="T473" s="95" t="s">
        <v>75</v>
      </c>
      <c r="U473" s="90"/>
      <c r="V473" s="131"/>
    </row>
    <row r="474" spans="1:22" s="11" customFormat="1" ht="66" hidden="1" customHeight="1" x14ac:dyDescent="0.25">
      <c r="A474" s="89" t="s">
        <v>662</v>
      </c>
      <c r="B474" s="90" t="s">
        <v>681</v>
      </c>
      <c r="C474" s="90" t="s">
        <v>59</v>
      </c>
      <c r="D474" s="90" t="s">
        <v>59</v>
      </c>
      <c r="E474" s="177" t="s">
        <v>211</v>
      </c>
      <c r="F474" s="90" t="s">
        <v>138</v>
      </c>
      <c r="G474" s="93" t="s">
        <v>52</v>
      </c>
      <c r="H474" s="90"/>
      <c r="I474" s="93">
        <v>1</v>
      </c>
      <c r="J474" s="90" t="s">
        <v>62</v>
      </c>
      <c r="K474" s="93" t="s">
        <v>55</v>
      </c>
      <c r="L474" s="114">
        <v>44179</v>
      </c>
      <c r="M474" s="114">
        <v>44179</v>
      </c>
      <c r="N474" s="94">
        <v>44179</v>
      </c>
      <c r="O474" s="94">
        <v>44179</v>
      </c>
      <c r="P474" s="174" t="s">
        <v>1350</v>
      </c>
      <c r="Q474" s="92"/>
      <c r="R474" s="90" t="s">
        <v>1351</v>
      </c>
      <c r="S474" s="90"/>
      <c r="T474" s="95" t="s">
        <v>75</v>
      </c>
      <c r="U474" s="90"/>
      <c r="V474" s="131"/>
    </row>
    <row r="475" spans="1:22" s="11" customFormat="1" ht="66" hidden="1" customHeight="1" x14ac:dyDescent="0.25">
      <c r="A475" s="113" t="s">
        <v>662</v>
      </c>
      <c r="B475" s="90" t="s">
        <v>663</v>
      </c>
      <c r="C475" s="155" t="s">
        <v>1352</v>
      </c>
      <c r="D475" s="155" t="s">
        <v>1352</v>
      </c>
      <c r="E475" s="178" t="s">
        <v>1353</v>
      </c>
      <c r="F475" s="155" t="s">
        <v>629</v>
      </c>
      <c r="G475" s="158" t="s">
        <v>52</v>
      </c>
      <c r="H475" s="155"/>
      <c r="I475" s="158">
        <v>1</v>
      </c>
      <c r="J475" s="155" t="s">
        <v>54</v>
      </c>
      <c r="K475" s="158" t="s">
        <v>55</v>
      </c>
      <c r="L475" s="190">
        <v>44209</v>
      </c>
      <c r="M475" s="190">
        <v>44209</v>
      </c>
      <c r="N475" s="127">
        <v>44209</v>
      </c>
      <c r="O475" s="127">
        <v>44209</v>
      </c>
      <c r="P475" s="174" t="s">
        <v>1354</v>
      </c>
      <c r="Q475" s="92"/>
      <c r="R475" s="90" t="s">
        <v>762</v>
      </c>
      <c r="S475" s="90"/>
      <c r="T475" s="95" t="s">
        <v>75</v>
      </c>
      <c r="U475" s="90"/>
      <c r="V475" s="131"/>
    </row>
    <row r="476" spans="1:22" s="11" customFormat="1" ht="66" hidden="1" customHeight="1" x14ac:dyDescent="0.25">
      <c r="A476" s="89" t="s">
        <v>1355</v>
      </c>
      <c r="B476" s="90" t="s">
        <v>681</v>
      </c>
      <c r="C476" s="90" t="s">
        <v>1356</v>
      </c>
      <c r="D476" s="90" t="s">
        <v>59</v>
      </c>
      <c r="E476" s="177" t="s">
        <v>1357</v>
      </c>
      <c r="F476" s="90" t="s">
        <v>1358</v>
      </c>
      <c r="G476" s="93" t="s">
        <v>52</v>
      </c>
      <c r="H476" s="90"/>
      <c r="I476" s="93" t="s">
        <v>53</v>
      </c>
      <c r="J476" s="90" t="s">
        <v>54</v>
      </c>
      <c r="K476" s="93" t="s">
        <v>55</v>
      </c>
      <c r="L476" s="114">
        <v>43867</v>
      </c>
      <c r="M476" s="114">
        <v>43868</v>
      </c>
      <c r="N476" s="94">
        <v>43867</v>
      </c>
      <c r="O476" s="94">
        <v>43868</v>
      </c>
      <c r="P476" s="92" t="s">
        <v>1359</v>
      </c>
      <c r="Q476" s="92"/>
      <c r="R476" s="90" t="s">
        <v>1360</v>
      </c>
      <c r="S476" s="90"/>
      <c r="T476" s="95" t="s">
        <v>75</v>
      </c>
      <c r="U476" s="90"/>
      <c r="V476" s="131"/>
    </row>
    <row r="477" spans="1:22" s="11" customFormat="1" ht="66" hidden="1" customHeight="1" x14ac:dyDescent="0.25">
      <c r="A477" s="89" t="s">
        <v>1361</v>
      </c>
      <c r="B477" s="155" t="s">
        <v>681</v>
      </c>
      <c r="C477" s="91" t="s">
        <v>59</v>
      </c>
      <c r="D477" s="91" t="s">
        <v>59</v>
      </c>
      <c r="E477" s="177" t="s">
        <v>1362</v>
      </c>
      <c r="F477" s="90" t="s">
        <v>1032</v>
      </c>
      <c r="G477" s="93" t="s">
        <v>52</v>
      </c>
      <c r="H477" s="90"/>
      <c r="I477" s="93" t="s">
        <v>53</v>
      </c>
      <c r="J477" s="90" t="s">
        <v>62</v>
      </c>
      <c r="K477" s="93" t="s">
        <v>63</v>
      </c>
      <c r="L477" s="114">
        <v>43658</v>
      </c>
      <c r="M477" s="114">
        <v>43658</v>
      </c>
      <c r="N477" s="114">
        <v>43658</v>
      </c>
      <c r="O477" s="114">
        <v>43658</v>
      </c>
      <c r="P477" s="96" t="s">
        <v>1363</v>
      </c>
      <c r="Q477" s="96"/>
      <c r="R477" s="90" t="s">
        <v>385</v>
      </c>
      <c r="S477" s="90"/>
      <c r="T477" s="95" t="s">
        <v>75</v>
      </c>
      <c r="U477" s="90"/>
      <c r="V477" s="132"/>
    </row>
    <row r="478" spans="1:22" s="11" customFormat="1" ht="66" hidden="1" customHeight="1" x14ac:dyDescent="0.25">
      <c r="A478" s="89" t="s">
        <v>1361</v>
      </c>
      <c r="B478" s="155" t="s">
        <v>681</v>
      </c>
      <c r="C478" s="91" t="s">
        <v>1364</v>
      </c>
      <c r="D478" s="91" t="s">
        <v>1364</v>
      </c>
      <c r="E478" s="177" t="s">
        <v>1365</v>
      </c>
      <c r="F478" s="90" t="s">
        <v>532</v>
      </c>
      <c r="G478" s="93" t="s">
        <v>52</v>
      </c>
      <c r="H478" s="90"/>
      <c r="I478" s="93" t="s">
        <v>53</v>
      </c>
      <c r="J478" s="90" t="s">
        <v>54</v>
      </c>
      <c r="K478" s="93" t="s">
        <v>55</v>
      </c>
      <c r="L478" s="114">
        <v>43662</v>
      </c>
      <c r="M478" s="114">
        <f>L478+30</f>
        <v>43692</v>
      </c>
      <c r="N478" s="114">
        <v>43663</v>
      </c>
      <c r="O478" s="114">
        <f>N478</f>
        <v>43663</v>
      </c>
      <c r="P478" s="96" t="s">
        <v>1366</v>
      </c>
      <c r="Q478" s="96"/>
      <c r="R478" s="90" t="s">
        <v>385</v>
      </c>
      <c r="S478" s="90"/>
      <c r="T478" s="95" t="s">
        <v>75</v>
      </c>
      <c r="U478" s="90"/>
      <c r="V478" s="131"/>
    </row>
    <row r="479" spans="1:22" s="11" customFormat="1" ht="66" hidden="1" customHeight="1" x14ac:dyDescent="0.25">
      <c r="A479" s="89" t="s">
        <v>1361</v>
      </c>
      <c r="B479" s="155" t="s">
        <v>681</v>
      </c>
      <c r="C479" s="91" t="s">
        <v>59</v>
      </c>
      <c r="D479" s="91" t="s">
        <v>59</v>
      </c>
      <c r="E479" s="177" t="s">
        <v>1367</v>
      </c>
      <c r="F479" s="90" t="s">
        <v>1064</v>
      </c>
      <c r="G479" s="93" t="s">
        <v>52</v>
      </c>
      <c r="H479" s="90"/>
      <c r="I479" s="93" t="s">
        <v>53</v>
      </c>
      <c r="J479" s="90" t="s">
        <v>62</v>
      </c>
      <c r="K479" s="93" t="s">
        <v>63</v>
      </c>
      <c r="L479" s="114">
        <v>43663</v>
      </c>
      <c r="M479" s="114">
        <v>43663</v>
      </c>
      <c r="N479" s="114">
        <v>43663</v>
      </c>
      <c r="O479" s="114">
        <v>43663</v>
      </c>
      <c r="P479" s="96" t="s">
        <v>1368</v>
      </c>
      <c r="Q479" s="96"/>
      <c r="R479" s="90" t="s">
        <v>385</v>
      </c>
      <c r="S479" s="90"/>
      <c r="T479" s="95" t="s">
        <v>75</v>
      </c>
      <c r="U479" s="90"/>
      <c r="V479" s="132"/>
    </row>
    <row r="480" spans="1:22" s="11" customFormat="1" ht="66" hidden="1" customHeight="1" x14ac:dyDescent="0.25">
      <c r="A480" s="89" t="s">
        <v>1361</v>
      </c>
      <c r="B480" s="155" t="s">
        <v>681</v>
      </c>
      <c r="C480" s="91" t="s">
        <v>1369</v>
      </c>
      <c r="D480" s="91" t="s">
        <v>1370</v>
      </c>
      <c r="E480" s="125" t="s">
        <v>605</v>
      </c>
      <c r="F480" s="90" t="s">
        <v>51</v>
      </c>
      <c r="G480" s="93" t="s">
        <v>703</v>
      </c>
      <c r="H480" s="90"/>
      <c r="I480" s="93" t="s">
        <v>53</v>
      </c>
      <c r="J480" s="90" t="s">
        <v>72</v>
      </c>
      <c r="K480" s="93" t="s">
        <v>55</v>
      </c>
      <c r="L480" s="114">
        <v>43647</v>
      </c>
      <c r="M480" s="114">
        <v>43677</v>
      </c>
      <c r="N480" s="114">
        <v>43647</v>
      </c>
      <c r="O480" s="114">
        <v>43676</v>
      </c>
      <c r="P480" s="96" t="s">
        <v>546</v>
      </c>
      <c r="Q480" s="96"/>
      <c r="R480" s="90" t="s">
        <v>156</v>
      </c>
      <c r="S480" s="90"/>
      <c r="T480" s="95" t="s">
        <v>75</v>
      </c>
      <c r="U480" s="90"/>
      <c r="V480" s="131"/>
    </row>
    <row r="481" spans="1:22" s="11" customFormat="1" ht="66" hidden="1" customHeight="1" x14ac:dyDescent="0.25">
      <c r="A481" s="89" t="s">
        <v>1361</v>
      </c>
      <c r="B481" s="155" t="s">
        <v>681</v>
      </c>
      <c r="C481" s="91" t="s">
        <v>1369</v>
      </c>
      <c r="D481" s="91" t="s">
        <v>1371</v>
      </c>
      <c r="E481" s="125" t="s">
        <v>605</v>
      </c>
      <c r="F481" s="90" t="s">
        <v>51</v>
      </c>
      <c r="G481" s="93" t="s">
        <v>703</v>
      </c>
      <c r="H481" s="90"/>
      <c r="I481" s="93" t="s">
        <v>53</v>
      </c>
      <c r="J481" s="90" t="s">
        <v>72</v>
      </c>
      <c r="K481" s="93" t="s">
        <v>55</v>
      </c>
      <c r="L481" s="114">
        <v>43709</v>
      </c>
      <c r="M481" s="114">
        <v>43738</v>
      </c>
      <c r="N481" s="114">
        <v>43733</v>
      </c>
      <c r="O481" s="114">
        <v>43733</v>
      </c>
      <c r="P481" s="96"/>
      <c r="Q481" s="96"/>
      <c r="R481" s="90" t="s">
        <v>153</v>
      </c>
      <c r="S481" s="90"/>
      <c r="T481" s="95" t="s">
        <v>75</v>
      </c>
      <c r="U481" s="90"/>
      <c r="V481" s="131"/>
    </row>
    <row r="482" spans="1:22" s="11" customFormat="1" ht="66" hidden="1" customHeight="1" x14ac:dyDescent="0.25">
      <c r="A482" s="89" t="s">
        <v>1361</v>
      </c>
      <c r="B482" s="155" t="s">
        <v>681</v>
      </c>
      <c r="C482" s="91" t="s">
        <v>1369</v>
      </c>
      <c r="D482" s="91" t="s">
        <v>1372</v>
      </c>
      <c r="E482" s="125" t="s">
        <v>605</v>
      </c>
      <c r="F482" s="90" t="s">
        <v>51</v>
      </c>
      <c r="G482" s="93" t="s">
        <v>703</v>
      </c>
      <c r="H482" s="90"/>
      <c r="I482" s="93" t="s">
        <v>53</v>
      </c>
      <c r="J482" s="90" t="s">
        <v>72</v>
      </c>
      <c r="K482" s="93" t="s">
        <v>55</v>
      </c>
      <c r="L482" s="114">
        <v>43739</v>
      </c>
      <c r="M482" s="114">
        <v>43768</v>
      </c>
      <c r="N482" s="114">
        <v>43754</v>
      </c>
      <c r="O482" s="114">
        <v>43754</v>
      </c>
      <c r="P482" s="96" t="s">
        <v>550</v>
      </c>
      <c r="Q482" s="96"/>
      <c r="R482" s="90" t="s">
        <v>1373</v>
      </c>
      <c r="S482" s="90"/>
      <c r="T482" s="95" t="s">
        <v>75</v>
      </c>
      <c r="U482" s="90"/>
      <c r="V482" s="131"/>
    </row>
    <row r="483" spans="1:22" s="11" customFormat="1" ht="66" hidden="1" customHeight="1" x14ac:dyDescent="0.25">
      <c r="A483" s="89" t="s">
        <v>1361</v>
      </c>
      <c r="B483" s="155" t="s">
        <v>681</v>
      </c>
      <c r="C483" s="91" t="s">
        <v>1369</v>
      </c>
      <c r="D483" s="91" t="s">
        <v>1374</v>
      </c>
      <c r="E483" s="126" t="s">
        <v>605</v>
      </c>
      <c r="F483" s="90" t="s">
        <v>51</v>
      </c>
      <c r="G483" s="93" t="s">
        <v>703</v>
      </c>
      <c r="H483" s="90"/>
      <c r="I483" s="93" t="s">
        <v>53</v>
      </c>
      <c r="J483" s="90" t="s">
        <v>72</v>
      </c>
      <c r="K483" s="93" t="s">
        <v>55</v>
      </c>
      <c r="L483" s="114">
        <v>43800</v>
      </c>
      <c r="M483" s="114">
        <v>43829</v>
      </c>
      <c r="N483" s="114">
        <v>43829</v>
      </c>
      <c r="O483" s="114">
        <v>43829</v>
      </c>
      <c r="P483" s="96" t="s">
        <v>550</v>
      </c>
      <c r="Q483" s="96"/>
      <c r="R483" s="90" t="s">
        <v>1173</v>
      </c>
      <c r="S483" s="90"/>
      <c r="T483" s="95" t="s">
        <v>75</v>
      </c>
      <c r="U483" s="90"/>
      <c r="V483" s="131"/>
    </row>
    <row r="484" spans="1:22" s="11" customFormat="1" ht="66" hidden="1" customHeight="1" x14ac:dyDescent="0.25">
      <c r="A484" s="89" t="s">
        <v>1361</v>
      </c>
      <c r="B484" s="155" t="s">
        <v>681</v>
      </c>
      <c r="C484" s="91" t="s">
        <v>1369</v>
      </c>
      <c r="D484" s="91" t="s">
        <v>1375</v>
      </c>
      <c r="E484" s="126" t="s">
        <v>605</v>
      </c>
      <c r="F484" s="90" t="s">
        <v>51</v>
      </c>
      <c r="G484" s="93" t="s">
        <v>703</v>
      </c>
      <c r="H484" s="90"/>
      <c r="I484" s="93" t="s">
        <v>53</v>
      </c>
      <c r="J484" s="90" t="s">
        <v>72</v>
      </c>
      <c r="K484" s="93" t="s">
        <v>55</v>
      </c>
      <c r="L484" s="114">
        <v>43831</v>
      </c>
      <c r="M484" s="114">
        <v>43860</v>
      </c>
      <c r="N484" s="114">
        <v>43837</v>
      </c>
      <c r="O484" s="114">
        <v>43837</v>
      </c>
      <c r="P484" s="96" t="s">
        <v>550</v>
      </c>
      <c r="Q484" s="96"/>
      <c r="R484" s="90" t="s">
        <v>156</v>
      </c>
      <c r="S484" s="90"/>
      <c r="T484" s="95" t="s">
        <v>75</v>
      </c>
      <c r="U484" s="90"/>
      <c r="V484" s="131"/>
    </row>
    <row r="485" spans="1:22" s="11" customFormat="1" ht="66" hidden="1" customHeight="1" x14ac:dyDescent="0.25">
      <c r="A485" s="89" t="s">
        <v>1361</v>
      </c>
      <c r="B485" s="155" t="s">
        <v>681</v>
      </c>
      <c r="C485" s="91" t="s">
        <v>1369</v>
      </c>
      <c r="D485" s="91" t="s">
        <v>1376</v>
      </c>
      <c r="E485" s="126" t="s">
        <v>605</v>
      </c>
      <c r="F485" s="90" t="s">
        <v>51</v>
      </c>
      <c r="G485" s="93" t="s">
        <v>703</v>
      </c>
      <c r="H485" s="90"/>
      <c r="I485" s="93" t="s">
        <v>53</v>
      </c>
      <c r="J485" s="90" t="s">
        <v>72</v>
      </c>
      <c r="K485" s="93" t="s">
        <v>55</v>
      </c>
      <c r="L485" s="114">
        <v>43891</v>
      </c>
      <c r="M485" s="114">
        <v>43920</v>
      </c>
      <c r="N485" s="114">
        <v>43892</v>
      </c>
      <c r="O485" s="114">
        <v>43892</v>
      </c>
      <c r="P485" s="96"/>
      <c r="Q485" s="96"/>
      <c r="R485" s="90"/>
      <c r="S485" s="90"/>
      <c r="T485" s="95"/>
      <c r="U485" s="90" t="s">
        <v>1377</v>
      </c>
      <c r="V485" s="132"/>
    </row>
    <row r="486" spans="1:22" s="11" customFormat="1" ht="66" hidden="1" customHeight="1" x14ac:dyDescent="0.25">
      <c r="A486" s="89" t="s">
        <v>1361</v>
      </c>
      <c r="B486" s="155" t="s">
        <v>681</v>
      </c>
      <c r="C486" s="91" t="s">
        <v>1369</v>
      </c>
      <c r="D486" s="91" t="s">
        <v>1378</v>
      </c>
      <c r="E486" s="126" t="s">
        <v>605</v>
      </c>
      <c r="F486" s="90" t="s">
        <v>51</v>
      </c>
      <c r="G486" s="93" t="s">
        <v>703</v>
      </c>
      <c r="H486" s="90"/>
      <c r="I486" s="93" t="s">
        <v>53</v>
      </c>
      <c r="J486" s="90" t="s">
        <v>72</v>
      </c>
      <c r="K486" s="93" t="s">
        <v>55</v>
      </c>
      <c r="L486" s="114">
        <v>43922</v>
      </c>
      <c r="M486" s="114">
        <v>43951</v>
      </c>
      <c r="N486" s="114">
        <v>43950</v>
      </c>
      <c r="O486" s="114">
        <v>43950</v>
      </c>
      <c r="P486" s="96" t="s">
        <v>1379</v>
      </c>
      <c r="Q486" s="96"/>
      <c r="R486" s="90" t="s">
        <v>1380</v>
      </c>
      <c r="S486" s="90"/>
      <c r="T486" s="95" t="s">
        <v>75</v>
      </c>
      <c r="U486" s="90"/>
      <c r="V486" s="132"/>
    </row>
    <row r="487" spans="1:22" s="11" customFormat="1" ht="66" hidden="1" customHeight="1" x14ac:dyDescent="0.25">
      <c r="A487" s="89" t="s">
        <v>1361</v>
      </c>
      <c r="B487" s="155" t="s">
        <v>681</v>
      </c>
      <c r="C487" s="91" t="s">
        <v>1369</v>
      </c>
      <c r="D487" s="91" t="s">
        <v>1381</v>
      </c>
      <c r="E487" s="126" t="s">
        <v>605</v>
      </c>
      <c r="F487" s="90" t="s">
        <v>51</v>
      </c>
      <c r="G487" s="93" t="s">
        <v>703</v>
      </c>
      <c r="H487" s="90"/>
      <c r="I487" s="93" t="s">
        <v>53</v>
      </c>
      <c r="J487" s="90" t="s">
        <v>72</v>
      </c>
      <c r="K487" s="93" t="s">
        <v>55</v>
      </c>
      <c r="L487" s="114">
        <v>43983</v>
      </c>
      <c r="M487" s="114">
        <v>44012</v>
      </c>
      <c r="N487" s="114">
        <v>44008</v>
      </c>
      <c r="O487" s="114">
        <v>44008</v>
      </c>
      <c r="P487" s="96" t="s">
        <v>1382</v>
      </c>
      <c r="Q487" s="96"/>
      <c r="R487" s="90" t="s">
        <v>792</v>
      </c>
      <c r="S487" s="90"/>
      <c r="T487" s="95" t="s">
        <v>75</v>
      </c>
      <c r="U487" s="90"/>
      <c r="V487" s="132"/>
    </row>
    <row r="488" spans="1:22" s="11" customFormat="1" ht="66" hidden="1" customHeight="1" x14ac:dyDescent="0.25">
      <c r="A488" s="89" t="s">
        <v>1361</v>
      </c>
      <c r="B488" s="155" t="s">
        <v>681</v>
      </c>
      <c r="C488" s="91" t="s">
        <v>1369</v>
      </c>
      <c r="D488" s="91" t="s">
        <v>1383</v>
      </c>
      <c r="E488" s="126" t="s">
        <v>605</v>
      </c>
      <c r="F488" s="90" t="s">
        <v>51</v>
      </c>
      <c r="G488" s="93" t="s">
        <v>703</v>
      </c>
      <c r="H488" s="90"/>
      <c r="I488" s="93" t="s">
        <v>53</v>
      </c>
      <c r="J488" s="90" t="s">
        <v>72</v>
      </c>
      <c r="K488" s="93" t="s">
        <v>55</v>
      </c>
      <c r="L488" s="114">
        <v>43678</v>
      </c>
      <c r="M488" s="114">
        <v>43708</v>
      </c>
      <c r="N488" s="114">
        <v>43682</v>
      </c>
      <c r="O488" s="114">
        <v>43686</v>
      </c>
      <c r="P488" s="96" t="s">
        <v>1384</v>
      </c>
      <c r="Q488" s="96"/>
      <c r="R488" s="90" t="s">
        <v>668</v>
      </c>
      <c r="S488" s="90"/>
      <c r="T488" s="95" t="s">
        <v>75</v>
      </c>
      <c r="U488" s="90"/>
      <c r="V488" s="131"/>
    </row>
    <row r="489" spans="1:22" s="11" customFormat="1" ht="66" hidden="1" customHeight="1" x14ac:dyDescent="0.25">
      <c r="A489" s="89" t="s">
        <v>1361</v>
      </c>
      <c r="B489" s="155" t="s">
        <v>681</v>
      </c>
      <c r="C489" s="91" t="s">
        <v>1369</v>
      </c>
      <c r="D489" s="91" t="s">
        <v>1385</v>
      </c>
      <c r="E489" s="126" t="s">
        <v>605</v>
      </c>
      <c r="F489" s="90" t="s">
        <v>86</v>
      </c>
      <c r="G489" s="93" t="s">
        <v>172</v>
      </c>
      <c r="H489" s="90"/>
      <c r="I489" s="93" t="s">
        <v>53</v>
      </c>
      <c r="J489" s="90" t="s">
        <v>72</v>
      </c>
      <c r="K489" s="93" t="s">
        <v>55</v>
      </c>
      <c r="L489" s="114">
        <v>43678</v>
      </c>
      <c r="M489" s="114">
        <v>43708</v>
      </c>
      <c r="N489" s="114">
        <v>43682</v>
      </c>
      <c r="O489" s="114">
        <v>43686</v>
      </c>
      <c r="P489" s="96" t="s">
        <v>1386</v>
      </c>
      <c r="Q489" s="96"/>
      <c r="R489" s="90" t="s">
        <v>668</v>
      </c>
      <c r="S489" s="90"/>
      <c r="T489" s="95" t="s">
        <v>75</v>
      </c>
      <c r="U489" s="90"/>
      <c r="V489" s="131"/>
    </row>
    <row r="490" spans="1:22" s="11" customFormat="1" ht="66" hidden="1" customHeight="1" x14ac:dyDescent="0.25">
      <c r="A490" s="89" t="s">
        <v>1361</v>
      </c>
      <c r="B490" s="155" t="s">
        <v>681</v>
      </c>
      <c r="C490" s="91" t="s">
        <v>1369</v>
      </c>
      <c r="D490" s="91" t="s">
        <v>1387</v>
      </c>
      <c r="E490" s="126" t="s">
        <v>605</v>
      </c>
      <c r="F490" s="90" t="s">
        <v>320</v>
      </c>
      <c r="G490" s="93" t="s">
        <v>172</v>
      </c>
      <c r="H490" s="90"/>
      <c r="I490" s="93" t="s">
        <v>53</v>
      </c>
      <c r="J490" s="90" t="s">
        <v>72</v>
      </c>
      <c r="K490" s="93" t="s">
        <v>55</v>
      </c>
      <c r="L490" s="114">
        <v>43678</v>
      </c>
      <c r="M490" s="114">
        <v>43708</v>
      </c>
      <c r="N490" s="114">
        <v>43682</v>
      </c>
      <c r="O490" s="114">
        <v>43686</v>
      </c>
      <c r="P490" s="96"/>
      <c r="Q490" s="96"/>
      <c r="R490" s="90" t="s">
        <v>668</v>
      </c>
      <c r="S490" s="90"/>
      <c r="T490" s="95" t="s">
        <v>75</v>
      </c>
      <c r="U490" s="90"/>
      <c r="V490" s="131"/>
    </row>
    <row r="491" spans="1:22" s="11" customFormat="1" ht="66" hidden="1" customHeight="1" x14ac:dyDescent="0.25">
      <c r="A491" s="89" t="s">
        <v>1361</v>
      </c>
      <c r="B491" s="155" t="s">
        <v>681</v>
      </c>
      <c r="C491" s="91" t="s">
        <v>1369</v>
      </c>
      <c r="D491" s="91" t="s">
        <v>1388</v>
      </c>
      <c r="E491" s="126" t="s">
        <v>605</v>
      </c>
      <c r="F491" s="90" t="s">
        <v>1389</v>
      </c>
      <c r="G491" s="93" t="s">
        <v>172</v>
      </c>
      <c r="H491" s="90"/>
      <c r="I491" s="93" t="s">
        <v>53</v>
      </c>
      <c r="J491" s="90" t="s">
        <v>72</v>
      </c>
      <c r="K491" s="93" t="s">
        <v>55</v>
      </c>
      <c r="L491" s="114">
        <v>43678</v>
      </c>
      <c r="M491" s="114">
        <v>43708</v>
      </c>
      <c r="N491" s="114">
        <v>43682</v>
      </c>
      <c r="O491" s="114">
        <v>43686</v>
      </c>
      <c r="P491" s="96" t="s">
        <v>1390</v>
      </c>
      <c r="Q491" s="96"/>
      <c r="R491" s="90" t="s">
        <v>668</v>
      </c>
      <c r="S491" s="90"/>
      <c r="T491" s="95" t="s">
        <v>75</v>
      </c>
      <c r="U491" s="90"/>
      <c r="V491" s="131"/>
    </row>
    <row r="492" spans="1:22" s="11" customFormat="1" ht="66" hidden="1" customHeight="1" x14ac:dyDescent="0.25">
      <c r="A492" s="89" t="s">
        <v>1361</v>
      </c>
      <c r="B492" s="155" t="s">
        <v>681</v>
      </c>
      <c r="C492" s="91" t="s">
        <v>1369</v>
      </c>
      <c r="D492" s="91" t="s">
        <v>1391</v>
      </c>
      <c r="E492" s="126" t="s">
        <v>605</v>
      </c>
      <c r="F492" s="90" t="s">
        <v>1358</v>
      </c>
      <c r="G492" s="93" t="s">
        <v>172</v>
      </c>
      <c r="H492" s="90"/>
      <c r="I492" s="93" t="s">
        <v>53</v>
      </c>
      <c r="J492" s="90" t="s">
        <v>72</v>
      </c>
      <c r="K492" s="93" t="s">
        <v>55</v>
      </c>
      <c r="L492" s="114">
        <v>43678</v>
      </c>
      <c r="M492" s="114">
        <v>43708</v>
      </c>
      <c r="N492" s="114">
        <v>43682</v>
      </c>
      <c r="O492" s="114">
        <v>43686</v>
      </c>
      <c r="P492" s="96" t="s">
        <v>1392</v>
      </c>
      <c r="Q492" s="96"/>
      <c r="R492" s="90" t="s">
        <v>668</v>
      </c>
      <c r="S492" s="90"/>
      <c r="T492" s="95" t="s">
        <v>75</v>
      </c>
      <c r="U492" s="90"/>
      <c r="V492" s="131"/>
    </row>
    <row r="493" spans="1:22" s="11" customFormat="1" ht="66" hidden="1" customHeight="1" x14ac:dyDescent="0.25">
      <c r="A493" s="89" t="s">
        <v>1361</v>
      </c>
      <c r="B493" s="155" t="s">
        <v>681</v>
      </c>
      <c r="C493" s="91" t="s">
        <v>1369</v>
      </c>
      <c r="D493" s="91"/>
      <c r="E493" s="126" t="s">
        <v>605</v>
      </c>
      <c r="F493" s="90" t="s">
        <v>1393</v>
      </c>
      <c r="G493" s="93" t="s">
        <v>172</v>
      </c>
      <c r="H493" s="90"/>
      <c r="I493" s="93" t="s">
        <v>53</v>
      </c>
      <c r="J493" s="90" t="s">
        <v>72</v>
      </c>
      <c r="K493" s="93" t="s">
        <v>55</v>
      </c>
      <c r="L493" s="114">
        <v>43678</v>
      </c>
      <c r="M493" s="114">
        <v>43708</v>
      </c>
      <c r="N493" s="114">
        <v>43682</v>
      </c>
      <c r="O493" s="114">
        <v>43686</v>
      </c>
      <c r="P493" s="96" t="s">
        <v>546</v>
      </c>
      <c r="Q493" s="96"/>
      <c r="R493" s="90" t="s">
        <v>668</v>
      </c>
      <c r="S493" s="90"/>
      <c r="T493" s="95" t="s">
        <v>75</v>
      </c>
      <c r="U493" s="90"/>
      <c r="V493" s="131"/>
    </row>
    <row r="494" spans="1:22" s="11" customFormat="1" ht="66" hidden="1" customHeight="1" x14ac:dyDescent="0.25">
      <c r="A494" s="89" t="s">
        <v>1361</v>
      </c>
      <c r="B494" s="155" t="s">
        <v>681</v>
      </c>
      <c r="C494" s="91" t="s">
        <v>1369</v>
      </c>
      <c r="D494" s="91" t="s">
        <v>1394</v>
      </c>
      <c r="E494" s="126" t="s">
        <v>605</v>
      </c>
      <c r="F494" s="90" t="s">
        <v>1395</v>
      </c>
      <c r="G494" s="93" t="s">
        <v>172</v>
      </c>
      <c r="H494" s="90"/>
      <c r="I494" s="93" t="s">
        <v>53</v>
      </c>
      <c r="J494" s="90" t="s">
        <v>72</v>
      </c>
      <c r="K494" s="93" t="s">
        <v>55</v>
      </c>
      <c r="L494" s="114">
        <v>43678</v>
      </c>
      <c r="M494" s="114">
        <v>43708</v>
      </c>
      <c r="N494" s="114">
        <v>43682</v>
      </c>
      <c r="O494" s="114">
        <v>43686</v>
      </c>
      <c r="P494" s="96" t="s">
        <v>1396</v>
      </c>
      <c r="Q494" s="96"/>
      <c r="R494" s="90" t="s">
        <v>668</v>
      </c>
      <c r="S494" s="90"/>
      <c r="T494" s="95" t="s">
        <v>75</v>
      </c>
      <c r="U494" s="90"/>
      <c r="V494" s="131"/>
    </row>
    <row r="495" spans="1:22" s="11" customFormat="1" ht="66" hidden="1" customHeight="1" x14ac:dyDescent="0.25">
      <c r="A495" s="89" t="s">
        <v>1361</v>
      </c>
      <c r="B495" s="155" t="s">
        <v>681</v>
      </c>
      <c r="C495" s="91" t="s">
        <v>1369</v>
      </c>
      <c r="D495" s="91" t="s">
        <v>1397</v>
      </c>
      <c r="E495" s="126" t="s">
        <v>605</v>
      </c>
      <c r="F495" s="90" t="s">
        <v>1398</v>
      </c>
      <c r="G495" s="93" t="s">
        <v>172</v>
      </c>
      <c r="H495" s="90"/>
      <c r="I495" s="93" t="s">
        <v>53</v>
      </c>
      <c r="J495" s="90" t="s">
        <v>72</v>
      </c>
      <c r="K495" s="93" t="s">
        <v>55</v>
      </c>
      <c r="L495" s="114">
        <v>43678</v>
      </c>
      <c r="M495" s="114">
        <v>43708</v>
      </c>
      <c r="N495" s="114">
        <v>43682</v>
      </c>
      <c r="O495" s="114">
        <v>43686</v>
      </c>
      <c r="P495" s="96" t="s">
        <v>1399</v>
      </c>
      <c r="Q495" s="96"/>
      <c r="R495" s="90" t="s">
        <v>668</v>
      </c>
      <c r="S495" s="90"/>
      <c r="T495" s="95" t="s">
        <v>75</v>
      </c>
      <c r="U495" s="90"/>
      <c r="V495" s="131"/>
    </row>
    <row r="496" spans="1:22" s="11" customFormat="1" ht="66" hidden="1" customHeight="1" x14ac:dyDescent="0.25">
      <c r="A496" s="89" t="s">
        <v>1361</v>
      </c>
      <c r="B496" s="155" t="s">
        <v>681</v>
      </c>
      <c r="C496" s="91" t="s">
        <v>1369</v>
      </c>
      <c r="D496" s="91" t="s">
        <v>1400</v>
      </c>
      <c r="E496" s="126" t="s">
        <v>605</v>
      </c>
      <c r="F496" s="90" t="s">
        <v>1401</v>
      </c>
      <c r="G496" s="93" t="s">
        <v>172</v>
      </c>
      <c r="H496" s="90"/>
      <c r="I496" s="93" t="s">
        <v>53</v>
      </c>
      <c r="J496" s="90" t="s">
        <v>72</v>
      </c>
      <c r="K496" s="93" t="s">
        <v>55</v>
      </c>
      <c r="L496" s="114">
        <v>43678</v>
      </c>
      <c r="M496" s="114">
        <v>43708</v>
      </c>
      <c r="N496" s="114">
        <v>43682</v>
      </c>
      <c r="O496" s="114">
        <v>43686</v>
      </c>
      <c r="P496" s="96" t="s">
        <v>1402</v>
      </c>
      <c r="Q496" s="96"/>
      <c r="R496" s="90" t="s">
        <v>668</v>
      </c>
      <c r="S496" s="90"/>
      <c r="T496" s="95" t="s">
        <v>75</v>
      </c>
      <c r="U496" s="90"/>
      <c r="V496" s="131"/>
    </row>
    <row r="497" spans="1:22" s="11" customFormat="1" ht="66" hidden="1" customHeight="1" x14ac:dyDescent="0.25">
      <c r="A497" s="89" t="s">
        <v>1361</v>
      </c>
      <c r="B497" s="155" t="s">
        <v>681</v>
      </c>
      <c r="C497" s="91" t="s">
        <v>1369</v>
      </c>
      <c r="D497" s="91" t="s">
        <v>1403</v>
      </c>
      <c r="E497" s="126" t="s">
        <v>605</v>
      </c>
      <c r="F497" s="90" t="s">
        <v>51</v>
      </c>
      <c r="G497" s="93" t="s">
        <v>168</v>
      </c>
      <c r="H497" s="90"/>
      <c r="I497" s="93" t="s">
        <v>53</v>
      </c>
      <c r="J497" s="90" t="s">
        <v>72</v>
      </c>
      <c r="K497" s="93" t="s">
        <v>55</v>
      </c>
      <c r="L497" s="114">
        <v>43770</v>
      </c>
      <c r="M497" s="114">
        <v>43799</v>
      </c>
      <c r="N497" s="114">
        <v>43780</v>
      </c>
      <c r="O497" s="114">
        <v>43780</v>
      </c>
      <c r="P497" s="96" t="s">
        <v>1404</v>
      </c>
      <c r="Q497" s="96"/>
      <c r="R497" s="90" t="s">
        <v>1405</v>
      </c>
      <c r="S497" s="90"/>
      <c r="T497" s="95" t="s">
        <v>75</v>
      </c>
      <c r="U497" s="90"/>
      <c r="V497" s="131"/>
    </row>
    <row r="498" spans="1:22" s="11" customFormat="1" ht="66" hidden="1" customHeight="1" x14ac:dyDescent="0.25">
      <c r="A498" s="89" t="s">
        <v>1361</v>
      </c>
      <c r="B498" s="155" t="s">
        <v>681</v>
      </c>
      <c r="C498" s="91" t="s">
        <v>1369</v>
      </c>
      <c r="D498" s="91" t="s">
        <v>1406</v>
      </c>
      <c r="E498" s="126" t="s">
        <v>605</v>
      </c>
      <c r="F498" s="90" t="s">
        <v>86</v>
      </c>
      <c r="G498" s="93" t="s">
        <v>172</v>
      </c>
      <c r="H498" s="90"/>
      <c r="I498" s="93" t="s">
        <v>53</v>
      </c>
      <c r="J498" s="90" t="s">
        <v>72</v>
      </c>
      <c r="K498" s="93" t="s">
        <v>55</v>
      </c>
      <c r="L498" s="114">
        <v>43770</v>
      </c>
      <c r="M498" s="114">
        <v>43799</v>
      </c>
      <c r="N498" s="114">
        <v>43775</v>
      </c>
      <c r="O498" s="114">
        <v>43784</v>
      </c>
      <c r="P498" s="96" t="s">
        <v>1407</v>
      </c>
      <c r="Q498" s="96"/>
      <c r="R498" s="90" t="s">
        <v>1408</v>
      </c>
      <c r="S498" s="90"/>
      <c r="T498" s="95" t="s">
        <v>75</v>
      </c>
      <c r="U498" s="90"/>
      <c r="V498" s="131"/>
    </row>
    <row r="499" spans="1:22" s="11" customFormat="1" ht="66" hidden="1" customHeight="1" x14ac:dyDescent="0.25">
      <c r="A499" s="89" t="s">
        <v>1361</v>
      </c>
      <c r="B499" s="155" t="s">
        <v>681</v>
      </c>
      <c r="C499" s="91" t="s">
        <v>1369</v>
      </c>
      <c r="D499" s="91" t="s">
        <v>1409</v>
      </c>
      <c r="E499" s="126" t="s">
        <v>605</v>
      </c>
      <c r="F499" s="90" t="s">
        <v>320</v>
      </c>
      <c r="G499" s="93" t="s">
        <v>172</v>
      </c>
      <c r="H499" s="90"/>
      <c r="I499" s="93" t="s">
        <v>53</v>
      </c>
      <c r="J499" s="90" t="s">
        <v>72</v>
      </c>
      <c r="K499" s="93" t="s">
        <v>55</v>
      </c>
      <c r="L499" s="114">
        <v>43770</v>
      </c>
      <c r="M499" s="114">
        <v>43799</v>
      </c>
      <c r="N499" s="114">
        <v>43781</v>
      </c>
      <c r="O499" s="114">
        <v>43784</v>
      </c>
      <c r="P499" s="96" t="s">
        <v>1410</v>
      </c>
      <c r="Q499" s="96"/>
      <c r="R499" s="90" t="s">
        <v>1042</v>
      </c>
      <c r="S499" s="90"/>
      <c r="T499" s="95" t="s">
        <v>75</v>
      </c>
      <c r="U499" s="90"/>
      <c r="V499" s="131"/>
    </row>
    <row r="500" spans="1:22" s="11" customFormat="1" ht="66" hidden="1" customHeight="1" x14ac:dyDescent="0.25">
      <c r="A500" s="89" t="s">
        <v>1361</v>
      </c>
      <c r="B500" s="155" t="s">
        <v>681</v>
      </c>
      <c r="C500" s="91" t="s">
        <v>1369</v>
      </c>
      <c r="D500" s="91" t="s">
        <v>1411</v>
      </c>
      <c r="E500" s="126" t="s">
        <v>605</v>
      </c>
      <c r="F500" s="90" t="s">
        <v>1389</v>
      </c>
      <c r="G500" s="93" t="s">
        <v>172</v>
      </c>
      <c r="H500" s="90"/>
      <c r="I500" s="93" t="s">
        <v>53</v>
      </c>
      <c r="J500" s="90" t="s">
        <v>72</v>
      </c>
      <c r="K500" s="93" t="s">
        <v>55</v>
      </c>
      <c r="L500" s="114">
        <v>43770</v>
      </c>
      <c r="M500" s="114">
        <v>43799</v>
      </c>
      <c r="N500" s="114">
        <v>43775</v>
      </c>
      <c r="O500" s="114">
        <v>43784</v>
      </c>
      <c r="P500" s="96" t="s">
        <v>1412</v>
      </c>
      <c r="Q500" s="96"/>
      <c r="R500" s="90" t="s">
        <v>1408</v>
      </c>
      <c r="S500" s="90"/>
      <c r="T500" s="95" t="s">
        <v>75</v>
      </c>
      <c r="U500" s="90"/>
      <c r="V500" s="131"/>
    </row>
    <row r="501" spans="1:22" s="11" customFormat="1" ht="66" hidden="1" customHeight="1" x14ac:dyDescent="0.25">
      <c r="A501" s="89" t="s">
        <v>1361</v>
      </c>
      <c r="B501" s="155" t="s">
        <v>681</v>
      </c>
      <c r="C501" s="91" t="s">
        <v>1369</v>
      </c>
      <c r="D501" s="91" t="s">
        <v>1413</v>
      </c>
      <c r="E501" s="126" t="s">
        <v>605</v>
      </c>
      <c r="F501" s="90" t="s">
        <v>1358</v>
      </c>
      <c r="G501" s="93" t="s">
        <v>172</v>
      </c>
      <c r="H501" s="90"/>
      <c r="I501" s="93" t="s">
        <v>53</v>
      </c>
      <c r="J501" s="90" t="s">
        <v>72</v>
      </c>
      <c r="K501" s="93" t="s">
        <v>55</v>
      </c>
      <c r="L501" s="114">
        <v>43770</v>
      </c>
      <c r="M501" s="114">
        <v>43799</v>
      </c>
      <c r="N501" s="114">
        <v>43781</v>
      </c>
      <c r="O501" s="114">
        <v>43782</v>
      </c>
      <c r="P501" s="96" t="s">
        <v>1414</v>
      </c>
      <c r="Q501" s="96"/>
      <c r="R501" s="90" t="s">
        <v>1415</v>
      </c>
      <c r="S501" s="90"/>
      <c r="T501" s="95" t="s">
        <v>75</v>
      </c>
      <c r="U501" s="90"/>
      <c r="V501" s="131"/>
    </row>
    <row r="502" spans="1:22" s="11" customFormat="1" ht="66" hidden="1" customHeight="1" x14ac:dyDescent="0.25">
      <c r="A502" s="89" t="s">
        <v>1361</v>
      </c>
      <c r="B502" s="155" t="s">
        <v>681</v>
      </c>
      <c r="C502" s="91" t="s">
        <v>1369</v>
      </c>
      <c r="D502" s="91"/>
      <c r="E502" s="126" t="s">
        <v>605</v>
      </c>
      <c r="F502" s="90" t="s">
        <v>1393</v>
      </c>
      <c r="G502" s="93" t="s">
        <v>172</v>
      </c>
      <c r="H502" s="90"/>
      <c r="I502" s="93" t="s">
        <v>53</v>
      </c>
      <c r="J502" s="90" t="s">
        <v>72</v>
      </c>
      <c r="K502" s="93" t="s">
        <v>55</v>
      </c>
      <c r="L502" s="114">
        <v>43770</v>
      </c>
      <c r="M502" s="114">
        <v>43799</v>
      </c>
      <c r="N502" s="114">
        <v>43775</v>
      </c>
      <c r="O502" s="114">
        <v>43784</v>
      </c>
      <c r="P502" s="96" t="s">
        <v>1416</v>
      </c>
      <c r="Q502" s="96"/>
      <c r="R502" s="90" t="s">
        <v>1417</v>
      </c>
      <c r="S502" s="90"/>
      <c r="T502" s="95" t="s">
        <v>75</v>
      </c>
      <c r="U502" s="90"/>
      <c r="V502" s="131"/>
    </row>
    <row r="503" spans="1:22" s="11" customFormat="1" ht="66" hidden="1" customHeight="1" x14ac:dyDescent="0.25">
      <c r="A503" s="89" t="s">
        <v>1361</v>
      </c>
      <c r="B503" s="155" t="s">
        <v>681</v>
      </c>
      <c r="C503" s="91" t="s">
        <v>1369</v>
      </c>
      <c r="D503" s="91" t="s">
        <v>1418</v>
      </c>
      <c r="E503" s="126" t="s">
        <v>605</v>
      </c>
      <c r="F503" s="90" t="s">
        <v>1395</v>
      </c>
      <c r="G503" s="93" t="s">
        <v>172</v>
      </c>
      <c r="H503" s="90"/>
      <c r="I503" s="93" t="s">
        <v>53</v>
      </c>
      <c r="J503" s="90" t="s">
        <v>72</v>
      </c>
      <c r="K503" s="93" t="s">
        <v>55</v>
      </c>
      <c r="L503" s="114">
        <v>43770</v>
      </c>
      <c r="M503" s="114">
        <v>43799</v>
      </c>
      <c r="N503" s="114">
        <v>43775</v>
      </c>
      <c r="O503" s="114">
        <v>43784</v>
      </c>
      <c r="P503" s="96" t="s">
        <v>1419</v>
      </c>
      <c r="Q503" s="96"/>
      <c r="R503" s="90" t="s">
        <v>1059</v>
      </c>
      <c r="S503" s="90"/>
      <c r="T503" s="95" t="s">
        <v>75</v>
      </c>
      <c r="U503" s="90"/>
      <c r="V503" s="131"/>
    </row>
    <row r="504" spans="1:22" s="11" customFormat="1" ht="66" hidden="1" customHeight="1" x14ac:dyDescent="0.25">
      <c r="A504" s="89" t="s">
        <v>1361</v>
      </c>
      <c r="B504" s="155" t="s">
        <v>681</v>
      </c>
      <c r="C504" s="91" t="s">
        <v>1369</v>
      </c>
      <c r="D504" s="91" t="s">
        <v>1420</v>
      </c>
      <c r="E504" s="126" t="s">
        <v>605</v>
      </c>
      <c r="F504" s="90" t="s">
        <v>1398</v>
      </c>
      <c r="G504" s="93" t="s">
        <v>172</v>
      </c>
      <c r="H504" s="90"/>
      <c r="I504" s="93" t="s">
        <v>53</v>
      </c>
      <c r="J504" s="90" t="s">
        <v>72</v>
      </c>
      <c r="K504" s="93" t="s">
        <v>55</v>
      </c>
      <c r="L504" s="114">
        <v>43770</v>
      </c>
      <c r="M504" s="114">
        <v>43799</v>
      </c>
      <c r="N504" s="114">
        <v>43775</v>
      </c>
      <c r="O504" s="114">
        <v>43784</v>
      </c>
      <c r="P504" s="96" t="s">
        <v>1421</v>
      </c>
      <c r="Q504" s="96"/>
      <c r="R504" s="90" t="s">
        <v>1408</v>
      </c>
      <c r="S504" s="90"/>
      <c r="T504" s="95" t="s">
        <v>75</v>
      </c>
      <c r="U504" s="90"/>
      <c r="V504" s="131"/>
    </row>
    <row r="505" spans="1:22" s="11" customFormat="1" ht="66" hidden="1" customHeight="1" x14ac:dyDescent="0.25">
      <c r="A505" s="89" t="s">
        <v>1361</v>
      </c>
      <c r="B505" s="155" t="s">
        <v>681</v>
      </c>
      <c r="C505" s="91" t="s">
        <v>1369</v>
      </c>
      <c r="D505" s="91" t="s">
        <v>1411</v>
      </c>
      <c r="E505" s="126" t="s">
        <v>605</v>
      </c>
      <c r="F505" s="90" t="s">
        <v>1389</v>
      </c>
      <c r="G505" s="93" t="s">
        <v>172</v>
      </c>
      <c r="H505" s="90"/>
      <c r="I505" s="93" t="s">
        <v>53</v>
      </c>
      <c r="J505" s="90" t="s">
        <v>72</v>
      </c>
      <c r="K505" s="93" t="s">
        <v>55</v>
      </c>
      <c r="L505" s="114">
        <v>43770</v>
      </c>
      <c r="M505" s="114">
        <v>43799</v>
      </c>
      <c r="N505" s="114">
        <v>43775</v>
      </c>
      <c r="O505" s="114">
        <v>43784</v>
      </c>
      <c r="P505" s="96" t="s">
        <v>1422</v>
      </c>
      <c r="Q505" s="96"/>
      <c r="R505" s="90" t="s">
        <v>1059</v>
      </c>
      <c r="S505" s="90"/>
      <c r="T505" s="95" t="s">
        <v>75</v>
      </c>
      <c r="U505" s="90"/>
      <c r="V505" s="131"/>
    </row>
    <row r="506" spans="1:22" s="11" customFormat="1" ht="66" hidden="1" customHeight="1" x14ac:dyDescent="0.25">
      <c r="A506" s="89" t="s">
        <v>1361</v>
      </c>
      <c r="B506" s="155" t="s">
        <v>681</v>
      </c>
      <c r="C506" s="91" t="s">
        <v>1369</v>
      </c>
      <c r="D506" s="91" t="s">
        <v>1423</v>
      </c>
      <c r="E506" s="126" t="s">
        <v>605</v>
      </c>
      <c r="F506" s="90" t="s">
        <v>51</v>
      </c>
      <c r="G506" s="93" t="s">
        <v>703</v>
      </c>
      <c r="H506" s="90"/>
      <c r="I506" s="93" t="s">
        <v>53</v>
      </c>
      <c r="J506" s="90" t="s">
        <v>72</v>
      </c>
      <c r="K506" s="93" t="s">
        <v>55</v>
      </c>
      <c r="L506" s="114">
        <v>43862</v>
      </c>
      <c r="M506" s="114">
        <v>43890</v>
      </c>
      <c r="N506" s="114">
        <v>43864</v>
      </c>
      <c r="O506" s="114">
        <v>43864</v>
      </c>
      <c r="P506" s="96" t="s">
        <v>550</v>
      </c>
      <c r="Q506" s="96"/>
      <c r="R506" s="90" t="s">
        <v>1424</v>
      </c>
      <c r="S506" s="90"/>
      <c r="T506" s="95" t="s">
        <v>75</v>
      </c>
      <c r="U506" s="90"/>
      <c r="V506" s="131"/>
    </row>
    <row r="507" spans="1:22" s="11" customFormat="1" ht="66" hidden="1" customHeight="1" x14ac:dyDescent="0.25">
      <c r="A507" s="89" t="s">
        <v>1361</v>
      </c>
      <c r="B507" s="155" t="s">
        <v>681</v>
      </c>
      <c r="C507" s="91" t="s">
        <v>1369</v>
      </c>
      <c r="D507" s="91" t="s">
        <v>1425</v>
      </c>
      <c r="E507" s="126" t="s">
        <v>605</v>
      </c>
      <c r="F507" s="90" t="s">
        <v>86</v>
      </c>
      <c r="G507" s="93" t="s">
        <v>172</v>
      </c>
      <c r="H507" s="90"/>
      <c r="I507" s="93" t="s">
        <v>53</v>
      </c>
      <c r="J507" s="90" t="s">
        <v>72</v>
      </c>
      <c r="K507" s="93" t="s">
        <v>55</v>
      </c>
      <c r="L507" s="114">
        <v>43862</v>
      </c>
      <c r="M507" s="114">
        <v>43890</v>
      </c>
      <c r="N507" s="114">
        <v>43865</v>
      </c>
      <c r="O507" s="114">
        <v>43865</v>
      </c>
      <c r="P507" s="96" t="s">
        <v>1426</v>
      </c>
      <c r="Q507" s="96"/>
      <c r="R507" s="90" t="s">
        <v>811</v>
      </c>
      <c r="S507" s="90"/>
      <c r="T507" s="95" t="s">
        <v>75</v>
      </c>
      <c r="U507" s="90"/>
      <c r="V507" s="131"/>
    </row>
    <row r="508" spans="1:22" s="11" customFormat="1" ht="66" hidden="1" customHeight="1" x14ac:dyDescent="0.25">
      <c r="A508" s="89" t="s">
        <v>1361</v>
      </c>
      <c r="B508" s="155" t="s">
        <v>681</v>
      </c>
      <c r="C508" s="91" t="s">
        <v>1369</v>
      </c>
      <c r="D508" s="91" t="s">
        <v>1427</v>
      </c>
      <c r="E508" s="126" t="s">
        <v>605</v>
      </c>
      <c r="F508" s="90" t="s">
        <v>320</v>
      </c>
      <c r="G508" s="93" t="s">
        <v>172</v>
      </c>
      <c r="H508" s="90"/>
      <c r="I508" s="93" t="s">
        <v>53</v>
      </c>
      <c r="J508" s="90" t="s">
        <v>72</v>
      </c>
      <c r="K508" s="93" t="s">
        <v>55</v>
      </c>
      <c r="L508" s="114">
        <v>43862</v>
      </c>
      <c r="M508" s="114">
        <v>43890</v>
      </c>
      <c r="N508" s="114">
        <v>43866</v>
      </c>
      <c r="O508" s="114">
        <v>43868</v>
      </c>
      <c r="P508" s="96" t="s">
        <v>1428</v>
      </c>
      <c r="Q508" s="96"/>
      <c r="R508" s="90" t="s">
        <v>1429</v>
      </c>
      <c r="S508" s="90"/>
      <c r="T508" s="95" t="s">
        <v>75</v>
      </c>
      <c r="U508" s="90"/>
      <c r="V508" s="131"/>
    </row>
    <row r="509" spans="1:22" s="11" customFormat="1" ht="66" hidden="1" customHeight="1" x14ac:dyDescent="0.25">
      <c r="A509" s="89" t="s">
        <v>1361</v>
      </c>
      <c r="B509" s="155" t="s">
        <v>681</v>
      </c>
      <c r="C509" s="91" t="s">
        <v>1369</v>
      </c>
      <c r="D509" s="91" t="s">
        <v>1430</v>
      </c>
      <c r="E509" s="126" t="s">
        <v>605</v>
      </c>
      <c r="F509" s="90" t="s">
        <v>1389</v>
      </c>
      <c r="G509" s="93" t="s">
        <v>172</v>
      </c>
      <c r="H509" s="90"/>
      <c r="I509" s="93" t="s">
        <v>53</v>
      </c>
      <c r="J509" s="90" t="s">
        <v>72</v>
      </c>
      <c r="K509" s="93" t="s">
        <v>55</v>
      </c>
      <c r="L509" s="114">
        <v>43862</v>
      </c>
      <c r="M509" s="114">
        <v>43890</v>
      </c>
      <c r="N509" s="114">
        <v>43864</v>
      </c>
      <c r="O509" s="114">
        <v>43864</v>
      </c>
      <c r="P509" s="96" t="s">
        <v>1431</v>
      </c>
      <c r="Q509" s="96"/>
      <c r="R509" s="90" t="s">
        <v>1424</v>
      </c>
      <c r="S509" s="90"/>
      <c r="T509" s="95" t="s">
        <v>75</v>
      </c>
      <c r="U509" s="90"/>
      <c r="V509" s="131"/>
    </row>
    <row r="510" spans="1:22" s="11" customFormat="1" ht="66" hidden="1" customHeight="1" x14ac:dyDescent="0.25">
      <c r="A510" s="89" t="s">
        <v>1361</v>
      </c>
      <c r="B510" s="155" t="s">
        <v>681</v>
      </c>
      <c r="C510" s="91" t="s">
        <v>1369</v>
      </c>
      <c r="D510" s="91" t="s">
        <v>1432</v>
      </c>
      <c r="E510" s="126" t="s">
        <v>605</v>
      </c>
      <c r="F510" s="90" t="s">
        <v>1358</v>
      </c>
      <c r="G510" s="93" t="s">
        <v>172</v>
      </c>
      <c r="H510" s="90"/>
      <c r="I510" s="93" t="s">
        <v>53</v>
      </c>
      <c r="J510" s="90" t="s">
        <v>72</v>
      </c>
      <c r="K510" s="93" t="s">
        <v>55</v>
      </c>
      <c r="L510" s="114">
        <v>43862</v>
      </c>
      <c r="M510" s="114">
        <v>43890</v>
      </c>
      <c r="N510" s="114">
        <v>43867</v>
      </c>
      <c r="O510" s="114">
        <v>43868</v>
      </c>
      <c r="P510" s="96" t="s">
        <v>1433</v>
      </c>
      <c r="Q510" s="96"/>
      <c r="R510" s="90" t="s">
        <v>153</v>
      </c>
      <c r="S510" s="90"/>
      <c r="T510" s="95" t="s">
        <v>75</v>
      </c>
      <c r="U510" s="90"/>
      <c r="V510" s="131"/>
    </row>
    <row r="511" spans="1:22" s="11" customFormat="1" ht="66" hidden="1" customHeight="1" x14ac:dyDescent="0.25">
      <c r="A511" s="89" t="s">
        <v>1361</v>
      </c>
      <c r="B511" s="155" t="s">
        <v>681</v>
      </c>
      <c r="C511" s="91" t="s">
        <v>1369</v>
      </c>
      <c r="D511" s="91"/>
      <c r="E511" s="126" t="s">
        <v>605</v>
      </c>
      <c r="F511" s="90" t="s">
        <v>1393</v>
      </c>
      <c r="G511" s="93" t="s">
        <v>172</v>
      </c>
      <c r="H511" s="90"/>
      <c r="I511" s="93" t="s">
        <v>53</v>
      </c>
      <c r="J511" s="90" t="s">
        <v>72</v>
      </c>
      <c r="K511" s="93" t="s">
        <v>55</v>
      </c>
      <c r="L511" s="114">
        <v>43862</v>
      </c>
      <c r="M511" s="114">
        <v>43890</v>
      </c>
      <c r="N511" s="114">
        <v>43865</v>
      </c>
      <c r="O511" s="114">
        <v>43865</v>
      </c>
      <c r="P511" s="96" t="s">
        <v>1434</v>
      </c>
      <c r="Q511" s="96"/>
      <c r="R511" s="90" t="s">
        <v>1435</v>
      </c>
      <c r="S511" s="90"/>
      <c r="T511" s="95" t="s">
        <v>75</v>
      </c>
      <c r="U511" s="90"/>
      <c r="V511" s="131"/>
    </row>
    <row r="512" spans="1:22" s="11" customFormat="1" ht="66" hidden="1" customHeight="1" x14ac:dyDescent="0.25">
      <c r="A512" s="89" t="s">
        <v>1361</v>
      </c>
      <c r="B512" s="155" t="s">
        <v>681</v>
      </c>
      <c r="C512" s="91" t="s">
        <v>1369</v>
      </c>
      <c r="D512" s="91" t="s">
        <v>1436</v>
      </c>
      <c r="E512" s="126" t="s">
        <v>605</v>
      </c>
      <c r="F512" s="90" t="s">
        <v>1395</v>
      </c>
      <c r="G512" s="93" t="s">
        <v>172</v>
      </c>
      <c r="H512" s="90"/>
      <c r="I512" s="93" t="s">
        <v>53</v>
      </c>
      <c r="J512" s="90" t="s">
        <v>72</v>
      </c>
      <c r="K512" s="93" t="s">
        <v>55</v>
      </c>
      <c r="L512" s="114">
        <v>43862</v>
      </c>
      <c r="M512" s="114">
        <v>43890</v>
      </c>
      <c r="N512" s="114">
        <v>43866</v>
      </c>
      <c r="O512" s="114">
        <v>43866</v>
      </c>
      <c r="P512" s="96" t="s">
        <v>1437</v>
      </c>
      <c r="Q512" s="96"/>
      <c r="R512" s="90" t="s">
        <v>1435</v>
      </c>
      <c r="S512" s="90"/>
      <c r="T512" s="95" t="s">
        <v>75</v>
      </c>
      <c r="U512" s="90"/>
      <c r="V512" s="131"/>
    </row>
    <row r="513" spans="1:22" s="11" customFormat="1" ht="66" hidden="1" customHeight="1" x14ac:dyDescent="0.25">
      <c r="A513" s="89" t="s">
        <v>1361</v>
      </c>
      <c r="B513" s="155" t="s">
        <v>681</v>
      </c>
      <c r="C513" s="91" t="s">
        <v>1369</v>
      </c>
      <c r="D513" s="91" t="s">
        <v>1438</v>
      </c>
      <c r="E513" s="126" t="s">
        <v>605</v>
      </c>
      <c r="F513" s="90" t="s">
        <v>1398</v>
      </c>
      <c r="G513" s="93" t="s">
        <v>172</v>
      </c>
      <c r="H513" s="90"/>
      <c r="I513" s="93" t="s">
        <v>53</v>
      </c>
      <c r="J513" s="90" t="s">
        <v>72</v>
      </c>
      <c r="K513" s="93" t="s">
        <v>55</v>
      </c>
      <c r="L513" s="114">
        <v>43862</v>
      </c>
      <c r="M513" s="114">
        <v>43890</v>
      </c>
      <c r="N513" s="114">
        <v>43866</v>
      </c>
      <c r="O513" s="114">
        <v>43866</v>
      </c>
      <c r="P513" s="96" t="s">
        <v>1439</v>
      </c>
      <c r="Q513" s="96"/>
      <c r="R513" s="90" t="s">
        <v>1440</v>
      </c>
      <c r="S513" s="90"/>
      <c r="T513" s="95" t="s">
        <v>75</v>
      </c>
      <c r="U513" s="90"/>
      <c r="V513" s="131"/>
    </row>
    <row r="514" spans="1:22" s="11" customFormat="1" ht="66" hidden="1" customHeight="1" x14ac:dyDescent="0.25">
      <c r="A514" s="89" t="s">
        <v>1361</v>
      </c>
      <c r="B514" s="155" t="s">
        <v>681</v>
      </c>
      <c r="C514" s="91" t="s">
        <v>1369</v>
      </c>
      <c r="D514" s="91" t="s">
        <v>1441</v>
      </c>
      <c r="E514" s="126" t="s">
        <v>605</v>
      </c>
      <c r="F514" s="90" t="s">
        <v>1401</v>
      </c>
      <c r="G514" s="93" t="s">
        <v>172</v>
      </c>
      <c r="H514" s="90"/>
      <c r="I514" s="93" t="s">
        <v>53</v>
      </c>
      <c r="J514" s="90" t="s">
        <v>72</v>
      </c>
      <c r="K514" s="93" t="s">
        <v>55</v>
      </c>
      <c r="L514" s="114">
        <v>43862</v>
      </c>
      <c r="M514" s="114">
        <v>43890</v>
      </c>
      <c r="N514" s="114">
        <v>43866</v>
      </c>
      <c r="O514" s="114">
        <v>43890</v>
      </c>
      <c r="P514" s="96" t="s">
        <v>1442</v>
      </c>
      <c r="Q514" s="96"/>
      <c r="R514" s="90" t="s">
        <v>1443</v>
      </c>
      <c r="S514" s="90"/>
      <c r="T514" s="95" t="s">
        <v>75</v>
      </c>
      <c r="U514" s="90" t="s">
        <v>1444</v>
      </c>
      <c r="V514" s="131"/>
    </row>
    <row r="515" spans="1:22" s="11" customFormat="1" ht="66" hidden="1" customHeight="1" x14ac:dyDescent="0.25">
      <c r="A515" s="89" t="s">
        <v>1361</v>
      </c>
      <c r="B515" s="155" t="s">
        <v>681</v>
      </c>
      <c r="C515" s="91" t="s">
        <v>1369</v>
      </c>
      <c r="D515" s="91" t="s">
        <v>1445</v>
      </c>
      <c r="E515" s="126" t="s">
        <v>605</v>
      </c>
      <c r="F515" s="90" t="s">
        <v>51</v>
      </c>
      <c r="G515" s="93" t="s">
        <v>703</v>
      </c>
      <c r="H515" s="90"/>
      <c r="I515" s="93" t="s">
        <v>53</v>
      </c>
      <c r="J515" s="90" t="s">
        <v>72</v>
      </c>
      <c r="K515" s="93" t="s">
        <v>55</v>
      </c>
      <c r="L515" s="114">
        <v>43952</v>
      </c>
      <c r="M515" s="114">
        <v>43981</v>
      </c>
      <c r="N515" s="114">
        <v>43963</v>
      </c>
      <c r="O515" s="114">
        <v>43966</v>
      </c>
      <c r="P515" s="96" t="s">
        <v>1446</v>
      </c>
      <c r="Q515" s="96"/>
      <c r="R515" s="90" t="s">
        <v>836</v>
      </c>
      <c r="S515" s="90"/>
      <c r="T515" s="95" t="s">
        <v>75</v>
      </c>
      <c r="U515" s="90"/>
      <c r="V515" s="132"/>
    </row>
    <row r="516" spans="1:22" s="11" customFormat="1" ht="66" hidden="1" customHeight="1" x14ac:dyDescent="0.25">
      <c r="A516" s="89" t="s">
        <v>1361</v>
      </c>
      <c r="B516" s="155" t="s">
        <v>681</v>
      </c>
      <c r="C516" s="91" t="s">
        <v>1369</v>
      </c>
      <c r="D516" s="91" t="s">
        <v>1447</v>
      </c>
      <c r="E516" s="126" t="s">
        <v>605</v>
      </c>
      <c r="F516" s="90" t="s">
        <v>86</v>
      </c>
      <c r="G516" s="93" t="s">
        <v>172</v>
      </c>
      <c r="H516" s="90"/>
      <c r="I516" s="93" t="s">
        <v>53</v>
      </c>
      <c r="J516" s="90" t="s">
        <v>72</v>
      </c>
      <c r="K516" s="93" t="s">
        <v>55</v>
      </c>
      <c r="L516" s="114">
        <v>43952</v>
      </c>
      <c r="M516" s="114">
        <v>43981</v>
      </c>
      <c r="N516" s="114">
        <v>43966</v>
      </c>
      <c r="O516" s="114">
        <v>43966</v>
      </c>
      <c r="P516" s="96" t="s">
        <v>1448</v>
      </c>
      <c r="Q516" s="96"/>
      <c r="R516" s="90" t="s">
        <v>1449</v>
      </c>
      <c r="S516" s="90"/>
      <c r="T516" s="95" t="s">
        <v>66</v>
      </c>
      <c r="U516" s="90"/>
      <c r="V516" s="132"/>
    </row>
    <row r="517" spans="1:22" s="11" customFormat="1" ht="66" hidden="1" customHeight="1" x14ac:dyDescent="0.25">
      <c r="A517" s="89" t="s">
        <v>1361</v>
      </c>
      <c r="B517" s="155" t="s">
        <v>681</v>
      </c>
      <c r="C517" s="91" t="s">
        <v>1369</v>
      </c>
      <c r="D517" s="91" t="s">
        <v>1450</v>
      </c>
      <c r="E517" s="126" t="s">
        <v>605</v>
      </c>
      <c r="F517" s="90" t="s">
        <v>320</v>
      </c>
      <c r="G517" s="93" t="s">
        <v>172</v>
      </c>
      <c r="H517" s="90"/>
      <c r="I517" s="93" t="s">
        <v>53</v>
      </c>
      <c r="J517" s="90" t="s">
        <v>72</v>
      </c>
      <c r="K517" s="93" t="s">
        <v>55</v>
      </c>
      <c r="L517" s="114">
        <v>43952</v>
      </c>
      <c r="M517" s="114">
        <v>43981</v>
      </c>
      <c r="N517" s="114">
        <v>43963</v>
      </c>
      <c r="O517" s="114">
        <v>43966</v>
      </c>
      <c r="P517" s="96" t="s">
        <v>1451</v>
      </c>
      <c r="Q517" s="96"/>
      <c r="R517" s="90" t="s">
        <v>1452</v>
      </c>
      <c r="S517" s="90"/>
      <c r="T517" s="95" t="s">
        <v>75</v>
      </c>
      <c r="U517" s="90"/>
      <c r="V517" s="132"/>
    </row>
    <row r="518" spans="1:22" s="11" customFormat="1" ht="66" hidden="1" customHeight="1" x14ac:dyDescent="0.25">
      <c r="A518" s="89" t="s">
        <v>1361</v>
      </c>
      <c r="B518" s="155" t="s">
        <v>681</v>
      </c>
      <c r="C518" s="91" t="s">
        <v>1369</v>
      </c>
      <c r="D518" s="91" t="s">
        <v>1453</v>
      </c>
      <c r="E518" s="126" t="s">
        <v>605</v>
      </c>
      <c r="F518" s="90" t="s">
        <v>1389</v>
      </c>
      <c r="G518" s="93" t="s">
        <v>172</v>
      </c>
      <c r="H518" s="90"/>
      <c r="I518" s="93" t="s">
        <v>53</v>
      </c>
      <c r="J518" s="90" t="s">
        <v>72</v>
      </c>
      <c r="K518" s="93" t="s">
        <v>55</v>
      </c>
      <c r="L518" s="114">
        <v>43952</v>
      </c>
      <c r="M518" s="114">
        <v>43981</v>
      </c>
      <c r="N518" s="114">
        <v>43963</v>
      </c>
      <c r="O518" s="114">
        <v>43966</v>
      </c>
      <c r="P518" s="96" t="s">
        <v>1454</v>
      </c>
      <c r="Q518" s="96"/>
      <c r="R518" s="90" t="s">
        <v>836</v>
      </c>
      <c r="S518" s="90"/>
      <c r="T518" s="95" t="s">
        <v>75</v>
      </c>
      <c r="U518" s="90"/>
      <c r="V518" s="132"/>
    </row>
    <row r="519" spans="1:22" s="11" customFormat="1" ht="66" hidden="1" customHeight="1" x14ac:dyDescent="0.25">
      <c r="A519" s="89" t="s">
        <v>1361</v>
      </c>
      <c r="B519" s="155" t="s">
        <v>681</v>
      </c>
      <c r="C519" s="91" t="s">
        <v>1369</v>
      </c>
      <c r="D519" s="91" t="s">
        <v>1455</v>
      </c>
      <c r="E519" s="126" t="s">
        <v>605</v>
      </c>
      <c r="F519" s="90" t="s">
        <v>1358</v>
      </c>
      <c r="G519" s="93" t="s">
        <v>172</v>
      </c>
      <c r="H519" s="90"/>
      <c r="I519" s="93" t="s">
        <v>53</v>
      </c>
      <c r="J519" s="90" t="s">
        <v>72</v>
      </c>
      <c r="K519" s="93" t="s">
        <v>55</v>
      </c>
      <c r="L519" s="114">
        <v>43952</v>
      </c>
      <c r="M519" s="114">
        <v>43981</v>
      </c>
      <c r="N519" s="114">
        <v>43965</v>
      </c>
      <c r="O519" s="114">
        <v>43965</v>
      </c>
      <c r="P519" s="96" t="s">
        <v>1456</v>
      </c>
      <c r="Q519" s="96"/>
      <c r="R519" s="90" t="s">
        <v>1449</v>
      </c>
      <c r="S519" s="90"/>
      <c r="T519" s="95" t="s">
        <v>75</v>
      </c>
      <c r="U519" s="90"/>
      <c r="V519" s="132"/>
    </row>
    <row r="520" spans="1:22" s="11" customFormat="1" ht="66" hidden="1" customHeight="1" x14ac:dyDescent="0.25">
      <c r="A520" s="89" t="s">
        <v>1361</v>
      </c>
      <c r="B520" s="155" t="s">
        <v>681</v>
      </c>
      <c r="C520" s="91" t="s">
        <v>1369</v>
      </c>
      <c r="D520" s="91"/>
      <c r="E520" s="126" t="s">
        <v>605</v>
      </c>
      <c r="F520" s="90" t="s">
        <v>1393</v>
      </c>
      <c r="G520" s="93" t="s">
        <v>172</v>
      </c>
      <c r="H520" s="90"/>
      <c r="I520" s="93" t="s">
        <v>53</v>
      </c>
      <c r="J520" s="90" t="s">
        <v>72</v>
      </c>
      <c r="K520" s="93" t="s">
        <v>55</v>
      </c>
      <c r="L520" s="114">
        <v>43952</v>
      </c>
      <c r="M520" s="114">
        <v>43981</v>
      </c>
      <c r="N520" s="114">
        <v>43964</v>
      </c>
      <c r="O520" s="114">
        <v>43964</v>
      </c>
      <c r="P520" s="96" t="s">
        <v>1457</v>
      </c>
      <c r="Q520" s="96"/>
      <c r="R520" s="90" t="s">
        <v>1449</v>
      </c>
      <c r="S520" s="90"/>
      <c r="T520" s="95" t="s">
        <v>66</v>
      </c>
      <c r="U520" s="90"/>
      <c r="V520" s="132"/>
    </row>
    <row r="521" spans="1:22" s="11" customFormat="1" ht="66" hidden="1" customHeight="1" x14ac:dyDescent="0.25">
      <c r="A521" s="89" t="s">
        <v>1361</v>
      </c>
      <c r="B521" s="155" t="s">
        <v>681</v>
      </c>
      <c r="C521" s="91" t="s">
        <v>1369</v>
      </c>
      <c r="D521" s="91" t="s">
        <v>1458</v>
      </c>
      <c r="E521" s="126" t="s">
        <v>605</v>
      </c>
      <c r="F521" s="90" t="s">
        <v>1395</v>
      </c>
      <c r="G521" s="93" t="s">
        <v>172</v>
      </c>
      <c r="H521" s="90"/>
      <c r="I521" s="93" t="s">
        <v>53</v>
      </c>
      <c r="J521" s="90" t="s">
        <v>72</v>
      </c>
      <c r="K521" s="93" t="s">
        <v>55</v>
      </c>
      <c r="L521" s="114">
        <v>43952</v>
      </c>
      <c r="M521" s="114">
        <v>43981</v>
      </c>
      <c r="N521" s="114">
        <v>43963</v>
      </c>
      <c r="O521" s="114">
        <v>43963</v>
      </c>
      <c r="P521" s="96" t="s">
        <v>1459</v>
      </c>
      <c r="Q521" s="96"/>
      <c r="R521" s="90" t="s">
        <v>1449</v>
      </c>
      <c r="S521" s="90"/>
      <c r="T521" s="95" t="s">
        <v>66</v>
      </c>
      <c r="U521" s="90"/>
      <c r="V521" s="132"/>
    </row>
    <row r="522" spans="1:22" s="11" customFormat="1" ht="66" hidden="1" customHeight="1" x14ac:dyDescent="0.25">
      <c r="A522" s="89" t="s">
        <v>1361</v>
      </c>
      <c r="B522" s="155" t="s">
        <v>681</v>
      </c>
      <c r="C522" s="91" t="s">
        <v>1369</v>
      </c>
      <c r="D522" s="91" t="s">
        <v>1460</v>
      </c>
      <c r="E522" s="126" t="s">
        <v>605</v>
      </c>
      <c r="F522" s="90" t="s">
        <v>1398</v>
      </c>
      <c r="G522" s="93" t="s">
        <v>172</v>
      </c>
      <c r="H522" s="90"/>
      <c r="I522" s="93" t="s">
        <v>53</v>
      </c>
      <c r="J522" s="90" t="s">
        <v>72</v>
      </c>
      <c r="K522" s="93" t="s">
        <v>55</v>
      </c>
      <c r="L522" s="114">
        <v>43952</v>
      </c>
      <c r="M522" s="114">
        <v>43981</v>
      </c>
      <c r="N522" s="114">
        <v>43963</v>
      </c>
      <c r="O522" s="114">
        <v>43966</v>
      </c>
      <c r="P522" s="96" t="s">
        <v>1461</v>
      </c>
      <c r="Q522" s="96"/>
      <c r="R522" s="90" t="s">
        <v>836</v>
      </c>
      <c r="S522" s="90"/>
      <c r="T522" s="95" t="s">
        <v>75</v>
      </c>
      <c r="U522" s="90"/>
      <c r="V522" s="132"/>
    </row>
    <row r="523" spans="1:22" s="11" customFormat="1" ht="66" hidden="1" customHeight="1" x14ac:dyDescent="0.25">
      <c r="A523" s="89" t="s">
        <v>1361</v>
      </c>
      <c r="B523" s="155" t="s">
        <v>681</v>
      </c>
      <c r="C523" s="91" t="s">
        <v>1369</v>
      </c>
      <c r="D523" s="91" t="s">
        <v>1462</v>
      </c>
      <c r="E523" s="126" t="s">
        <v>605</v>
      </c>
      <c r="F523" s="90" t="s">
        <v>1401</v>
      </c>
      <c r="G523" s="93" t="s">
        <v>172</v>
      </c>
      <c r="H523" s="90"/>
      <c r="I523" s="93" t="s">
        <v>53</v>
      </c>
      <c r="J523" s="90" t="s">
        <v>72</v>
      </c>
      <c r="K523" s="93" t="s">
        <v>55</v>
      </c>
      <c r="L523" s="114">
        <v>43952</v>
      </c>
      <c r="M523" s="114">
        <v>43981</v>
      </c>
      <c r="N523" s="114">
        <v>43963</v>
      </c>
      <c r="O523" s="114">
        <v>43966</v>
      </c>
      <c r="P523" s="96" t="s">
        <v>1463</v>
      </c>
      <c r="Q523" s="96"/>
      <c r="R523" s="90" t="s">
        <v>836</v>
      </c>
      <c r="S523" s="90"/>
      <c r="T523" s="95" t="s">
        <v>75</v>
      </c>
      <c r="U523" s="90"/>
      <c r="V523" s="132"/>
    </row>
    <row r="524" spans="1:22" s="11" customFormat="1" ht="66" hidden="1" customHeight="1" x14ac:dyDescent="0.25">
      <c r="A524" s="89" t="s">
        <v>1361</v>
      </c>
      <c r="B524" s="155" t="s">
        <v>681</v>
      </c>
      <c r="C524" s="91" t="s">
        <v>59</v>
      </c>
      <c r="D524" s="91" t="s">
        <v>59</v>
      </c>
      <c r="E524" s="126" t="s">
        <v>1464</v>
      </c>
      <c r="F524" s="90" t="s">
        <v>1465</v>
      </c>
      <c r="G524" s="93" t="s">
        <v>52</v>
      </c>
      <c r="H524" s="90"/>
      <c r="I524" s="93" t="s">
        <v>53</v>
      </c>
      <c r="J524" s="90" t="s">
        <v>62</v>
      </c>
      <c r="K524" s="93" t="s">
        <v>63</v>
      </c>
      <c r="L524" s="114">
        <v>43675</v>
      </c>
      <c r="M524" s="114">
        <v>43675</v>
      </c>
      <c r="N524" s="114">
        <v>43675</v>
      </c>
      <c r="O524" s="114">
        <v>43675</v>
      </c>
      <c r="P524" s="96" t="s">
        <v>1466</v>
      </c>
      <c r="Q524" s="96"/>
      <c r="R524" s="90" t="s">
        <v>74</v>
      </c>
      <c r="S524" s="90"/>
      <c r="T524" s="95" t="s">
        <v>75</v>
      </c>
      <c r="U524" s="90"/>
      <c r="V524" s="132"/>
    </row>
    <row r="525" spans="1:22" s="11" customFormat="1" ht="66" hidden="1" customHeight="1" x14ac:dyDescent="0.25">
      <c r="A525" s="89" t="s">
        <v>1361</v>
      </c>
      <c r="B525" s="155" t="s">
        <v>681</v>
      </c>
      <c r="C525" s="91" t="s">
        <v>59</v>
      </c>
      <c r="D525" s="91" t="s">
        <v>59</v>
      </c>
      <c r="E525" s="126" t="s">
        <v>1467</v>
      </c>
      <c r="F525" s="90" t="s">
        <v>1467</v>
      </c>
      <c r="G525" s="93" t="s">
        <v>52</v>
      </c>
      <c r="H525" s="90"/>
      <c r="I525" s="93" t="s">
        <v>53</v>
      </c>
      <c r="J525" s="90" t="s">
        <v>62</v>
      </c>
      <c r="K525" s="93" t="s">
        <v>63</v>
      </c>
      <c r="L525" s="114">
        <v>43676</v>
      </c>
      <c r="M525" s="114">
        <v>43676</v>
      </c>
      <c r="N525" s="114">
        <v>43676</v>
      </c>
      <c r="O525" s="114">
        <v>43676</v>
      </c>
      <c r="P525" s="96" t="s">
        <v>1468</v>
      </c>
      <c r="Q525" s="96"/>
      <c r="R525" s="90" t="s">
        <v>10003</v>
      </c>
      <c r="S525" s="90"/>
      <c r="T525" s="95" t="s">
        <v>75</v>
      </c>
      <c r="U525" s="90"/>
      <c r="V525" s="132"/>
    </row>
    <row r="526" spans="1:22" s="11" customFormat="1" ht="66" hidden="1" customHeight="1" x14ac:dyDescent="0.25">
      <c r="A526" s="89" t="s">
        <v>1361</v>
      </c>
      <c r="B526" s="155" t="s">
        <v>681</v>
      </c>
      <c r="C526" s="91" t="s">
        <v>1470</v>
      </c>
      <c r="D526" s="91" t="s">
        <v>1470</v>
      </c>
      <c r="E526" s="126" t="s">
        <v>1471</v>
      </c>
      <c r="F526" s="90" t="s">
        <v>528</v>
      </c>
      <c r="G526" s="93" t="s">
        <v>52</v>
      </c>
      <c r="H526" s="90"/>
      <c r="I526" s="93" t="s">
        <v>53</v>
      </c>
      <c r="J526" s="90" t="s">
        <v>54</v>
      </c>
      <c r="K526" s="93" t="s">
        <v>55</v>
      </c>
      <c r="L526" s="114">
        <v>43666</v>
      </c>
      <c r="M526" s="114">
        <f>L526+35</f>
        <v>43701</v>
      </c>
      <c r="N526" s="114">
        <v>43676</v>
      </c>
      <c r="O526" s="114">
        <v>43699</v>
      </c>
      <c r="P526" s="96" t="s">
        <v>1472</v>
      </c>
      <c r="Q526" s="96"/>
      <c r="R526" s="90" t="s">
        <v>529</v>
      </c>
      <c r="S526" s="90"/>
      <c r="T526" s="95" t="s">
        <v>75</v>
      </c>
      <c r="U526" s="90"/>
      <c r="V526" s="131"/>
    </row>
    <row r="527" spans="1:22" s="11" customFormat="1" ht="66" hidden="1" customHeight="1" x14ac:dyDescent="0.25">
      <c r="A527" s="89" t="s">
        <v>1361</v>
      </c>
      <c r="B527" s="155" t="s">
        <v>681</v>
      </c>
      <c r="C527" s="90" t="s">
        <v>59</v>
      </c>
      <c r="D527" s="90" t="s">
        <v>59</v>
      </c>
      <c r="E527" s="92" t="s">
        <v>1473</v>
      </c>
      <c r="F527" s="90" t="s">
        <v>1474</v>
      </c>
      <c r="G527" s="93" t="s">
        <v>52</v>
      </c>
      <c r="H527" s="90"/>
      <c r="I527" s="93" t="s">
        <v>53</v>
      </c>
      <c r="J527" s="90" t="s">
        <v>62</v>
      </c>
      <c r="K527" s="93" t="s">
        <v>55</v>
      </c>
      <c r="L527" s="114">
        <v>43696</v>
      </c>
      <c r="M527" s="114">
        <v>43696</v>
      </c>
      <c r="N527" s="94">
        <v>43696</v>
      </c>
      <c r="O527" s="94">
        <v>43696</v>
      </c>
      <c r="P527" s="92" t="s">
        <v>1475</v>
      </c>
      <c r="Q527" s="92"/>
      <c r="R527" s="90" t="s">
        <v>385</v>
      </c>
      <c r="S527" s="90"/>
      <c r="T527" s="95" t="s">
        <v>75</v>
      </c>
      <c r="U527" s="90"/>
      <c r="V527" s="132"/>
    </row>
    <row r="528" spans="1:22" s="11" customFormat="1" ht="66" hidden="1" customHeight="1" x14ac:dyDescent="0.25">
      <c r="A528" s="89" t="s">
        <v>1361</v>
      </c>
      <c r="B528" s="155" t="s">
        <v>681</v>
      </c>
      <c r="C528" s="90" t="s">
        <v>59</v>
      </c>
      <c r="D528" s="90" t="s">
        <v>59</v>
      </c>
      <c r="E528" s="92" t="s">
        <v>1476</v>
      </c>
      <c r="F528" s="90" t="s">
        <v>528</v>
      </c>
      <c r="G528" s="93" t="s">
        <v>52</v>
      </c>
      <c r="H528" s="90"/>
      <c r="I528" s="93" t="s">
        <v>53</v>
      </c>
      <c r="J528" s="90" t="s">
        <v>62</v>
      </c>
      <c r="K528" s="93" t="s">
        <v>63</v>
      </c>
      <c r="L528" s="114">
        <v>43698</v>
      </c>
      <c r="M528" s="114">
        <v>43698</v>
      </c>
      <c r="N528" s="94">
        <v>43698</v>
      </c>
      <c r="O528" s="94">
        <v>43698</v>
      </c>
      <c r="P528" s="92" t="s">
        <v>1477</v>
      </c>
      <c r="Q528" s="92"/>
      <c r="R528" s="90" t="s">
        <v>1478</v>
      </c>
      <c r="S528" s="90"/>
      <c r="T528" s="95" t="s">
        <v>75</v>
      </c>
      <c r="U528" s="90"/>
      <c r="V528" s="132"/>
    </row>
    <row r="529" spans="1:22" s="11" customFormat="1" ht="66" hidden="1" customHeight="1" x14ac:dyDescent="0.25">
      <c r="A529" s="89" t="s">
        <v>1361</v>
      </c>
      <c r="B529" s="155" t="s">
        <v>681</v>
      </c>
      <c r="C529" s="91" t="s">
        <v>59</v>
      </c>
      <c r="D529" s="91" t="s">
        <v>59</v>
      </c>
      <c r="E529" s="92" t="s">
        <v>1362</v>
      </c>
      <c r="F529" s="90" t="s">
        <v>1032</v>
      </c>
      <c r="G529" s="93" t="s">
        <v>52</v>
      </c>
      <c r="H529" s="90"/>
      <c r="I529" s="93" t="s">
        <v>53</v>
      </c>
      <c r="J529" s="90" t="s">
        <v>62</v>
      </c>
      <c r="K529" s="93" t="s">
        <v>63</v>
      </c>
      <c r="L529" s="114">
        <v>43713</v>
      </c>
      <c r="M529" s="114">
        <v>43713</v>
      </c>
      <c r="N529" s="94">
        <v>43713</v>
      </c>
      <c r="O529" s="94">
        <v>43713</v>
      </c>
      <c r="P529" s="92" t="s">
        <v>1479</v>
      </c>
      <c r="Q529" s="92"/>
      <c r="R529" s="90" t="s">
        <v>156</v>
      </c>
      <c r="S529" s="90"/>
      <c r="T529" s="95" t="s">
        <v>75</v>
      </c>
      <c r="U529" s="90"/>
      <c r="V529" s="132"/>
    </row>
    <row r="530" spans="1:22" s="11" customFormat="1" ht="66" hidden="1" customHeight="1" x14ac:dyDescent="0.25">
      <c r="A530" s="89" t="s">
        <v>1361</v>
      </c>
      <c r="B530" s="155" t="s">
        <v>681</v>
      </c>
      <c r="C530" s="91" t="s">
        <v>59</v>
      </c>
      <c r="D530" s="91" t="s">
        <v>59</v>
      </c>
      <c r="E530" s="92" t="s">
        <v>1480</v>
      </c>
      <c r="F530" s="90" t="s">
        <v>1358</v>
      </c>
      <c r="G530" s="93" t="s">
        <v>52</v>
      </c>
      <c r="H530" s="90"/>
      <c r="I530" s="93" t="s">
        <v>53</v>
      </c>
      <c r="J530" s="90" t="s">
        <v>62</v>
      </c>
      <c r="K530" s="93" t="s">
        <v>63</v>
      </c>
      <c r="L530" s="114">
        <v>43734</v>
      </c>
      <c r="M530" s="114">
        <v>43734</v>
      </c>
      <c r="N530" s="94">
        <v>43734</v>
      </c>
      <c r="O530" s="94">
        <v>43734</v>
      </c>
      <c r="P530" s="92" t="s">
        <v>1481</v>
      </c>
      <c r="Q530" s="92"/>
      <c r="R530" s="90" t="s">
        <v>392</v>
      </c>
      <c r="S530" s="90"/>
      <c r="T530" s="95" t="s">
        <v>75</v>
      </c>
      <c r="U530" s="90"/>
      <c r="V530" s="132"/>
    </row>
    <row r="531" spans="1:22" s="11" customFormat="1" ht="66" hidden="1" customHeight="1" x14ac:dyDescent="0.25">
      <c r="A531" s="89" t="s">
        <v>1361</v>
      </c>
      <c r="B531" s="155" t="s">
        <v>681</v>
      </c>
      <c r="C531" s="91" t="s">
        <v>59</v>
      </c>
      <c r="D531" s="91" t="s">
        <v>59</v>
      </c>
      <c r="E531" s="92" t="s">
        <v>1482</v>
      </c>
      <c r="F531" s="90" t="s">
        <v>1358</v>
      </c>
      <c r="G531" s="93" t="s">
        <v>52</v>
      </c>
      <c r="H531" s="90"/>
      <c r="I531" s="93" t="s">
        <v>53</v>
      </c>
      <c r="J531" s="90" t="s">
        <v>62</v>
      </c>
      <c r="K531" s="93" t="s">
        <v>63</v>
      </c>
      <c r="L531" s="114">
        <v>43734</v>
      </c>
      <c r="M531" s="114">
        <v>43734</v>
      </c>
      <c r="N531" s="94">
        <v>43734</v>
      </c>
      <c r="O531" s="94">
        <v>43734</v>
      </c>
      <c r="P531" s="92" t="s">
        <v>1483</v>
      </c>
      <c r="Q531" s="92"/>
      <c r="R531" s="90" t="s">
        <v>392</v>
      </c>
      <c r="S531" s="90"/>
      <c r="T531" s="95" t="s">
        <v>75</v>
      </c>
      <c r="U531" s="90"/>
      <c r="V531" s="132"/>
    </row>
    <row r="532" spans="1:22" s="11" customFormat="1" ht="66" hidden="1" customHeight="1" x14ac:dyDescent="0.25">
      <c r="A532" s="89" t="s">
        <v>1361</v>
      </c>
      <c r="B532" s="155" t="s">
        <v>681</v>
      </c>
      <c r="C532" s="91" t="s">
        <v>59</v>
      </c>
      <c r="D532" s="91" t="s">
        <v>59</v>
      </c>
      <c r="E532" s="92" t="s">
        <v>1484</v>
      </c>
      <c r="F532" s="90" t="s">
        <v>138</v>
      </c>
      <c r="G532" s="93" t="s">
        <v>52</v>
      </c>
      <c r="H532" s="90"/>
      <c r="I532" s="93" t="s">
        <v>53</v>
      </c>
      <c r="J532" s="90" t="s">
        <v>62</v>
      </c>
      <c r="K532" s="93" t="s">
        <v>55</v>
      </c>
      <c r="L532" s="114">
        <v>43752</v>
      </c>
      <c r="M532" s="114">
        <v>43752</v>
      </c>
      <c r="N532" s="94">
        <v>43752</v>
      </c>
      <c r="O532" s="94">
        <v>43752</v>
      </c>
      <c r="P532" s="92" t="s">
        <v>1485</v>
      </c>
      <c r="Q532" s="92"/>
      <c r="R532" s="90" t="s">
        <v>392</v>
      </c>
      <c r="S532" s="90"/>
      <c r="T532" s="95" t="s">
        <v>75</v>
      </c>
      <c r="U532" s="90"/>
      <c r="V532" s="132"/>
    </row>
    <row r="533" spans="1:22" s="11" customFormat="1" ht="66" hidden="1" customHeight="1" x14ac:dyDescent="0.25">
      <c r="A533" s="89" t="s">
        <v>1361</v>
      </c>
      <c r="B533" s="155" t="s">
        <v>681</v>
      </c>
      <c r="C533" s="91" t="s">
        <v>59</v>
      </c>
      <c r="D533" s="91" t="s">
        <v>59</v>
      </c>
      <c r="E533" s="92" t="s">
        <v>211</v>
      </c>
      <c r="F533" s="90" t="s">
        <v>86</v>
      </c>
      <c r="G533" s="93" t="s">
        <v>52</v>
      </c>
      <c r="H533" s="90"/>
      <c r="I533" s="93" t="s">
        <v>53</v>
      </c>
      <c r="J533" s="90" t="s">
        <v>62</v>
      </c>
      <c r="K533" s="93" t="s">
        <v>55</v>
      </c>
      <c r="L533" s="114">
        <v>43746</v>
      </c>
      <c r="M533" s="114">
        <v>43746</v>
      </c>
      <c r="N533" s="94">
        <v>43746</v>
      </c>
      <c r="O533" s="94">
        <v>43746</v>
      </c>
      <c r="P533" s="92" t="s">
        <v>1486</v>
      </c>
      <c r="Q533" s="92"/>
      <c r="R533" s="90" t="s">
        <v>392</v>
      </c>
      <c r="S533" s="90"/>
      <c r="T533" s="95" t="s">
        <v>75</v>
      </c>
      <c r="U533" s="90"/>
      <c r="V533" s="132"/>
    </row>
    <row r="534" spans="1:22" s="11" customFormat="1" ht="66" hidden="1" customHeight="1" x14ac:dyDescent="0.25">
      <c r="A534" s="89" t="s">
        <v>1361</v>
      </c>
      <c r="B534" s="155" t="s">
        <v>681</v>
      </c>
      <c r="C534" s="91" t="s">
        <v>59</v>
      </c>
      <c r="D534" s="91" t="s">
        <v>59</v>
      </c>
      <c r="E534" s="92" t="s">
        <v>1487</v>
      </c>
      <c r="F534" s="90" t="s">
        <v>1032</v>
      </c>
      <c r="G534" s="93" t="s">
        <v>52</v>
      </c>
      <c r="H534" s="90"/>
      <c r="I534" s="93" t="s">
        <v>53</v>
      </c>
      <c r="J534" s="90" t="s">
        <v>62</v>
      </c>
      <c r="K534" s="93" t="s">
        <v>63</v>
      </c>
      <c r="L534" s="114">
        <v>43753</v>
      </c>
      <c r="M534" s="114">
        <v>43753</v>
      </c>
      <c r="N534" s="94">
        <v>43753</v>
      </c>
      <c r="O534" s="94">
        <v>43753</v>
      </c>
      <c r="P534" s="92" t="s">
        <v>1488</v>
      </c>
      <c r="Q534" s="92"/>
      <c r="R534" s="90" t="s">
        <v>354</v>
      </c>
      <c r="S534" s="90"/>
      <c r="T534" s="95" t="s">
        <v>75</v>
      </c>
      <c r="U534" s="90"/>
      <c r="V534" s="132"/>
    </row>
    <row r="535" spans="1:22" s="11" customFormat="1" ht="66" hidden="1" customHeight="1" x14ac:dyDescent="0.25">
      <c r="A535" s="89" t="s">
        <v>1361</v>
      </c>
      <c r="B535" s="155" t="s">
        <v>681</v>
      </c>
      <c r="C535" s="90" t="s">
        <v>59</v>
      </c>
      <c r="D535" s="90" t="s">
        <v>59</v>
      </c>
      <c r="E535" s="92" t="s">
        <v>1489</v>
      </c>
      <c r="F535" s="90" t="s">
        <v>502</v>
      </c>
      <c r="G535" s="93" t="s">
        <v>52</v>
      </c>
      <c r="H535" s="90"/>
      <c r="I535" s="93" t="s">
        <v>53</v>
      </c>
      <c r="J535" s="90" t="s">
        <v>62</v>
      </c>
      <c r="K535" s="93" t="s">
        <v>55</v>
      </c>
      <c r="L535" s="114">
        <v>43760</v>
      </c>
      <c r="M535" s="114">
        <v>43760</v>
      </c>
      <c r="N535" s="94">
        <v>43760</v>
      </c>
      <c r="O535" s="94">
        <v>43760</v>
      </c>
      <c r="P535" s="92" t="s">
        <v>1490</v>
      </c>
      <c r="Q535" s="92"/>
      <c r="R535" s="90" t="s">
        <v>1491</v>
      </c>
      <c r="S535" s="90"/>
      <c r="T535" s="95" t="s">
        <v>75</v>
      </c>
      <c r="U535" s="90" t="s">
        <v>1492</v>
      </c>
      <c r="V535" s="132"/>
    </row>
    <row r="536" spans="1:22" s="11" customFormat="1" ht="66" hidden="1" customHeight="1" x14ac:dyDescent="0.25">
      <c r="A536" s="89" t="s">
        <v>1361</v>
      </c>
      <c r="B536" s="155" t="s">
        <v>681</v>
      </c>
      <c r="C536" s="91" t="s">
        <v>59</v>
      </c>
      <c r="D536" s="91" t="s">
        <v>59</v>
      </c>
      <c r="E536" s="92" t="s">
        <v>211</v>
      </c>
      <c r="F536" s="90" t="s">
        <v>1493</v>
      </c>
      <c r="G536" s="93" t="s">
        <v>52</v>
      </c>
      <c r="H536" s="90"/>
      <c r="I536" s="93" t="s">
        <v>53</v>
      </c>
      <c r="J536" s="90" t="s">
        <v>62</v>
      </c>
      <c r="K536" s="93" t="s">
        <v>63</v>
      </c>
      <c r="L536" s="114">
        <v>43760</v>
      </c>
      <c r="M536" s="114">
        <v>43760</v>
      </c>
      <c r="N536" s="94">
        <v>43760</v>
      </c>
      <c r="O536" s="94">
        <v>43760</v>
      </c>
      <c r="P536" s="92" t="s">
        <v>1494</v>
      </c>
      <c r="Q536" s="92"/>
      <c r="R536" s="90" t="s">
        <v>392</v>
      </c>
      <c r="S536" s="90"/>
      <c r="T536" s="95" t="s">
        <v>75</v>
      </c>
      <c r="U536" s="90"/>
      <c r="V536" s="132"/>
    </row>
    <row r="537" spans="1:22" s="11" customFormat="1" ht="66" hidden="1" customHeight="1" x14ac:dyDescent="0.25">
      <c r="A537" s="89" t="s">
        <v>1361</v>
      </c>
      <c r="B537" s="155" t="s">
        <v>681</v>
      </c>
      <c r="C537" s="91" t="s">
        <v>59</v>
      </c>
      <c r="D537" s="91" t="s">
        <v>59</v>
      </c>
      <c r="E537" s="92" t="s">
        <v>1495</v>
      </c>
      <c r="F537" s="90" t="s">
        <v>138</v>
      </c>
      <c r="G537" s="93" t="s">
        <v>52</v>
      </c>
      <c r="H537" s="90"/>
      <c r="I537" s="93" t="s">
        <v>53</v>
      </c>
      <c r="J537" s="90" t="s">
        <v>62</v>
      </c>
      <c r="K537" s="93" t="s">
        <v>63</v>
      </c>
      <c r="L537" s="114">
        <v>43767</v>
      </c>
      <c r="M537" s="114">
        <v>43767</v>
      </c>
      <c r="N537" s="94">
        <v>43767</v>
      </c>
      <c r="O537" s="94">
        <v>43767</v>
      </c>
      <c r="P537" s="92" t="s">
        <v>1496</v>
      </c>
      <c r="Q537" s="92"/>
      <c r="R537" s="90" t="s">
        <v>1497</v>
      </c>
      <c r="S537" s="90"/>
      <c r="T537" s="95" t="s">
        <v>75</v>
      </c>
      <c r="U537" s="90"/>
      <c r="V537" s="132"/>
    </row>
    <row r="538" spans="1:22" s="11" customFormat="1" ht="66" hidden="1" customHeight="1" x14ac:dyDescent="0.25">
      <c r="A538" s="89" t="s">
        <v>1361</v>
      </c>
      <c r="B538" s="155" t="s">
        <v>681</v>
      </c>
      <c r="C538" s="91" t="s">
        <v>59</v>
      </c>
      <c r="D538" s="91" t="s">
        <v>59</v>
      </c>
      <c r="E538" s="92" t="s">
        <v>1498</v>
      </c>
      <c r="F538" s="90" t="s">
        <v>1499</v>
      </c>
      <c r="G538" s="93" t="s">
        <v>52</v>
      </c>
      <c r="H538" s="90"/>
      <c r="I538" s="93" t="s">
        <v>53</v>
      </c>
      <c r="J538" s="90" t="s">
        <v>62</v>
      </c>
      <c r="K538" s="93" t="s">
        <v>63</v>
      </c>
      <c r="L538" s="114">
        <v>43777</v>
      </c>
      <c r="M538" s="114">
        <v>43777</v>
      </c>
      <c r="N538" s="94">
        <v>43777</v>
      </c>
      <c r="O538" s="94">
        <v>43777</v>
      </c>
      <c r="P538" s="92" t="s">
        <v>1500</v>
      </c>
      <c r="Q538" s="92"/>
      <c r="R538" s="90" t="s">
        <v>1501</v>
      </c>
      <c r="S538" s="90"/>
      <c r="T538" s="95" t="s">
        <v>75</v>
      </c>
      <c r="U538" s="90"/>
      <c r="V538" s="132"/>
    </row>
    <row r="539" spans="1:22" s="11" customFormat="1" ht="66" hidden="1" customHeight="1" x14ac:dyDescent="0.25">
      <c r="A539" s="89" t="s">
        <v>1361</v>
      </c>
      <c r="B539" s="155" t="s">
        <v>681</v>
      </c>
      <c r="C539" s="91" t="s">
        <v>59</v>
      </c>
      <c r="D539" s="91" t="s">
        <v>59</v>
      </c>
      <c r="E539" s="92" t="s">
        <v>1502</v>
      </c>
      <c r="F539" s="90" t="s">
        <v>1503</v>
      </c>
      <c r="G539" s="93" t="s">
        <v>52</v>
      </c>
      <c r="H539" s="90"/>
      <c r="I539" s="93" t="s">
        <v>53</v>
      </c>
      <c r="J539" s="90" t="s">
        <v>62</v>
      </c>
      <c r="K539" s="93" t="s">
        <v>63</v>
      </c>
      <c r="L539" s="114">
        <v>43777</v>
      </c>
      <c r="M539" s="114">
        <v>43777</v>
      </c>
      <c r="N539" s="94">
        <v>43777</v>
      </c>
      <c r="O539" s="94">
        <v>43777</v>
      </c>
      <c r="P539" s="92" t="s">
        <v>1504</v>
      </c>
      <c r="Q539" s="92"/>
      <c r="R539" s="90" t="s">
        <v>1059</v>
      </c>
      <c r="S539" s="90"/>
      <c r="T539" s="95" t="s">
        <v>75</v>
      </c>
      <c r="U539" s="90"/>
      <c r="V539" s="132"/>
    </row>
    <row r="540" spans="1:22" s="11" customFormat="1" ht="66" hidden="1" customHeight="1" x14ac:dyDescent="0.25">
      <c r="A540" s="89" t="s">
        <v>1361</v>
      </c>
      <c r="B540" s="155" t="s">
        <v>681</v>
      </c>
      <c r="C540" s="91" t="s">
        <v>59</v>
      </c>
      <c r="D540" s="91" t="s">
        <v>59</v>
      </c>
      <c r="E540" s="92" t="s">
        <v>1498</v>
      </c>
      <c r="F540" s="90" t="s">
        <v>1499</v>
      </c>
      <c r="G540" s="93" t="s">
        <v>52</v>
      </c>
      <c r="H540" s="90"/>
      <c r="I540" s="93" t="s">
        <v>53</v>
      </c>
      <c r="J540" s="90" t="s">
        <v>62</v>
      </c>
      <c r="K540" s="93" t="s">
        <v>55</v>
      </c>
      <c r="L540" s="114">
        <v>43784</v>
      </c>
      <c r="M540" s="114">
        <v>43784</v>
      </c>
      <c r="N540" s="94">
        <v>43784</v>
      </c>
      <c r="O540" s="94">
        <v>43784</v>
      </c>
      <c r="P540" s="92" t="s">
        <v>1505</v>
      </c>
      <c r="Q540" s="92"/>
      <c r="R540" s="90" t="s">
        <v>697</v>
      </c>
      <c r="S540" s="90"/>
      <c r="T540" s="95" t="s">
        <v>75</v>
      </c>
      <c r="U540" s="90"/>
      <c r="V540" s="132"/>
    </row>
    <row r="541" spans="1:22" s="11" customFormat="1" ht="66" hidden="1" customHeight="1" x14ac:dyDescent="0.25">
      <c r="A541" s="89" t="s">
        <v>1361</v>
      </c>
      <c r="B541" s="155" t="s">
        <v>681</v>
      </c>
      <c r="C541" s="91" t="s">
        <v>59</v>
      </c>
      <c r="D541" s="91" t="s">
        <v>59</v>
      </c>
      <c r="E541" s="92" t="s">
        <v>1506</v>
      </c>
      <c r="F541" s="90" t="s">
        <v>1507</v>
      </c>
      <c r="G541" s="93" t="s">
        <v>52</v>
      </c>
      <c r="H541" s="90"/>
      <c r="I541" s="93" t="s">
        <v>53</v>
      </c>
      <c r="J541" s="90" t="s">
        <v>62</v>
      </c>
      <c r="K541" s="93" t="s">
        <v>63</v>
      </c>
      <c r="L541" s="114">
        <v>43789</v>
      </c>
      <c r="M541" s="114">
        <v>43789</v>
      </c>
      <c r="N541" s="94">
        <v>43789</v>
      </c>
      <c r="O541" s="94">
        <v>43789</v>
      </c>
      <c r="P541" s="92" t="s">
        <v>1508</v>
      </c>
      <c r="Q541" s="92"/>
      <c r="R541" s="90" t="s">
        <v>392</v>
      </c>
      <c r="S541" s="90"/>
      <c r="T541" s="95" t="s">
        <v>75</v>
      </c>
      <c r="U541" s="90"/>
      <c r="V541" s="132"/>
    </row>
    <row r="542" spans="1:22" s="11" customFormat="1" ht="66" hidden="1" customHeight="1" x14ac:dyDescent="0.25">
      <c r="A542" s="89" t="s">
        <v>1361</v>
      </c>
      <c r="B542" s="155" t="s">
        <v>681</v>
      </c>
      <c r="C542" s="90" t="s">
        <v>1509</v>
      </c>
      <c r="D542" s="90" t="s">
        <v>1509</v>
      </c>
      <c r="E542" s="92" t="s">
        <v>1510</v>
      </c>
      <c r="F542" s="90" t="s">
        <v>138</v>
      </c>
      <c r="G542" s="93" t="s">
        <v>52</v>
      </c>
      <c r="H542" s="90"/>
      <c r="I542" s="93" t="s">
        <v>53</v>
      </c>
      <c r="J542" s="90" t="s">
        <v>54</v>
      </c>
      <c r="K542" s="93" t="s">
        <v>55</v>
      </c>
      <c r="L542" s="114">
        <v>43795</v>
      </c>
      <c r="M542" s="114">
        <v>43795</v>
      </c>
      <c r="N542" s="94">
        <v>43795</v>
      </c>
      <c r="O542" s="94">
        <v>43795</v>
      </c>
      <c r="P542" s="92" t="s">
        <v>1511</v>
      </c>
      <c r="Q542" s="92"/>
      <c r="R542" s="90" t="s">
        <v>1512</v>
      </c>
      <c r="S542" s="90"/>
      <c r="T542" s="95" t="s">
        <v>75</v>
      </c>
      <c r="U542" s="90"/>
      <c r="V542" s="131"/>
    </row>
    <row r="543" spans="1:22" s="11" customFormat="1" ht="66" hidden="1" customHeight="1" x14ac:dyDescent="0.25">
      <c r="A543" s="89" t="s">
        <v>1361</v>
      </c>
      <c r="B543" s="155" t="s">
        <v>681</v>
      </c>
      <c r="C543" s="90" t="s">
        <v>1034</v>
      </c>
      <c r="D543" s="90" t="s">
        <v>1034</v>
      </c>
      <c r="E543" s="92" t="s">
        <v>1513</v>
      </c>
      <c r="F543" s="90" t="s">
        <v>138</v>
      </c>
      <c r="G543" s="93" t="s">
        <v>52</v>
      </c>
      <c r="H543" s="90"/>
      <c r="I543" s="93" t="s">
        <v>53</v>
      </c>
      <c r="J543" s="90" t="s">
        <v>54</v>
      </c>
      <c r="K543" s="93" t="s">
        <v>55</v>
      </c>
      <c r="L543" s="114">
        <v>43795</v>
      </c>
      <c r="M543" s="114">
        <v>43798</v>
      </c>
      <c r="N543" s="94">
        <v>43795</v>
      </c>
      <c r="O543" s="94">
        <v>43798</v>
      </c>
      <c r="P543" s="92" t="s">
        <v>1514</v>
      </c>
      <c r="Q543" s="92"/>
      <c r="R543" s="90" t="s">
        <v>1512</v>
      </c>
      <c r="S543" s="90"/>
      <c r="T543" s="95" t="s">
        <v>75</v>
      </c>
      <c r="U543" s="90"/>
      <c r="V543" s="131"/>
    </row>
    <row r="544" spans="1:22" s="11" customFormat="1" ht="66" hidden="1" customHeight="1" x14ac:dyDescent="0.25">
      <c r="A544" s="89" t="s">
        <v>1361</v>
      </c>
      <c r="B544" s="155" t="s">
        <v>681</v>
      </c>
      <c r="C544" s="90" t="s">
        <v>1515</v>
      </c>
      <c r="D544" s="90" t="s">
        <v>1515</v>
      </c>
      <c r="E544" s="92" t="s">
        <v>1044</v>
      </c>
      <c r="F544" s="90" t="s">
        <v>51</v>
      </c>
      <c r="G544" s="93" t="s">
        <v>52</v>
      </c>
      <c r="H544" s="90"/>
      <c r="I544" s="93" t="s">
        <v>53</v>
      </c>
      <c r="J544" s="90" t="s">
        <v>54</v>
      </c>
      <c r="K544" s="93" t="s">
        <v>55</v>
      </c>
      <c r="L544" s="114">
        <v>43780</v>
      </c>
      <c r="M544" s="114">
        <v>43780</v>
      </c>
      <c r="N544" s="94">
        <v>43780</v>
      </c>
      <c r="O544" s="94">
        <v>43780</v>
      </c>
      <c r="P544" s="92" t="s">
        <v>1516</v>
      </c>
      <c r="Q544" s="92"/>
      <c r="R544" s="90" t="s">
        <v>1405</v>
      </c>
      <c r="S544" s="90"/>
      <c r="T544" s="95" t="s">
        <v>75</v>
      </c>
      <c r="U544" s="90"/>
      <c r="V544" s="131"/>
    </row>
    <row r="545" spans="1:22" s="11" customFormat="1" ht="66" hidden="1" customHeight="1" x14ac:dyDescent="0.25">
      <c r="A545" s="89" t="s">
        <v>1361</v>
      </c>
      <c r="B545" s="155" t="s">
        <v>681</v>
      </c>
      <c r="C545" s="91" t="s">
        <v>59</v>
      </c>
      <c r="D545" s="91" t="s">
        <v>59</v>
      </c>
      <c r="E545" s="92" t="s">
        <v>1517</v>
      </c>
      <c r="F545" s="90" t="s">
        <v>1503</v>
      </c>
      <c r="G545" s="93" t="s">
        <v>52</v>
      </c>
      <c r="H545" s="90"/>
      <c r="I545" s="93" t="s">
        <v>53</v>
      </c>
      <c r="J545" s="90" t="s">
        <v>62</v>
      </c>
      <c r="K545" s="93" t="s">
        <v>63</v>
      </c>
      <c r="L545" s="114">
        <v>43808</v>
      </c>
      <c r="M545" s="114">
        <v>43808</v>
      </c>
      <c r="N545" s="94">
        <v>43808</v>
      </c>
      <c r="O545" s="94">
        <v>43808</v>
      </c>
      <c r="P545" s="92" t="s">
        <v>1518</v>
      </c>
      <c r="Q545" s="92"/>
      <c r="R545" s="90" t="s">
        <v>392</v>
      </c>
      <c r="S545" s="90"/>
      <c r="T545" s="95" t="s">
        <v>75</v>
      </c>
      <c r="U545" s="90"/>
      <c r="V545" s="132"/>
    </row>
    <row r="546" spans="1:22" s="11" customFormat="1" ht="66" hidden="1" customHeight="1" x14ac:dyDescent="0.25">
      <c r="A546" s="89" t="s">
        <v>1361</v>
      </c>
      <c r="B546" s="155" t="s">
        <v>681</v>
      </c>
      <c r="C546" s="91" t="s">
        <v>59</v>
      </c>
      <c r="D546" s="91" t="s">
        <v>59</v>
      </c>
      <c r="E546" s="92" t="s">
        <v>1519</v>
      </c>
      <c r="F546" s="90" t="s">
        <v>1503</v>
      </c>
      <c r="G546" s="93" t="s">
        <v>52</v>
      </c>
      <c r="H546" s="90"/>
      <c r="I546" s="93" t="s">
        <v>53</v>
      </c>
      <c r="J546" s="90" t="s">
        <v>62</v>
      </c>
      <c r="K546" s="93" t="s">
        <v>63</v>
      </c>
      <c r="L546" s="114">
        <v>43809</v>
      </c>
      <c r="M546" s="114">
        <v>43811</v>
      </c>
      <c r="N546" s="94">
        <v>43809</v>
      </c>
      <c r="O546" s="94">
        <v>43811</v>
      </c>
      <c r="P546" s="92" t="s">
        <v>1520</v>
      </c>
      <c r="Q546" s="92"/>
      <c r="R546" s="90" t="s">
        <v>156</v>
      </c>
      <c r="S546" s="90"/>
      <c r="T546" s="95" t="s">
        <v>66</v>
      </c>
      <c r="U546" s="90"/>
      <c r="V546" s="132"/>
    </row>
    <row r="547" spans="1:22" s="11" customFormat="1" ht="66" hidden="1" customHeight="1" x14ac:dyDescent="0.25">
      <c r="A547" s="89" t="s">
        <v>1361</v>
      </c>
      <c r="B547" s="155" t="s">
        <v>681</v>
      </c>
      <c r="C547" s="91" t="s">
        <v>59</v>
      </c>
      <c r="D547" s="91" t="s">
        <v>59</v>
      </c>
      <c r="E547" s="92" t="s">
        <v>1521</v>
      </c>
      <c r="F547" s="90" t="s">
        <v>1522</v>
      </c>
      <c r="G547" s="93" t="s">
        <v>52</v>
      </c>
      <c r="H547" s="90"/>
      <c r="I547" s="93" t="s">
        <v>53</v>
      </c>
      <c r="J547" s="90" t="s">
        <v>62</v>
      </c>
      <c r="K547" s="93" t="s">
        <v>63</v>
      </c>
      <c r="L547" s="114">
        <v>43815</v>
      </c>
      <c r="M547" s="114">
        <v>43815</v>
      </c>
      <c r="N547" s="94">
        <v>43815</v>
      </c>
      <c r="O547" s="94">
        <v>43815</v>
      </c>
      <c r="P547" s="92"/>
      <c r="Q547" s="92"/>
      <c r="R547" s="90"/>
      <c r="S547" s="90"/>
      <c r="T547" s="95" t="s">
        <v>75</v>
      </c>
      <c r="U547" s="90"/>
      <c r="V547" s="132"/>
    </row>
    <row r="548" spans="1:22" s="11" customFormat="1" ht="66" hidden="1" customHeight="1" x14ac:dyDescent="0.25">
      <c r="A548" s="89" t="s">
        <v>1361</v>
      </c>
      <c r="B548" s="155" t="s">
        <v>681</v>
      </c>
      <c r="C548" s="90" t="s">
        <v>1509</v>
      </c>
      <c r="D548" s="90" t="s">
        <v>1509</v>
      </c>
      <c r="E548" s="92" t="s">
        <v>1510</v>
      </c>
      <c r="F548" s="90" t="s">
        <v>138</v>
      </c>
      <c r="G548" s="93" t="s">
        <v>52</v>
      </c>
      <c r="H548" s="90"/>
      <c r="I548" s="93" t="s">
        <v>53</v>
      </c>
      <c r="J548" s="90" t="s">
        <v>54</v>
      </c>
      <c r="K548" s="93" t="s">
        <v>55</v>
      </c>
      <c r="L548" s="114">
        <v>43847</v>
      </c>
      <c r="M548" s="114">
        <v>43847</v>
      </c>
      <c r="N548" s="94">
        <v>43847</v>
      </c>
      <c r="O548" s="94">
        <v>43847</v>
      </c>
      <c r="P548" s="92" t="s">
        <v>1523</v>
      </c>
      <c r="Q548" s="92"/>
      <c r="R548" s="90" t="s">
        <v>1524</v>
      </c>
      <c r="S548" s="90"/>
      <c r="T548" s="95" t="s">
        <v>75</v>
      </c>
      <c r="U548" s="90"/>
      <c r="V548" s="131"/>
    </row>
    <row r="549" spans="1:22" s="11" customFormat="1" ht="66" hidden="1" customHeight="1" x14ac:dyDescent="0.25">
      <c r="A549" s="89" t="s">
        <v>1361</v>
      </c>
      <c r="B549" s="155" t="s">
        <v>681</v>
      </c>
      <c r="C549" s="90" t="s">
        <v>1525</v>
      </c>
      <c r="D549" s="90" t="s">
        <v>1525</v>
      </c>
      <c r="E549" s="92" t="s">
        <v>1526</v>
      </c>
      <c r="F549" s="90" t="s">
        <v>138</v>
      </c>
      <c r="G549" s="93" t="s">
        <v>52</v>
      </c>
      <c r="H549" s="90"/>
      <c r="I549" s="93" t="s">
        <v>53</v>
      </c>
      <c r="J549" s="90" t="s">
        <v>62</v>
      </c>
      <c r="K549" s="93" t="s">
        <v>63</v>
      </c>
      <c r="L549" s="114">
        <v>43895</v>
      </c>
      <c r="M549" s="114">
        <v>43895</v>
      </c>
      <c r="N549" s="94">
        <v>43895</v>
      </c>
      <c r="O549" s="94">
        <v>43895</v>
      </c>
      <c r="P549" s="92" t="s">
        <v>1527</v>
      </c>
      <c r="Q549" s="92"/>
      <c r="R549" s="90" t="s">
        <v>65</v>
      </c>
      <c r="S549" s="90"/>
      <c r="T549" s="95" t="s">
        <v>75</v>
      </c>
      <c r="U549" s="90"/>
      <c r="V549" s="132"/>
    </row>
    <row r="550" spans="1:22" s="11" customFormat="1" ht="66" hidden="1" customHeight="1" x14ac:dyDescent="0.25">
      <c r="A550" s="89" t="s">
        <v>1361</v>
      </c>
      <c r="B550" s="155" t="s">
        <v>681</v>
      </c>
      <c r="C550" s="90" t="s">
        <v>59</v>
      </c>
      <c r="D550" s="91" t="s">
        <v>59</v>
      </c>
      <c r="E550" s="92" t="s">
        <v>1528</v>
      </c>
      <c r="F550" s="90" t="s">
        <v>320</v>
      </c>
      <c r="G550" s="93" t="s">
        <v>52</v>
      </c>
      <c r="H550" s="90"/>
      <c r="I550" s="93" t="s">
        <v>53</v>
      </c>
      <c r="J550" s="90" t="s">
        <v>62</v>
      </c>
      <c r="K550" s="93" t="s">
        <v>63</v>
      </c>
      <c r="L550" s="114">
        <v>43908</v>
      </c>
      <c r="M550" s="114">
        <v>43908</v>
      </c>
      <c r="N550" s="94">
        <v>43908</v>
      </c>
      <c r="O550" s="94">
        <v>43908</v>
      </c>
      <c r="P550" s="92" t="s">
        <v>1529</v>
      </c>
      <c r="Q550" s="92"/>
      <c r="R550" s="90" t="s">
        <v>381</v>
      </c>
      <c r="S550" s="90"/>
      <c r="T550" s="95" t="s">
        <v>75</v>
      </c>
      <c r="U550" s="90"/>
      <c r="V550" s="131"/>
    </row>
    <row r="551" spans="1:22" s="11" customFormat="1" ht="66" hidden="1" customHeight="1" x14ac:dyDescent="0.25">
      <c r="A551" s="89" t="s">
        <v>1361</v>
      </c>
      <c r="B551" s="155" t="s">
        <v>681</v>
      </c>
      <c r="C551" s="90" t="s">
        <v>59</v>
      </c>
      <c r="D551" s="90" t="s">
        <v>59</v>
      </c>
      <c r="E551" s="92" t="s">
        <v>1530</v>
      </c>
      <c r="F551" s="90" t="s">
        <v>521</v>
      </c>
      <c r="G551" s="93" t="s">
        <v>52</v>
      </c>
      <c r="H551" s="90"/>
      <c r="I551" s="93" t="s">
        <v>53</v>
      </c>
      <c r="J551" s="90" t="s">
        <v>62</v>
      </c>
      <c r="K551" s="93" t="s">
        <v>63</v>
      </c>
      <c r="L551" s="114">
        <v>43935</v>
      </c>
      <c r="M551" s="114">
        <v>43935</v>
      </c>
      <c r="N551" s="94">
        <v>43935</v>
      </c>
      <c r="O551" s="94">
        <v>43935</v>
      </c>
      <c r="P551" s="92" t="s">
        <v>1531</v>
      </c>
      <c r="Q551" s="92"/>
      <c r="R551" s="90" t="s">
        <v>392</v>
      </c>
      <c r="S551" s="90"/>
      <c r="T551" s="95"/>
      <c r="U551" s="90" t="s">
        <v>58</v>
      </c>
      <c r="V551" s="131"/>
    </row>
    <row r="552" spans="1:22" s="11" customFormat="1" ht="66" hidden="1" customHeight="1" x14ac:dyDescent="0.25">
      <c r="A552" s="89" t="s">
        <v>1361</v>
      </c>
      <c r="B552" s="155" t="s">
        <v>681</v>
      </c>
      <c r="C552" s="90" t="s">
        <v>1532</v>
      </c>
      <c r="D552" s="90" t="s">
        <v>1532</v>
      </c>
      <c r="E552" s="92" t="s">
        <v>1533</v>
      </c>
      <c r="F552" s="90" t="s">
        <v>401</v>
      </c>
      <c r="G552" s="93" t="s">
        <v>52</v>
      </c>
      <c r="H552" s="90"/>
      <c r="I552" s="93" t="s">
        <v>53</v>
      </c>
      <c r="J552" s="90" t="s">
        <v>54</v>
      </c>
      <c r="K552" s="93" t="s">
        <v>55</v>
      </c>
      <c r="L552" s="114">
        <v>43795</v>
      </c>
      <c r="M552" s="114">
        <v>43795</v>
      </c>
      <c r="N552" s="94">
        <v>43795</v>
      </c>
      <c r="O552" s="94">
        <v>43795</v>
      </c>
      <c r="P552" s="92" t="s">
        <v>1534</v>
      </c>
      <c r="Q552" s="92"/>
      <c r="R552" s="90" t="s">
        <v>1535</v>
      </c>
      <c r="S552" s="90"/>
      <c r="T552" s="95" t="s">
        <v>75</v>
      </c>
      <c r="U552" s="90"/>
      <c r="V552" s="131"/>
    </row>
    <row r="553" spans="1:22" s="11" customFormat="1" ht="66" hidden="1" customHeight="1" x14ac:dyDescent="0.25">
      <c r="A553" s="89" t="s">
        <v>1361</v>
      </c>
      <c r="B553" s="155" t="s">
        <v>681</v>
      </c>
      <c r="C553" s="90" t="s">
        <v>1536</v>
      </c>
      <c r="D553" s="90" t="s">
        <v>1536</v>
      </c>
      <c r="E553" s="92" t="s">
        <v>1537</v>
      </c>
      <c r="F553" s="90" t="s">
        <v>521</v>
      </c>
      <c r="G553" s="93" t="s">
        <v>52</v>
      </c>
      <c r="H553" s="90"/>
      <c r="I553" s="93" t="s">
        <v>53</v>
      </c>
      <c r="J553" s="90" t="s">
        <v>54</v>
      </c>
      <c r="K553" s="93" t="s">
        <v>55</v>
      </c>
      <c r="L553" s="114">
        <v>43937</v>
      </c>
      <c r="M553" s="114">
        <f>L553+33</f>
        <v>43970</v>
      </c>
      <c r="N553" s="94">
        <v>43950</v>
      </c>
      <c r="O553" s="94">
        <v>43950</v>
      </c>
      <c r="P553" s="96" t="s">
        <v>1538</v>
      </c>
      <c r="Q553" s="92"/>
      <c r="R553" s="90" t="s">
        <v>1380</v>
      </c>
      <c r="S553" s="90"/>
      <c r="T553" s="95" t="s">
        <v>75</v>
      </c>
      <c r="U553" s="90"/>
      <c r="V553" s="131"/>
    </row>
    <row r="554" spans="1:22" s="11" customFormat="1" ht="66" hidden="1" customHeight="1" x14ac:dyDescent="0.25">
      <c r="A554" s="89" t="s">
        <v>1361</v>
      </c>
      <c r="B554" s="155" t="s">
        <v>681</v>
      </c>
      <c r="C554" s="90" t="s">
        <v>59</v>
      </c>
      <c r="D554" s="90" t="s">
        <v>59</v>
      </c>
      <c r="E554" s="92" t="s">
        <v>1539</v>
      </c>
      <c r="F554" s="90" t="s">
        <v>138</v>
      </c>
      <c r="G554" s="93" t="s">
        <v>52</v>
      </c>
      <c r="H554" s="90"/>
      <c r="I554" s="93" t="s">
        <v>53</v>
      </c>
      <c r="J554" s="90" t="s">
        <v>62</v>
      </c>
      <c r="K554" s="93" t="s">
        <v>63</v>
      </c>
      <c r="L554" s="114">
        <v>43950</v>
      </c>
      <c r="M554" s="114">
        <v>43950</v>
      </c>
      <c r="N554" s="94">
        <v>43950</v>
      </c>
      <c r="O554" s="94">
        <v>43950</v>
      </c>
      <c r="P554" s="96" t="s">
        <v>1540</v>
      </c>
      <c r="Q554" s="92"/>
      <c r="R554" s="90" t="s">
        <v>1380</v>
      </c>
      <c r="S554" s="90"/>
      <c r="T554" s="95"/>
      <c r="U554" s="90" t="s">
        <v>58</v>
      </c>
      <c r="V554" s="131"/>
    </row>
    <row r="555" spans="1:22" s="11" customFormat="1" ht="66" hidden="1" customHeight="1" x14ac:dyDescent="0.25">
      <c r="A555" s="89" t="s">
        <v>1361</v>
      </c>
      <c r="B555" s="155" t="s">
        <v>681</v>
      </c>
      <c r="C555" s="90" t="s">
        <v>59</v>
      </c>
      <c r="D555" s="90" t="s">
        <v>59</v>
      </c>
      <c r="E555" s="92" t="s">
        <v>211</v>
      </c>
      <c r="F555" s="90" t="s">
        <v>138</v>
      </c>
      <c r="G555" s="93" t="s">
        <v>52</v>
      </c>
      <c r="H555" s="90"/>
      <c r="I555" s="93" t="s">
        <v>53</v>
      </c>
      <c r="J555" s="90" t="s">
        <v>62</v>
      </c>
      <c r="K555" s="93" t="s">
        <v>63</v>
      </c>
      <c r="L555" s="114">
        <v>43945</v>
      </c>
      <c r="M555" s="114">
        <v>43945</v>
      </c>
      <c r="N555" s="94">
        <v>43945</v>
      </c>
      <c r="O555" s="94">
        <v>43945</v>
      </c>
      <c r="P555" s="96" t="s">
        <v>1541</v>
      </c>
      <c r="Q555" s="92"/>
      <c r="R555" s="90" t="s">
        <v>1173</v>
      </c>
      <c r="S555" s="90"/>
      <c r="T555" s="95" t="s">
        <v>75</v>
      </c>
      <c r="U555" s="90"/>
      <c r="V555" s="131"/>
    </row>
    <row r="556" spans="1:22" s="11" customFormat="1" ht="66" hidden="1" customHeight="1" x14ac:dyDescent="0.25">
      <c r="A556" s="89" t="s">
        <v>1361</v>
      </c>
      <c r="B556" s="155" t="s">
        <v>681</v>
      </c>
      <c r="C556" s="90" t="s">
        <v>59</v>
      </c>
      <c r="D556" s="90" t="s">
        <v>59</v>
      </c>
      <c r="E556" s="92" t="s">
        <v>1542</v>
      </c>
      <c r="F556" s="90" t="s">
        <v>138</v>
      </c>
      <c r="G556" s="93" t="s">
        <v>52</v>
      </c>
      <c r="H556" s="90"/>
      <c r="I556" s="93" t="s">
        <v>53</v>
      </c>
      <c r="J556" s="90" t="s">
        <v>62</v>
      </c>
      <c r="K556" s="93" t="s">
        <v>63</v>
      </c>
      <c r="L556" s="114">
        <v>43950</v>
      </c>
      <c r="M556" s="114">
        <v>43950</v>
      </c>
      <c r="N556" s="94">
        <v>43950</v>
      </c>
      <c r="O556" s="94">
        <v>43950</v>
      </c>
      <c r="P556" s="96" t="s">
        <v>1543</v>
      </c>
      <c r="Q556" s="92"/>
      <c r="R556" s="90" t="s">
        <v>1544</v>
      </c>
      <c r="S556" s="90"/>
      <c r="T556" s="95" t="s">
        <v>75</v>
      </c>
      <c r="U556" s="90"/>
      <c r="V556" s="131"/>
    </row>
    <row r="557" spans="1:22" s="11" customFormat="1" ht="66" hidden="1" customHeight="1" x14ac:dyDescent="0.25">
      <c r="A557" s="89" t="s">
        <v>1361</v>
      </c>
      <c r="B557" s="155" t="s">
        <v>681</v>
      </c>
      <c r="C557" s="91" t="s">
        <v>1545</v>
      </c>
      <c r="D557" s="91" t="s">
        <v>1545</v>
      </c>
      <c r="E557" s="92" t="s">
        <v>1546</v>
      </c>
      <c r="F557" s="90" t="s">
        <v>1032</v>
      </c>
      <c r="G557" s="93" t="s">
        <v>52</v>
      </c>
      <c r="H557" s="90"/>
      <c r="I557" s="93" t="s">
        <v>53</v>
      </c>
      <c r="J557" s="90" t="s">
        <v>54</v>
      </c>
      <c r="K557" s="93" t="s">
        <v>55</v>
      </c>
      <c r="L557" s="114">
        <v>43963</v>
      </c>
      <c r="M557" s="114">
        <f>L557+33</f>
        <v>43996</v>
      </c>
      <c r="N557" s="94">
        <v>43987</v>
      </c>
      <c r="O557" s="94">
        <v>43987</v>
      </c>
      <c r="P557" s="96" t="s">
        <v>1547</v>
      </c>
      <c r="Q557" s="92"/>
      <c r="R557" s="90" t="s">
        <v>392</v>
      </c>
      <c r="S557" s="90"/>
      <c r="T557" s="95" t="s">
        <v>75</v>
      </c>
      <c r="U557" s="90"/>
      <c r="V557" s="163"/>
    </row>
    <row r="558" spans="1:22" s="11" customFormat="1" ht="66" hidden="1" customHeight="1" x14ac:dyDescent="0.25">
      <c r="A558" s="89" t="s">
        <v>1361</v>
      </c>
      <c r="B558" s="155" t="s">
        <v>681</v>
      </c>
      <c r="C558" s="90" t="s">
        <v>1548</v>
      </c>
      <c r="D558" s="90" t="s">
        <v>1548</v>
      </c>
      <c r="E558" s="92" t="s">
        <v>1549</v>
      </c>
      <c r="F558" s="90" t="s">
        <v>1550</v>
      </c>
      <c r="G558" s="93" t="s">
        <v>52</v>
      </c>
      <c r="H558" s="90"/>
      <c r="I558" s="93" t="s">
        <v>53</v>
      </c>
      <c r="J558" s="90" t="s">
        <v>54</v>
      </c>
      <c r="K558" s="93" t="s">
        <v>55</v>
      </c>
      <c r="L558" s="114">
        <v>43971</v>
      </c>
      <c r="M558" s="114">
        <f>L558+32</f>
        <v>44003</v>
      </c>
      <c r="N558" s="94">
        <v>43987</v>
      </c>
      <c r="O558" s="94">
        <v>43987</v>
      </c>
      <c r="P558" s="96" t="s">
        <v>1551</v>
      </c>
      <c r="Q558" s="92"/>
      <c r="R558" s="90" t="s">
        <v>1552</v>
      </c>
      <c r="S558" s="90"/>
      <c r="T558" s="95" t="s">
        <v>75</v>
      </c>
      <c r="U558" s="90"/>
      <c r="V558" s="163"/>
    </row>
    <row r="559" spans="1:22" s="11" customFormat="1" ht="66" hidden="1" customHeight="1" x14ac:dyDescent="0.25">
      <c r="A559" s="89" t="s">
        <v>1361</v>
      </c>
      <c r="B559" s="155" t="s">
        <v>681</v>
      </c>
      <c r="C559" s="90" t="s">
        <v>1553</v>
      </c>
      <c r="D559" s="90" t="s">
        <v>1553</v>
      </c>
      <c r="E559" s="92" t="s">
        <v>1554</v>
      </c>
      <c r="F559" s="90" t="s">
        <v>401</v>
      </c>
      <c r="G559" s="93" t="s">
        <v>52</v>
      </c>
      <c r="H559" s="90"/>
      <c r="I559" s="93" t="s">
        <v>53</v>
      </c>
      <c r="J559" s="90" t="s">
        <v>54</v>
      </c>
      <c r="K559" s="93" t="s">
        <v>55</v>
      </c>
      <c r="L559" s="114">
        <v>43987</v>
      </c>
      <c r="M559" s="114">
        <v>43987</v>
      </c>
      <c r="N559" s="94">
        <v>43987</v>
      </c>
      <c r="O559" s="94">
        <v>43987</v>
      </c>
      <c r="P559" s="92" t="s">
        <v>1555</v>
      </c>
      <c r="Q559" s="92"/>
      <c r="R559" s="90" t="s">
        <v>1552</v>
      </c>
      <c r="S559" s="90"/>
      <c r="T559" s="95" t="s">
        <v>75</v>
      </c>
      <c r="U559" s="90"/>
      <c r="V559" s="131"/>
    </row>
    <row r="560" spans="1:22" s="11" customFormat="1" ht="66" hidden="1" customHeight="1" x14ac:dyDescent="0.25">
      <c r="A560" s="89" t="s">
        <v>1361</v>
      </c>
      <c r="B560" s="155" t="s">
        <v>681</v>
      </c>
      <c r="C560" s="90" t="s">
        <v>1556</v>
      </c>
      <c r="D560" s="90" t="s">
        <v>1556</v>
      </c>
      <c r="E560" s="92" t="s">
        <v>1557</v>
      </c>
      <c r="F560" s="90" t="s">
        <v>401</v>
      </c>
      <c r="G560" s="93" t="s">
        <v>52</v>
      </c>
      <c r="H560" s="90"/>
      <c r="I560" s="93" t="s">
        <v>53</v>
      </c>
      <c r="J560" s="90" t="s">
        <v>54</v>
      </c>
      <c r="K560" s="93" t="s">
        <v>55</v>
      </c>
      <c r="L560" s="114">
        <v>44004</v>
      </c>
      <c r="M560" s="114">
        <v>44004</v>
      </c>
      <c r="N560" s="94">
        <v>44004</v>
      </c>
      <c r="O560" s="94">
        <v>44004</v>
      </c>
      <c r="P560" s="96" t="s">
        <v>1558</v>
      </c>
      <c r="Q560" s="92"/>
      <c r="R560" s="90" t="s">
        <v>1559</v>
      </c>
      <c r="S560" s="90"/>
      <c r="T560" s="95" t="s">
        <v>75</v>
      </c>
      <c r="U560" s="90"/>
      <c r="V560" s="131"/>
    </row>
    <row r="561" spans="1:22" s="11" customFormat="1" ht="66" hidden="1" customHeight="1" x14ac:dyDescent="0.25">
      <c r="A561" s="89" t="s">
        <v>1361</v>
      </c>
      <c r="B561" s="155" t="s">
        <v>681</v>
      </c>
      <c r="C561" s="90" t="s">
        <v>59</v>
      </c>
      <c r="D561" s="90" t="s">
        <v>59</v>
      </c>
      <c r="E561" s="92" t="s">
        <v>1560</v>
      </c>
      <c r="F561" s="90" t="s">
        <v>401</v>
      </c>
      <c r="G561" s="93" t="s">
        <v>52</v>
      </c>
      <c r="H561" s="90"/>
      <c r="I561" s="93" t="s">
        <v>53</v>
      </c>
      <c r="J561" s="90" t="s">
        <v>62</v>
      </c>
      <c r="K561" s="93" t="s">
        <v>63</v>
      </c>
      <c r="L561" s="114">
        <v>44015</v>
      </c>
      <c r="M561" s="114">
        <v>44015</v>
      </c>
      <c r="N561" s="94">
        <v>44015</v>
      </c>
      <c r="O561" s="94">
        <v>44015</v>
      </c>
      <c r="P561" s="96" t="s">
        <v>1561</v>
      </c>
      <c r="Q561" s="92"/>
      <c r="R561" s="90" t="s">
        <v>1173</v>
      </c>
      <c r="S561" s="90"/>
      <c r="T561" s="95" t="s">
        <v>75</v>
      </c>
      <c r="U561" s="90"/>
      <c r="V561" s="131"/>
    </row>
    <row r="562" spans="1:22" s="11" customFormat="1" ht="66" hidden="1" customHeight="1" x14ac:dyDescent="0.25">
      <c r="A562" s="89" t="s">
        <v>1361</v>
      </c>
      <c r="B562" s="155" t="s">
        <v>681</v>
      </c>
      <c r="C562" s="91" t="s">
        <v>1369</v>
      </c>
      <c r="D562" s="91" t="s">
        <v>1562</v>
      </c>
      <c r="E562" s="126" t="s">
        <v>605</v>
      </c>
      <c r="F562" s="90" t="s">
        <v>51</v>
      </c>
      <c r="G562" s="93" t="s">
        <v>703</v>
      </c>
      <c r="H562" s="90"/>
      <c r="I562" s="93" t="s">
        <v>53</v>
      </c>
      <c r="J562" s="90" t="s">
        <v>72</v>
      </c>
      <c r="K562" s="93" t="s">
        <v>55</v>
      </c>
      <c r="L562" s="114">
        <v>43983</v>
      </c>
      <c r="M562" s="114">
        <v>44012</v>
      </c>
      <c r="N562" s="114">
        <v>44008</v>
      </c>
      <c r="O562" s="114">
        <v>44008</v>
      </c>
      <c r="P562" s="96" t="s">
        <v>1382</v>
      </c>
      <c r="Q562" s="96"/>
      <c r="R562" s="90" t="s">
        <v>792</v>
      </c>
      <c r="S562" s="90"/>
      <c r="T562" s="95" t="s">
        <v>75</v>
      </c>
      <c r="U562" s="90"/>
      <c r="V562" s="131"/>
    </row>
    <row r="563" spans="1:22" s="11" customFormat="1" ht="66" hidden="1" customHeight="1" x14ac:dyDescent="0.25">
      <c r="A563" s="89" t="s">
        <v>1361</v>
      </c>
      <c r="B563" s="155" t="s">
        <v>681</v>
      </c>
      <c r="C563" s="90" t="s">
        <v>1553</v>
      </c>
      <c r="D563" s="90" t="s">
        <v>1553</v>
      </c>
      <c r="E563" s="92" t="s">
        <v>1554</v>
      </c>
      <c r="F563" s="90" t="s">
        <v>401</v>
      </c>
      <c r="G563" s="93" t="s">
        <v>52</v>
      </c>
      <c r="H563" s="90"/>
      <c r="I563" s="93" t="s">
        <v>53</v>
      </c>
      <c r="J563" s="90" t="s">
        <v>54</v>
      </c>
      <c r="K563" s="93" t="s">
        <v>55</v>
      </c>
      <c r="L563" s="114">
        <v>43987</v>
      </c>
      <c r="M563" s="114">
        <v>43987</v>
      </c>
      <c r="N563" s="94">
        <v>43987</v>
      </c>
      <c r="O563" s="94">
        <v>43987</v>
      </c>
      <c r="P563" s="92" t="s">
        <v>1555</v>
      </c>
      <c r="Q563" s="92"/>
      <c r="R563" s="90" t="s">
        <v>1552</v>
      </c>
      <c r="S563" s="90"/>
      <c r="T563" s="95" t="s">
        <v>75</v>
      </c>
      <c r="U563" s="90"/>
      <c r="V563" s="131"/>
    </row>
    <row r="564" spans="1:22" s="11" customFormat="1" ht="66" hidden="1" customHeight="1" x14ac:dyDescent="0.25">
      <c r="A564" s="89" t="s">
        <v>1361</v>
      </c>
      <c r="B564" s="155" t="s">
        <v>681</v>
      </c>
      <c r="C564" s="90" t="s">
        <v>1556</v>
      </c>
      <c r="D564" s="90" t="s">
        <v>1556</v>
      </c>
      <c r="E564" s="92" t="s">
        <v>1557</v>
      </c>
      <c r="F564" s="90" t="s">
        <v>401</v>
      </c>
      <c r="G564" s="93" t="s">
        <v>52</v>
      </c>
      <c r="H564" s="90"/>
      <c r="I564" s="93">
        <v>1</v>
      </c>
      <c r="J564" s="90" t="s">
        <v>54</v>
      </c>
      <c r="K564" s="93" t="s">
        <v>55</v>
      </c>
      <c r="L564" s="114">
        <v>44042</v>
      </c>
      <c r="M564" s="114">
        <v>44042</v>
      </c>
      <c r="N564" s="94">
        <v>44042</v>
      </c>
      <c r="O564" s="94">
        <v>44042</v>
      </c>
      <c r="P564" s="96" t="s">
        <v>1563</v>
      </c>
      <c r="Q564" s="92"/>
      <c r="R564" s="90" t="s">
        <v>392</v>
      </c>
      <c r="S564" s="90"/>
      <c r="T564" s="95" t="s">
        <v>75</v>
      </c>
      <c r="U564" s="90"/>
      <c r="V564" s="131"/>
    </row>
    <row r="565" spans="1:22" s="11" customFormat="1" ht="66" hidden="1" customHeight="1" x14ac:dyDescent="0.25">
      <c r="A565" s="89" t="s">
        <v>1361</v>
      </c>
      <c r="B565" s="155" t="s">
        <v>681</v>
      </c>
      <c r="C565" s="90" t="s">
        <v>1556</v>
      </c>
      <c r="D565" s="90" t="s">
        <v>1556</v>
      </c>
      <c r="E565" s="92" t="s">
        <v>1557</v>
      </c>
      <c r="F565" s="90" t="s">
        <v>138</v>
      </c>
      <c r="G565" s="93" t="s">
        <v>52</v>
      </c>
      <c r="H565" s="90"/>
      <c r="I565" s="93">
        <v>1</v>
      </c>
      <c r="J565" s="90" t="s">
        <v>54</v>
      </c>
      <c r="K565" s="93" t="s">
        <v>55</v>
      </c>
      <c r="L565" s="114">
        <v>44047</v>
      </c>
      <c r="M565" s="114">
        <v>44047</v>
      </c>
      <c r="N565" s="94">
        <v>44047</v>
      </c>
      <c r="O565" s="94">
        <v>44047</v>
      </c>
      <c r="P565" s="96" t="s">
        <v>1564</v>
      </c>
      <c r="Q565" s="92"/>
      <c r="R565" s="90" t="s">
        <v>1565</v>
      </c>
      <c r="S565" s="90"/>
      <c r="T565" s="95" t="s">
        <v>75</v>
      </c>
      <c r="U565" s="90"/>
      <c r="V565" s="131"/>
    </row>
    <row r="566" spans="1:22" s="11" customFormat="1" ht="66" hidden="1" customHeight="1" x14ac:dyDescent="0.25">
      <c r="A566" s="89" t="s">
        <v>1361</v>
      </c>
      <c r="B566" s="155" t="s">
        <v>681</v>
      </c>
      <c r="C566" s="90" t="s">
        <v>1566</v>
      </c>
      <c r="D566" s="90" t="s">
        <v>1567</v>
      </c>
      <c r="E566" s="92" t="s">
        <v>605</v>
      </c>
      <c r="F566" s="90" t="s">
        <v>51</v>
      </c>
      <c r="G566" s="93" t="s">
        <v>703</v>
      </c>
      <c r="H566" s="90"/>
      <c r="I566" s="93">
        <v>1</v>
      </c>
      <c r="J566" s="90" t="s">
        <v>72</v>
      </c>
      <c r="K566" s="93" t="s">
        <v>55</v>
      </c>
      <c r="L566" s="114">
        <v>44013</v>
      </c>
      <c r="M566" s="114">
        <f t="shared" ref="M566:M615" si="4">EOMONTH(L566,0)</f>
        <v>44043</v>
      </c>
      <c r="N566" s="94">
        <v>44025</v>
      </c>
      <c r="O566" s="94">
        <v>44025</v>
      </c>
      <c r="P566" s="96" t="s">
        <v>1568</v>
      </c>
      <c r="Q566" s="92"/>
      <c r="R566" s="90" t="s">
        <v>153</v>
      </c>
      <c r="S566" s="90"/>
      <c r="T566" s="95" t="s">
        <v>75</v>
      </c>
      <c r="U566" s="90"/>
      <c r="V566" s="131"/>
    </row>
    <row r="567" spans="1:22" s="11" customFormat="1" ht="66" hidden="1" customHeight="1" x14ac:dyDescent="0.25">
      <c r="A567" s="89" t="s">
        <v>1361</v>
      </c>
      <c r="B567" s="155" t="s">
        <v>681</v>
      </c>
      <c r="C567" s="90" t="s">
        <v>1566</v>
      </c>
      <c r="D567" s="90" t="s">
        <v>1569</v>
      </c>
      <c r="E567" s="92" t="s">
        <v>605</v>
      </c>
      <c r="F567" s="90" t="s">
        <v>51</v>
      </c>
      <c r="G567" s="93" t="s">
        <v>703</v>
      </c>
      <c r="H567" s="90"/>
      <c r="I567" s="93">
        <v>1</v>
      </c>
      <c r="J567" s="90" t="s">
        <v>72</v>
      </c>
      <c r="K567" s="93" t="s">
        <v>55</v>
      </c>
      <c r="L567" s="114">
        <v>44044</v>
      </c>
      <c r="M567" s="114">
        <f t="shared" si="4"/>
        <v>44074</v>
      </c>
      <c r="N567" s="94">
        <v>44062</v>
      </c>
      <c r="O567" s="94">
        <v>44062</v>
      </c>
      <c r="P567" s="96" t="s">
        <v>1570</v>
      </c>
      <c r="Q567" s="92"/>
      <c r="R567" s="90" t="s">
        <v>153</v>
      </c>
      <c r="S567" s="90"/>
      <c r="T567" s="95" t="s">
        <v>75</v>
      </c>
      <c r="U567" s="90"/>
      <c r="V567" s="131"/>
    </row>
    <row r="568" spans="1:22" s="11" customFormat="1" ht="66" hidden="1" customHeight="1" x14ac:dyDescent="0.25">
      <c r="A568" s="89" t="s">
        <v>1361</v>
      </c>
      <c r="B568" s="155" t="s">
        <v>681</v>
      </c>
      <c r="C568" s="90" t="s">
        <v>1566</v>
      </c>
      <c r="D568" s="90" t="s">
        <v>1571</v>
      </c>
      <c r="E568" s="92" t="s">
        <v>605</v>
      </c>
      <c r="F568" s="90" t="s">
        <v>51</v>
      </c>
      <c r="G568" s="93" t="s">
        <v>703</v>
      </c>
      <c r="H568" s="90"/>
      <c r="I568" s="93">
        <v>1</v>
      </c>
      <c r="J568" s="90" t="s">
        <v>72</v>
      </c>
      <c r="K568" s="93" t="s">
        <v>55</v>
      </c>
      <c r="L568" s="114">
        <v>44075</v>
      </c>
      <c r="M568" s="114">
        <f t="shared" si="4"/>
        <v>44104</v>
      </c>
      <c r="N568" s="94">
        <v>44083</v>
      </c>
      <c r="O568" s="94">
        <v>44083</v>
      </c>
      <c r="P568" s="96" t="s">
        <v>1572</v>
      </c>
      <c r="Q568" s="92"/>
      <c r="R568" s="90" t="s">
        <v>1360</v>
      </c>
      <c r="S568" s="90"/>
      <c r="T568" s="95" t="s">
        <v>66</v>
      </c>
      <c r="U568" s="90"/>
      <c r="V568" s="131"/>
    </row>
    <row r="569" spans="1:22" s="11" customFormat="1" ht="66" hidden="1" customHeight="1" x14ac:dyDescent="0.25">
      <c r="A569" s="89" t="s">
        <v>1361</v>
      </c>
      <c r="B569" s="155" t="s">
        <v>681</v>
      </c>
      <c r="C569" s="90" t="s">
        <v>1566</v>
      </c>
      <c r="D569" s="90" t="s">
        <v>1573</v>
      </c>
      <c r="E569" s="92" t="s">
        <v>605</v>
      </c>
      <c r="F569" s="90" t="s">
        <v>51</v>
      </c>
      <c r="G569" s="93" t="s">
        <v>703</v>
      </c>
      <c r="H569" s="90"/>
      <c r="I569" s="93">
        <v>1</v>
      </c>
      <c r="J569" s="90" t="s">
        <v>72</v>
      </c>
      <c r="K569" s="93" t="s">
        <v>55</v>
      </c>
      <c r="L569" s="114">
        <v>44105</v>
      </c>
      <c r="M569" s="114">
        <f t="shared" si="4"/>
        <v>44135</v>
      </c>
      <c r="N569" s="94">
        <v>44120</v>
      </c>
      <c r="O569" s="94">
        <v>44120</v>
      </c>
      <c r="P569" s="96" t="s">
        <v>1574</v>
      </c>
      <c r="Q569" s="92"/>
      <c r="R569" s="90" t="s">
        <v>1575</v>
      </c>
      <c r="S569" s="90"/>
      <c r="T569" s="95" t="s">
        <v>75</v>
      </c>
      <c r="U569" s="90"/>
      <c r="V569" s="131"/>
    </row>
    <row r="570" spans="1:22" s="11" customFormat="1" ht="66" hidden="1" customHeight="1" x14ac:dyDescent="0.25">
      <c r="A570" s="89" t="s">
        <v>1361</v>
      </c>
      <c r="B570" s="155" t="s">
        <v>681</v>
      </c>
      <c r="C570" s="90" t="s">
        <v>1566</v>
      </c>
      <c r="D570" s="90" t="s">
        <v>1576</v>
      </c>
      <c r="E570" s="92" t="s">
        <v>605</v>
      </c>
      <c r="F570" s="90" t="s">
        <v>51</v>
      </c>
      <c r="G570" s="93" t="s">
        <v>168</v>
      </c>
      <c r="H570" s="90"/>
      <c r="I570" s="93">
        <v>1</v>
      </c>
      <c r="J570" s="90" t="s">
        <v>72</v>
      </c>
      <c r="K570" s="93" t="s">
        <v>55</v>
      </c>
      <c r="L570" s="114">
        <v>44136</v>
      </c>
      <c r="M570" s="114">
        <f t="shared" si="4"/>
        <v>44165</v>
      </c>
      <c r="N570" s="94">
        <v>44151</v>
      </c>
      <c r="O570" s="94">
        <v>44151</v>
      </c>
      <c r="P570" s="96" t="s">
        <v>232</v>
      </c>
      <c r="Q570" s="92"/>
      <c r="R570" s="90" t="s">
        <v>1577</v>
      </c>
      <c r="S570" s="90"/>
      <c r="T570" s="95" t="s">
        <v>75</v>
      </c>
      <c r="U570" s="90"/>
      <c r="V570" s="131"/>
    </row>
    <row r="571" spans="1:22" s="11" customFormat="1" ht="66" hidden="1" customHeight="1" x14ac:dyDescent="0.25">
      <c r="A571" s="89" t="s">
        <v>1361</v>
      </c>
      <c r="B571" s="155" t="s">
        <v>681</v>
      </c>
      <c r="C571" s="90" t="s">
        <v>1566</v>
      </c>
      <c r="D571" s="90" t="s">
        <v>1578</v>
      </c>
      <c r="E571" s="92" t="s">
        <v>605</v>
      </c>
      <c r="F571" s="90" t="s">
        <v>51</v>
      </c>
      <c r="G571" s="93" t="s">
        <v>703</v>
      </c>
      <c r="H571" s="90"/>
      <c r="I571" s="93">
        <v>1</v>
      </c>
      <c r="J571" s="90" t="s">
        <v>72</v>
      </c>
      <c r="K571" s="93" t="s">
        <v>55</v>
      </c>
      <c r="L571" s="114">
        <v>44166</v>
      </c>
      <c r="M571" s="114">
        <f t="shared" si="4"/>
        <v>44196</v>
      </c>
      <c r="N571" s="94">
        <v>44182</v>
      </c>
      <c r="O571" s="94">
        <v>44182</v>
      </c>
      <c r="P571" s="96" t="s">
        <v>1579</v>
      </c>
      <c r="Q571" s="92"/>
      <c r="R571" s="90" t="s">
        <v>1580</v>
      </c>
      <c r="S571" s="90"/>
      <c r="T571" s="95" t="s">
        <v>75</v>
      </c>
      <c r="U571" s="90"/>
      <c r="V571" s="131"/>
    </row>
    <row r="572" spans="1:22" s="11" customFormat="1" ht="66" hidden="1" customHeight="1" x14ac:dyDescent="0.25">
      <c r="A572" s="89" t="s">
        <v>1361</v>
      </c>
      <c r="B572" s="155" t="s">
        <v>681</v>
      </c>
      <c r="C572" s="90" t="s">
        <v>1566</v>
      </c>
      <c r="D572" s="90" t="s">
        <v>1581</v>
      </c>
      <c r="E572" s="92" t="s">
        <v>605</v>
      </c>
      <c r="F572" s="90" t="s">
        <v>51</v>
      </c>
      <c r="G572" s="93" t="s">
        <v>703</v>
      </c>
      <c r="H572" s="90"/>
      <c r="I572" s="93">
        <v>1</v>
      </c>
      <c r="J572" s="90" t="s">
        <v>72</v>
      </c>
      <c r="K572" s="93" t="s">
        <v>55</v>
      </c>
      <c r="L572" s="114">
        <v>44197</v>
      </c>
      <c r="M572" s="114">
        <f t="shared" si="4"/>
        <v>44227</v>
      </c>
      <c r="N572" s="94">
        <v>44214</v>
      </c>
      <c r="O572" s="94">
        <v>44214</v>
      </c>
      <c r="P572" s="96" t="s">
        <v>1582</v>
      </c>
      <c r="Q572" s="92"/>
      <c r="R572" s="90" t="s">
        <v>1583</v>
      </c>
      <c r="S572" s="90"/>
      <c r="T572" s="95" t="s">
        <v>75</v>
      </c>
      <c r="U572" s="90"/>
      <c r="V572" s="131"/>
    </row>
    <row r="573" spans="1:22" s="11" customFormat="1" ht="66" hidden="1" customHeight="1" x14ac:dyDescent="0.25">
      <c r="A573" s="89" t="s">
        <v>1361</v>
      </c>
      <c r="B573" s="155" t="s">
        <v>681</v>
      </c>
      <c r="C573" s="90" t="s">
        <v>1566</v>
      </c>
      <c r="D573" s="90" t="s">
        <v>1584</v>
      </c>
      <c r="E573" s="92" t="s">
        <v>605</v>
      </c>
      <c r="F573" s="90" t="s">
        <v>51</v>
      </c>
      <c r="G573" s="93" t="s">
        <v>703</v>
      </c>
      <c r="H573" s="90"/>
      <c r="I573" s="93">
        <v>1</v>
      </c>
      <c r="J573" s="90" t="s">
        <v>72</v>
      </c>
      <c r="K573" s="93" t="s">
        <v>55</v>
      </c>
      <c r="L573" s="114">
        <v>44228</v>
      </c>
      <c r="M573" s="114">
        <f t="shared" si="4"/>
        <v>44255</v>
      </c>
      <c r="N573" s="94">
        <v>44249</v>
      </c>
      <c r="O573" s="94">
        <v>44249</v>
      </c>
      <c r="P573" s="96" t="s">
        <v>1585</v>
      </c>
      <c r="Q573" s="92"/>
      <c r="R573" s="90" t="s">
        <v>1586</v>
      </c>
      <c r="S573" s="90"/>
      <c r="T573" s="95" t="s">
        <v>75</v>
      </c>
      <c r="U573" s="90"/>
      <c r="V573" s="131"/>
    </row>
    <row r="574" spans="1:22" s="11" customFormat="1" ht="66" hidden="1" customHeight="1" x14ac:dyDescent="0.25">
      <c r="A574" s="89" t="s">
        <v>1361</v>
      </c>
      <c r="B574" s="155" t="s">
        <v>681</v>
      </c>
      <c r="C574" s="90" t="s">
        <v>1566</v>
      </c>
      <c r="D574" s="90" t="s">
        <v>1587</v>
      </c>
      <c r="E574" s="92" t="s">
        <v>605</v>
      </c>
      <c r="F574" s="90" t="s">
        <v>51</v>
      </c>
      <c r="G574" s="93" t="s">
        <v>703</v>
      </c>
      <c r="H574" s="90"/>
      <c r="I574" s="93">
        <v>1</v>
      </c>
      <c r="J574" s="90" t="s">
        <v>72</v>
      </c>
      <c r="K574" s="93" t="s">
        <v>55</v>
      </c>
      <c r="L574" s="114">
        <v>44256</v>
      </c>
      <c r="M574" s="114">
        <f t="shared" si="4"/>
        <v>44286</v>
      </c>
      <c r="N574" s="94">
        <v>44278</v>
      </c>
      <c r="O574" s="94">
        <v>44278</v>
      </c>
      <c r="P574" s="96" t="s">
        <v>1585</v>
      </c>
      <c r="Q574" s="92"/>
      <c r="R574" s="90" t="s">
        <v>1588</v>
      </c>
      <c r="S574" s="90"/>
      <c r="T574" s="95" t="s">
        <v>75</v>
      </c>
      <c r="U574" s="90"/>
      <c r="V574" s="131"/>
    </row>
    <row r="575" spans="1:22" s="11" customFormat="1" ht="66" hidden="1" customHeight="1" x14ac:dyDescent="0.25">
      <c r="A575" s="89" t="s">
        <v>1361</v>
      </c>
      <c r="B575" s="155" t="s">
        <v>681</v>
      </c>
      <c r="C575" s="90" t="s">
        <v>1566</v>
      </c>
      <c r="D575" s="90" t="s">
        <v>1589</v>
      </c>
      <c r="E575" s="92" t="s">
        <v>605</v>
      </c>
      <c r="F575" s="90" t="s">
        <v>51</v>
      </c>
      <c r="G575" s="93" t="s">
        <v>703</v>
      </c>
      <c r="H575" s="90"/>
      <c r="I575" s="93">
        <v>1</v>
      </c>
      <c r="J575" s="90" t="s">
        <v>72</v>
      </c>
      <c r="K575" s="93" t="s">
        <v>55</v>
      </c>
      <c r="L575" s="114">
        <v>44287</v>
      </c>
      <c r="M575" s="114">
        <f t="shared" si="4"/>
        <v>44316</v>
      </c>
      <c r="N575" s="94">
        <v>44305</v>
      </c>
      <c r="O575" s="94">
        <v>44305</v>
      </c>
      <c r="P575" s="96" t="s">
        <v>1590</v>
      </c>
      <c r="Q575" s="92"/>
      <c r="R575" s="90" t="s">
        <v>156</v>
      </c>
      <c r="S575" s="90"/>
      <c r="T575" s="95" t="s">
        <v>75</v>
      </c>
      <c r="U575" s="90"/>
      <c r="V575" s="131"/>
    </row>
    <row r="576" spans="1:22" s="11" customFormat="1" ht="66" hidden="1" customHeight="1" x14ac:dyDescent="0.25">
      <c r="A576" s="89" t="s">
        <v>1361</v>
      </c>
      <c r="B576" s="155" t="s">
        <v>681</v>
      </c>
      <c r="C576" s="90" t="s">
        <v>1566</v>
      </c>
      <c r="D576" s="90" t="s">
        <v>1591</v>
      </c>
      <c r="E576" s="92" t="s">
        <v>605</v>
      </c>
      <c r="F576" s="90" t="s">
        <v>51</v>
      </c>
      <c r="G576" s="93" t="s">
        <v>703</v>
      </c>
      <c r="H576" s="90"/>
      <c r="I576" s="93">
        <v>1</v>
      </c>
      <c r="J576" s="90" t="s">
        <v>72</v>
      </c>
      <c r="K576" s="93" t="s">
        <v>55</v>
      </c>
      <c r="L576" s="114">
        <v>44317</v>
      </c>
      <c r="M576" s="114">
        <f t="shared" si="4"/>
        <v>44347</v>
      </c>
      <c r="N576" s="94">
        <v>44327</v>
      </c>
      <c r="O576" s="94">
        <v>44327</v>
      </c>
      <c r="P576" s="96" t="s">
        <v>1592</v>
      </c>
      <c r="Q576" s="92"/>
      <c r="R576" s="90" t="s">
        <v>197</v>
      </c>
      <c r="S576" s="90"/>
      <c r="T576" s="95" t="s">
        <v>75</v>
      </c>
      <c r="U576" s="90"/>
      <c r="V576" s="131"/>
    </row>
    <row r="577" spans="1:22" s="11" customFormat="1" ht="66" hidden="1" customHeight="1" x14ac:dyDescent="0.25">
      <c r="A577" s="89" t="s">
        <v>1361</v>
      </c>
      <c r="B577" s="155" t="s">
        <v>681</v>
      </c>
      <c r="C577" s="90" t="s">
        <v>1566</v>
      </c>
      <c r="D577" s="90" t="s">
        <v>1593</v>
      </c>
      <c r="E577" s="92" t="s">
        <v>605</v>
      </c>
      <c r="F577" s="90" t="s">
        <v>51</v>
      </c>
      <c r="G577" s="93" t="s">
        <v>703</v>
      </c>
      <c r="H577" s="90"/>
      <c r="I577" s="93">
        <v>1</v>
      </c>
      <c r="J577" s="90" t="s">
        <v>72</v>
      </c>
      <c r="K577" s="93" t="s">
        <v>55</v>
      </c>
      <c r="L577" s="114">
        <v>44348</v>
      </c>
      <c r="M577" s="114">
        <f t="shared" si="4"/>
        <v>44377</v>
      </c>
      <c r="N577" s="94">
        <v>44375</v>
      </c>
      <c r="O577" s="94">
        <v>44375</v>
      </c>
      <c r="P577" s="96" t="s">
        <v>232</v>
      </c>
      <c r="Q577" s="92"/>
      <c r="R577" s="90" t="s">
        <v>853</v>
      </c>
      <c r="S577" s="90"/>
      <c r="T577" s="95" t="s">
        <v>75</v>
      </c>
      <c r="U577" s="90"/>
      <c r="V577" s="131"/>
    </row>
    <row r="578" spans="1:22" s="11" customFormat="1" ht="66" hidden="1" customHeight="1" x14ac:dyDescent="0.25">
      <c r="A578" s="89" t="s">
        <v>1361</v>
      </c>
      <c r="B578" s="155" t="s">
        <v>681</v>
      </c>
      <c r="C578" s="90" t="s">
        <v>1566</v>
      </c>
      <c r="D578" s="90" t="s">
        <v>1594</v>
      </c>
      <c r="E578" s="92" t="s">
        <v>605</v>
      </c>
      <c r="F578" s="90" t="s">
        <v>86</v>
      </c>
      <c r="G578" s="93" t="s">
        <v>172</v>
      </c>
      <c r="H578" s="90"/>
      <c r="I578" s="93">
        <v>1</v>
      </c>
      <c r="J578" s="90" t="s">
        <v>72</v>
      </c>
      <c r="K578" s="93" t="s">
        <v>55</v>
      </c>
      <c r="L578" s="114">
        <v>44044</v>
      </c>
      <c r="M578" s="114">
        <f t="shared" si="4"/>
        <v>44074</v>
      </c>
      <c r="N578" s="94">
        <v>44067</v>
      </c>
      <c r="O578" s="94">
        <v>44067</v>
      </c>
      <c r="P578" s="96" t="s">
        <v>1595</v>
      </c>
      <c r="Q578" s="92"/>
      <c r="R578" s="90" t="s">
        <v>203</v>
      </c>
      <c r="S578" s="90"/>
      <c r="T578" s="95" t="s">
        <v>75</v>
      </c>
      <c r="U578" s="90"/>
      <c r="V578" s="131"/>
    </row>
    <row r="579" spans="1:22" s="11" customFormat="1" ht="66" hidden="1" customHeight="1" x14ac:dyDescent="0.25">
      <c r="A579" s="89" t="s">
        <v>1361</v>
      </c>
      <c r="B579" s="155" t="s">
        <v>681</v>
      </c>
      <c r="C579" s="90" t="s">
        <v>1566</v>
      </c>
      <c r="D579" s="90" t="s">
        <v>1596</v>
      </c>
      <c r="E579" s="92" t="s">
        <v>605</v>
      </c>
      <c r="F579" s="90" t="s">
        <v>86</v>
      </c>
      <c r="G579" s="93" t="s">
        <v>172</v>
      </c>
      <c r="H579" s="90"/>
      <c r="I579" s="93">
        <v>1</v>
      </c>
      <c r="J579" s="90" t="s">
        <v>72</v>
      </c>
      <c r="K579" s="93" t="s">
        <v>55</v>
      </c>
      <c r="L579" s="114">
        <v>44136</v>
      </c>
      <c r="M579" s="114">
        <f t="shared" si="4"/>
        <v>44165</v>
      </c>
      <c r="N579" s="94">
        <v>44144</v>
      </c>
      <c r="O579" s="94">
        <v>44144</v>
      </c>
      <c r="P579" s="96" t="s">
        <v>1597</v>
      </c>
      <c r="Q579" s="92"/>
      <c r="R579" s="90" t="s">
        <v>1598</v>
      </c>
      <c r="S579" s="90"/>
      <c r="T579" s="95" t="s">
        <v>75</v>
      </c>
      <c r="U579" s="90"/>
      <c r="V579" s="131"/>
    </row>
    <row r="580" spans="1:22" s="11" customFormat="1" ht="66" hidden="1" customHeight="1" x14ac:dyDescent="0.25">
      <c r="A580" s="89" t="s">
        <v>1361</v>
      </c>
      <c r="B580" s="155" t="s">
        <v>681</v>
      </c>
      <c r="C580" s="90" t="s">
        <v>1566</v>
      </c>
      <c r="D580" s="90" t="s">
        <v>1599</v>
      </c>
      <c r="E580" s="92" t="s">
        <v>605</v>
      </c>
      <c r="F580" s="90" t="s">
        <v>86</v>
      </c>
      <c r="G580" s="93" t="s">
        <v>172</v>
      </c>
      <c r="H580" s="90"/>
      <c r="I580" s="93">
        <v>1</v>
      </c>
      <c r="J580" s="90" t="s">
        <v>72</v>
      </c>
      <c r="K580" s="93" t="s">
        <v>55</v>
      </c>
      <c r="L580" s="114">
        <v>44197</v>
      </c>
      <c r="M580" s="114">
        <f t="shared" si="4"/>
        <v>44227</v>
      </c>
      <c r="N580" s="94">
        <v>44207</v>
      </c>
      <c r="O580" s="94">
        <v>44207</v>
      </c>
      <c r="P580" s="96" t="s">
        <v>1600</v>
      </c>
      <c r="Q580" s="92"/>
      <c r="R580" s="90" t="s">
        <v>1601</v>
      </c>
      <c r="S580" s="90"/>
      <c r="T580" s="95" t="s">
        <v>75</v>
      </c>
      <c r="U580" s="90"/>
      <c r="V580" s="131"/>
    </row>
    <row r="581" spans="1:22" s="11" customFormat="1" ht="66" hidden="1" customHeight="1" x14ac:dyDescent="0.25">
      <c r="A581" s="89" t="s">
        <v>1361</v>
      </c>
      <c r="B581" s="155" t="s">
        <v>681</v>
      </c>
      <c r="C581" s="90" t="s">
        <v>1566</v>
      </c>
      <c r="D581" s="90" t="s">
        <v>1602</v>
      </c>
      <c r="E581" s="92" t="s">
        <v>605</v>
      </c>
      <c r="F581" s="90" t="s">
        <v>86</v>
      </c>
      <c r="G581" s="93" t="s">
        <v>172</v>
      </c>
      <c r="H581" s="90"/>
      <c r="I581" s="93">
        <v>1</v>
      </c>
      <c r="J581" s="90" t="s">
        <v>72</v>
      </c>
      <c r="K581" s="93" t="s">
        <v>55</v>
      </c>
      <c r="L581" s="114">
        <v>44317</v>
      </c>
      <c r="M581" s="114">
        <f t="shared" si="4"/>
        <v>44347</v>
      </c>
      <c r="N581" s="94">
        <v>44320</v>
      </c>
      <c r="O581" s="94">
        <v>44320</v>
      </c>
      <c r="P581" s="96" t="s">
        <v>1603</v>
      </c>
      <c r="Q581" s="92"/>
      <c r="R581" s="90" t="s">
        <v>1604</v>
      </c>
      <c r="S581" s="90"/>
      <c r="T581" s="95" t="s">
        <v>75</v>
      </c>
      <c r="U581" s="90"/>
      <c r="V581" s="131"/>
    </row>
    <row r="582" spans="1:22" s="11" customFormat="1" ht="66" hidden="1" customHeight="1" x14ac:dyDescent="0.25">
      <c r="A582" s="89" t="s">
        <v>1361</v>
      </c>
      <c r="B582" s="155" t="s">
        <v>681</v>
      </c>
      <c r="C582" s="90" t="s">
        <v>1566</v>
      </c>
      <c r="D582" s="90" t="s">
        <v>1605</v>
      </c>
      <c r="E582" s="92" t="s">
        <v>605</v>
      </c>
      <c r="F582" s="90" t="s">
        <v>320</v>
      </c>
      <c r="G582" s="93" t="s">
        <v>172</v>
      </c>
      <c r="H582" s="90"/>
      <c r="I582" s="93">
        <v>1</v>
      </c>
      <c r="J582" s="90" t="s">
        <v>72</v>
      </c>
      <c r="K582" s="93" t="s">
        <v>55</v>
      </c>
      <c r="L582" s="114">
        <v>44044</v>
      </c>
      <c r="M582" s="114">
        <f t="shared" si="4"/>
        <v>44074</v>
      </c>
      <c r="N582" s="94">
        <v>44053</v>
      </c>
      <c r="O582" s="94">
        <v>44057</v>
      </c>
      <c r="P582" s="96" t="s">
        <v>1606</v>
      </c>
      <c r="Q582" s="92"/>
      <c r="R582" s="90" t="s">
        <v>1607</v>
      </c>
      <c r="S582" s="90"/>
      <c r="T582" s="95" t="s">
        <v>75</v>
      </c>
      <c r="U582" s="90"/>
      <c r="V582" s="131"/>
    </row>
    <row r="583" spans="1:22" s="11" customFormat="1" ht="66" hidden="1" customHeight="1" x14ac:dyDescent="0.25">
      <c r="A583" s="89" t="s">
        <v>1361</v>
      </c>
      <c r="B583" s="155" t="s">
        <v>681</v>
      </c>
      <c r="C583" s="90" t="s">
        <v>1566</v>
      </c>
      <c r="D583" s="90" t="s">
        <v>1608</v>
      </c>
      <c r="E583" s="92" t="s">
        <v>605</v>
      </c>
      <c r="F583" s="90" t="s">
        <v>320</v>
      </c>
      <c r="G583" s="93" t="s">
        <v>172</v>
      </c>
      <c r="H583" s="90"/>
      <c r="I583" s="93">
        <v>1</v>
      </c>
      <c r="J583" s="90" t="s">
        <v>72</v>
      </c>
      <c r="K583" s="93" t="s">
        <v>55</v>
      </c>
      <c r="L583" s="114">
        <v>44136</v>
      </c>
      <c r="M583" s="114">
        <f t="shared" si="4"/>
        <v>44165</v>
      </c>
      <c r="N583" s="94">
        <v>44147</v>
      </c>
      <c r="O583" s="94">
        <v>44152</v>
      </c>
      <c r="P583" s="96" t="s">
        <v>1609</v>
      </c>
      <c r="Q583" s="92"/>
      <c r="R583" s="90" t="s">
        <v>1610</v>
      </c>
      <c r="S583" s="90"/>
      <c r="T583" s="95" t="s">
        <v>75</v>
      </c>
      <c r="U583" s="90"/>
      <c r="V583" s="131"/>
    </row>
    <row r="584" spans="1:22" s="11" customFormat="1" ht="66" hidden="1" customHeight="1" x14ac:dyDescent="0.25">
      <c r="A584" s="89" t="s">
        <v>1361</v>
      </c>
      <c r="B584" s="155" t="s">
        <v>681</v>
      </c>
      <c r="C584" s="90" t="s">
        <v>1566</v>
      </c>
      <c r="D584" s="90" t="s">
        <v>1611</v>
      </c>
      <c r="E584" s="92" t="s">
        <v>605</v>
      </c>
      <c r="F584" s="90" t="s">
        <v>320</v>
      </c>
      <c r="G584" s="93" t="s">
        <v>172</v>
      </c>
      <c r="H584" s="90"/>
      <c r="I584" s="93">
        <v>1</v>
      </c>
      <c r="J584" s="90" t="s">
        <v>72</v>
      </c>
      <c r="K584" s="93" t="s">
        <v>55</v>
      </c>
      <c r="L584" s="114">
        <v>44197</v>
      </c>
      <c r="M584" s="114">
        <f t="shared" si="4"/>
        <v>44227</v>
      </c>
      <c r="N584" s="94">
        <v>44207</v>
      </c>
      <c r="O584" s="94">
        <v>44209</v>
      </c>
      <c r="P584" s="96" t="s">
        <v>1612</v>
      </c>
      <c r="Q584" s="92"/>
      <c r="R584" s="90" t="s">
        <v>1613</v>
      </c>
      <c r="S584" s="90"/>
      <c r="T584" s="95" t="s">
        <v>75</v>
      </c>
      <c r="U584" s="90"/>
      <c r="V584" s="131"/>
    </row>
    <row r="585" spans="1:22" s="11" customFormat="1" ht="66" hidden="1" customHeight="1" x14ac:dyDescent="0.25">
      <c r="A585" s="89" t="s">
        <v>1361</v>
      </c>
      <c r="B585" s="155" t="s">
        <v>681</v>
      </c>
      <c r="C585" s="90" t="s">
        <v>1566</v>
      </c>
      <c r="D585" s="90" t="s">
        <v>1614</v>
      </c>
      <c r="E585" s="92" t="s">
        <v>605</v>
      </c>
      <c r="F585" s="90" t="s">
        <v>320</v>
      </c>
      <c r="G585" s="93" t="s">
        <v>172</v>
      </c>
      <c r="H585" s="90"/>
      <c r="I585" s="93">
        <v>1</v>
      </c>
      <c r="J585" s="90" t="s">
        <v>72</v>
      </c>
      <c r="K585" s="93" t="s">
        <v>55</v>
      </c>
      <c r="L585" s="114">
        <v>44317</v>
      </c>
      <c r="M585" s="114">
        <f t="shared" si="4"/>
        <v>44347</v>
      </c>
      <c r="N585" s="94">
        <v>44321</v>
      </c>
      <c r="O585" s="94">
        <v>44328</v>
      </c>
      <c r="P585" s="96" t="s">
        <v>1615</v>
      </c>
      <c r="Q585" s="92"/>
      <c r="R585" s="90" t="s">
        <v>1616</v>
      </c>
      <c r="S585" s="90"/>
      <c r="T585" s="95" t="s">
        <v>75</v>
      </c>
      <c r="U585" s="90"/>
      <c r="V585" s="131"/>
    </row>
    <row r="586" spans="1:22" s="11" customFormat="1" ht="66" hidden="1" customHeight="1" x14ac:dyDescent="0.25">
      <c r="A586" s="89" t="s">
        <v>1361</v>
      </c>
      <c r="B586" s="155" t="s">
        <v>681</v>
      </c>
      <c r="C586" s="90" t="s">
        <v>1566</v>
      </c>
      <c r="D586" s="90" t="s">
        <v>1617</v>
      </c>
      <c r="E586" s="92" t="s">
        <v>605</v>
      </c>
      <c r="F586" s="90" t="s">
        <v>1618</v>
      </c>
      <c r="G586" s="93" t="s">
        <v>172</v>
      </c>
      <c r="H586" s="90"/>
      <c r="I586" s="93">
        <v>1</v>
      </c>
      <c r="J586" s="90" t="s">
        <v>72</v>
      </c>
      <c r="K586" s="93" t="s">
        <v>55</v>
      </c>
      <c r="L586" s="114">
        <v>44044</v>
      </c>
      <c r="M586" s="114">
        <f t="shared" si="4"/>
        <v>44074</v>
      </c>
      <c r="N586" s="94">
        <v>44060</v>
      </c>
      <c r="O586" s="94">
        <v>44060</v>
      </c>
      <c r="P586" s="96" t="s">
        <v>1619</v>
      </c>
      <c r="Q586" s="92"/>
      <c r="R586" s="90" t="s">
        <v>322</v>
      </c>
      <c r="S586" s="90"/>
      <c r="T586" s="95" t="s">
        <v>75</v>
      </c>
      <c r="U586" s="90"/>
      <c r="V586" s="131"/>
    </row>
    <row r="587" spans="1:22" s="11" customFormat="1" ht="66" hidden="1" customHeight="1" x14ac:dyDescent="0.25">
      <c r="A587" s="89" t="s">
        <v>1361</v>
      </c>
      <c r="B587" s="155" t="s">
        <v>681</v>
      </c>
      <c r="C587" s="90" t="s">
        <v>1566</v>
      </c>
      <c r="D587" s="90" t="s">
        <v>1620</v>
      </c>
      <c r="E587" s="92" t="s">
        <v>605</v>
      </c>
      <c r="F587" s="90" t="s">
        <v>1618</v>
      </c>
      <c r="G587" s="93" t="s">
        <v>172</v>
      </c>
      <c r="H587" s="90"/>
      <c r="I587" s="93">
        <v>1</v>
      </c>
      <c r="J587" s="90" t="s">
        <v>72</v>
      </c>
      <c r="K587" s="93" t="s">
        <v>55</v>
      </c>
      <c r="L587" s="114">
        <v>44136</v>
      </c>
      <c r="M587" s="114">
        <f t="shared" si="4"/>
        <v>44165</v>
      </c>
      <c r="N587" s="94">
        <v>44144</v>
      </c>
      <c r="O587" s="94">
        <v>44144</v>
      </c>
      <c r="P587" s="96" t="s">
        <v>1621</v>
      </c>
      <c r="Q587" s="92"/>
      <c r="R587" s="90" t="s">
        <v>1598</v>
      </c>
      <c r="S587" s="90"/>
      <c r="T587" s="95" t="s">
        <v>75</v>
      </c>
      <c r="U587" s="90"/>
      <c r="V587" s="131"/>
    </row>
    <row r="588" spans="1:22" s="11" customFormat="1" ht="66" hidden="1" customHeight="1" x14ac:dyDescent="0.25">
      <c r="A588" s="89" t="s">
        <v>1361</v>
      </c>
      <c r="B588" s="155" t="s">
        <v>681</v>
      </c>
      <c r="C588" s="90" t="s">
        <v>1566</v>
      </c>
      <c r="D588" s="90" t="s">
        <v>1622</v>
      </c>
      <c r="E588" s="92" t="s">
        <v>605</v>
      </c>
      <c r="F588" s="90" t="s">
        <v>1618</v>
      </c>
      <c r="G588" s="93" t="s">
        <v>172</v>
      </c>
      <c r="H588" s="90"/>
      <c r="I588" s="93">
        <v>1</v>
      </c>
      <c r="J588" s="90" t="s">
        <v>72</v>
      </c>
      <c r="K588" s="93" t="s">
        <v>55</v>
      </c>
      <c r="L588" s="114">
        <v>44197</v>
      </c>
      <c r="M588" s="114">
        <f t="shared" si="4"/>
        <v>44227</v>
      </c>
      <c r="N588" s="94">
        <v>44216</v>
      </c>
      <c r="O588" s="94">
        <v>44216</v>
      </c>
      <c r="P588" s="96" t="s">
        <v>1623</v>
      </c>
      <c r="Q588" s="92"/>
      <c r="R588" s="90" t="s">
        <v>1624</v>
      </c>
      <c r="S588" s="90"/>
      <c r="T588" s="95" t="s">
        <v>75</v>
      </c>
      <c r="U588" s="90"/>
      <c r="V588" s="131"/>
    </row>
    <row r="589" spans="1:22" s="11" customFormat="1" ht="66" hidden="1" customHeight="1" x14ac:dyDescent="0.25">
      <c r="A589" s="89" t="s">
        <v>1361</v>
      </c>
      <c r="B589" s="155" t="s">
        <v>681</v>
      </c>
      <c r="C589" s="90" t="s">
        <v>1566</v>
      </c>
      <c r="D589" s="90" t="s">
        <v>1625</v>
      </c>
      <c r="E589" s="92" t="s">
        <v>605</v>
      </c>
      <c r="F589" s="90" t="s">
        <v>1618</v>
      </c>
      <c r="G589" s="93" t="s">
        <v>172</v>
      </c>
      <c r="H589" s="90"/>
      <c r="I589" s="93">
        <v>1</v>
      </c>
      <c r="J589" s="90" t="s">
        <v>72</v>
      </c>
      <c r="K589" s="93" t="s">
        <v>55</v>
      </c>
      <c r="L589" s="114">
        <v>44317</v>
      </c>
      <c r="M589" s="114">
        <f t="shared" si="4"/>
        <v>44347</v>
      </c>
      <c r="N589" s="94">
        <v>44322</v>
      </c>
      <c r="O589" s="94">
        <v>44322</v>
      </c>
      <c r="P589" s="96" t="s">
        <v>1621</v>
      </c>
      <c r="Q589" s="92"/>
      <c r="R589" s="90" t="s">
        <v>1626</v>
      </c>
      <c r="S589" s="90"/>
      <c r="T589" s="95" t="s">
        <v>75</v>
      </c>
      <c r="U589" s="90"/>
      <c r="V589" s="131"/>
    </row>
    <row r="590" spans="1:22" s="11" customFormat="1" ht="66" hidden="1" customHeight="1" x14ac:dyDescent="0.25">
      <c r="A590" s="89" t="s">
        <v>1361</v>
      </c>
      <c r="B590" s="155" t="s">
        <v>681</v>
      </c>
      <c r="C590" s="90" t="s">
        <v>1566</v>
      </c>
      <c r="D590" s="90" t="s">
        <v>1627</v>
      </c>
      <c r="E590" s="92" t="s">
        <v>605</v>
      </c>
      <c r="F590" s="90" t="s">
        <v>1358</v>
      </c>
      <c r="G590" s="93" t="s">
        <v>172</v>
      </c>
      <c r="H590" s="90"/>
      <c r="I590" s="93">
        <v>1</v>
      </c>
      <c r="J590" s="90" t="s">
        <v>72</v>
      </c>
      <c r="K590" s="93" t="s">
        <v>55</v>
      </c>
      <c r="L590" s="114">
        <v>44044</v>
      </c>
      <c r="M590" s="114">
        <f t="shared" si="4"/>
        <v>44074</v>
      </c>
      <c r="N590" s="94">
        <v>44056</v>
      </c>
      <c r="O590" s="94">
        <v>44056</v>
      </c>
      <c r="P590" s="96" t="s">
        <v>1628</v>
      </c>
      <c r="Q590" s="92"/>
      <c r="R590" s="90" t="s">
        <v>153</v>
      </c>
      <c r="S590" s="90"/>
      <c r="T590" s="95" t="s">
        <v>75</v>
      </c>
      <c r="U590" s="90"/>
      <c r="V590" s="131"/>
    </row>
    <row r="591" spans="1:22" s="11" customFormat="1" ht="66" hidden="1" customHeight="1" x14ac:dyDescent="0.25">
      <c r="A591" s="89" t="s">
        <v>1361</v>
      </c>
      <c r="B591" s="155" t="s">
        <v>681</v>
      </c>
      <c r="C591" s="90" t="s">
        <v>1566</v>
      </c>
      <c r="D591" s="90" t="s">
        <v>1629</v>
      </c>
      <c r="E591" s="92" t="s">
        <v>605</v>
      </c>
      <c r="F591" s="90" t="s">
        <v>1358</v>
      </c>
      <c r="G591" s="93" t="s">
        <v>172</v>
      </c>
      <c r="H591" s="90"/>
      <c r="I591" s="93">
        <v>1</v>
      </c>
      <c r="J591" s="90" t="s">
        <v>72</v>
      </c>
      <c r="K591" s="93" t="s">
        <v>55</v>
      </c>
      <c r="L591" s="114">
        <v>44136</v>
      </c>
      <c r="M591" s="114">
        <f t="shared" si="4"/>
        <v>44165</v>
      </c>
      <c r="N591" s="94">
        <v>44146</v>
      </c>
      <c r="O591" s="94">
        <v>44148</v>
      </c>
      <c r="P591" s="96" t="s">
        <v>1630</v>
      </c>
      <c r="Q591" s="92"/>
      <c r="R591" s="90" t="s">
        <v>1631</v>
      </c>
      <c r="S591" s="90"/>
      <c r="T591" s="95" t="s">
        <v>75</v>
      </c>
      <c r="U591" s="90"/>
      <c r="V591" s="131"/>
    </row>
    <row r="592" spans="1:22" s="11" customFormat="1" ht="66" hidden="1" customHeight="1" x14ac:dyDescent="0.25">
      <c r="A592" s="89" t="s">
        <v>1361</v>
      </c>
      <c r="B592" s="155" t="s">
        <v>681</v>
      </c>
      <c r="C592" s="90" t="s">
        <v>1566</v>
      </c>
      <c r="D592" s="90" t="s">
        <v>1632</v>
      </c>
      <c r="E592" s="92" t="s">
        <v>605</v>
      </c>
      <c r="F592" s="90" t="s">
        <v>1358</v>
      </c>
      <c r="G592" s="93" t="s">
        <v>172</v>
      </c>
      <c r="H592" s="90"/>
      <c r="I592" s="93">
        <v>1</v>
      </c>
      <c r="J592" s="90" t="s">
        <v>72</v>
      </c>
      <c r="K592" s="93" t="s">
        <v>55</v>
      </c>
      <c r="L592" s="114">
        <v>44197</v>
      </c>
      <c r="M592" s="114">
        <f t="shared" si="4"/>
        <v>44227</v>
      </c>
      <c r="N592" s="94">
        <v>44214</v>
      </c>
      <c r="O592" s="94">
        <v>44215</v>
      </c>
      <c r="P592" s="96" t="s">
        <v>1633</v>
      </c>
      <c r="Q592" s="92"/>
      <c r="R592" s="90" t="s">
        <v>1624</v>
      </c>
      <c r="S592" s="90"/>
      <c r="T592" s="95" t="s">
        <v>75</v>
      </c>
      <c r="U592" s="90"/>
      <c r="V592" s="131"/>
    </row>
    <row r="593" spans="1:22" s="11" customFormat="1" ht="66" hidden="1" customHeight="1" x14ac:dyDescent="0.25">
      <c r="A593" s="89" t="s">
        <v>1361</v>
      </c>
      <c r="B593" s="155" t="s">
        <v>681</v>
      </c>
      <c r="C593" s="90" t="s">
        <v>1566</v>
      </c>
      <c r="D593" s="90" t="s">
        <v>1634</v>
      </c>
      <c r="E593" s="92" t="s">
        <v>605</v>
      </c>
      <c r="F593" s="90" t="s">
        <v>1358</v>
      </c>
      <c r="G593" s="93" t="s">
        <v>172</v>
      </c>
      <c r="H593" s="90"/>
      <c r="I593" s="93">
        <v>1</v>
      </c>
      <c r="J593" s="90" t="s">
        <v>72</v>
      </c>
      <c r="K593" s="93" t="s">
        <v>55</v>
      </c>
      <c r="L593" s="114">
        <v>44317</v>
      </c>
      <c r="M593" s="114">
        <f t="shared" si="4"/>
        <v>44347</v>
      </c>
      <c r="N593" s="94">
        <v>44323</v>
      </c>
      <c r="O593" s="94">
        <v>44329</v>
      </c>
      <c r="P593" s="96" t="s">
        <v>1633</v>
      </c>
      <c r="Q593" s="92"/>
      <c r="R593" s="90" t="s">
        <v>197</v>
      </c>
      <c r="S593" s="90"/>
      <c r="T593" s="95" t="s">
        <v>75</v>
      </c>
      <c r="U593" s="90"/>
      <c r="V593" s="131"/>
    </row>
    <row r="594" spans="1:22" s="11" customFormat="1" ht="66" hidden="1" customHeight="1" x14ac:dyDescent="0.25">
      <c r="A594" s="89" t="s">
        <v>1361</v>
      </c>
      <c r="B594" s="155" t="s">
        <v>681</v>
      </c>
      <c r="C594" s="90" t="s">
        <v>1566</v>
      </c>
      <c r="D594" s="90"/>
      <c r="E594" s="92" t="s">
        <v>605</v>
      </c>
      <c r="F594" s="90" t="s">
        <v>1393</v>
      </c>
      <c r="G594" s="93" t="s">
        <v>172</v>
      </c>
      <c r="H594" s="90"/>
      <c r="I594" s="93">
        <v>1</v>
      </c>
      <c r="J594" s="90" t="s">
        <v>72</v>
      </c>
      <c r="K594" s="93" t="s">
        <v>55</v>
      </c>
      <c r="L594" s="114">
        <v>44044</v>
      </c>
      <c r="M594" s="114">
        <f t="shared" si="4"/>
        <v>44074</v>
      </c>
      <c r="N594" s="94">
        <v>44057</v>
      </c>
      <c r="O594" s="94">
        <v>44057</v>
      </c>
      <c r="P594" s="96" t="s">
        <v>1635</v>
      </c>
      <c r="Q594" s="92"/>
      <c r="R594" s="90" t="s">
        <v>1636</v>
      </c>
      <c r="S594" s="90"/>
      <c r="T594" s="95" t="s">
        <v>75</v>
      </c>
      <c r="U594" s="90"/>
      <c r="V594" s="131"/>
    </row>
    <row r="595" spans="1:22" s="11" customFormat="1" ht="66" hidden="1" customHeight="1" x14ac:dyDescent="0.25">
      <c r="A595" s="89" t="s">
        <v>1361</v>
      </c>
      <c r="B595" s="155" t="s">
        <v>681</v>
      </c>
      <c r="C595" s="90" t="s">
        <v>1566</v>
      </c>
      <c r="D595" s="90" t="s">
        <v>1637</v>
      </c>
      <c r="E595" s="92" t="s">
        <v>605</v>
      </c>
      <c r="F595" s="90" t="s">
        <v>1638</v>
      </c>
      <c r="G595" s="93" t="s">
        <v>172</v>
      </c>
      <c r="H595" s="90"/>
      <c r="I595" s="93">
        <v>1</v>
      </c>
      <c r="J595" s="90" t="s">
        <v>72</v>
      </c>
      <c r="K595" s="93" t="s">
        <v>55</v>
      </c>
      <c r="L595" s="114">
        <v>44136</v>
      </c>
      <c r="M595" s="114">
        <f t="shared" si="4"/>
        <v>44165</v>
      </c>
      <c r="N595" s="94">
        <v>44144</v>
      </c>
      <c r="O595" s="94">
        <v>44144</v>
      </c>
      <c r="P595" s="96" t="s">
        <v>1639</v>
      </c>
      <c r="Q595" s="92"/>
      <c r="R595" s="90" t="s">
        <v>1640</v>
      </c>
      <c r="S595" s="90"/>
      <c r="T595" s="95" t="s">
        <v>75</v>
      </c>
      <c r="U595" s="90"/>
      <c r="V595" s="131"/>
    </row>
    <row r="596" spans="1:22" s="11" customFormat="1" ht="66" hidden="1" customHeight="1" x14ac:dyDescent="0.25">
      <c r="A596" s="89" t="s">
        <v>1361</v>
      </c>
      <c r="B596" s="155" t="s">
        <v>681</v>
      </c>
      <c r="C596" s="90" t="s">
        <v>1566</v>
      </c>
      <c r="D596" s="90" t="s">
        <v>1641</v>
      </c>
      <c r="E596" s="92" t="s">
        <v>605</v>
      </c>
      <c r="F596" s="90" t="s">
        <v>1642</v>
      </c>
      <c r="G596" s="93" t="s">
        <v>172</v>
      </c>
      <c r="H596" s="90"/>
      <c r="I596" s="93">
        <v>1</v>
      </c>
      <c r="J596" s="90" t="s">
        <v>72</v>
      </c>
      <c r="K596" s="93" t="s">
        <v>55</v>
      </c>
      <c r="L596" s="114">
        <v>44136</v>
      </c>
      <c r="M596" s="114">
        <f t="shared" si="4"/>
        <v>44165</v>
      </c>
      <c r="N596" s="94">
        <v>44144</v>
      </c>
      <c r="O596" s="94">
        <v>44144</v>
      </c>
      <c r="P596" s="96" t="s">
        <v>1643</v>
      </c>
      <c r="Q596" s="92"/>
      <c r="R596" s="90" t="s">
        <v>1640</v>
      </c>
      <c r="S596" s="90"/>
      <c r="T596" s="95" t="s">
        <v>75</v>
      </c>
      <c r="U596" s="90"/>
      <c r="V596" s="131"/>
    </row>
    <row r="597" spans="1:22" s="11" customFormat="1" ht="66" hidden="1" customHeight="1" x14ac:dyDescent="0.25">
      <c r="A597" s="89" t="s">
        <v>1361</v>
      </c>
      <c r="B597" s="155" t="s">
        <v>681</v>
      </c>
      <c r="C597" s="90" t="s">
        <v>1566</v>
      </c>
      <c r="D597" s="90" t="s">
        <v>1644</v>
      </c>
      <c r="E597" s="92" t="s">
        <v>605</v>
      </c>
      <c r="F597" s="90" t="s">
        <v>1645</v>
      </c>
      <c r="G597" s="93" t="s">
        <v>172</v>
      </c>
      <c r="H597" s="90"/>
      <c r="I597" s="93">
        <v>1</v>
      </c>
      <c r="J597" s="90" t="s">
        <v>72</v>
      </c>
      <c r="K597" s="93" t="s">
        <v>55</v>
      </c>
      <c r="L597" s="114">
        <v>44136</v>
      </c>
      <c r="M597" s="114">
        <f t="shared" si="4"/>
        <v>44165</v>
      </c>
      <c r="N597" s="94">
        <v>44146</v>
      </c>
      <c r="O597" s="94">
        <v>44146</v>
      </c>
      <c r="P597" s="96" t="s">
        <v>1646</v>
      </c>
      <c r="Q597" s="92"/>
      <c r="R597" s="90" t="s">
        <v>1647</v>
      </c>
      <c r="S597" s="90"/>
      <c r="T597" s="95" t="s">
        <v>75</v>
      </c>
      <c r="U597" s="90"/>
      <c r="V597" s="131"/>
    </row>
    <row r="598" spans="1:22" s="11" customFormat="1" ht="66" hidden="1" customHeight="1" x14ac:dyDescent="0.25">
      <c r="A598" s="89" t="s">
        <v>1361</v>
      </c>
      <c r="B598" s="155" t="s">
        <v>681</v>
      </c>
      <c r="C598" s="90" t="s">
        <v>1566</v>
      </c>
      <c r="D598" s="90" t="s">
        <v>1648</v>
      </c>
      <c r="E598" s="92" t="s">
        <v>605</v>
      </c>
      <c r="F598" s="90" t="s">
        <v>1638</v>
      </c>
      <c r="G598" s="93" t="s">
        <v>172</v>
      </c>
      <c r="H598" s="90"/>
      <c r="I598" s="93">
        <v>1</v>
      </c>
      <c r="J598" s="90" t="s">
        <v>72</v>
      </c>
      <c r="K598" s="93" t="s">
        <v>55</v>
      </c>
      <c r="L598" s="114">
        <v>44197</v>
      </c>
      <c r="M598" s="114">
        <f t="shared" si="4"/>
        <v>44227</v>
      </c>
      <c r="N598" s="94">
        <v>44211</v>
      </c>
      <c r="O598" s="94">
        <v>44211</v>
      </c>
      <c r="P598" s="96"/>
      <c r="Q598" s="92"/>
      <c r="R598" s="90" t="s">
        <v>762</v>
      </c>
      <c r="S598" s="90"/>
      <c r="T598" s="95" t="s">
        <v>75</v>
      </c>
      <c r="U598" s="90"/>
      <c r="V598" s="131"/>
    </row>
    <row r="599" spans="1:22" s="11" customFormat="1" ht="66" hidden="1" customHeight="1" x14ac:dyDescent="0.25">
      <c r="A599" s="89" t="s">
        <v>1361</v>
      </c>
      <c r="B599" s="155" t="s">
        <v>681</v>
      </c>
      <c r="C599" s="90" t="s">
        <v>1566</v>
      </c>
      <c r="D599" s="90" t="s">
        <v>1649</v>
      </c>
      <c r="E599" s="92" t="s">
        <v>605</v>
      </c>
      <c r="F599" s="90" t="s">
        <v>1642</v>
      </c>
      <c r="G599" s="93" t="s">
        <v>172</v>
      </c>
      <c r="H599" s="90"/>
      <c r="I599" s="93">
        <v>1</v>
      </c>
      <c r="J599" s="90" t="s">
        <v>72</v>
      </c>
      <c r="K599" s="93" t="s">
        <v>55</v>
      </c>
      <c r="L599" s="114">
        <v>44197</v>
      </c>
      <c r="M599" s="114">
        <f t="shared" si="4"/>
        <v>44227</v>
      </c>
      <c r="N599" s="94">
        <v>44211</v>
      </c>
      <c r="O599" s="94">
        <v>44211</v>
      </c>
      <c r="P599" s="96"/>
      <c r="Q599" s="92"/>
      <c r="R599" s="90" t="s">
        <v>762</v>
      </c>
      <c r="S599" s="90"/>
      <c r="T599" s="95" t="s">
        <v>75</v>
      </c>
      <c r="U599" s="90"/>
      <c r="V599" s="131"/>
    </row>
    <row r="600" spans="1:22" s="11" customFormat="1" ht="66" hidden="1" customHeight="1" x14ac:dyDescent="0.25">
      <c r="A600" s="89" t="s">
        <v>1361</v>
      </c>
      <c r="B600" s="155" t="s">
        <v>681</v>
      </c>
      <c r="C600" s="90" t="s">
        <v>1566</v>
      </c>
      <c r="D600" s="90" t="s">
        <v>1650</v>
      </c>
      <c r="E600" s="92" t="s">
        <v>605</v>
      </c>
      <c r="F600" s="90" t="s">
        <v>1645</v>
      </c>
      <c r="G600" s="93" t="s">
        <v>172</v>
      </c>
      <c r="H600" s="90"/>
      <c r="I600" s="93">
        <v>1</v>
      </c>
      <c r="J600" s="90" t="s">
        <v>72</v>
      </c>
      <c r="K600" s="93" t="s">
        <v>55</v>
      </c>
      <c r="L600" s="114">
        <v>44197</v>
      </c>
      <c r="M600" s="114">
        <f t="shared" si="4"/>
        <v>44227</v>
      </c>
      <c r="N600" s="94">
        <v>44211</v>
      </c>
      <c r="O600" s="94">
        <v>44211</v>
      </c>
      <c r="P600" s="96" t="s">
        <v>1651</v>
      </c>
      <c r="Q600" s="92"/>
      <c r="R600" s="90" t="s">
        <v>762</v>
      </c>
      <c r="S600" s="90"/>
      <c r="T600" s="95" t="s">
        <v>75</v>
      </c>
      <c r="U600" s="90"/>
      <c r="V600" s="131"/>
    </row>
    <row r="601" spans="1:22" s="11" customFormat="1" ht="66" hidden="1" customHeight="1" x14ac:dyDescent="0.25">
      <c r="A601" s="89" t="s">
        <v>1361</v>
      </c>
      <c r="B601" s="155" t="s">
        <v>681</v>
      </c>
      <c r="C601" s="90" t="s">
        <v>1566</v>
      </c>
      <c r="D601" s="90" t="s">
        <v>1652</v>
      </c>
      <c r="E601" s="92" t="s">
        <v>605</v>
      </c>
      <c r="F601" s="90" t="s">
        <v>1638</v>
      </c>
      <c r="G601" s="93" t="s">
        <v>172</v>
      </c>
      <c r="H601" s="90"/>
      <c r="I601" s="93">
        <v>1</v>
      </c>
      <c r="J601" s="90" t="s">
        <v>72</v>
      </c>
      <c r="K601" s="93" t="s">
        <v>55</v>
      </c>
      <c r="L601" s="114">
        <v>44317</v>
      </c>
      <c r="M601" s="114">
        <f t="shared" si="4"/>
        <v>44347</v>
      </c>
      <c r="N601" s="94">
        <v>44322</v>
      </c>
      <c r="O601" s="94">
        <v>44322</v>
      </c>
      <c r="P601" s="96" t="s">
        <v>1653</v>
      </c>
      <c r="Q601" s="92"/>
      <c r="R601" s="90" t="s">
        <v>1654</v>
      </c>
      <c r="S601" s="90"/>
      <c r="T601" s="95" t="s">
        <v>75</v>
      </c>
      <c r="U601" s="90"/>
      <c r="V601" s="131"/>
    </row>
    <row r="602" spans="1:22" s="11" customFormat="1" ht="66" hidden="1" customHeight="1" x14ac:dyDescent="0.25">
      <c r="A602" s="89" t="s">
        <v>1361</v>
      </c>
      <c r="B602" s="155" t="s">
        <v>681</v>
      </c>
      <c r="C602" s="90" t="s">
        <v>1566</v>
      </c>
      <c r="D602" s="90" t="s">
        <v>1655</v>
      </c>
      <c r="E602" s="92" t="s">
        <v>605</v>
      </c>
      <c r="F602" s="90" t="s">
        <v>1642</v>
      </c>
      <c r="G602" s="93" t="s">
        <v>172</v>
      </c>
      <c r="H602" s="90"/>
      <c r="I602" s="93">
        <v>1</v>
      </c>
      <c r="J602" s="90" t="s">
        <v>72</v>
      </c>
      <c r="K602" s="93" t="s">
        <v>55</v>
      </c>
      <c r="L602" s="114">
        <v>44317</v>
      </c>
      <c r="M602" s="114">
        <f t="shared" si="4"/>
        <v>44347</v>
      </c>
      <c r="N602" s="94">
        <v>44321</v>
      </c>
      <c r="O602" s="94">
        <v>44321</v>
      </c>
      <c r="P602" s="96" t="s">
        <v>1656</v>
      </c>
      <c r="Q602" s="92"/>
      <c r="R602" s="90" t="s">
        <v>1657</v>
      </c>
      <c r="S602" s="90"/>
      <c r="T602" s="95" t="s">
        <v>75</v>
      </c>
      <c r="U602" s="90"/>
      <c r="V602" s="131"/>
    </row>
    <row r="603" spans="1:22" s="11" customFormat="1" ht="66" hidden="1" customHeight="1" x14ac:dyDescent="0.25">
      <c r="A603" s="89" t="s">
        <v>1361</v>
      </c>
      <c r="B603" s="155" t="s">
        <v>681</v>
      </c>
      <c r="C603" s="90" t="s">
        <v>1566</v>
      </c>
      <c r="D603" s="90" t="s">
        <v>1658</v>
      </c>
      <c r="E603" s="92" t="s">
        <v>605</v>
      </c>
      <c r="F603" s="90" t="s">
        <v>1645</v>
      </c>
      <c r="G603" s="93" t="s">
        <v>172</v>
      </c>
      <c r="H603" s="90"/>
      <c r="I603" s="93">
        <v>1</v>
      </c>
      <c r="J603" s="90" t="s">
        <v>72</v>
      </c>
      <c r="K603" s="93" t="s">
        <v>55</v>
      </c>
      <c r="L603" s="114">
        <v>44317</v>
      </c>
      <c r="M603" s="114">
        <f t="shared" si="4"/>
        <v>44347</v>
      </c>
      <c r="N603" s="94">
        <v>44321</v>
      </c>
      <c r="O603" s="94">
        <v>44321</v>
      </c>
      <c r="P603" s="96" t="s">
        <v>1659</v>
      </c>
      <c r="Q603" s="92"/>
      <c r="R603" s="90" t="s">
        <v>1657</v>
      </c>
      <c r="S603" s="90"/>
      <c r="T603" s="95" t="s">
        <v>75</v>
      </c>
      <c r="U603" s="90"/>
      <c r="V603" s="131"/>
    </row>
    <row r="604" spans="1:22" s="11" customFormat="1" ht="66" hidden="1" customHeight="1" x14ac:dyDescent="0.25">
      <c r="A604" s="89" t="s">
        <v>1361</v>
      </c>
      <c r="B604" s="155" t="s">
        <v>681</v>
      </c>
      <c r="C604" s="90" t="s">
        <v>1566</v>
      </c>
      <c r="D604" s="90" t="s">
        <v>1660</v>
      </c>
      <c r="E604" s="92" t="s">
        <v>605</v>
      </c>
      <c r="F604" s="90" t="s">
        <v>1395</v>
      </c>
      <c r="G604" s="93" t="s">
        <v>172</v>
      </c>
      <c r="H604" s="90"/>
      <c r="I604" s="93">
        <v>1</v>
      </c>
      <c r="J604" s="90" t="s">
        <v>72</v>
      </c>
      <c r="K604" s="93" t="s">
        <v>55</v>
      </c>
      <c r="L604" s="114">
        <v>44044</v>
      </c>
      <c r="M604" s="114">
        <f t="shared" si="4"/>
        <v>44074</v>
      </c>
      <c r="N604" s="94">
        <v>44060</v>
      </c>
      <c r="O604" s="94">
        <v>44060</v>
      </c>
      <c r="P604" s="96" t="s">
        <v>1661</v>
      </c>
      <c r="Q604" s="92"/>
      <c r="R604" s="169" t="s">
        <v>1285</v>
      </c>
      <c r="S604" s="90"/>
      <c r="T604" s="95" t="s">
        <v>75</v>
      </c>
      <c r="U604" s="90"/>
      <c r="V604" s="131"/>
    </row>
    <row r="605" spans="1:22" s="11" customFormat="1" ht="66" hidden="1" customHeight="1" x14ac:dyDescent="0.25">
      <c r="A605" s="89" t="s">
        <v>1361</v>
      </c>
      <c r="B605" s="155" t="s">
        <v>681</v>
      </c>
      <c r="C605" s="90" t="s">
        <v>1566</v>
      </c>
      <c r="D605" s="90" t="s">
        <v>1662</v>
      </c>
      <c r="E605" s="92" t="s">
        <v>605</v>
      </c>
      <c r="F605" s="90" t="s">
        <v>1395</v>
      </c>
      <c r="G605" s="93" t="s">
        <v>172</v>
      </c>
      <c r="H605" s="90"/>
      <c r="I605" s="93">
        <v>1</v>
      </c>
      <c r="J605" s="90" t="s">
        <v>72</v>
      </c>
      <c r="K605" s="93" t="s">
        <v>55</v>
      </c>
      <c r="L605" s="114">
        <v>44136</v>
      </c>
      <c r="M605" s="114">
        <f t="shared" si="4"/>
        <v>44165</v>
      </c>
      <c r="N605" s="94">
        <v>44146</v>
      </c>
      <c r="O605" s="94">
        <v>44146</v>
      </c>
      <c r="P605" s="96" t="s">
        <v>1663</v>
      </c>
      <c r="Q605" s="92"/>
      <c r="R605" s="90" t="s">
        <v>1664</v>
      </c>
      <c r="S605" s="90"/>
      <c r="T605" s="95" t="s">
        <v>75</v>
      </c>
      <c r="U605" s="90"/>
      <c r="V605" s="131"/>
    </row>
    <row r="606" spans="1:22" s="11" customFormat="1" ht="66" hidden="1" customHeight="1" x14ac:dyDescent="0.25">
      <c r="A606" s="89" t="s">
        <v>1361</v>
      </c>
      <c r="B606" s="155" t="s">
        <v>681</v>
      </c>
      <c r="C606" s="90" t="s">
        <v>1566</v>
      </c>
      <c r="D606" s="90" t="s">
        <v>1665</v>
      </c>
      <c r="E606" s="92" t="s">
        <v>605</v>
      </c>
      <c r="F606" s="90" t="s">
        <v>1395</v>
      </c>
      <c r="G606" s="93" t="s">
        <v>172</v>
      </c>
      <c r="H606" s="90"/>
      <c r="I606" s="93">
        <v>1</v>
      </c>
      <c r="J606" s="90" t="s">
        <v>72</v>
      </c>
      <c r="K606" s="93" t="s">
        <v>55</v>
      </c>
      <c r="L606" s="114">
        <v>44197</v>
      </c>
      <c r="M606" s="114">
        <f t="shared" si="4"/>
        <v>44227</v>
      </c>
      <c r="N606" s="94">
        <v>44211</v>
      </c>
      <c r="O606" s="94">
        <v>44211</v>
      </c>
      <c r="P606" s="96" t="s">
        <v>1666</v>
      </c>
      <c r="Q606" s="92"/>
      <c r="R606" s="90" t="s">
        <v>762</v>
      </c>
      <c r="S606" s="90"/>
      <c r="T606" s="95" t="s">
        <v>75</v>
      </c>
      <c r="U606" s="90"/>
      <c r="V606" s="131"/>
    </row>
    <row r="607" spans="1:22" s="11" customFormat="1" ht="66" hidden="1" customHeight="1" x14ac:dyDescent="0.25">
      <c r="A607" s="89" t="s">
        <v>1361</v>
      </c>
      <c r="B607" s="155" t="s">
        <v>681</v>
      </c>
      <c r="C607" s="90" t="s">
        <v>1566</v>
      </c>
      <c r="D607" s="90" t="s">
        <v>1667</v>
      </c>
      <c r="E607" s="92" t="s">
        <v>605</v>
      </c>
      <c r="F607" s="90" t="s">
        <v>1395</v>
      </c>
      <c r="G607" s="93" t="s">
        <v>172</v>
      </c>
      <c r="H607" s="90"/>
      <c r="I607" s="93">
        <v>1</v>
      </c>
      <c r="J607" s="90" t="s">
        <v>72</v>
      </c>
      <c r="K607" s="93" t="s">
        <v>55</v>
      </c>
      <c r="L607" s="114">
        <v>44317</v>
      </c>
      <c r="M607" s="114">
        <f t="shared" si="4"/>
        <v>44347</v>
      </c>
      <c r="N607" s="94">
        <v>44322</v>
      </c>
      <c r="O607" s="94">
        <v>44322</v>
      </c>
      <c r="P607" s="96" t="s">
        <v>1668</v>
      </c>
      <c r="Q607" s="92"/>
      <c r="R607" s="90" t="s">
        <v>1654</v>
      </c>
      <c r="S607" s="90"/>
      <c r="T607" s="95" t="s">
        <v>75</v>
      </c>
      <c r="U607" s="90"/>
      <c r="V607" s="131"/>
    </row>
    <row r="608" spans="1:22" s="11" customFormat="1" ht="66" hidden="1" customHeight="1" x14ac:dyDescent="0.25">
      <c r="A608" s="89" t="s">
        <v>1361</v>
      </c>
      <c r="B608" s="155" t="s">
        <v>681</v>
      </c>
      <c r="C608" s="90" t="s">
        <v>1566</v>
      </c>
      <c r="D608" s="90" t="s">
        <v>1669</v>
      </c>
      <c r="E608" s="92" t="s">
        <v>605</v>
      </c>
      <c r="F608" s="90" t="s">
        <v>1670</v>
      </c>
      <c r="G608" s="93" t="s">
        <v>172</v>
      </c>
      <c r="H608" s="90"/>
      <c r="I608" s="93">
        <v>1</v>
      </c>
      <c r="J608" s="90" t="s">
        <v>72</v>
      </c>
      <c r="K608" s="93" t="s">
        <v>55</v>
      </c>
      <c r="L608" s="114">
        <v>44044</v>
      </c>
      <c r="M608" s="114">
        <f t="shared" si="4"/>
        <v>44074</v>
      </c>
      <c r="N608" s="94">
        <v>44060</v>
      </c>
      <c r="O608" s="94">
        <v>44060</v>
      </c>
      <c r="P608" s="96" t="s">
        <v>1671</v>
      </c>
      <c r="Q608" s="92"/>
      <c r="R608" s="169" t="s">
        <v>1285</v>
      </c>
      <c r="S608" s="90"/>
      <c r="T608" s="95" t="s">
        <v>75</v>
      </c>
      <c r="U608" s="90"/>
      <c r="V608" s="131"/>
    </row>
    <row r="609" spans="1:22" s="11" customFormat="1" ht="66" hidden="1" customHeight="1" x14ac:dyDescent="0.25">
      <c r="A609" s="89" t="s">
        <v>1361</v>
      </c>
      <c r="B609" s="155" t="s">
        <v>681</v>
      </c>
      <c r="C609" s="90" t="s">
        <v>1566</v>
      </c>
      <c r="D609" s="90" t="s">
        <v>1672</v>
      </c>
      <c r="E609" s="92" t="s">
        <v>605</v>
      </c>
      <c r="F609" s="90" t="s">
        <v>1670</v>
      </c>
      <c r="G609" s="93" t="s">
        <v>172</v>
      </c>
      <c r="H609" s="90"/>
      <c r="I609" s="93">
        <v>1</v>
      </c>
      <c r="J609" s="90" t="s">
        <v>72</v>
      </c>
      <c r="K609" s="93" t="s">
        <v>55</v>
      </c>
      <c r="L609" s="114">
        <v>44136</v>
      </c>
      <c r="M609" s="114">
        <f t="shared" si="4"/>
        <v>44165</v>
      </c>
      <c r="N609" s="94">
        <v>44151</v>
      </c>
      <c r="O609" s="94">
        <v>44151</v>
      </c>
      <c r="P609" s="96" t="s">
        <v>1673</v>
      </c>
      <c r="Q609" s="92"/>
      <c r="R609" s="90" t="s">
        <v>1674</v>
      </c>
      <c r="S609" s="90"/>
      <c r="T609" s="95" t="s">
        <v>75</v>
      </c>
      <c r="U609" s="90"/>
      <c r="V609" s="131"/>
    </row>
    <row r="610" spans="1:22" s="11" customFormat="1" ht="66" hidden="1" customHeight="1" x14ac:dyDescent="0.25">
      <c r="A610" s="89" t="s">
        <v>1361</v>
      </c>
      <c r="B610" s="155" t="s">
        <v>681</v>
      </c>
      <c r="C610" s="90" t="s">
        <v>1566</v>
      </c>
      <c r="D610" s="90" t="s">
        <v>1675</v>
      </c>
      <c r="E610" s="92" t="s">
        <v>605</v>
      </c>
      <c r="F610" s="90" t="s">
        <v>1670</v>
      </c>
      <c r="G610" s="93" t="s">
        <v>172</v>
      </c>
      <c r="H610" s="90"/>
      <c r="I610" s="93">
        <v>1</v>
      </c>
      <c r="J610" s="90" t="s">
        <v>72</v>
      </c>
      <c r="K610" s="93" t="s">
        <v>55</v>
      </c>
      <c r="L610" s="114">
        <v>44197</v>
      </c>
      <c r="M610" s="114">
        <f t="shared" si="4"/>
        <v>44227</v>
      </c>
      <c r="N610" s="94">
        <v>44216</v>
      </c>
      <c r="O610" s="94">
        <v>44216</v>
      </c>
      <c r="P610" s="96" t="s">
        <v>1421</v>
      </c>
      <c r="Q610" s="92"/>
      <c r="R610" s="90" t="s">
        <v>1676</v>
      </c>
      <c r="S610" s="90"/>
      <c r="T610" s="95" t="s">
        <v>75</v>
      </c>
      <c r="U610" s="90"/>
      <c r="V610" s="131"/>
    </row>
    <row r="611" spans="1:22" s="11" customFormat="1" ht="66" hidden="1" customHeight="1" x14ac:dyDescent="0.25">
      <c r="A611" s="89" t="s">
        <v>1361</v>
      </c>
      <c r="B611" s="155" t="s">
        <v>681</v>
      </c>
      <c r="C611" s="90" t="s">
        <v>1566</v>
      </c>
      <c r="D611" s="90" t="s">
        <v>1677</v>
      </c>
      <c r="E611" s="92" t="s">
        <v>605</v>
      </c>
      <c r="F611" s="90" t="s">
        <v>1670</v>
      </c>
      <c r="G611" s="93" t="s">
        <v>172</v>
      </c>
      <c r="H611" s="90"/>
      <c r="I611" s="93">
        <v>1</v>
      </c>
      <c r="J611" s="90" t="s">
        <v>72</v>
      </c>
      <c r="K611" s="93" t="s">
        <v>55</v>
      </c>
      <c r="L611" s="114">
        <v>44317</v>
      </c>
      <c r="M611" s="114">
        <f t="shared" si="4"/>
        <v>44347</v>
      </c>
      <c r="N611" s="94">
        <v>44320</v>
      </c>
      <c r="O611" s="94">
        <v>44320</v>
      </c>
      <c r="P611" s="96" t="s">
        <v>1678</v>
      </c>
      <c r="Q611" s="92"/>
      <c r="R611" s="90" t="s">
        <v>1626</v>
      </c>
      <c r="S611" s="90"/>
      <c r="T611" s="95" t="s">
        <v>75</v>
      </c>
      <c r="U611" s="90"/>
      <c r="V611" s="131"/>
    </row>
    <row r="612" spans="1:22" s="11" customFormat="1" ht="66" hidden="1" customHeight="1" x14ac:dyDescent="0.25">
      <c r="A612" s="89" t="s">
        <v>1361</v>
      </c>
      <c r="B612" s="155" t="s">
        <v>681</v>
      </c>
      <c r="C612" s="90" t="s">
        <v>1566</v>
      </c>
      <c r="D612" s="90" t="s">
        <v>1679</v>
      </c>
      <c r="E612" s="92" t="s">
        <v>605</v>
      </c>
      <c r="F612" s="90" t="s">
        <v>1401</v>
      </c>
      <c r="G612" s="93" t="s">
        <v>172</v>
      </c>
      <c r="H612" s="90"/>
      <c r="I612" s="93">
        <v>1</v>
      </c>
      <c r="J612" s="90" t="s">
        <v>72</v>
      </c>
      <c r="K612" s="93" t="s">
        <v>55</v>
      </c>
      <c r="L612" s="114">
        <v>44044</v>
      </c>
      <c r="M612" s="114">
        <f t="shared" si="4"/>
        <v>44074</v>
      </c>
      <c r="N612" s="94">
        <v>44060</v>
      </c>
      <c r="O612" s="94">
        <v>44060</v>
      </c>
      <c r="P612" s="96" t="s">
        <v>937</v>
      </c>
      <c r="Q612" s="92"/>
      <c r="R612" s="90" t="s">
        <v>1285</v>
      </c>
      <c r="S612" s="90"/>
      <c r="T612" s="95" t="s">
        <v>75</v>
      </c>
      <c r="U612" s="90"/>
      <c r="V612" s="131"/>
    </row>
    <row r="613" spans="1:22" s="11" customFormat="1" ht="66" hidden="1" customHeight="1" x14ac:dyDescent="0.25">
      <c r="A613" s="89" t="s">
        <v>1361</v>
      </c>
      <c r="B613" s="155" t="s">
        <v>681</v>
      </c>
      <c r="C613" s="90" t="s">
        <v>1566</v>
      </c>
      <c r="D613" s="90" t="s">
        <v>1680</v>
      </c>
      <c r="E613" s="92" t="s">
        <v>605</v>
      </c>
      <c r="F613" s="90" t="s">
        <v>1401</v>
      </c>
      <c r="G613" s="93" t="s">
        <v>172</v>
      </c>
      <c r="H613" s="90"/>
      <c r="I613" s="93">
        <v>1</v>
      </c>
      <c r="J613" s="90" t="s">
        <v>72</v>
      </c>
      <c r="K613" s="93" t="s">
        <v>55</v>
      </c>
      <c r="L613" s="114">
        <v>44136</v>
      </c>
      <c r="M613" s="114">
        <f t="shared" si="4"/>
        <v>44165</v>
      </c>
      <c r="N613" s="94">
        <v>44146</v>
      </c>
      <c r="O613" s="94">
        <v>44146</v>
      </c>
      <c r="P613" s="96" t="s">
        <v>1681</v>
      </c>
      <c r="Q613" s="92"/>
      <c r="R613" s="90" t="s">
        <v>1647</v>
      </c>
      <c r="S613" s="90"/>
      <c r="T613" s="95" t="s">
        <v>75</v>
      </c>
      <c r="U613" s="90"/>
      <c r="V613" s="131"/>
    </row>
    <row r="614" spans="1:22" s="11" customFormat="1" ht="66" hidden="1" customHeight="1" x14ac:dyDescent="0.25">
      <c r="A614" s="89" t="s">
        <v>1361</v>
      </c>
      <c r="B614" s="155" t="s">
        <v>681</v>
      </c>
      <c r="C614" s="90" t="s">
        <v>1566</v>
      </c>
      <c r="D614" s="90" t="s">
        <v>1682</v>
      </c>
      <c r="E614" s="92" t="s">
        <v>605</v>
      </c>
      <c r="F614" s="90" t="s">
        <v>1401</v>
      </c>
      <c r="G614" s="93" t="s">
        <v>172</v>
      </c>
      <c r="H614" s="90"/>
      <c r="I614" s="93">
        <v>1</v>
      </c>
      <c r="J614" s="90" t="s">
        <v>72</v>
      </c>
      <c r="K614" s="93" t="s">
        <v>55</v>
      </c>
      <c r="L614" s="114">
        <v>44197</v>
      </c>
      <c r="M614" s="114">
        <f t="shared" si="4"/>
        <v>44227</v>
      </c>
      <c r="N614" s="94">
        <v>44216</v>
      </c>
      <c r="O614" s="94">
        <v>44216</v>
      </c>
      <c r="P614" s="96" t="s">
        <v>1683</v>
      </c>
      <c r="Q614" s="92"/>
      <c r="R614" s="90" t="s">
        <v>1684</v>
      </c>
      <c r="S614" s="90"/>
      <c r="T614" s="95" t="s">
        <v>75</v>
      </c>
      <c r="U614" s="90"/>
      <c r="V614" s="131"/>
    </row>
    <row r="615" spans="1:22" s="11" customFormat="1" ht="66" hidden="1" customHeight="1" x14ac:dyDescent="0.25">
      <c r="A615" s="89" t="s">
        <v>1361</v>
      </c>
      <c r="B615" s="155" t="s">
        <v>681</v>
      </c>
      <c r="C615" s="90" t="s">
        <v>1566</v>
      </c>
      <c r="D615" s="90" t="s">
        <v>1685</v>
      </c>
      <c r="E615" s="92" t="s">
        <v>605</v>
      </c>
      <c r="F615" s="90" t="s">
        <v>1401</v>
      </c>
      <c r="G615" s="93" t="s">
        <v>172</v>
      </c>
      <c r="H615" s="90"/>
      <c r="I615" s="93">
        <v>1</v>
      </c>
      <c r="J615" s="90" t="s">
        <v>72</v>
      </c>
      <c r="K615" s="93" t="s">
        <v>55</v>
      </c>
      <c r="L615" s="114">
        <v>44317</v>
      </c>
      <c r="M615" s="114">
        <f t="shared" si="4"/>
        <v>44347</v>
      </c>
      <c r="N615" s="94">
        <v>44320</v>
      </c>
      <c r="O615" s="94">
        <v>44320</v>
      </c>
      <c r="P615" s="96" t="s">
        <v>937</v>
      </c>
      <c r="Q615" s="92"/>
      <c r="R615" s="90" t="s">
        <v>1626</v>
      </c>
      <c r="S615" s="90"/>
      <c r="T615" s="95" t="s">
        <v>75</v>
      </c>
      <c r="U615" s="90"/>
      <c r="V615" s="131"/>
    </row>
    <row r="616" spans="1:22" s="11" customFormat="1" ht="66" hidden="1" customHeight="1" x14ac:dyDescent="0.25">
      <c r="A616" s="89" t="s">
        <v>1361</v>
      </c>
      <c r="B616" s="155" t="s">
        <v>681</v>
      </c>
      <c r="C616" s="90" t="s">
        <v>1686</v>
      </c>
      <c r="D616" s="90" t="s">
        <v>1686</v>
      </c>
      <c r="E616" s="92" t="s">
        <v>1687</v>
      </c>
      <c r="F616" s="90" t="s">
        <v>86</v>
      </c>
      <c r="G616" s="93" t="s">
        <v>52</v>
      </c>
      <c r="H616" s="90"/>
      <c r="I616" s="93">
        <v>1</v>
      </c>
      <c r="J616" s="90" t="s">
        <v>99</v>
      </c>
      <c r="K616" s="93" t="s">
        <v>63</v>
      </c>
      <c r="L616" s="114">
        <v>44035</v>
      </c>
      <c r="M616" s="114">
        <v>44035</v>
      </c>
      <c r="N616" s="94">
        <v>44035</v>
      </c>
      <c r="O616" s="94">
        <v>44035</v>
      </c>
      <c r="P616" s="96" t="s">
        <v>1688</v>
      </c>
      <c r="Q616" s="92"/>
      <c r="R616" s="90" t="s">
        <v>1273</v>
      </c>
      <c r="S616" s="90"/>
      <c r="T616" s="95" t="s">
        <v>75</v>
      </c>
      <c r="U616" s="90"/>
      <c r="V616" s="131"/>
    </row>
    <row r="617" spans="1:22" s="11" customFormat="1" ht="66" hidden="1" customHeight="1" x14ac:dyDescent="0.25">
      <c r="A617" s="89" t="s">
        <v>1361</v>
      </c>
      <c r="B617" s="155" t="s">
        <v>681</v>
      </c>
      <c r="C617" s="90" t="s">
        <v>59</v>
      </c>
      <c r="D617" s="91" t="s">
        <v>59</v>
      </c>
      <c r="E617" s="92" t="s">
        <v>211</v>
      </c>
      <c r="F617" s="90" t="s">
        <v>1503</v>
      </c>
      <c r="G617" s="93" t="s">
        <v>52</v>
      </c>
      <c r="H617" s="90"/>
      <c r="I617" s="93">
        <v>1</v>
      </c>
      <c r="J617" s="90" t="s">
        <v>62</v>
      </c>
      <c r="K617" s="93" t="s">
        <v>63</v>
      </c>
      <c r="L617" s="114">
        <v>44049</v>
      </c>
      <c r="M617" s="114">
        <v>44049</v>
      </c>
      <c r="N617" s="94">
        <v>44049</v>
      </c>
      <c r="O617" s="94">
        <v>44049</v>
      </c>
      <c r="P617" s="96" t="s">
        <v>1689</v>
      </c>
      <c r="Q617" s="92"/>
      <c r="R617" s="90" t="s">
        <v>392</v>
      </c>
      <c r="S617" s="90"/>
      <c r="T617" s="95" t="s">
        <v>75</v>
      </c>
      <c r="U617" s="90"/>
      <c r="V617" s="131"/>
    </row>
    <row r="618" spans="1:22" s="11" customFormat="1" ht="66" hidden="1" customHeight="1" x14ac:dyDescent="0.25">
      <c r="A618" s="89" t="s">
        <v>1361</v>
      </c>
      <c r="B618" s="155" t="s">
        <v>681</v>
      </c>
      <c r="C618" s="90" t="s">
        <v>1690</v>
      </c>
      <c r="D618" s="90" t="s">
        <v>1690</v>
      </c>
      <c r="E618" s="92" t="s">
        <v>1691</v>
      </c>
      <c r="F618" s="90" t="s">
        <v>138</v>
      </c>
      <c r="G618" s="93" t="s">
        <v>52</v>
      </c>
      <c r="H618" s="90"/>
      <c r="I618" s="93">
        <v>1</v>
      </c>
      <c r="J618" s="90" t="s">
        <v>54</v>
      </c>
      <c r="K618" s="93" t="s">
        <v>55</v>
      </c>
      <c r="L618" s="114">
        <v>44053</v>
      </c>
      <c r="M618" s="114">
        <v>44053</v>
      </c>
      <c r="N618" s="94">
        <v>44053</v>
      </c>
      <c r="O618" s="94">
        <v>44053</v>
      </c>
      <c r="P618" s="96" t="s">
        <v>1692</v>
      </c>
      <c r="Q618" s="92"/>
      <c r="R618" s="90" t="s">
        <v>381</v>
      </c>
      <c r="S618" s="90"/>
      <c r="T618" s="95"/>
      <c r="U618" s="90" t="s">
        <v>1693</v>
      </c>
      <c r="V618" s="131"/>
    </row>
    <row r="619" spans="1:22" s="11" customFormat="1" ht="66" hidden="1" customHeight="1" x14ac:dyDescent="0.25">
      <c r="A619" s="89" t="s">
        <v>1361</v>
      </c>
      <c r="B619" s="155" t="s">
        <v>681</v>
      </c>
      <c r="C619" s="90" t="s">
        <v>1694</v>
      </c>
      <c r="D619" s="90" t="s">
        <v>1694</v>
      </c>
      <c r="E619" s="92" t="s">
        <v>1695</v>
      </c>
      <c r="F619" s="90" t="s">
        <v>1696</v>
      </c>
      <c r="G619" s="93" t="s">
        <v>52</v>
      </c>
      <c r="H619" s="90"/>
      <c r="I619" s="93">
        <v>1</v>
      </c>
      <c r="J619" s="90" t="s">
        <v>54</v>
      </c>
      <c r="K619" s="93" t="s">
        <v>55</v>
      </c>
      <c r="L619" s="114">
        <v>44057</v>
      </c>
      <c r="M619" s="114">
        <v>44057</v>
      </c>
      <c r="N619" s="94">
        <v>44057</v>
      </c>
      <c r="O619" s="94">
        <v>44057</v>
      </c>
      <c r="P619" s="96" t="s">
        <v>1697</v>
      </c>
      <c r="Q619" s="92"/>
      <c r="R619" s="90" t="s">
        <v>413</v>
      </c>
      <c r="S619" s="90"/>
      <c r="T619" s="95" t="s">
        <v>75</v>
      </c>
      <c r="U619" s="90"/>
      <c r="V619" s="131"/>
    </row>
    <row r="620" spans="1:22" s="11" customFormat="1" ht="66" hidden="1" customHeight="1" x14ac:dyDescent="0.25">
      <c r="A620" s="89" t="s">
        <v>1361</v>
      </c>
      <c r="B620" s="155" t="s">
        <v>681</v>
      </c>
      <c r="C620" s="90" t="s">
        <v>1694</v>
      </c>
      <c r="D620" s="90" t="s">
        <v>1694</v>
      </c>
      <c r="E620" s="92" t="s">
        <v>1695</v>
      </c>
      <c r="F620" s="90" t="s">
        <v>1358</v>
      </c>
      <c r="G620" s="93" t="s">
        <v>52</v>
      </c>
      <c r="H620" s="90"/>
      <c r="I620" s="93">
        <v>1</v>
      </c>
      <c r="J620" s="90" t="s">
        <v>54</v>
      </c>
      <c r="K620" s="93" t="s">
        <v>55</v>
      </c>
      <c r="L620" s="190">
        <v>44068</v>
      </c>
      <c r="M620" s="190">
        <v>44073</v>
      </c>
      <c r="N620" s="94">
        <v>44067</v>
      </c>
      <c r="O620" s="94">
        <v>44067</v>
      </c>
      <c r="P620" s="96" t="s">
        <v>1698</v>
      </c>
      <c r="Q620" s="92"/>
      <c r="R620" s="90" t="s">
        <v>1699</v>
      </c>
      <c r="S620" s="90"/>
      <c r="T620" s="95" t="s">
        <v>75</v>
      </c>
      <c r="U620" s="90"/>
      <c r="V620" s="131"/>
    </row>
    <row r="621" spans="1:22" s="11" customFormat="1" ht="66" hidden="1" customHeight="1" x14ac:dyDescent="0.25">
      <c r="A621" s="89" t="s">
        <v>1361</v>
      </c>
      <c r="B621" s="155" t="s">
        <v>681</v>
      </c>
      <c r="C621" s="90" t="s">
        <v>1694</v>
      </c>
      <c r="D621" s="90" t="s">
        <v>1694</v>
      </c>
      <c r="E621" s="92" t="s">
        <v>1695</v>
      </c>
      <c r="F621" s="90" t="s">
        <v>51</v>
      </c>
      <c r="G621" s="93" t="s">
        <v>52</v>
      </c>
      <c r="H621" s="90"/>
      <c r="I621" s="93">
        <v>1</v>
      </c>
      <c r="J621" s="90" t="s">
        <v>54</v>
      </c>
      <c r="K621" s="93" t="s">
        <v>55</v>
      </c>
      <c r="L621" s="190">
        <v>44071</v>
      </c>
      <c r="M621" s="190">
        <v>44071</v>
      </c>
      <c r="N621" s="127">
        <v>44071</v>
      </c>
      <c r="O621" s="127">
        <v>44071</v>
      </c>
      <c r="P621" s="96" t="s">
        <v>1700</v>
      </c>
      <c r="Q621" s="92"/>
      <c r="R621" s="90" t="s">
        <v>222</v>
      </c>
      <c r="S621" s="90"/>
      <c r="T621" s="95" t="s">
        <v>75</v>
      </c>
      <c r="U621" s="90"/>
      <c r="V621" s="131"/>
    </row>
    <row r="622" spans="1:22" s="11" customFormat="1" ht="66" hidden="1" customHeight="1" x14ac:dyDescent="0.25">
      <c r="A622" s="89" t="s">
        <v>1361</v>
      </c>
      <c r="B622" s="155" t="s">
        <v>681</v>
      </c>
      <c r="C622" s="90" t="s">
        <v>59</v>
      </c>
      <c r="D622" s="91" t="s">
        <v>59</v>
      </c>
      <c r="E622" s="92" t="s">
        <v>211</v>
      </c>
      <c r="F622" s="90" t="s">
        <v>86</v>
      </c>
      <c r="G622" s="93" t="s">
        <v>52</v>
      </c>
      <c r="H622" s="90"/>
      <c r="I622" s="93">
        <v>1</v>
      </c>
      <c r="J622" s="90" t="s">
        <v>62</v>
      </c>
      <c r="K622" s="93" t="s">
        <v>63</v>
      </c>
      <c r="L622" s="190">
        <v>44068</v>
      </c>
      <c r="M622" s="190">
        <v>44068</v>
      </c>
      <c r="N622" s="127">
        <v>44068</v>
      </c>
      <c r="O622" s="127">
        <v>44068</v>
      </c>
      <c r="P622" s="96" t="s">
        <v>1701</v>
      </c>
      <c r="Q622" s="92"/>
      <c r="R622" s="90" t="s">
        <v>1699</v>
      </c>
      <c r="S622" s="90"/>
      <c r="T622" s="95" t="s">
        <v>75</v>
      </c>
      <c r="U622" s="90"/>
      <c r="V622" s="131"/>
    </row>
    <row r="623" spans="1:22" s="11" customFormat="1" ht="66" hidden="1" customHeight="1" x14ac:dyDescent="0.25">
      <c r="A623" s="89" t="s">
        <v>1361</v>
      </c>
      <c r="B623" s="155" t="s">
        <v>681</v>
      </c>
      <c r="C623" s="90" t="s">
        <v>59</v>
      </c>
      <c r="D623" s="90" t="s">
        <v>59</v>
      </c>
      <c r="E623" s="92" t="s">
        <v>211</v>
      </c>
      <c r="F623" s="90" t="s">
        <v>138</v>
      </c>
      <c r="G623" s="93" t="s">
        <v>52</v>
      </c>
      <c r="H623" s="90"/>
      <c r="I623" s="93">
        <v>1</v>
      </c>
      <c r="J623" s="90" t="s">
        <v>62</v>
      </c>
      <c r="K623" s="93" t="s">
        <v>55</v>
      </c>
      <c r="L623" s="190">
        <v>44082</v>
      </c>
      <c r="M623" s="190">
        <v>44082</v>
      </c>
      <c r="N623" s="127">
        <v>44082</v>
      </c>
      <c r="O623" s="127">
        <v>44082</v>
      </c>
      <c r="P623" s="96" t="s">
        <v>1702</v>
      </c>
      <c r="Q623" s="92"/>
      <c r="R623" s="90" t="s">
        <v>1703</v>
      </c>
      <c r="S623" s="90"/>
      <c r="T623" s="95" t="s">
        <v>75</v>
      </c>
      <c r="U623" s="90"/>
      <c r="V623" s="131"/>
    </row>
    <row r="624" spans="1:22" s="11" customFormat="1" ht="66" hidden="1" customHeight="1" x14ac:dyDescent="0.25">
      <c r="A624" s="89" t="s">
        <v>1361</v>
      </c>
      <c r="B624" s="155" t="s">
        <v>681</v>
      </c>
      <c r="C624" s="90" t="s">
        <v>1566</v>
      </c>
      <c r="D624" s="90" t="s">
        <v>1605</v>
      </c>
      <c r="E624" s="92" t="s">
        <v>1704</v>
      </c>
      <c r="F624" s="90" t="s">
        <v>320</v>
      </c>
      <c r="G624" s="93" t="s">
        <v>52</v>
      </c>
      <c r="H624" s="90"/>
      <c r="I624" s="93">
        <v>1</v>
      </c>
      <c r="J624" s="90" t="s">
        <v>62</v>
      </c>
      <c r="K624" s="93" t="s">
        <v>63</v>
      </c>
      <c r="L624" s="190">
        <v>44083</v>
      </c>
      <c r="M624" s="190">
        <v>44083</v>
      </c>
      <c r="N624" s="127">
        <v>44083</v>
      </c>
      <c r="O624" s="127">
        <v>44083</v>
      </c>
      <c r="P624" s="96" t="s">
        <v>1705</v>
      </c>
      <c r="Q624" s="92"/>
      <c r="R624" s="90" t="s">
        <v>1706</v>
      </c>
      <c r="S624" s="90"/>
      <c r="T624" s="95" t="s">
        <v>75</v>
      </c>
      <c r="U624" s="90"/>
      <c r="V624" s="131"/>
    </row>
    <row r="625" spans="1:22" s="11" customFormat="1" ht="66" hidden="1" customHeight="1" x14ac:dyDescent="0.25">
      <c r="A625" s="89" t="s">
        <v>1361</v>
      </c>
      <c r="B625" s="155" t="s">
        <v>681</v>
      </c>
      <c r="C625" s="90" t="s">
        <v>59</v>
      </c>
      <c r="D625" s="90" t="s">
        <v>59</v>
      </c>
      <c r="E625" s="92" t="s">
        <v>211</v>
      </c>
      <c r="F625" s="90" t="s">
        <v>401</v>
      </c>
      <c r="G625" s="93" t="s">
        <v>52</v>
      </c>
      <c r="H625" s="90"/>
      <c r="I625" s="93">
        <v>1</v>
      </c>
      <c r="J625" s="90" t="s">
        <v>62</v>
      </c>
      <c r="K625" s="93" t="s">
        <v>55</v>
      </c>
      <c r="L625" s="190">
        <v>44088</v>
      </c>
      <c r="M625" s="190">
        <v>44088</v>
      </c>
      <c r="N625" s="127">
        <v>44088</v>
      </c>
      <c r="O625" s="127">
        <v>44088</v>
      </c>
      <c r="P625" s="96" t="s">
        <v>1707</v>
      </c>
      <c r="Q625" s="92"/>
      <c r="R625" s="90" t="s">
        <v>1708</v>
      </c>
      <c r="S625" s="90"/>
      <c r="T625" s="95" t="s">
        <v>75</v>
      </c>
      <c r="U625" s="90"/>
      <c r="V625" s="131"/>
    </row>
    <row r="626" spans="1:22" s="11" customFormat="1" ht="66" hidden="1" customHeight="1" x14ac:dyDescent="0.25">
      <c r="A626" s="89" t="s">
        <v>1361</v>
      </c>
      <c r="B626" s="155" t="s">
        <v>681</v>
      </c>
      <c r="C626" s="90" t="s">
        <v>1709</v>
      </c>
      <c r="D626" s="90" t="s">
        <v>1709</v>
      </c>
      <c r="E626" s="92" t="s">
        <v>1044</v>
      </c>
      <c r="F626" s="90" t="s">
        <v>51</v>
      </c>
      <c r="G626" s="93" t="s">
        <v>52</v>
      </c>
      <c r="H626" s="90"/>
      <c r="I626" s="93">
        <v>1</v>
      </c>
      <c r="J626" s="90" t="s">
        <v>54</v>
      </c>
      <c r="K626" s="93" t="s">
        <v>55</v>
      </c>
      <c r="L626" s="114">
        <v>44119</v>
      </c>
      <c r="M626" s="114">
        <v>44119</v>
      </c>
      <c r="N626" s="94">
        <v>44120</v>
      </c>
      <c r="O626" s="94">
        <v>44120</v>
      </c>
      <c r="P626" s="96" t="s">
        <v>1710</v>
      </c>
      <c r="Q626" s="92"/>
      <c r="R626" s="90" t="s">
        <v>156</v>
      </c>
      <c r="S626" s="90"/>
      <c r="T626" s="95" t="s">
        <v>75</v>
      </c>
      <c r="U626" s="90"/>
      <c r="V626" s="131"/>
    </row>
    <row r="627" spans="1:22" s="11" customFormat="1" ht="66" hidden="1" customHeight="1" x14ac:dyDescent="0.25">
      <c r="A627" s="89" t="s">
        <v>1361</v>
      </c>
      <c r="B627" s="155" t="s">
        <v>681</v>
      </c>
      <c r="C627" s="90" t="s">
        <v>59</v>
      </c>
      <c r="D627" s="90" t="s">
        <v>59</v>
      </c>
      <c r="E627" s="92" t="s">
        <v>211</v>
      </c>
      <c r="F627" s="90" t="s">
        <v>401</v>
      </c>
      <c r="G627" s="93" t="s">
        <v>52</v>
      </c>
      <c r="H627" s="90"/>
      <c r="I627" s="93">
        <v>1</v>
      </c>
      <c r="J627" s="90" t="s">
        <v>62</v>
      </c>
      <c r="K627" s="93" t="s">
        <v>63</v>
      </c>
      <c r="L627" s="114">
        <v>44104</v>
      </c>
      <c r="M627" s="114">
        <v>44104</v>
      </c>
      <c r="N627" s="94">
        <v>44104</v>
      </c>
      <c r="O627" s="94">
        <v>44104</v>
      </c>
      <c r="P627" s="96" t="s">
        <v>1711</v>
      </c>
      <c r="Q627" s="92"/>
      <c r="R627" s="90" t="s">
        <v>1712</v>
      </c>
      <c r="S627" s="90"/>
      <c r="T627" s="95" t="s">
        <v>75</v>
      </c>
      <c r="U627" s="90"/>
      <c r="V627" s="131"/>
    </row>
    <row r="628" spans="1:22" s="11" customFormat="1" ht="66" hidden="1" customHeight="1" x14ac:dyDescent="0.25">
      <c r="A628" s="89" t="s">
        <v>1361</v>
      </c>
      <c r="B628" s="155" t="s">
        <v>681</v>
      </c>
      <c r="C628" s="90" t="s">
        <v>59</v>
      </c>
      <c r="D628" s="90" t="s">
        <v>59</v>
      </c>
      <c r="E628" s="92" t="s">
        <v>211</v>
      </c>
      <c r="F628" s="90" t="s">
        <v>401</v>
      </c>
      <c r="G628" s="93" t="s">
        <v>52</v>
      </c>
      <c r="H628" s="90"/>
      <c r="I628" s="93">
        <v>1</v>
      </c>
      <c r="J628" s="90" t="s">
        <v>62</v>
      </c>
      <c r="K628" s="93" t="s">
        <v>63</v>
      </c>
      <c r="L628" s="114">
        <v>44106</v>
      </c>
      <c r="M628" s="114">
        <v>44106</v>
      </c>
      <c r="N628" s="94">
        <v>44106</v>
      </c>
      <c r="O628" s="94">
        <v>44106</v>
      </c>
      <c r="P628" s="96" t="s">
        <v>1713</v>
      </c>
      <c r="Q628" s="92"/>
      <c r="R628" s="90" t="s">
        <v>1712</v>
      </c>
      <c r="S628" s="90"/>
      <c r="T628" s="95" t="s">
        <v>75</v>
      </c>
      <c r="U628" s="90"/>
      <c r="V628" s="131"/>
    </row>
    <row r="629" spans="1:22" s="11" customFormat="1" ht="66" hidden="1" customHeight="1" x14ac:dyDescent="0.25">
      <c r="A629" s="89" t="s">
        <v>1361</v>
      </c>
      <c r="B629" s="155" t="s">
        <v>681</v>
      </c>
      <c r="C629" s="90" t="s">
        <v>59</v>
      </c>
      <c r="D629" s="90" t="s">
        <v>59</v>
      </c>
      <c r="E629" s="92" t="s">
        <v>1560</v>
      </c>
      <c r="F629" s="90" t="s">
        <v>401</v>
      </c>
      <c r="G629" s="93" t="s">
        <v>52</v>
      </c>
      <c r="H629" s="90"/>
      <c r="I629" s="93">
        <v>1</v>
      </c>
      <c r="J629" s="90" t="s">
        <v>62</v>
      </c>
      <c r="K629" s="93" t="s">
        <v>63</v>
      </c>
      <c r="L629" s="114">
        <v>44096</v>
      </c>
      <c r="M629" s="114">
        <v>44096</v>
      </c>
      <c r="N629" s="94">
        <v>44096</v>
      </c>
      <c r="O629" s="94">
        <v>44096</v>
      </c>
      <c r="P629" s="96" t="s">
        <v>1714</v>
      </c>
      <c r="Q629" s="92"/>
      <c r="R629" s="90" t="s">
        <v>156</v>
      </c>
      <c r="S629" s="90"/>
      <c r="T629" s="95" t="s">
        <v>75</v>
      </c>
      <c r="U629" s="90"/>
      <c r="V629" s="131"/>
    </row>
    <row r="630" spans="1:22" s="11" customFormat="1" ht="66" hidden="1" customHeight="1" x14ac:dyDescent="0.25">
      <c r="A630" s="89" t="s">
        <v>1361</v>
      </c>
      <c r="B630" s="155" t="s">
        <v>681</v>
      </c>
      <c r="C630" s="90" t="s">
        <v>59</v>
      </c>
      <c r="D630" s="90" t="s">
        <v>59</v>
      </c>
      <c r="E630" s="92" t="s">
        <v>1560</v>
      </c>
      <c r="F630" s="90" t="s">
        <v>401</v>
      </c>
      <c r="G630" s="93" t="s">
        <v>52</v>
      </c>
      <c r="H630" s="90"/>
      <c r="I630" s="93">
        <v>1</v>
      </c>
      <c r="J630" s="90" t="s">
        <v>62</v>
      </c>
      <c r="K630" s="93" t="s">
        <v>63</v>
      </c>
      <c r="L630" s="114">
        <v>44127</v>
      </c>
      <c r="M630" s="114">
        <v>44127</v>
      </c>
      <c r="N630" s="94">
        <v>44127</v>
      </c>
      <c r="O630" s="94">
        <v>44127</v>
      </c>
      <c r="P630" s="96" t="s">
        <v>1715</v>
      </c>
      <c r="Q630" s="92"/>
      <c r="R630" s="90" t="s">
        <v>1173</v>
      </c>
      <c r="S630" s="90"/>
      <c r="T630" s="95" t="s">
        <v>75</v>
      </c>
      <c r="U630" s="90"/>
      <c r="V630" s="131"/>
    </row>
    <row r="631" spans="1:22" s="11" customFormat="1" ht="66" hidden="1" customHeight="1" x14ac:dyDescent="0.25">
      <c r="A631" s="89" t="s">
        <v>1361</v>
      </c>
      <c r="B631" s="155" t="s">
        <v>681</v>
      </c>
      <c r="C631" s="90" t="s">
        <v>1716</v>
      </c>
      <c r="D631" s="91" t="s">
        <v>59</v>
      </c>
      <c r="E631" s="92" t="s">
        <v>211</v>
      </c>
      <c r="F631" s="90" t="s">
        <v>1717</v>
      </c>
      <c r="G631" s="93" t="s">
        <v>52</v>
      </c>
      <c r="H631" s="90"/>
      <c r="I631" s="93">
        <v>1</v>
      </c>
      <c r="J631" s="90" t="s">
        <v>62</v>
      </c>
      <c r="K631" s="93" t="s">
        <v>63</v>
      </c>
      <c r="L631" s="114">
        <v>44133</v>
      </c>
      <c r="M631" s="114">
        <v>44133</v>
      </c>
      <c r="N631" s="94">
        <v>44133</v>
      </c>
      <c r="O631" s="94">
        <v>44133</v>
      </c>
      <c r="P631" s="96" t="s">
        <v>1718</v>
      </c>
      <c r="Q631" s="92"/>
      <c r="R631" s="90" t="s">
        <v>381</v>
      </c>
      <c r="S631" s="90"/>
      <c r="T631" s="95" t="s">
        <v>75</v>
      </c>
      <c r="U631" s="90"/>
      <c r="V631" s="131"/>
    </row>
    <row r="632" spans="1:22" s="11" customFormat="1" ht="66" hidden="1" customHeight="1" x14ac:dyDescent="0.25">
      <c r="A632" s="89" t="s">
        <v>1361</v>
      </c>
      <c r="B632" s="155" t="s">
        <v>681</v>
      </c>
      <c r="C632" s="90" t="s">
        <v>59</v>
      </c>
      <c r="D632" s="90" t="s">
        <v>59</v>
      </c>
      <c r="E632" s="92" t="s">
        <v>211</v>
      </c>
      <c r="F632" s="90" t="s">
        <v>1719</v>
      </c>
      <c r="G632" s="93" t="s">
        <v>52</v>
      </c>
      <c r="H632" s="90"/>
      <c r="I632" s="93">
        <v>1</v>
      </c>
      <c r="J632" s="90" t="s">
        <v>99</v>
      </c>
      <c r="K632" s="93" t="s">
        <v>63</v>
      </c>
      <c r="L632" s="114">
        <v>44155</v>
      </c>
      <c r="M632" s="114">
        <v>44155</v>
      </c>
      <c r="N632" s="94">
        <v>44155</v>
      </c>
      <c r="O632" s="94">
        <v>44155</v>
      </c>
      <c r="P632" s="129" t="s">
        <v>1720</v>
      </c>
      <c r="Q632" s="92"/>
      <c r="R632" s="90" t="s">
        <v>1721</v>
      </c>
      <c r="S632" s="90"/>
      <c r="T632" s="95" t="s">
        <v>75</v>
      </c>
      <c r="U632" s="90"/>
      <c r="V632" s="131"/>
    </row>
    <row r="633" spans="1:22" s="11" customFormat="1" ht="66" hidden="1" customHeight="1" x14ac:dyDescent="0.25">
      <c r="A633" s="89" t="s">
        <v>1361</v>
      </c>
      <c r="B633" s="155" t="s">
        <v>681</v>
      </c>
      <c r="C633" s="90" t="s">
        <v>59</v>
      </c>
      <c r="D633" s="90" t="s">
        <v>59</v>
      </c>
      <c r="E633" s="92" t="s">
        <v>211</v>
      </c>
      <c r="F633" s="90" t="s">
        <v>1722</v>
      </c>
      <c r="G633" s="93" t="s">
        <v>52</v>
      </c>
      <c r="H633" s="90"/>
      <c r="I633" s="93">
        <v>1</v>
      </c>
      <c r="J633" s="90" t="s">
        <v>62</v>
      </c>
      <c r="K633" s="93" t="s">
        <v>63</v>
      </c>
      <c r="L633" s="114">
        <v>44139</v>
      </c>
      <c r="M633" s="114">
        <v>44139</v>
      </c>
      <c r="N633" s="94">
        <v>44139</v>
      </c>
      <c r="O633" s="94">
        <v>44139</v>
      </c>
      <c r="P633" s="174" t="s">
        <v>1723</v>
      </c>
      <c r="Q633" s="92"/>
      <c r="R633" s="90" t="s">
        <v>1724</v>
      </c>
      <c r="S633" s="90"/>
      <c r="T633" s="95" t="s">
        <v>75</v>
      </c>
      <c r="U633" s="90"/>
      <c r="V633" s="131"/>
    </row>
    <row r="634" spans="1:22" s="11" customFormat="1" ht="66" hidden="1" customHeight="1" x14ac:dyDescent="0.25">
      <c r="A634" s="89" t="s">
        <v>1361</v>
      </c>
      <c r="B634" s="155" t="s">
        <v>681</v>
      </c>
      <c r="C634" s="90" t="s">
        <v>59</v>
      </c>
      <c r="D634" s="90" t="s">
        <v>59</v>
      </c>
      <c r="E634" s="92" t="s">
        <v>211</v>
      </c>
      <c r="F634" s="90" t="s">
        <v>1719</v>
      </c>
      <c r="G634" s="93" t="s">
        <v>52</v>
      </c>
      <c r="H634" s="90"/>
      <c r="I634" s="93">
        <v>1</v>
      </c>
      <c r="J634" s="90" t="s">
        <v>62</v>
      </c>
      <c r="K634" s="93" t="s">
        <v>63</v>
      </c>
      <c r="L634" s="114">
        <v>44139</v>
      </c>
      <c r="M634" s="114">
        <v>44139</v>
      </c>
      <c r="N634" s="94">
        <v>44139</v>
      </c>
      <c r="O634" s="94">
        <v>44139</v>
      </c>
      <c r="P634" s="174" t="s">
        <v>1725</v>
      </c>
      <c r="Q634" s="92"/>
      <c r="R634" s="90" t="s">
        <v>1724</v>
      </c>
      <c r="S634" s="90"/>
      <c r="T634" s="95" t="s">
        <v>75</v>
      </c>
      <c r="U634" s="90"/>
      <c r="V634" s="131"/>
    </row>
    <row r="635" spans="1:22" s="11" customFormat="1" ht="66" hidden="1" customHeight="1" x14ac:dyDescent="0.25">
      <c r="A635" s="89" t="s">
        <v>1361</v>
      </c>
      <c r="B635" s="155" t="s">
        <v>681</v>
      </c>
      <c r="C635" s="90" t="s">
        <v>1726</v>
      </c>
      <c r="D635" s="90" t="s">
        <v>1726</v>
      </c>
      <c r="E635" s="92" t="s">
        <v>1727</v>
      </c>
      <c r="F635" s="90" t="s">
        <v>320</v>
      </c>
      <c r="G635" s="93" t="s">
        <v>52</v>
      </c>
      <c r="H635" s="90"/>
      <c r="I635" s="93">
        <v>1</v>
      </c>
      <c r="J635" s="90" t="s">
        <v>54</v>
      </c>
      <c r="K635" s="93" t="s">
        <v>55</v>
      </c>
      <c r="L635" s="114">
        <v>44160</v>
      </c>
      <c r="M635" s="114">
        <v>44162</v>
      </c>
      <c r="N635" s="94">
        <v>44160</v>
      </c>
      <c r="O635" s="94">
        <v>44162</v>
      </c>
      <c r="P635" s="174" t="s">
        <v>1728</v>
      </c>
      <c r="Q635" s="92"/>
      <c r="R635" s="90" t="s">
        <v>1729</v>
      </c>
      <c r="S635" s="90"/>
      <c r="T635" s="95" t="s">
        <v>75</v>
      </c>
      <c r="U635" s="90"/>
      <c r="V635" s="131"/>
    </row>
    <row r="636" spans="1:22" s="11" customFormat="1" ht="66" hidden="1" customHeight="1" x14ac:dyDescent="0.25">
      <c r="A636" s="89" t="s">
        <v>1361</v>
      </c>
      <c r="B636" s="155" t="s">
        <v>681</v>
      </c>
      <c r="C636" s="90" t="s">
        <v>1730</v>
      </c>
      <c r="D636" s="90" t="s">
        <v>1730</v>
      </c>
      <c r="E636" s="92" t="s">
        <v>1731</v>
      </c>
      <c r="F636" s="90" t="s">
        <v>320</v>
      </c>
      <c r="G636" s="93" t="s">
        <v>52</v>
      </c>
      <c r="H636" s="90"/>
      <c r="I636" s="93">
        <v>1</v>
      </c>
      <c r="J636" s="90" t="s">
        <v>54</v>
      </c>
      <c r="K636" s="93" t="s">
        <v>55</v>
      </c>
      <c r="L636" s="114">
        <v>44195</v>
      </c>
      <c r="M636" s="114">
        <v>44205</v>
      </c>
      <c r="N636" s="94">
        <v>44207</v>
      </c>
      <c r="O636" s="94">
        <v>44216</v>
      </c>
      <c r="P636" s="174" t="s">
        <v>1732</v>
      </c>
      <c r="Q636" s="92"/>
      <c r="R636" s="90" t="s">
        <v>1733</v>
      </c>
      <c r="S636" s="90"/>
      <c r="T636" s="95" t="s">
        <v>75</v>
      </c>
      <c r="U636" s="90"/>
      <c r="V636" s="131"/>
    </row>
    <row r="637" spans="1:22" s="11" customFormat="1" ht="66" hidden="1" customHeight="1" x14ac:dyDescent="0.25">
      <c r="A637" s="89" t="s">
        <v>1361</v>
      </c>
      <c r="B637" s="155" t="s">
        <v>681</v>
      </c>
      <c r="C637" s="90" t="s">
        <v>1734</v>
      </c>
      <c r="D637" s="90" t="s">
        <v>1734</v>
      </c>
      <c r="E637" s="92" t="s">
        <v>1735</v>
      </c>
      <c r="F637" s="90" t="s">
        <v>401</v>
      </c>
      <c r="G637" s="93" t="s">
        <v>52</v>
      </c>
      <c r="H637" s="90"/>
      <c r="I637" s="93">
        <v>1</v>
      </c>
      <c r="J637" s="90" t="s">
        <v>54</v>
      </c>
      <c r="K637" s="93" t="s">
        <v>55</v>
      </c>
      <c r="L637" s="114">
        <v>44195</v>
      </c>
      <c r="M637" s="114">
        <v>44201</v>
      </c>
      <c r="N637" s="94">
        <v>44207</v>
      </c>
      <c r="O637" s="94">
        <v>44211</v>
      </c>
      <c r="P637" s="174" t="s">
        <v>1736</v>
      </c>
      <c r="Q637" s="92"/>
      <c r="R637" s="90" t="s">
        <v>1737</v>
      </c>
      <c r="S637" s="90"/>
      <c r="T637" s="95" t="s">
        <v>75</v>
      </c>
      <c r="U637" s="90"/>
      <c r="V637" s="131"/>
    </row>
    <row r="638" spans="1:22" s="11" customFormat="1" ht="66" hidden="1" customHeight="1" x14ac:dyDescent="0.25">
      <c r="A638" s="89" t="s">
        <v>1361</v>
      </c>
      <c r="B638" s="155" t="s">
        <v>681</v>
      </c>
      <c r="C638" s="90" t="s">
        <v>59</v>
      </c>
      <c r="D638" s="91" t="s">
        <v>59</v>
      </c>
      <c r="E638" s="92" t="s">
        <v>211</v>
      </c>
      <c r="F638" s="90" t="s">
        <v>320</v>
      </c>
      <c r="G638" s="93" t="s">
        <v>52</v>
      </c>
      <c r="H638" s="90"/>
      <c r="I638" s="93">
        <v>1</v>
      </c>
      <c r="J638" s="90" t="s">
        <v>62</v>
      </c>
      <c r="K638" s="93" t="s">
        <v>63</v>
      </c>
      <c r="L638" s="114">
        <v>44158</v>
      </c>
      <c r="M638" s="114">
        <v>44158</v>
      </c>
      <c r="N638" s="94">
        <v>44158</v>
      </c>
      <c r="O638" s="94">
        <v>44158</v>
      </c>
      <c r="P638" s="174" t="s">
        <v>1738</v>
      </c>
      <c r="Q638" s="92"/>
      <c r="R638" s="90" t="s">
        <v>381</v>
      </c>
      <c r="S638" s="90"/>
      <c r="T638" s="95" t="s">
        <v>75</v>
      </c>
      <c r="U638" s="90"/>
      <c r="V638" s="131"/>
    </row>
    <row r="639" spans="1:22" s="11" customFormat="1" ht="66" hidden="1" customHeight="1" x14ac:dyDescent="0.25">
      <c r="A639" s="89" t="s">
        <v>1361</v>
      </c>
      <c r="B639" s="155" t="s">
        <v>681</v>
      </c>
      <c r="C639" s="155" t="s">
        <v>1739</v>
      </c>
      <c r="D639" s="155" t="s">
        <v>1739</v>
      </c>
      <c r="E639" s="157" t="s">
        <v>1740</v>
      </c>
      <c r="F639" s="155" t="s">
        <v>1741</v>
      </c>
      <c r="G639" s="158" t="s">
        <v>52</v>
      </c>
      <c r="H639" s="155"/>
      <c r="I639" s="158">
        <v>1</v>
      </c>
      <c r="J639" s="155" t="s">
        <v>54</v>
      </c>
      <c r="K639" s="158" t="s">
        <v>55</v>
      </c>
      <c r="L639" s="190">
        <v>44208</v>
      </c>
      <c r="M639" s="190">
        <v>44211</v>
      </c>
      <c r="N639" s="94">
        <v>44208</v>
      </c>
      <c r="O639" s="94">
        <v>44210</v>
      </c>
      <c r="P639" s="174" t="s">
        <v>1742</v>
      </c>
      <c r="Q639" s="92"/>
      <c r="R639" s="90" t="s">
        <v>1743</v>
      </c>
      <c r="S639" s="90"/>
      <c r="T639" s="95" t="s">
        <v>75</v>
      </c>
      <c r="U639" s="90"/>
      <c r="V639" s="131"/>
    </row>
    <row r="640" spans="1:22" s="11" customFormat="1" ht="66" hidden="1" customHeight="1" x14ac:dyDescent="0.25">
      <c r="A640" s="89" t="s">
        <v>1361</v>
      </c>
      <c r="B640" s="155" t="s">
        <v>681</v>
      </c>
      <c r="C640" s="155" t="s">
        <v>1744</v>
      </c>
      <c r="D640" s="155" t="s">
        <v>1744</v>
      </c>
      <c r="E640" s="157" t="s">
        <v>1745</v>
      </c>
      <c r="F640" s="155" t="s">
        <v>138</v>
      </c>
      <c r="G640" s="158" t="s">
        <v>52</v>
      </c>
      <c r="H640" s="155"/>
      <c r="I640" s="158">
        <v>1</v>
      </c>
      <c r="J640" s="155" t="s">
        <v>54</v>
      </c>
      <c r="K640" s="158" t="s">
        <v>55</v>
      </c>
      <c r="L640" s="190">
        <v>44221</v>
      </c>
      <c r="M640" s="190">
        <v>44226</v>
      </c>
      <c r="N640" s="94">
        <v>44215</v>
      </c>
      <c r="O640" s="94">
        <v>44216</v>
      </c>
      <c r="P640" s="174" t="s">
        <v>1746</v>
      </c>
      <c r="Q640" s="92"/>
      <c r="R640" s="90" t="s">
        <v>1747</v>
      </c>
      <c r="S640" s="90"/>
      <c r="T640" s="95" t="s">
        <v>75</v>
      </c>
      <c r="U640" s="90"/>
      <c r="V640" s="131"/>
    </row>
    <row r="641" spans="1:22" s="11" customFormat="1" ht="66" hidden="1" customHeight="1" x14ac:dyDescent="0.25">
      <c r="A641" s="113" t="s">
        <v>1748</v>
      </c>
      <c r="B641" s="90" t="s">
        <v>1749</v>
      </c>
      <c r="C641" s="90" t="s">
        <v>1750</v>
      </c>
      <c r="D641" s="90"/>
      <c r="E641" s="103" t="s">
        <v>1751</v>
      </c>
      <c r="F641" s="90" t="s">
        <v>51</v>
      </c>
      <c r="G641" s="93" t="s">
        <v>703</v>
      </c>
      <c r="H641" s="90"/>
      <c r="I641" s="93" t="s">
        <v>786</v>
      </c>
      <c r="J641" s="90" t="s">
        <v>72</v>
      </c>
      <c r="K641" s="93" t="s">
        <v>55</v>
      </c>
      <c r="L641" s="114">
        <v>43466</v>
      </c>
      <c r="M641" s="114">
        <f>L641+29</f>
        <v>43495</v>
      </c>
      <c r="N641" s="114">
        <v>43490</v>
      </c>
      <c r="O641" s="114">
        <f>N641+4</f>
        <v>43494</v>
      </c>
      <c r="P641" s="92" t="s">
        <v>1752</v>
      </c>
      <c r="Q641" s="96"/>
      <c r="R641" s="90" t="s">
        <v>74</v>
      </c>
      <c r="S641" s="90"/>
      <c r="T641" s="95" t="s">
        <v>75</v>
      </c>
      <c r="U641" s="90"/>
      <c r="V641" s="131"/>
    </row>
    <row r="642" spans="1:22" s="11" customFormat="1" ht="66" hidden="1" customHeight="1" x14ac:dyDescent="0.25">
      <c r="A642" s="113" t="s">
        <v>1748</v>
      </c>
      <c r="B642" s="90" t="s">
        <v>1749</v>
      </c>
      <c r="C642" s="90" t="s">
        <v>1750</v>
      </c>
      <c r="D642" s="90"/>
      <c r="E642" s="103" t="s">
        <v>1751</v>
      </c>
      <c r="F642" s="90" t="s">
        <v>51</v>
      </c>
      <c r="G642" s="93" t="s">
        <v>703</v>
      </c>
      <c r="H642" s="90"/>
      <c r="I642" s="93" t="s">
        <v>786</v>
      </c>
      <c r="J642" s="90" t="s">
        <v>72</v>
      </c>
      <c r="K642" s="93" t="s">
        <v>55</v>
      </c>
      <c r="L642" s="114">
        <v>43497</v>
      </c>
      <c r="M642" s="114">
        <f>L642+27</f>
        <v>43524</v>
      </c>
      <c r="N642" s="114">
        <v>43521</v>
      </c>
      <c r="O642" s="114">
        <f>N642+1</f>
        <v>43522</v>
      </c>
      <c r="P642" s="92" t="s">
        <v>1753</v>
      </c>
      <c r="Q642" s="96"/>
      <c r="R642" s="90" t="s">
        <v>74</v>
      </c>
      <c r="S642" s="90"/>
      <c r="T642" s="95" t="s">
        <v>75</v>
      </c>
      <c r="U642" s="90"/>
      <c r="V642" s="131"/>
    </row>
    <row r="643" spans="1:22" s="11" customFormat="1" ht="66" hidden="1" customHeight="1" x14ac:dyDescent="0.25">
      <c r="A643" s="113" t="s">
        <v>1748</v>
      </c>
      <c r="B643" s="90" t="s">
        <v>1749</v>
      </c>
      <c r="C643" s="90" t="s">
        <v>1750</v>
      </c>
      <c r="D643" s="90"/>
      <c r="E643" s="103" t="s">
        <v>1751</v>
      </c>
      <c r="F643" s="90" t="s">
        <v>51</v>
      </c>
      <c r="G643" s="93" t="s">
        <v>703</v>
      </c>
      <c r="H643" s="90"/>
      <c r="I643" s="93" t="s">
        <v>786</v>
      </c>
      <c r="J643" s="90" t="s">
        <v>72</v>
      </c>
      <c r="K643" s="93" t="s">
        <v>55</v>
      </c>
      <c r="L643" s="114">
        <v>43525</v>
      </c>
      <c r="M643" s="114">
        <v>43554</v>
      </c>
      <c r="N643" s="114">
        <v>43525</v>
      </c>
      <c r="O643" s="114">
        <v>43564</v>
      </c>
      <c r="P643" s="92" t="s">
        <v>1754</v>
      </c>
      <c r="Q643" s="96"/>
      <c r="R643" s="90" t="s">
        <v>74</v>
      </c>
      <c r="S643" s="90"/>
      <c r="T643" s="95" t="s">
        <v>75</v>
      </c>
      <c r="U643" s="90"/>
      <c r="V643" s="131"/>
    </row>
    <row r="644" spans="1:22" s="11" customFormat="1" ht="66" hidden="1" customHeight="1" x14ac:dyDescent="0.25">
      <c r="A644" s="89" t="s">
        <v>1748</v>
      </c>
      <c r="B644" s="90" t="s">
        <v>1749</v>
      </c>
      <c r="C644" s="90" t="s">
        <v>1750</v>
      </c>
      <c r="D644" s="90"/>
      <c r="E644" s="103" t="s">
        <v>1751</v>
      </c>
      <c r="F644" s="90" t="s">
        <v>51</v>
      </c>
      <c r="G644" s="93" t="s">
        <v>703</v>
      </c>
      <c r="H644" s="90"/>
      <c r="I644" s="93" t="s">
        <v>786</v>
      </c>
      <c r="J644" s="90" t="s">
        <v>72</v>
      </c>
      <c r="K644" s="93" t="s">
        <v>55</v>
      </c>
      <c r="L644" s="114">
        <v>43556</v>
      </c>
      <c r="M644" s="114">
        <v>43585</v>
      </c>
      <c r="N644" s="114">
        <v>43577</v>
      </c>
      <c r="O644" s="114">
        <v>43580</v>
      </c>
      <c r="P644" s="96" t="s">
        <v>1755</v>
      </c>
      <c r="Q644" s="96"/>
      <c r="R644" s="90" t="s">
        <v>74</v>
      </c>
      <c r="S644" s="90"/>
      <c r="T644" s="95" t="s">
        <v>66</v>
      </c>
      <c r="U644" s="90"/>
      <c r="V644" s="131"/>
    </row>
    <row r="645" spans="1:22" s="11" customFormat="1" ht="66" hidden="1" customHeight="1" x14ac:dyDescent="0.25">
      <c r="A645" s="89" t="s">
        <v>1748</v>
      </c>
      <c r="B645" s="90" t="s">
        <v>1749</v>
      </c>
      <c r="C645" s="90" t="s">
        <v>1750</v>
      </c>
      <c r="D645" s="90"/>
      <c r="E645" s="103" t="s">
        <v>1751</v>
      </c>
      <c r="F645" s="90" t="s">
        <v>51</v>
      </c>
      <c r="G645" s="93" t="s">
        <v>703</v>
      </c>
      <c r="H645" s="90"/>
      <c r="I645" s="93" t="s">
        <v>786</v>
      </c>
      <c r="J645" s="90" t="s">
        <v>72</v>
      </c>
      <c r="K645" s="93" t="s">
        <v>55</v>
      </c>
      <c r="L645" s="114">
        <v>43586</v>
      </c>
      <c r="M645" s="114">
        <v>43615</v>
      </c>
      <c r="N645" s="114">
        <v>43605</v>
      </c>
      <c r="O645" s="114">
        <v>43607</v>
      </c>
      <c r="P645" s="96" t="s">
        <v>1756</v>
      </c>
      <c r="Q645" s="96"/>
      <c r="R645" s="90" t="s">
        <v>74</v>
      </c>
      <c r="S645" s="90"/>
      <c r="T645" s="95" t="s">
        <v>66</v>
      </c>
      <c r="U645" s="90"/>
      <c r="V645" s="131"/>
    </row>
    <row r="646" spans="1:22" s="11" customFormat="1" ht="66" hidden="1" customHeight="1" x14ac:dyDescent="0.25">
      <c r="A646" s="89" t="s">
        <v>1748</v>
      </c>
      <c r="B646" s="90" t="s">
        <v>1749</v>
      </c>
      <c r="C646" s="90" t="s">
        <v>1750</v>
      </c>
      <c r="D646" s="90"/>
      <c r="E646" s="103" t="s">
        <v>1751</v>
      </c>
      <c r="F646" s="90" t="s">
        <v>51</v>
      </c>
      <c r="G646" s="93" t="s">
        <v>703</v>
      </c>
      <c r="H646" s="90"/>
      <c r="I646" s="93" t="s">
        <v>786</v>
      </c>
      <c r="J646" s="90" t="s">
        <v>72</v>
      </c>
      <c r="K646" s="93" t="s">
        <v>55</v>
      </c>
      <c r="L646" s="114">
        <v>43617</v>
      </c>
      <c r="M646" s="114">
        <v>43646</v>
      </c>
      <c r="N646" s="114">
        <v>43634</v>
      </c>
      <c r="O646" s="114">
        <v>43635</v>
      </c>
      <c r="P646" s="96" t="s">
        <v>1757</v>
      </c>
      <c r="Q646" s="96"/>
      <c r="R646" s="90" t="s">
        <v>668</v>
      </c>
      <c r="S646" s="90"/>
      <c r="T646" s="95" t="s">
        <v>66</v>
      </c>
      <c r="U646" s="90"/>
      <c r="V646" s="131"/>
    </row>
    <row r="647" spans="1:22" s="11" customFormat="1" ht="66" hidden="1" customHeight="1" x14ac:dyDescent="0.25">
      <c r="A647" s="89" t="s">
        <v>1748</v>
      </c>
      <c r="B647" s="90" t="s">
        <v>1749</v>
      </c>
      <c r="C647" s="90" t="s">
        <v>1750</v>
      </c>
      <c r="D647" s="90"/>
      <c r="E647" s="103" t="s">
        <v>1751</v>
      </c>
      <c r="F647" s="90" t="s">
        <v>51</v>
      </c>
      <c r="G647" s="93" t="s">
        <v>703</v>
      </c>
      <c r="H647" s="90"/>
      <c r="I647" s="93" t="s">
        <v>786</v>
      </c>
      <c r="J647" s="90" t="s">
        <v>72</v>
      </c>
      <c r="K647" s="93" t="s">
        <v>55</v>
      </c>
      <c r="L647" s="114">
        <v>43647</v>
      </c>
      <c r="M647" s="114">
        <v>43676</v>
      </c>
      <c r="N647" s="114">
        <v>43661</v>
      </c>
      <c r="O647" s="114">
        <v>43665</v>
      </c>
      <c r="P647" s="96" t="s">
        <v>546</v>
      </c>
      <c r="Q647" s="96"/>
      <c r="R647" s="90" t="s">
        <v>668</v>
      </c>
      <c r="S647" s="90"/>
      <c r="T647" s="95" t="s">
        <v>75</v>
      </c>
      <c r="U647" s="90"/>
      <c r="V647" s="131"/>
    </row>
    <row r="648" spans="1:22" s="11" customFormat="1" ht="66" hidden="1" customHeight="1" x14ac:dyDescent="0.25">
      <c r="A648" s="89" t="s">
        <v>1748</v>
      </c>
      <c r="B648" s="90" t="s">
        <v>1749</v>
      </c>
      <c r="C648" s="90" t="s">
        <v>1750</v>
      </c>
      <c r="D648" s="90"/>
      <c r="E648" s="103" t="s">
        <v>1751</v>
      </c>
      <c r="F648" s="90" t="s">
        <v>51</v>
      </c>
      <c r="G648" s="93" t="s">
        <v>703</v>
      </c>
      <c r="H648" s="90"/>
      <c r="I648" s="93" t="s">
        <v>786</v>
      </c>
      <c r="J648" s="90" t="s">
        <v>72</v>
      </c>
      <c r="K648" s="93" t="s">
        <v>55</v>
      </c>
      <c r="L648" s="114">
        <v>43678</v>
      </c>
      <c r="M648" s="114">
        <v>43707</v>
      </c>
      <c r="N648" s="114">
        <v>43703</v>
      </c>
      <c r="O648" s="114">
        <v>43706</v>
      </c>
      <c r="P648" s="96" t="s">
        <v>546</v>
      </c>
      <c r="Q648" s="96"/>
      <c r="R648" s="90" t="s">
        <v>668</v>
      </c>
      <c r="S648" s="90"/>
      <c r="T648" s="95" t="s">
        <v>75</v>
      </c>
      <c r="U648" s="90"/>
      <c r="V648" s="131"/>
    </row>
    <row r="649" spans="1:22" s="11" customFormat="1" ht="66" hidden="1" customHeight="1" x14ac:dyDescent="0.25">
      <c r="A649" s="89" t="s">
        <v>1748</v>
      </c>
      <c r="B649" s="90" t="s">
        <v>1749</v>
      </c>
      <c r="C649" s="90" t="s">
        <v>1750</v>
      </c>
      <c r="D649" s="90"/>
      <c r="E649" s="103" t="s">
        <v>1751</v>
      </c>
      <c r="F649" s="90" t="s">
        <v>51</v>
      </c>
      <c r="G649" s="93" t="s">
        <v>703</v>
      </c>
      <c r="H649" s="90"/>
      <c r="I649" s="93" t="s">
        <v>786</v>
      </c>
      <c r="J649" s="90" t="s">
        <v>72</v>
      </c>
      <c r="K649" s="93" t="s">
        <v>55</v>
      </c>
      <c r="L649" s="114">
        <v>43709</v>
      </c>
      <c r="M649" s="114">
        <v>43738</v>
      </c>
      <c r="N649" s="114">
        <v>43725</v>
      </c>
      <c r="O649" s="114">
        <v>43726</v>
      </c>
      <c r="P649" s="96" t="s">
        <v>1758</v>
      </c>
      <c r="Q649" s="96"/>
      <c r="R649" s="90" t="s">
        <v>1759</v>
      </c>
      <c r="S649" s="90"/>
      <c r="T649" s="95" t="s">
        <v>75</v>
      </c>
      <c r="U649" s="90"/>
      <c r="V649" s="131"/>
    </row>
    <row r="650" spans="1:22" s="11" customFormat="1" ht="66" hidden="1" customHeight="1" x14ac:dyDescent="0.25">
      <c r="A650" s="89" t="s">
        <v>1748</v>
      </c>
      <c r="B650" s="90" t="s">
        <v>1749</v>
      </c>
      <c r="C650" s="90" t="s">
        <v>1750</v>
      </c>
      <c r="D650" s="90"/>
      <c r="E650" s="103" t="s">
        <v>1751</v>
      </c>
      <c r="F650" s="90" t="s">
        <v>51</v>
      </c>
      <c r="G650" s="93" t="s">
        <v>703</v>
      </c>
      <c r="H650" s="90"/>
      <c r="I650" s="93" t="s">
        <v>786</v>
      </c>
      <c r="J650" s="90" t="s">
        <v>72</v>
      </c>
      <c r="K650" s="93" t="s">
        <v>55</v>
      </c>
      <c r="L650" s="114">
        <v>43739</v>
      </c>
      <c r="M650" s="114">
        <v>43768</v>
      </c>
      <c r="N650" s="114">
        <v>43747</v>
      </c>
      <c r="O650" s="114">
        <v>43754</v>
      </c>
      <c r="P650" s="96" t="s">
        <v>1760</v>
      </c>
      <c r="Q650" s="96"/>
      <c r="R650" s="90" t="s">
        <v>1761</v>
      </c>
      <c r="S650" s="90"/>
      <c r="T650" s="95" t="s">
        <v>66</v>
      </c>
      <c r="U650" s="90"/>
      <c r="V650" s="131"/>
    </row>
    <row r="651" spans="1:22" s="11" customFormat="1" ht="66" hidden="1" customHeight="1" x14ac:dyDescent="0.25">
      <c r="A651" s="89" t="s">
        <v>1748</v>
      </c>
      <c r="B651" s="90" t="s">
        <v>1749</v>
      </c>
      <c r="C651" s="90" t="s">
        <v>1750</v>
      </c>
      <c r="D651" s="90"/>
      <c r="E651" s="103" t="s">
        <v>1751</v>
      </c>
      <c r="F651" s="90" t="s">
        <v>51</v>
      </c>
      <c r="G651" s="93" t="s">
        <v>703</v>
      </c>
      <c r="H651" s="90"/>
      <c r="I651" s="93" t="s">
        <v>786</v>
      </c>
      <c r="J651" s="90" t="s">
        <v>72</v>
      </c>
      <c r="K651" s="93" t="s">
        <v>55</v>
      </c>
      <c r="L651" s="114">
        <v>43770</v>
      </c>
      <c r="M651" s="114">
        <v>43799</v>
      </c>
      <c r="N651" s="114">
        <v>43783</v>
      </c>
      <c r="O651" s="114">
        <v>43784</v>
      </c>
      <c r="P651" s="96" t="s">
        <v>1760</v>
      </c>
      <c r="Q651" s="96"/>
      <c r="R651" s="90" t="s">
        <v>322</v>
      </c>
      <c r="S651" s="90"/>
      <c r="T651" s="95" t="s">
        <v>75</v>
      </c>
      <c r="U651" s="90"/>
      <c r="V651" s="131"/>
    </row>
    <row r="652" spans="1:22" s="11" customFormat="1" ht="66" hidden="1" customHeight="1" x14ac:dyDescent="0.25">
      <c r="A652" s="89" t="s">
        <v>1748</v>
      </c>
      <c r="B652" s="90" t="s">
        <v>1749</v>
      </c>
      <c r="C652" s="90" t="s">
        <v>1750</v>
      </c>
      <c r="D652" s="90"/>
      <c r="E652" s="103" t="s">
        <v>1751</v>
      </c>
      <c r="F652" s="90" t="s">
        <v>51</v>
      </c>
      <c r="G652" s="93" t="s">
        <v>703</v>
      </c>
      <c r="H652" s="90"/>
      <c r="I652" s="93" t="s">
        <v>786</v>
      </c>
      <c r="J652" s="90" t="s">
        <v>72</v>
      </c>
      <c r="K652" s="93" t="s">
        <v>55</v>
      </c>
      <c r="L652" s="114">
        <v>43800</v>
      </c>
      <c r="M652" s="114">
        <v>43829</v>
      </c>
      <c r="N652" s="114">
        <v>43826</v>
      </c>
      <c r="O652" s="114">
        <f>N652</f>
        <v>43826</v>
      </c>
      <c r="P652" s="96" t="s">
        <v>1762</v>
      </c>
      <c r="Q652" s="96"/>
      <c r="R652" s="90" t="s">
        <v>1763</v>
      </c>
      <c r="S652" s="90"/>
      <c r="T652" s="95" t="s">
        <v>75</v>
      </c>
      <c r="U652" s="90"/>
      <c r="V652" s="131"/>
    </row>
    <row r="653" spans="1:22" s="11" customFormat="1" ht="66" hidden="1" customHeight="1" x14ac:dyDescent="0.25">
      <c r="A653" s="89" t="s">
        <v>1748</v>
      </c>
      <c r="B653" s="90" t="s">
        <v>1749</v>
      </c>
      <c r="C653" s="90" t="s">
        <v>1750</v>
      </c>
      <c r="D653" s="90"/>
      <c r="E653" s="103" t="s">
        <v>1751</v>
      </c>
      <c r="F653" s="90" t="s">
        <v>51</v>
      </c>
      <c r="G653" s="93" t="s">
        <v>703</v>
      </c>
      <c r="H653" s="90"/>
      <c r="I653" s="93" t="s">
        <v>786</v>
      </c>
      <c r="J653" s="90" t="s">
        <v>72</v>
      </c>
      <c r="K653" s="93" t="s">
        <v>55</v>
      </c>
      <c r="L653" s="114">
        <v>43831</v>
      </c>
      <c r="M653" s="114">
        <v>43860</v>
      </c>
      <c r="N653" s="114">
        <v>43843</v>
      </c>
      <c r="O653" s="114">
        <v>43852</v>
      </c>
      <c r="P653" s="96" t="s">
        <v>1764</v>
      </c>
      <c r="Q653" s="96"/>
      <c r="R653" s="90" t="s">
        <v>1765</v>
      </c>
      <c r="S653" s="90"/>
      <c r="T653" s="95" t="s">
        <v>110</v>
      </c>
      <c r="U653" s="90"/>
      <c r="V653" s="131"/>
    </row>
    <row r="654" spans="1:22" s="11" customFormat="1" ht="66" hidden="1" customHeight="1" x14ac:dyDescent="0.25">
      <c r="A654" s="89" t="s">
        <v>1748</v>
      </c>
      <c r="B654" s="90" t="s">
        <v>1749</v>
      </c>
      <c r="C654" s="90" t="s">
        <v>1750</v>
      </c>
      <c r="D654" s="90"/>
      <c r="E654" s="103" t="s">
        <v>1751</v>
      </c>
      <c r="F654" s="90" t="s">
        <v>51</v>
      </c>
      <c r="G654" s="93" t="s">
        <v>703</v>
      </c>
      <c r="H654" s="90"/>
      <c r="I654" s="93" t="s">
        <v>786</v>
      </c>
      <c r="J654" s="90" t="s">
        <v>72</v>
      </c>
      <c r="K654" s="93" t="s">
        <v>55</v>
      </c>
      <c r="L654" s="114">
        <v>43862</v>
      </c>
      <c r="M654" s="114">
        <v>43890</v>
      </c>
      <c r="N654" s="114">
        <v>43886</v>
      </c>
      <c r="O654" s="114">
        <v>43889</v>
      </c>
      <c r="P654" s="96" t="s">
        <v>1764</v>
      </c>
      <c r="Q654" s="96"/>
      <c r="R654" s="90" t="s">
        <v>551</v>
      </c>
      <c r="S654" s="90"/>
      <c r="T654" s="95" t="s">
        <v>75</v>
      </c>
      <c r="U654" s="90"/>
      <c r="V654" s="131"/>
    </row>
    <row r="655" spans="1:22" s="11" customFormat="1" ht="66" hidden="1" customHeight="1" x14ac:dyDescent="0.25">
      <c r="A655" s="89" t="s">
        <v>1748</v>
      </c>
      <c r="B655" s="90" t="s">
        <v>1749</v>
      </c>
      <c r="C655" s="90" t="s">
        <v>1750</v>
      </c>
      <c r="D655" s="90"/>
      <c r="E655" s="103" t="s">
        <v>1751</v>
      </c>
      <c r="F655" s="90" t="s">
        <v>51</v>
      </c>
      <c r="G655" s="93" t="s">
        <v>703</v>
      </c>
      <c r="H655" s="90"/>
      <c r="I655" s="93" t="s">
        <v>786</v>
      </c>
      <c r="J655" s="90" t="s">
        <v>72</v>
      </c>
      <c r="K655" s="93" t="s">
        <v>55</v>
      </c>
      <c r="L655" s="114">
        <v>43891</v>
      </c>
      <c r="M655" s="114">
        <v>43920</v>
      </c>
      <c r="N655" s="114">
        <v>43906</v>
      </c>
      <c r="O655" s="114">
        <v>43907</v>
      </c>
      <c r="P655" s="96" t="s">
        <v>1766</v>
      </c>
      <c r="Q655" s="96"/>
      <c r="R655" s="90" t="s">
        <v>1577</v>
      </c>
      <c r="S655" s="90"/>
      <c r="T655" s="95" t="s">
        <v>75</v>
      </c>
      <c r="U655" s="90"/>
      <c r="V655" s="131"/>
    </row>
    <row r="656" spans="1:22" s="11" customFormat="1" ht="66" hidden="1" customHeight="1" x14ac:dyDescent="0.25">
      <c r="A656" s="89" t="s">
        <v>1748</v>
      </c>
      <c r="B656" s="90" t="s">
        <v>1749</v>
      </c>
      <c r="C656" s="90" t="s">
        <v>1750</v>
      </c>
      <c r="D656" s="90"/>
      <c r="E656" s="103" t="s">
        <v>1751</v>
      </c>
      <c r="F656" s="90" t="s">
        <v>51</v>
      </c>
      <c r="G656" s="93" t="s">
        <v>703</v>
      </c>
      <c r="H656" s="90"/>
      <c r="I656" s="93" t="s">
        <v>786</v>
      </c>
      <c r="J656" s="90" t="s">
        <v>72</v>
      </c>
      <c r="K656" s="93" t="s">
        <v>55</v>
      </c>
      <c r="L656" s="114">
        <v>43922</v>
      </c>
      <c r="M656" s="114">
        <f>L656+28</f>
        <v>43950</v>
      </c>
      <c r="N656" s="114">
        <v>43934</v>
      </c>
      <c r="O656" s="114">
        <v>43934</v>
      </c>
      <c r="P656" s="96" t="s">
        <v>1767</v>
      </c>
      <c r="Q656" s="96"/>
      <c r="R656" s="90" t="s">
        <v>1768</v>
      </c>
      <c r="S656" s="90"/>
      <c r="T656" s="95" t="s">
        <v>66</v>
      </c>
      <c r="U656" s="90"/>
      <c r="V656" s="131"/>
    </row>
    <row r="657" spans="1:22" s="11" customFormat="1" ht="66" hidden="1" customHeight="1" x14ac:dyDescent="0.25">
      <c r="A657" s="89" t="s">
        <v>1748</v>
      </c>
      <c r="B657" s="90" t="s">
        <v>1749</v>
      </c>
      <c r="C657" s="90" t="s">
        <v>1750</v>
      </c>
      <c r="D657" s="90"/>
      <c r="E657" s="103" t="s">
        <v>1751</v>
      </c>
      <c r="F657" s="90" t="s">
        <v>51</v>
      </c>
      <c r="G657" s="93" t="s">
        <v>703</v>
      </c>
      <c r="H657" s="90"/>
      <c r="I657" s="93" t="s">
        <v>786</v>
      </c>
      <c r="J657" s="90" t="s">
        <v>72</v>
      </c>
      <c r="K657" s="93" t="s">
        <v>55</v>
      </c>
      <c r="L657" s="114">
        <v>43952</v>
      </c>
      <c r="M657" s="114">
        <f>L657+28</f>
        <v>43980</v>
      </c>
      <c r="N657" s="114">
        <v>43955</v>
      </c>
      <c r="O657" s="114">
        <v>43955</v>
      </c>
      <c r="P657" s="96" t="s">
        <v>1769</v>
      </c>
      <c r="Q657" s="96"/>
      <c r="R657" s="90" t="s">
        <v>153</v>
      </c>
      <c r="S657" s="90"/>
      <c r="T657" s="95" t="s">
        <v>75</v>
      </c>
      <c r="U657" s="90"/>
      <c r="V657" s="131"/>
    </row>
    <row r="658" spans="1:22" s="11" customFormat="1" ht="66" hidden="1" customHeight="1" x14ac:dyDescent="0.25">
      <c r="A658" s="89" t="s">
        <v>1748</v>
      </c>
      <c r="B658" s="90" t="s">
        <v>1749</v>
      </c>
      <c r="C658" s="90" t="s">
        <v>1750</v>
      </c>
      <c r="D658" s="90"/>
      <c r="E658" s="103" t="s">
        <v>1751</v>
      </c>
      <c r="F658" s="90" t="s">
        <v>51</v>
      </c>
      <c r="G658" s="93" t="s">
        <v>703</v>
      </c>
      <c r="H658" s="90"/>
      <c r="I658" s="93" t="s">
        <v>786</v>
      </c>
      <c r="J658" s="90" t="s">
        <v>72</v>
      </c>
      <c r="K658" s="93" t="s">
        <v>55</v>
      </c>
      <c r="L658" s="114">
        <v>43983</v>
      </c>
      <c r="M658" s="114">
        <f>L658+28</f>
        <v>44011</v>
      </c>
      <c r="N658" s="114">
        <v>44004</v>
      </c>
      <c r="O658" s="114">
        <v>44004</v>
      </c>
      <c r="P658" s="96" t="s">
        <v>1770</v>
      </c>
      <c r="Q658" s="96"/>
      <c r="R658" s="90" t="s">
        <v>1771</v>
      </c>
      <c r="S658" s="90"/>
      <c r="T658" s="95" t="s">
        <v>66</v>
      </c>
      <c r="U658" s="90"/>
      <c r="V658" s="131"/>
    </row>
    <row r="659" spans="1:22" s="11" customFormat="1" ht="66" hidden="1" customHeight="1" x14ac:dyDescent="0.25">
      <c r="A659" s="89" t="s">
        <v>1748</v>
      </c>
      <c r="B659" s="90" t="s">
        <v>1749</v>
      </c>
      <c r="C659" s="90" t="s">
        <v>1750</v>
      </c>
      <c r="D659" s="90"/>
      <c r="E659" s="92" t="s">
        <v>1751</v>
      </c>
      <c r="F659" s="90" t="s">
        <v>51</v>
      </c>
      <c r="G659" s="93" t="s">
        <v>703</v>
      </c>
      <c r="H659" s="90"/>
      <c r="I659" s="93" t="s">
        <v>1772</v>
      </c>
      <c r="J659" s="90" t="s">
        <v>72</v>
      </c>
      <c r="K659" s="93" t="s">
        <v>55</v>
      </c>
      <c r="L659" s="114">
        <v>44013</v>
      </c>
      <c r="M659" s="114">
        <f t="shared" ref="M659:M677" si="5">EOMONTH(L659,0)</f>
        <v>44043</v>
      </c>
      <c r="N659" s="114">
        <v>44012</v>
      </c>
      <c r="O659" s="114">
        <v>44012</v>
      </c>
      <c r="P659" s="96" t="s">
        <v>232</v>
      </c>
      <c r="Q659" s="96"/>
      <c r="R659" s="90" t="s">
        <v>197</v>
      </c>
      <c r="S659" s="90"/>
      <c r="T659" s="95" t="s">
        <v>66</v>
      </c>
      <c r="U659" s="90"/>
      <c r="V659" s="131"/>
    </row>
    <row r="660" spans="1:22" s="11" customFormat="1" ht="66" hidden="1" customHeight="1" x14ac:dyDescent="0.25">
      <c r="A660" s="89" t="s">
        <v>1748</v>
      </c>
      <c r="B660" s="90" t="s">
        <v>1773</v>
      </c>
      <c r="C660" s="90" t="s">
        <v>1750</v>
      </c>
      <c r="D660" s="90"/>
      <c r="E660" s="92" t="s">
        <v>1751</v>
      </c>
      <c r="F660" s="90" t="s">
        <v>51</v>
      </c>
      <c r="G660" s="93" t="s">
        <v>703</v>
      </c>
      <c r="H660" s="90"/>
      <c r="I660" s="93" t="s">
        <v>1772</v>
      </c>
      <c r="J660" s="90" t="s">
        <v>72</v>
      </c>
      <c r="K660" s="93" t="s">
        <v>55</v>
      </c>
      <c r="L660" s="114">
        <v>44013</v>
      </c>
      <c r="M660" s="114">
        <f t="shared" si="5"/>
        <v>44043</v>
      </c>
      <c r="N660" s="114">
        <v>44013</v>
      </c>
      <c r="O660" s="114">
        <v>44013</v>
      </c>
      <c r="P660" s="96" t="s">
        <v>232</v>
      </c>
      <c r="Q660" s="96"/>
      <c r="R660" s="90" t="s">
        <v>197</v>
      </c>
      <c r="S660" s="90"/>
      <c r="T660" s="95" t="s">
        <v>66</v>
      </c>
      <c r="U660" s="90"/>
      <c r="V660" s="131"/>
    </row>
    <row r="661" spans="1:22" s="11" customFormat="1" ht="66" hidden="1" customHeight="1" x14ac:dyDescent="0.25">
      <c r="A661" s="89" t="s">
        <v>1748</v>
      </c>
      <c r="B661" s="90" t="s">
        <v>1774</v>
      </c>
      <c r="C661" s="90" t="s">
        <v>1750</v>
      </c>
      <c r="D661" s="90"/>
      <c r="E661" s="92" t="s">
        <v>1751</v>
      </c>
      <c r="F661" s="90" t="s">
        <v>51</v>
      </c>
      <c r="G661" s="93" t="s">
        <v>703</v>
      </c>
      <c r="H661" s="90"/>
      <c r="I661" s="93" t="s">
        <v>1772</v>
      </c>
      <c r="J661" s="90" t="s">
        <v>72</v>
      </c>
      <c r="K661" s="93" t="s">
        <v>55</v>
      </c>
      <c r="L661" s="114">
        <v>44013</v>
      </c>
      <c r="M661" s="114">
        <f t="shared" si="5"/>
        <v>44043</v>
      </c>
      <c r="N661" s="114">
        <v>44014</v>
      </c>
      <c r="O661" s="114">
        <v>44014</v>
      </c>
      <c r="P661" s="96" t="s">
        <v>1775</v>
      </c>
      <c r="Q661" s="96"/>
      <c r="R661" s="90" t="s">
        <v>156</v>
      </c>
      <c r="S661" s="90"/>
      <c r="T661" s="95" t="s">
        <v>66</v>
      </c>
      <c r="U661" s="90"/>
      <c r="V661" s="131"/>
    </row>
    <row r="662" spans="1:22" s="11" customFormat="1" ht="66" hidden="1" customHeight="1" x14ac:dyDescent="0.25">
      <c r="A662" s="89" t="s">
        <v>1748</v>
      </c>
      <c r="B662" s="90" t="s">
        <v>1749</v>
      </c>
      <c r="C662" s="90" t="s">
        <v>1750</v>
      </c>
      <c r="D662" s="90"/>
      <c r="E662" s="103" t="s">
        <v>1751</v>
      </c>
      <c r="F662" s="90" t="s">
        <v>51</v>
      </c>
      <c r="G662" s="93" t="s">
        <v>703</v>
      </c>
      <c r="H662" s="90"/>
      <c r="I662" s="93" t="s">
        <v>1772</v>
      </c>
      <c r="J662" s="90" t="s">
        <v>72</v>
      </c>
      <c r="K662" s="93" t="s">
        <v>55</v>
      </c>
      <c r="L662" s="114">
        <v>44044</v>
      </c>
      <c r="M662" s="114">
        <f t="shared" si="5"/>
        <v>44074</v>
      </c>
      <c r="N662" s="114">
        <v>44048</v>
      </c>
      <c r="O662" s="114">
        <v>44048</v>
      </c>
      <c r="P662" s="96" t="s">
        <v>232</v>
      </c>
      <c r="Q662" s="96"/>
      <c r="R662" s="90" t="s">
        <v>153</v>
      </c>
      <c r="S662" s="90"/>
      <c r="T662" s="95" t="s">
        <v>66</v>
      </c>
      <c r="U662" s="90"/>
      <c r="V662" s="131"/>
    </row>
    <row r="663" spans="1:22" s="11" customFormat="1" ht="66" hidden="1" customHeight="1" x14ac:dyDescent="0.25">
      <c r="A663" s="89" t="s">
        <v>1748</v>
      </c>
      <c r="B663" s="90" t="s">
        <v>1773</v>
      </c>
      <c r="C663" s="90" t="s">
        <v>1750</v>
      </c>
      <c r="D663" s="90"/>
      <c r="E663" s="103" t="s">
        <v>1751</v>
      </c>
      <c r="F663" s="90" t="s">
        <v>51</v>
      </c>
      <c r="G663" s="93" t="s">
        <v>703</v>
      </c>
      <c r="H663" s="90"/>
      <c r="I663" s="93" t="s">
        <v>1772</v>
      </c>
      <c r="J663" s="90" t="s">
        <v>72</v>
      </c>
      <c r="K663" s="93" t="s">
        <v>55</v>
      </c>
      <c r="L663" s="114">
        <v>44044</v>
      </c>
      <c r="M663" s="114">
        <f t="shared" si="5"/>
        <v>44074</v>
      </c>
      <c r="N663" s="114">
        <v>44047</v>
      </c>
      <c r="O663" s="114">
        <v>44047</v>
      </c>
      <c r="P663" s="96" t="s">
        <v>1776</v>
      </c>
      <c r="Q663" s="96"/>
      <c r="R663" s="90" t="s">
        <v>153</v>
      </c>
      <c r="S663" s="90"/>
      <c r="T663" s="95" t="s">
        <v>66</v>
      </c>
      <c r="U663" s="90"/>
      <c r="V663" s="131"/>
    </row>
    <row r="664" spans="1:22" s="11" customFormat="1" ht="66" hidden="1" customHeight="1" x14ac:dyDescent="0.25">
      <c r="A664" s="89" t="s">
        <v>1748</v>
      </c>
      <c r="B664" s="90" t="s">
        <v>1774</v>
      </c>
      <c r="C664" s="90" t="s">
        <v>1750</v>
      </c>
      <c r="D664" s="90"/>
      <c r="E664" s="103" t="s">
        <v>1751</v>
      </c>
      <c r="F664" s="90" t="s">
        <v>51</v>
      </c>
      <c r="G664" s="93" t="s">
        <v>703</v>
      </c>
      <c r="H664" s="90"/>
      <c r="I664" s="93" t="s">
        <v>1772</v>
      </c>
      <c r="J664" s="90" t="s">
        <v>72</v>
      </c>
      <c r="K664" s="93" t="s">
        <v>55</v>
      </c>
      <c r="L664" s="114">
        <v>44044</v>
      </c>
      <c r="M664" s="114">
        <f t="shared" si="5"/>
        <v>44074</v>
      </c>
      <c r="N664" s="114">
        <v>44047</v>
      </c>
      <c r="O664" s="114">
        <v>44047</v>
      </c>
      <c r="P664" s="96" t="s">
        <v>232</v>
      </c>
      <c r="Q664" s="96"/>
      <c r="R664" s="90" t="s">
        <v>153</v>
      </c>
      <c r="S664" s="90"/>
      <c r="T664" s="95" t="s">
        <v>66</v>
      </c>
      <c r="U664" s="90"/>
      <c r="V664" s="131"/>
    </row>
    <row r="665" spans="1:22" s="11" customFormat="1" ht="66" hidden="1" customHeight="1" x14ac:dyDescent="0.25">
      <c r="A665" s="89" t="s">
        <v>1748</v>
      </c>
      <c r="B665" s="90" t="s">
        <v>1749</v>
      </c>
      <c r="C665" s="90" t="s">
        <v>1750</v>
      </c>
      <c r="D665" s="90"/>
      <c r="E665" s="103" t="s">
        <v>1751</v>
      </c>
      <c r="F665" s="90" t="s">
        <v>51</v>
      </c>
      <c r="G665" s="93" t="s">
        <v>703</v>
      </c>
      <c r="H665" s="90"/>
      <c r="I665" s="93" t="s">
        <v>1772</v>
      </c>
      <c r="J665" s="90" t="s">
        <v>72</v>
      </c>
      <c r="K665" s="93" t="s">
        <v>55</v>
      </c>
      <c r="L665" s="114">
        <v>44075</v>
      </c>
      <c r="M665" s="114">
        <f t="shared" si="5"/>
        <v>44104</v>
      </c>
      <c r="N665" s="114">
        <v>44083</v>
      </c>
      <c r="O665" s="114">
        <v>44083</v>
      </c>
      <c r="P665" s="96" t="s">
        <v>232</v>
      </c>
      <c r="Q665" s="96"/>
      <c r="R665" s="90" t="s">
        <v>1777</v>
      </c>
      <c r="S665" s="90"/>
      <c r="T665" s="95" t="s">
        <v>75</v>
      </c>
      <c r="U665" s="90"/>
      <c r="V665" s="131"/>
    </row>
    <row r="666" spans="1:22" s="11" customFormat="1" ht="66" hidden="1" customHeight="1" x14ac:dyDescent="0.25">
      <c r="A666" s="89" t="s">
        <v>1748</v>
      </c>
      <c r="B666" s="90" t="s">
        <v>1773</v>
      </c>
      <c r="C666" s="90" t="s">
        <v>1750</v>
      </c>
      <c r="D666" s="90"/>
      <c r="E666" s="103" t="s">
        <v>1751</v>
      </c>
      <c r="F666" s="90" t="s">
        <v>51</v>
      </c>
      <c r="G666" s="93" t="s">
        <v>703</v>
      </c>
      <c r="H666" s="90"/>
      <c r="I666" s="93" t="s">
        <v>1772</v>
      </c>
      <c r="J666" s="90" t="s">
        <v>72</v>
      </c>
      <c r="K666" s="93" t="s">
        <v>55</v>
      </c>
      <c r="L666" s="114">
        <v>44075</v>
      </c>
      <c r="M666" s="114">
        <f t="shared" si="5"/>
        <v>44104</v>
      </c>
      <c r="N666" s="114">
        <v>44084</v>
      </c>
      <c r="O666" s="114">
        <v>44084</v>
      </c>
      <c r="P666" s="96" t="s">
        <v>1778</v>
      </c>
      <c r="Q666" s="96"/>
      <c r="R666" s="90" t="s">
        <v>1779</v>
      </c>
      <c r="S666" s="90"/>
      <c r="T666" s="95" t="s">
        <v>66</v>
      </c>
      <c r="U666" s="90"/>
      <c r="V666" s="131"/>
    </row>
    <row r="667" spans="1:22" s="11" customFormat="1" ht="66" hidden="1" customHeight="1" x14ac:dyDescent="0.25">
      <c r="A667" s="89" t="s">
        <v>1748</v>
      </c>
      <c r="B667" s="90" t="s">
        <v>1774</v>
      </c>
      <c r="C667" s="90" t="s">
        <v>1750</v>
      </c>
      <c r="D667" s="90"/>
      <c r="E667" s="103" t="s">
        <v>1751</v>
      </c>
      <c r="F667" s="90" t="s">
        <v>51</v>
      </c>
      <c r="G667" s="93" t="s">
        <v>703</v>
      </c>
      <c r="H667" s="90"/>
      <c r="I667" s="93" t="s">
        <v>1772</v>
      </c>
      <c r="J667" s="90" t="s">
        <v>72</v>
      </c>
      <c r="K667" s="93" t="s">
        <v>55</v>
      </c>
      <c r="L667" s="114">
        <v>44075</v>
      </c>
      <c r="M667" s="114">
        <f t="shared" si="5"/>
        <v>44104</v>
      </c>
      <c r="N667" s="114">
        <v>44099</v>
      </c>
      <c r="O667" s="114">
        <v>44099</v>
      </c>
      <c r="P667" s="96" t="s">
        <v>232</v>
      </c>
      <c r="Q667" s="96"/>
      <c r="R667" s="90" t="s">
        <v>222</v>
      </c>
      <c r="S667" s="90"/>
      <c r="T667" s="95" t="s">
        <v>66</v>
      </c>
      <c r="U667" s="90"/>
      <c r="V667" s="131"/>
    </row>
    <row r="668" spans="1:22" s="11" customFormat="1" ht="66" hidden="1" customHeight="1" x14ac:dyDescent="0.25">
      <c r="A668" s="89" t="s">
        <v>1748</v>
      </c>
      <c r="B668" s="90" t="s">
        <v>1749</v>
      </c>
      <c r="C668" s="90" t="s">
        <v>1750</v>
      </c>
      <c r="D668" s="90"/>
      <c r="E668" s="103" t="s">
        <v>1751</v>
      </c>
      <c r="F668" s="90" t="s">
        <v>51</v>
      </c>
      <c r="G668" s="93" t="s">
        <v>703</v>
      </c>
      <c r="H668" s="90"/>
      <c r="I668" s="93" t="s">
        <v>1772</v>
      </c>
      <c r="J668" s="90" t="s">
        <v>72</v>
      </c>
      <c r="K668" s="93" t="s">
        <v>55</v>
      </c>
      <c r="L668" s="114">
        <v>44105</v>
      </c>
      <c r="M668" s="114">
        <f t="shared" si="5"/>
        <v>44135</v>
      </c>
      <c r="N668" s="114">
        <v>44124</v>
      </c>
      <c r="O668" s="114">
        <v>44124</v>
      </c>
      <c r="P668" s="96" t="s">
        <v>1780</v>
      </c>
      <c r="Q668" s="96"/>
      <c r="R668" s="90" t="s">
        <v>1781</v>
      </c>
      <c r="S668" s="90"/>
      <c r="T668" s="95" t="s">
        <v>66</v>
      </c>
      <c r="U668" s="90"/>
      <c r="V668" s="131"/>
    </row>
    <row r="669" spans="1:22" s="11" customFormat="1" ht="66" hidden="1" customHeight="1" x14ac:dyDescent="0.25">
      <c r="A669" s="89" t="s">
        <v>1748</v>
      </c>
      <c r="B669" s="90" t="s">
        <v>1773</v>
      </c>
      <c r="C669" s="90" t="s">
        <v>1750</v>
      </c>
      <c r="D669" s="90"/>
      <c r="E669" s="103" t="s">
        <v>1751</v>
      </c>
      <c r="F669" s="90" t="s">
        <v>51</v>
      </c>
      <c r="G669" s="93" t="s">
        <v>703</v>
      </c>
      <c r="H669" s="90"/>
      <c r="I669" s="93" t="s">
        <v>1772</v>
      </c>
      <c r="J669" s="90" t="s">
        <v>72</v>
      </c>
      <c r="K669" s="93" t="s">
        <v>55</v>
      </c>
      <c r="L669" s="114">
        <v>44105</v>
      </c>
      <c r="M669" s="114">
        <f t="shared" si="5"/>
        <v>44135</v>
      </c>
      <c r="N669" s="114">
        <v>44125</v>
      </c>
      <c r="O669" s="114">
        <v>44125</v>
      </c>
      <c r="P669" s="96" t="s">
        <v>232</v>
      </c>
      <c r="Q669" s="96"/>
      <c r="R669" s="90" t="s">
        <v>1781</v>
      </c>
      <c r="S669" s="90"/>
      <c r="T669" s="95" t="s">
        <v>66</v>
      </c>
      <c r="U669" s="90"/>
      <c r="V669" s="131"/>
    </row>
    <row r="670" spans="1:22" s="11" customFormat="1" ht="66" hidden="1" customHeight="1" x14ac:dyDescent="0.25">
      <c r="A670" s="89" t="s">
        <v>1748</v>
      </c>
      <c r="B670" s="90" t="s">
        <v>1774</v>
      </c>
      <c r="C670" s="90" t="s">
        <v>1750</v>
      </c>
      <c r="D670" s="90"/>
      <c r="E670" s="103" t="s">
        <v>1751</v>
      </c>
      <c r="F670" s="90" t="s">
        <v>51</v>
      </c>
      <c r="G670" s="93" t="s">
        <v>703</v>
      </c>
      <c r="H670" s="90"/>
      <c r="I670" s="93" t="s">
        <v>1772</v>
      </c>
      <c r="J670" s="90" t="s">
        <v>72</v>
      </c>
      <c r="K670" s="93" t="s">
        <v>55</v>
      </c>
      <c r="L670" s="114">
        <v>44105</v>
      </c>
      <c r="M670" s="114">
        <f t="shared" si="5"/>
        <v>44135</v>
      </c>
      <c r="N670" s="114">
        <v>44123</v>
      </c>
      <c r="O670" s="114">
        <v>44123</v>
      </c>
      <c r="P670" s="96" t="s">
        <v>232</v>
      </c>
      <c r="Q670" s="96"/>
      <c r="R670" s="90" t="s">
        <v>1781</v>
      </c>
      <c r="S670" s="90"/>
      <c r="T670" s="95" t="s">
        <v>66</v>
      </c>
      <c r="U670" s="90"/>
      <c r="V670" s="131"/>
    </row>
    <row r="671" spans="1:22" s="11" customFormat="1" ht="66" hidden="1" customHeight="1" x14ac:dyDescent="0.25">
      <c r="A671" s="89" t="s">
        <v>1748</v>
      </c>
      <c r="B671" s="90" t="s">
        <v>1749</v>
      </c>
      <c r="C671" s="90" t="s">
        <v>1750</v>
      </c>
      <c r="D671" s="90" t="s">
        <v>1782</v>
      </c>
      <c r="E671" s="103" t="s">
        <v>1751</v>
      </c>
      <c r="F671" s="90" t="s">
        <v>51</v>
      </c>
      <c r="G671" s="93" t="s">
        <v>703</v>
      </c>
      <c r="H671" s="90"/>
      <c r="I671" s="93" t="s">
        <v>1772</v>
      </c>
      <c r="J671" s="90" t="s">
        <v>72</v>
      </c>
      <c r="K671" s="93" t="s">
        <v>55</v>
      </c>
      <c r="L671" s="114">
        <v>44136</v>
      </c>
      <c r="M671" s="114">
        <f t="shared" si="5"/>
        <v>44165</v>
      </c>
      <c r="N671" s="114">
        <v>44160</v>
      </c>
      <c r="O671" s="114">
        <v>44160</v>
      </c>
      <c r="P671" s="96" t="s">
        <v>1783</v>
      </c>
      <c r="Q671" s="96"/>
      <c r="R671" s="90" t="s">
        <v>1784</v>
      </c>
      <c r="S671" s="90"/>
      <c r="T671" s="95" t="s">
        <v>66</v>
      </c>
      <c r="U671" s="90"/>
      <c r="V671" s="131"/>
    </row>
    <row r="672" spans="1:22" s="11" customFormat="1" ht="66" hidden="1" customHeight="1" x14ac:dyDescent="0.25">
      <c r="A672" s="89" t="s">
        <v>1748</v>
      </c>
      <c r="B672" s="90" t="s">
        <v>1773</v>
      </c>
      <c r="C672" s="90" t="s">
        <v>1750</v>
      </c>
      <c r="D672" s="90" t="s">
        <v>1782</v>
      </c>
      <c r="E672" s="103" t="s">
        <v>1751</v>
      </c>
      <c r="F672" s="90" t="s">
        <v>51</v>
      </c>
      <c r="G672" s="93" t="s">
        <v>703</v>
      </c>
      <c r="H672" s="90"/>
      <c r="I672" s="93" t="s">
        <v>1772</v>
      </c>
      <c r="J672" s="90" t="s">
        <v>72</v>
      </c>
      <c r="K672" s="93" t="s">
        <v>55</v>
      </c>
      <c r="L672" s="114">
        <v>44136</v>
      </c>
      <c r="M672" s="114">
        <f t="shared" si="5"/>
        <v>44165</v>
      </c>
      <c r="N672" s="114">
        <v>44160</v>
      </c>
      <c r="O672" s="114">
        <v>44160</v>
      </c>
      <c r="P672" s="96" t="s">
        <v>232</v>
      </c>
      <c r="Q672" s="96"/>
      <c r="R672" s="90" t="s">
        <v>1784</v>
      </c>
      <c r="S672" s="90"/>
      <c r="T672" s="95" t="s">
        <v>66</v>
      </c>
      <c r="U672" s="90"/>
      <c r="V672" s="131"/>
    </row>
    <row r="673" spans="1:22" s="11" customFormat="1" ht="66" hidden="1" customHeight="1" x14ac:dyDescent="0.25">
      <c r="A673" s="89" t="s">
        <v>1748</v>
      </c>
      <c r="B673" s="90" t="s">
        <v>1774</v>
      </c>
      <c r="C673" s="90" t="s">
        <v>1750</v>
      </c>
      <c r="D673" s="90" t="s">
        <v>1782</v>
      </c>
      <c r="E673" s="103" t="s">
        <v>1751</v>
      </c>
      <c r="F673" s="90" t="s">
        <v>51</v>
      </c>
      <c r="G673" s="93" t="s">
        <v>703</v>
      </c>
      <c r="H673" s="90"/>
      <c r="I673" s="93" t="s">
        <v>1772</v>
      </c>
      <c r="J673" s="90" t="s">
        <v>72</v>
      </c>
      <c r="K673" s="93" t="s">
        <v>55</v>
      </c>
      <c r="L673" s="114">
        <v>44136</v>
      </c>
      <c r="M673" s="114">
        <f t="shared" si="5"/>
        <v>44165</v>
      </c>
      <c r="N673" s="114">
        <v>44158</v>
      </c>
      <c r="O673" s="114">
        <v>44158</v>
      </c>
      <c r="P673" s="96" t="s">
        <v>1785</v>
      </c>
      <c r="Q673" s="96"/>
      <c r="R673" s="90" t="s">
        <v>1786</v>
      </c>
      <c r="S673" s="90"/>
      <c r="T673" s="95" t="s">
        <v>66</v>
      </c>
      <c r="U673" s="90"/>
      <c r="V673" s="131"/>
    </row>
    <row r="674" spans="1:22" s="161" customFormat="1" ht="66" hidden="1" customHeight="1" x14ac:dyDescent="0.25">
      <c r="A674" s="113" t="s">
        <v>1748</v>
      </c>
      <c r="B674" s="90" t="s">
        <v>1749</v>
      </c>
      <c r="C674" s="155" t="s">
        <v>1750</v>
      </c>
      <c r="D674" s="90" t="s">
        <v>1787</v>
      </c>
      <c r="E674" s="103" t="s">
        <v>1751</v>
      </c>
      <c r="F674" s="90" t="s">
        <v>51</v>
      </c>
      <c r="G674" s="158" t="s">
        <v>703</v>
      </c>
      <c r="H674" s="155"/>
      <c r="I674" s="158" t="s">
        <v>1772</v>
      </c>
      <c r="J674" s="155" t="s">
        <v>72</v>
      </c>
      <c r="K674" s="158" t="s">
        <v>55</v>
      </c>
      <c r="L674" s="190">
        <v>44166</v>
      </c>
      <c r="M674" s="190">
        <f t="shared" si="5"/>
        <v>44196</v>
      </c>
      <c r="N674" s="190" t="s">
        <v>496</v>
      </c>
      <c r="O674" s="190" t="s">
        <v>496</v>
      </c>
      <c r="P674" s="124"/>
      <c r="Q674" s="124"/>
      <c r="R674" s="155"/>
      <c r="S674" s="155"/>
      <c r="T674" s="159"/>
      <c r="U674" s="155"/>
      <c r="V674" s="160"/>
    </row>
    <row r="675" spans="1:22" s="11" customFormat="1" ht="66" hidden="1" customHeight="1" x14ac:dyDescent="0.25">
      <c r="A675" s="113" t="s">
        <v>1748</v>
      </c>
      <c r="B675" s="90" t="s">
        <v>1773</v>
      </c>
      <c r="C675" s="90" t="s">
        <v>1750</v>
      </c>
      <c r="D675" s="90" t="s">
        <v>1787</v>
      </c>
      <c r="E675" s="103" t="s">
        <v>1751</v>
      </c>
      <c r="F675" s="90" t="s">
        <v>51</v>
      </c>
      <c r="G675" s="93" t="s">
        <v>703</v>
      </c>
      <c r="H675" s="90"/>
      <c r="I675" s="93" t="s">
        <v>1772</v>
      </c>
      <c r="J675" s="90" t="s">
        <v>72</v>
      </c>
      <c r="K675" s="93" t="s">
        <v>55</v>
      </c>
      <c r="L675" s="114">
        <v>44166</v>
      </c>
      <c r="M675" s="114">
        <f t="shared" si="5"/>
        <v>44196</v>
      </c>
      <c r="N675" s="114">
        <v>44179</v>
      </c>
      <c r="O675" s="114">
        <v>44179</v>
      </c>
      <c r="P675" s="96" t="s">
        <v>1788</v>
      </c>
      <c r="Q675" s="96"/>
      <c r="R675" s="90" t="s">
        <v>194</v>
      </c>
      <c r="S675" s="90"/>
      <c r="T675" s="95" t="s">
        <v>66</v>
      </c>
      <c r="U675" s="90"/>
      <c r="V675" s="131"/>
    </row>
    <row r="676" spans="1:22" s="11" customFormat="1" ht="66" hidden="1" customHeight="1" x14ac:dyDescent="0.25">
      <c r="A676" s="113" t="s">
        <v>1748</v>
      </c>
      <c r="B676" s="90" t="s">
        <v>1774</v>
      </c>
      <c r="C676" s="90" t="s">
        <v>1750</v>
      </c>
      <c r="D676" s="90" t="s">
        <v>1787</v>
      </c>
      <c r="E676" s="103" t="s">
        <v>1751</v>
      </c>
      <c r="F676" s="90" t="s">
        <v>51</v>
      </c>
      <c r="G676" s="93" t="s">
        <v>703</v>
      </c>
      <c r="H676" s="90"/>
      <c r="I676" s="93" t="s">
        <v>1772</v>
      </c>
      <c r="J676" s="90" t="s">
        <v>72</v>
      </c>
      <c r="K676" s="93" t="s">
        <v>55</v>
      </c>
      <c r="L676" s="114">
        <v>44166</v>
      </c>
      <c r="M676" s="114">
        <f t="shared" si="5"/>
        <v>44196</v>
      </c>
      <c r="N676" s="114">
        <v>44181</v>
      </c>
      <c r="O676" s="114">
        <v>44181</v>
      </c>
      <c r="P676" s="96" t="s">
        <v>232</v>
      </c>
      <c r="Q676" s="96"/>
      <c r="R676" s="90" t="s">
        <v>194</v>
      </c>
      <c r="S676" s="90"/>
      <c r="T676" s="95" t="s">
        <v>66</v>
      </c>
      <c r="U676" s="90"/>
      <c r="V676" s="131"/>
    </row>
    <row r="677" spans="1:22" s="11" customFormat="1" ht="66" hidden="1" customHeight="1" x14ac:dyDescent="0.25">
      <c r="A677" s="113" t="s">
        <v>1748</v>
      </c>
      <c r="B677" s="90" t="s">
        <v>1749</v>
      </c>
      <c r="C677" s="90" t="s">
        <v>1750</v>
      </c>
      <c r="D677" s="90" t="s">
        <v>1789</v>
      </c>
      <c r="E677" s="92" t="s">
        <v>1751</v>
      </c>
      <c r="F677" s="90" t="s">
        <v>51</v>
      </c>
      <c r="G677" s="93" t="s">
        <v>703</v>
      </c>
      <c r="H677" s="90"/>
      <c r="I677" s="93" t="s">
        <v>1772</v>
      </c>
      <c r="J677" s="90" t="s">
        <v>72</v>
      </c>
      <c r="K677" s="93" t="s">
        <v>55</v>
      </c>
      <c r="L677" s="114">
        <v>44197</v>
      </c>
      <c r="M677" s="114">
        <f t="shared" si="5"/>
        <v>44227</v>
      </c>
      <c r="N677" s="114">
        <v>44222</v>
      </c>
      <c r="O677" s="114">
        <v>44222</v>
      </c>
      <c r="P677" s="96" t="s">
        <v>1790</v>
      </c>
      <c r="Q677" s="96"/>
      <c r="R677" s="90" t="s">
        <v>194</v>
      </c>
      <c r="S677" s="90"/>
      <c r="T677" s="95" t="s">
        <v>66</v>
      </c>
      <c r="U677" s="90"/>
      <c r="V677" s="131"/>
    </row>
    <row r="678" spans="1:22" s="11" customFormat="1" ht="66" hidden="1" customHeight="1" x14ac:dyDescent="0.25">
      <c r="A678" s="89" t="s">
        <v>1748</v>
      </c>
      <c r="B678" s="90" t="s">
        <v>1773</v>
      </c>
      <c r="C678" s="90" t="s">
        <v>1750</v>
      </c>
      <c r="D678" s="90" t="s">
        <v>1789</v>
      </c>
      <c r="E678" s="92" t="s">
        <v>1751</v>
      </c>
      <c r="F678" s="90" t="s">
        <v>51</v>
      </c>
      <c r="G678" s="93" t="s">
        <v>703</v>
      </c>
      <c r="H678" s="90"/>
      <c r="I678" s="93" t="s">
        <v>1772</v>
      </c>
      <c r="J678" s="90" t="s">
        <v>72</v>
      </c>
      <c r="K678" s="93" t="s">
        <v>55</v>
      </c>
      <c r="L678" s="114">
        <v>44197</v>
      </c>
      <c r="M678" s="114">
        <f>EOMONTH(L678,1)</f>
        <v>44255</v>
      </c>
      <c r="N678" s="114" t="s">
        <v>496</v>
      </c>
      <c r="O678" s="114" t="s">
        <v>496</v>
      </c>
      <c r="P678" s="96"/>
      <c r="Q678" s="96"/>
      <c r="R678" s="90"/>
      <c r="S678" s="90"/>
      <c r="T678" s="95"/>
      <c r="U678" s="90"/>
      <c r="V678" s="131"/>
    </row>
    <row r="679" spans="1:22" s="11" customFormat="1" ht="66" hidden="1" customHeight="1" x14ac:dyDescent="0.25">
      <c r="A679" s="113" t="s">
        <v>1748</v>
      </c>
      <c r="B679" s="90" t="s">
        <v>1774</v>
      </c>
      <c r="C679" s="90" t="s">
        <v>1750</v>
      </c>
      <c r="D679" s="90" t="s">
        <v>1789</v>
      </c>
      <c r="E679" s="92" t="s">
        <v>1751</v>
      </c>
      <c r="F679" s="90" t="s">
        <v>51</v>
      </c>
      <c r="G679" s="93" t="s">
        <v>703</v>
      </c>
      <c r="H679" s="90"/>
      <c r="I679" s="93" t="s">
        <v>1772</v>
      </c>
      <c r="J679" s="90" t="s">
        <v>72</v>
      </c>
      <c r="K679" s="93" t="s">
        <v>55</v>
      </c>
      <c r="L679" s="114">
        <v>44197</v>
      </c>
      <c r="M679" s="114">
        <f t="shared" ref="M679:M721" si="6">EOMONTH(L679,0)</f>
        <v>44227</v>
      </c>
      <c r="N679" s="114">
        <v>44221</v>
      </c>
      <c r="O679" s="114">
        <v>44221</v>
      </c>
      <c r="P679" s="96" t="s">
        <v>1791</v>
      </c>
      <c r="Q679" s="96"/>
      <c r="R679" s="90" t="s">
        <v>194</v>
      </c>
      <c r="S679" s="90"/>
      <c r="T679" s="95" t="s">
        <v>66</v>
      </c>
      <c r="U679" s="90"/>
      <c r="V679" s="131"/>
    </row>
    <row r="680" spans="1:22" s="11" customFormat="1" ht="66" hidden="1" customHeight="1" x14ac:dyDescent="0.25">
      <c r="A680" s="89" t="s">
        <v>1748</v>
      </c>
      <c r="B680" s="90" t="s">
        <v>1749</v>
      </c>
      <c r="C680" s="90" t="s">
        <v>1750</v>
      </c>
      <c r="D680" s="90" t="s">
        <v>1792</v>
      </c>
      <c r="E680" s="92" t="s">
        <v>1751</v>
      </c>
      <c r="F680" s="90" t="s">
        <v>51</v>
      </c>
      <c r="G680" s="93" t="s">
        <v>703</v>
      </c>
      <c r="H680" s="90"/>
      <c r="I680" s="93" t="s">
        <v>1772</v>
      </c>
      <c r="J680" s="90" t="s">
        <v>72</v>
      </c>
      <c r="K680" s="93" t="s">
        <v>55</v>
      </c>
      <c r="L680" s="114">
        <v>44228</v>
      </c>
      <c r="M680" s="114">
        <f t="shared" si="6"/>
        <v>44255</v>
      </c>
      <c r="N680" s="114" t="s">
        <v>496</v>
      </c>
      <c r="O680" s="114" t="s">
        <v>496</v>
      </c>
      <c r="P680" s="96"/>
      <c r="Q680" s="96"/>
      <c r="R680" s="90"/>
      <c r="S680" s="90"/>
      <c r="T680" s="95"/>
      <c r="U680" s="90"/>
      <c r="V680" s="131"/>
    </row>
    <row r="681" spans="1:22" s="11" customFormat="1" ht="66" hidden="1" customHeight="1" x14ac:dyDescent="0.25">
      <c r="A681" s="89" t="s">
        <v>1748</v>
      </c>
      <c r="B681" s="90" t="s">
        <v>1773</v>
      </c>
      <c r="C681" s="90" t="s">
        <v>1750</v>
      </c>
      <c r="D681" s="90" t="s">
        <v>1792</v>
      </c>
      <c r="E681" s="92" t="s">
        <v>1751</v>
      </c>
      <c r="F681" s="90" t="s">
        <v>51</v>
      </c>
      <c r="G681" s="93" t="s">
        <v>703</v>
      </c>
      <c r="H681" s="90"/>
      <c r="I681" s="93" t="s">
        <v>1772</v>
      </c>
      <c r="J681" s="90" t="s">
        <v>72</v>
      </c>
      <c r="K681" s="93" t="s">
        <v>55</v>
      </c>
      <c r="L681" s="114">
        <v>44228</v>
      </c>
      <c r="M681" s="114">
        <f t="shared" si="6"/>
        <v>44255</v>
      </c>
      <c r="N681" s="114" t="s">
        <v>496</v>
      </c>
      <c r="O681" s="114" t="s">
        <v>496</v>
      </c>
      <c r="P681" s="96"/>
      <c r="Q681" s="96"/>
      <c r="R681" s="90"/>
      <c r="S681" s="90"/>
      <c r="T681" s="95"/>
      <c r="U681" s="90"/>
      <c r="V681" s="131"/>
    </row>
    <row r="682" spans="1:22" s="11" customFormat="1" ht="66" hidden="1" customHeight="1" x14ac:dyDescent="0.25">
      <c r="A682" s="89" t="s">
        <v>1748</v>
      </c>
      <c r="B682" s="90" t="s">
        <v>1774</v>
      </c>
      <c r="C682" s="90" t="s">
        <v>1750</v>
      </c>
      <c r="D682" s="90" t="s">
        <v>1792</v>
      </c>
      <c r="E682" s="92" t="s">
        <v>1751</v>
      </c>
      <c r="F682" s="90" t="s">
        <v>51</v>
      </c>
      <c r="G682" s="93" t="s">
        <v>703</v>
      </c>
      <c r="H682" s="90"/>
      <c r="I682" s="93" t="s">
        <v>1772</v>
      </c>
      <c r="J682" s="90" t="s">
        <v>72</v>
      </c>
      <c r="K682" s="93" t="s">
        <v>55</v>
      </c>
      <c r="L682" s="114">
        <v>44228</v>
      </c>
      <c r="M682" s="114">
        <f t="shared" si="6"/>
        <v>44255</v>
      </c>
      <c r="N682" s="114" t="s">
        <v>496</v>
      </c>
      <c r="O682" s="114" t="s">
        <v>496</v>
      </c>
      <c r="P682" s="96"/>
      <c r="Q682" s="96"/>
      <c r="R682" s="90"/>
      <c r="S682" s="90"/>
      <c r="T682" s="95"/>
      <c r="U682" s="90"/>
      <c r="V682" s="131"/>
    </row>
    <row r="683" spans="1:22" s="11" customFormat="1" ht="66" hidden="1" customHeight="1" x14ac:dyDescent="0.25">
      <c r="A683" s="89" t="s">
        <v>1748</v>
      </c>
      <c r="B683" s="90" t="s">
        <v>1749</v>
      </c>
      <c r="C683" s="90" t="s">
        <v>1750</v>
      </c>
      <c r="D683" s="90" t="s">
        <v>1793</v>
      </c>
      <c r="E683" s="92" t="s">
        <v>1751</v>
      </c>
      <c r="F683" s="90" t="s">
        <v>51</v>
      </c>
      <c r="G683" s="93" t="s">
        <v>703</v>
      </c>
      <c r="H683" s="90"/>
      <c r="I683" s="93" t="s">
        <v>1772</v>
      </c>
      <c r="J683" s="90" t="s">
        <v>72</v>
      </c>
      <c r="K683" s="93" t="s">
        <v>55</v>
      </c>
      <c r="L683" s="114">
        <v>44256</v>
      </c>
      <c r="M683" s="114">
        <f t="shared" si="6"/>
        <v>44286</v>
      </c>
      <c r="N683" s="114">
        <v>44259</v>
      </c>
      <c r="O683" s="114">
        <v>44259</v>
      </c>
      <c r="P683" s="96" t="s">
        <v>1794</v>
      </c>
      <c r="Q683" s="96"/>
      <c r="R683" s="90" t="s">
        <v>233</v>
      </c>
      <c r="S683" s="90"/>
      <c r="T683" s="95" t="s">
        <v>66</v>
      </c>
      <c r="U683" s="90"/>
      <c r="V683" s="131"/>
    </row>
    <row r="684" spans="1:22" s="11" customFormat="1" ht="66" hidden="1" customHeight="1" x14ac:dyDescent="0.25">
      <c r="A684" s="89" t="s">
        <v>1748</v>
      </c>
      <c r="B684" s="90" t="s">
        <v>1773</v>
      </c>
      <c r="C684" s="90" t="s">
        <v>1750</v>
      </c>
      <c r="D684" s="90" t="s">
        <v>1793</v>
      </c>
      <c r="E684" s="92" t="s">
        <v>1751</v>
      </c>
      <c r="F684" s="90" t="s">
        <v>51</v>
      </c>
      <c r="G684" s="93" t="s">
        <v>703</v>
      </c>
      <c r="H684" s="90"/>
      <c r="I684" s="93" t="s">
        <v>1772</v>
      </c>
      <c r="J684" s="90" t="s">
        <v>72</v>
      </c>
      <c r="K684" s="93" t="s">
        <v>55</v>
      </c>
      <c r="L684" s="114">
        <v>44256</v>
      </c>
      <c r="M684" s="114">
        <f t="shared" si="6"/>
        <v>44286</v>
      </c>
      <c r="N684" s="114">
        <v>44258</v>
      </c>
      <c r="O684" s="114">
        <v>44258</v>
      </c>
      <c r="P684" s="96" t="s">
        <v>1795</v>
      </c>
      <c r="Q684" s="96"/>
      <c r="R684" s="90" t="s">
        <v>233</v>
      </c>
      <c r="S684" s="90"/>
      <c r="T684" s="95" t="s">
        <v>66</v>
      </c>
      <c r="U684" s="90"/>
      <c r="V684" s="131"/>
    </row>
    <row r="685" spans="1:22" s="11" customFormat="1" ht="66" hidden="1" customHeight="1" x14ac:dyDescent="0.25">
      <c r="A685" s="89" t="s">
        <v>1748</v>
      </c>
      <c r="B685" s="90" t="s">
        <v>1774</v>
      </c>
      <c r="C685" s="90" t="s">
        <v>1750</v>
      </c>
      <c r="D685" s="90" t="s">
        <v>1793</v>
      </c>
      <c r="E685" s="92" t="s">
        <v>1751</v>
      </c>
      <c r="F685" s="90" t="s">
        <v>51</v>
      </c>
      <c r="G685" s="93" t="s">
        <v>703</v>
      </c>
      <c r="H685" s="90"/>
      <c r="I685" s="93" t="s">
        <v>1772</v>
      </c>
      <c r="J685" s="90" t="s">
        <v>72</v>
      </c>
      <c r="K685" s="93" t="s">
        <v>55</v>
      </c>
      <c r="L685" s="114">
        <v>44256</v>
      </c>
      <c r="M685" s="114">
        <f t="shared" si="6"/>
        <v>44286</v>
      </c>
      <c r="N685" s="114">
        <v>44259</v>
      </c>
      <c r="O685" s="114">
        <v>44259</v>
      </c>
      <c r="P685" s="96" t="s">
        <v>232</v>
      </c>
      <c r="Q685" s="96"/>
      <c r="R685" s="90" t="s">
        <v>233</v>
      </c>
      <c r="S685" s="90"/>
      <c r="T685" s="95" t="s">
        <v>66</v>
      </c>
      <c r="U685" s="90"/>
      <c r="V685" s="131"/>
    </row>
    <row r="686" spans="1:22" s="11" customFormat="1" ht="66" hidden="1" customHeight="1" x14ac:dyDescent="0.25">
      <c r="A686" s="89" t="s">
        <v>1748</v>
      </c>
      <c r="B686" s="90" t="s">
        <v>1749</v>
      </c>
      <c r="C686" s="90" t="s">
        <v>1750</v>
      </c>
      <c r="D686" s="90" t="s">
        <v>1796</v>
      </c>
      <c r="E686" s="92" t="s">
        <v>1751</v>
      </c>
      <c r="F686" s="90" t="s">
        <v>51</v>
      </c>
      <c r="G686" s="93" t="s">
        <v>703</v>
      </c>
      <c r="H686" s="90"/>
      <c r="I686" s="93" t="s">
        <v>1772</v>
      </c>
      <c r="J686" s="90" t="s">
        <v>72</v>
      </c>
      <c r="K686" s="93" t="s">
        <v>55</v>
      </c>
      <c r="L686" s="114">
        <v>44287</v>
      </c>
      <c r="M686" s="114">
        <f t="shared" si="6"/>
        <v>44316</v>
      </c>
      <c r="N686" s="114">
        <v>44305</v>
      </c>
      <c r="O686" s="114">
        <v>44305</v>
      </c>
      <c r="P686" s="96" t="s">
        <v>1797</v>
      </c>
      <c r="Q686" s="96"/>
      <c r="R686" s="90" t="s">
        <v>1798</v>
      </c>
      <c r="S686" s="90"/>
      <c r="T686" s="95" t="s">
        <v>66</v>
      </c>
      <c r="U686" s="90"/>
      <c r="V686" s="131"/>
    </row>
    <row r="687" spans="1:22" s="11" customFormat="1" ht="66" hidden="1" customHeight="1" x14ac:dyDescent="0.25">
      <c r="A687" s="89" t="s">
        <v>1748</v>
      </c>
      <c r="B687" s="90" t="s">
        <v>1773</v>
      </c>
      <c r="C687" s="90" t="s">
        <v>1750</v>
      </c>
      <c r="D687" s="90" t="s">
        <v>1796</v>
      </c>
      <c r="E687" s="92" t="s">
        <v>1751</v>
      </c>
      <c r="F687" s="90" t="s">
        <v>51</v>
      </c>
      <c r="G687" s="93" t="s">
        <v>703</v>
      </c>
      <c r="H687" s="90"/>
      <c r="I687" s="93" t="s">
        <v>1772</v>
      </c>
      <c r="J687" s="90" t="s">
        <v>72</v>
      </c>
      <c r="K687" s="93" t="s">
        <v>55</v>
      </c>
      <c r="L687" s="114">
        <v>44287</v>
      </c>
      <c r="M687" s="114">
        <f t="shared" si="6"/>
        <v>44316</v>
      </c>
      <c r="N687" s="114">
        <v>44314</v>
      </c>
      <c r="O687" s="114">
        <v>44314</v>
      </c>
      <c r="P687" s="96" t="s">
        <v>1797</v>
      </c>
      <c r="Q687" s="96"/>
      <c r="R687" s="90" t="s">
        <v>1799</v>
      </c>
      <c r="S687" s="90"/>
      <c r="T687" s="95" t="s">
        <v>66</v>
      </c>
      <c r="U687" s="90"/>
      <c r="V687" s="131"/>
    </row>
    <row r="688" spans="1:22" s="11" customFormat="1" ht="66" hidden="1" customHeight="1" x14ac:dyDescent="0.25">
      <c r="A688" s="89" t="s">
        <v>1748</v>
      </c>
      <c r="B688" s="90" t="s">
        <v>1774</v>
      </c>
      <c r="C688" s="90" t="s">
        <v>1750</v>
      </c>
      <c r="D688" s="90" t="s">
        <v>1796</v>
      </c>
      <c r="E688" s="92" t="s">
        <v>1751</v>
      </c>
      <c r="F688" s="90" t="s">
        <v>51</v>
      </c>
      <c r="G688" s="93" t="s">
        <v>703</v>
      </c>
      <c r="H688" s="90"/>
      <c r="I688" s="93" t="s">
        <v>1772</v>
      </c>
      <c r="J688" s="90" t="s">
        <v>72</v>
      </c>
      <c r="K688" s="93" t="s">
        <v>55</v>
      </c>
      <c r="L688" s="114">
        <v>44287</v>
      </c>
      <c r="M688" s="114">
        <f t="shared" si="6"/>
        <v>44316</v>
      </c>
      <c r="N688" s="114">
        <v>44308</v>
      </c>
      <c r="O688" s="114">
        <v>44308</v>
      </c>
      <c r="P688" s="96" t="s">
        <v>1797</v>
      </c>
      <c r="Q688" s="96"/>
      <c r="R688" s="90" t="s">
        <v>1800</v>
      </c>
      <c r="S688" s="90"/>
      <c r="T688" s="95" t="s">
        <v>66</v>
      </c>
      <c r="U688" s="90"/>
      <c r="V688" s="131"/>
    </row>
    <row r="689" spans="1:22" s="11" customFormat="1" ht="66" hidden="1" customHeight="1" x14ac:dyDescent="0.25">
      <c r="A689" s="89" t="s">
        <v>1748</v>
      </c>
      <c r="B689" s="90" t="s">
        <v>1749</v>
      </c>
      <c r="C689" s="90" t="s">
        <v>1750</v>
      </c>
      <c r="D689" s="90" t="s">
        <v>1801</v>
      </c>
      <c r="E689" s="92" t="s">
        <v>1751</v>
      </c>
      <c r="F689" s="90" t="s">
        <v>51</v>
      </c>
      <c r="G689" s="93" t="s">
        <v>703</v>
      </c>
      <c r="H689" s="90"/>
      <c r="I689" s="93" t="s">
        <v>1772</v>
      </c>
      <c r="J689" s="90" t="s">
        <v>72</v>
      </c>
      <c r="K689" s="93" t="s">
        <v>55</v>
      </c>
      <c r="L689" s="114">
        <v>44317</v>
      </c>
      <c r="M689" s="114">
        <f t="shared" si="6"/>
        <v>44347</v>
      </c>
      <c r="N689" s="127" t="s">
        <v>496</v>
      </c>
      <c r="O689" s="127" t="s">
        <v>496</v>
      </c>
      <c r="P689" s="96" t="s">
        <v>1802</v>
      </c>
      <c r="Q689" s="96"/>
      <c r="R689" s="90"/>
      <c r="S689" s="90"/>
      <c r="T689" s="95"/>
      <c r="U689" s="90"/>
      <c r="V689" s="131"/>
    </row>
    <row r="690" spans="1:22" s="11" customFormat="1" ht="66" hidden="1" customHeight="1" x14ac:dyDescent="0.25">
      <c r="A690" s="89" t="s">
        <v>1748</v>
      </c>
      <c r="B690" s="90" t="s">
        <v>1773</v>
      </c>
      <c r="C690" s="90" t="s">
        <v>1750</v>
      </c>
      <c r="D690" s="90" t="s">
        <v>1801</v>
      </c>
      <c r="E690" s="92" t="s">
        <v>1751</v>
      </c>
      <c r="F690" s="90" t="s">
        <v>51</v>
      </c>
      <c r="G690" s="93" t="s">
        <v>703</v>
      </c>
      <c r="H690" s="90"/>
      <c r="I690" s="93" t="s">
        <v>1772</v>
      </c>
      <c r="J690" s="90" t="s">
        <v>72</v>
      </c>
      <c r="K690" s="93" t="s">
        <v>55</v>
      </c>
      <c r="L690" s="114">
        <v>44317</v>
      </c>
      <c r="M690" s="114">
        <f t="shared" si="6"/>
        <v>44347</v>
      </c>
      <c r="N690" s="114">
        <v>44342</v>
      </c>
      <c r="O690" s="114">
        <v>44342</v>
      </c>
      <c r="P690" s="96" t="s">
        <v>1803</v>
      </c>
      <c r="Q690" s="96"/>
      <c r="R690" s="90" t="s">
        <v>156</v>
      </c>
      <c r="S690" s="90"/>
      <c r="T690" s="95" t="s">
        <v>66</v>
      </c>
      <c r="U690" s="90"/>
      <c r="V690" s="131"/>
    </row>
    <row r="691" spans="1:22" s="11" customFormat="1" ht="66" hidden="1" customHeight="1" x14ac:dyDescent="0.25">
      <c r="A691" s="89" t="s">
        <v>1748</v>
      </c>
      <c r="B691" s="90" t="s">
        <v>1774</v>
      </c>
      <c r="C691" s="90" t="s">
        <v>1750</v>
      </c>
      <c r="D691" s="90" t="s">
        <v>1801</v>
      </c>
      <c r="E691" s="92" t="s">
        <v>1751</v>
      </c>
      <c r="F691" s="90" t="s">
        <v>51</v>
      </c>
      <c r="G691" s="93" t="s">
        <v>703</v>
      </c>
      <c r="H691" s="90"/>
      <c r="I691" s="93" t="s">
        <v>1772</v>
      </c>
      <c r="J691" s="90" t="s">
        <v>72</v>
      </c>
      <c r="K691" s="93" t="s">
        <v>55</v>
      </c>
      <c r="L691" s="114">
        <v>44317</v>
      </c>
      <c r="M691" s="114">
        <f t="shared" si="6"/>
        <v>44347</v>
      </c>
      <c r="N691" s="114">
        <v>44342</v>
      </c>
      <c r="O691" s="114">
        <v>44342</v>
      </c>
      <c r="P691" s="96" t="s">
        <v>1804</v>
      </c>
      <c r="Q691" s="96"/>
      <c r="R691" s="90" t="s">
        <v>156</v>
      </c>
      <c r="S691" s="90"/>
      <c r="T691" s="95" t="s">
        <v>66</v>
      </c>
      <c r="U691" s="90"/>
      <c r="V691" s="131"/>
    </row>
    <row r="692" spans="1:22" s="11" customFormat="1" ht="66" hidden="1" customHeight="1" x14ac:dyDescent="0.25">
      <c r="A692" s="89" t="s">
        <v>1748</v>
      </c>
      <c r="B692" s="90" t="s">
        <v>1749</v>
      </c>
      <c r="C692" s="90" t="s">
        <v>1750</v>
      </c>
      <c r="D692" s="90" t="s">
        <v>1805</v>
      </c>
      <c r="E692" s="92" t="s">
        <v>1751</v>
      </c>
      <c r="F692" s="90" t="s">
        <v>51</v>
      </c>
      <c r="G692" s="93" t="s">
        <v>703</v>
      </c>
      <c r="H692" s="90"/>
      <c r="I692" s="93" t="s">
        <v>1772</v>
      </c>
      <c r="J692" s="90" t="s">
        <v>72</v>
      </c>
      <c r="K692" s="93" t="s">
        <v>55</v>
      </c>
      <c r="L692" s="114">
        <v>44348</v>
      </c>
      <c r="M692" s="114">
        <f t="shared" si="6"/>
        <v>44377</v>
      </c>
      <c r="N692" s="94" t="s">
        <v>496</v>
      </c>
      <c r="O692" s="114" t="s">
        <v>496</v>
      </c>
      <c r="P692" s="96"/>
      <c r="Q692" s="96"/>
      <c r="R692" s="90"/>
      <c r="S692" s="90"/>
      <c r="T692" s="95"/>
      <c r="U692" s="90"/>
      <c r="V692" s="131"/>
    </row>
    <row r="693" spans="1:22" s="11" customFormat="1" ht="66" hidden="1" customHeight="1" x14ac:dyDescent="0.25">
      <c r="A693" s="89" t="s">
        <v>1748</v>
      </c>
      <c r="B693" s="90" t="s">
        <v>1773</v>
      </c>
      <c r="C693" s="90" t="s">
        <v>1750</v>
      </c>
      <c r="D693" s="90" t="s">
        <v>1805</v>
      </c>
      <c r="E693" s="92" t="s">
        <v>1751</v>
      </c>
      <c r="F693" s="90" t="s">
        <v>51</v>
      </c>
      <c r="G693" s="93" t="s">
        <v>703</v>
      </c>
      <c r="H693" s="90"/>
      <c r="I693" s="93" t="s">
        <v>1772</v>
      </c>
      <c r="J693" s="90" t="s">
        <v>72</v>
      </c>
      <c r="K693" s="93" t="s">
        <v>55</v>
      </c>
      <c r="L693" s="114">
        <v>44348</v>
      </c>
      <c r="M693" s="114">
        <f t="shared" si="6"/>
        <v>44377</v>
      </c>
      <c r="N693" s="114">
        <v>44377</v>
      </c>
      <c r="O693" s="114">
        <v>44377</v>
      </c>
      <c r="P693" s="96" t="s">
        <v>1806</v>
      </c>
      <c r="Q693" s="96"/>
      <c r="R693" s="90" t="s">
        <v>354</v>
      </c>
      <c r="S693" s="90"/>
      <c r="T693" s="95" t="s">
        <v>66</v>
      </c>
      <c r="U693" s="90"/>
      <c r="V693" s="131"/>
    </row>
    <row r="694" spans="1:22" s="11" customFormat="1" ht="66" hidden="1" customHeight="1" x14ac:dyDescent="0.25">
      <c r="A694" s="89" t="s">
        <v>1748</v>
      </c>
      <c r="B694" s="90" t="s">
        <v>1774</v>
      </c>
      <c r="C694" s="90" t="s">
        <v>1750</v>
      </c>
      <c r="D694" s="90" t="s">
        <v>1805</v>
      </c>
      <c r="E694" s="92" t="s">
        <v>1751</v>
      </c>
      <c r="F694" s="90" t="s">
        <v>51</v>
      </c>
      <c r="G694" s="93" t="s">
        <v>703</v>
      </c>
      <c r="H694" s="90"/>
      <c r="I694" s="93" t="s">
        <v>1772</v>
      </c>
      <c r="J694" s="90" t="s">
        <v>72</v>
      </c>
      <c r="K694" s="93" t="s">
        <v>55</v>
      </c>
      <c r="L694" s="114">
        <v>44348</v>
      </c>
      <c r="M694" s="114">
        <f t="shared" si="6"/>
        <v>44377</v>
      </c>
      <c r="N694" s="114">
        <v>44377</v>
      </c>
      <c r="O694" s="114">
        <v>44377</v>
      </c>
      <c r="P694" s="96" t="s">
        <v>1807</v>
      </c>
      <c r="Q694" s="96"/>
      <c r="R694" s="90" t="s">
        <v>853</v>
      </c>
      <c r="S694" s="90"/>
      <c r="T694" s="95" t="s">
        <v>75</v>
      </c>
      <c r="U694" s="90"/>
      <c r="V694" s="131"/>
    </row>
    <row r="695" spans="1:22" s="11" customFormat="1" ht="66" hidden="1" customHeight="1" x14ac:dyDescent="0.25">
      <c r="A695" s="89" t="s">
        <v>1748</v>
      </c>
      <c r="B695" s="90" t="s">
        <v>1749</v>
      </c>
      <c r="C695" s="90" t="s">
        <v>1750</v>
      </c>
      <c r="D695" s="90" t="s">
        <v>1808</v>
      </c>
      <c r="E695" s="92" t="s">
        <v>1751</v>
      </c>
      <c r="F695" s="90" t="s">
        <v>51</v>
      </c>
      <c r="G695" s="93" t="s">
        <v>703</v>
      </c>
      <c r="H695" s="90"/>
      <c r="I695" s="93" t="s">
        <v>1772</v>
      </c>
      <c r="J695" s="90" t="s">
        <v>72</v>
      </c>
      <c r="K695" s="93" t="s">
        <v>55</v>
      </c>
      <c r="L695" s="114">
        <v>44378</v>
      </c>
      <c r="M695" s="114">
        <f t="shared" si="6"/>
        <v>44408</v>
      </c>
      <c r="N695" s="114">
        <v>44383</v>
      </c>
      <c r="O695" s="114">
        <v>44383</v>
      </c>
      <c r="P695" s="96" t="s">
        <v>1809</v>
      </c>
      <c r="Q695" s="96"/>
      <c r="R695" s="90" t="s">
        <v>853</v>
      </c>
      <c r="S695" s="90"/>
      <c r="T695" s="95" t="s">
        <v>66</v>
      </c>
      <c r="U695" s="90"/>
      <c r="V695" s="131"/>
    </row>
    <row r="696" spans="1:22" s="11" customFormat="1" ht="66" hidden="1" customHeight="1" x14ac:dyDescent="0.25">
      <c r="A696" s="89" t="s">
        <v>1748</v>
      </c>
      <c r="B696" s="90" t="s">
        <v>1773</v>
      </c>
      <c r="C696" s="90" t="s">
        <v>1750</v>
      </c>
      <c r="D696" s="90" t="s">
        <v>1808</v>
      </c>
      <c r="E696" s="92" t="s">
        <v>1751</v>
      </c>
      <c r="F696" s="90" t="s">
        <v>51</v>
      </c>
      <c r="G696" s="93" t="s">
        <v>703</v>
      </c>
      <c r="H696" s="90"/>
      <c r="I696" s="93" t="s">
        <v>1772</v>
      </c>
      <c r="J696" s="90" t="s">
        <v>72</v>
      </c>
      <c r="K696" s="93" t="s">
        <v>55</v>
      </c>
      <c r="L696" s="114">
        <v>44378</v>
      </c>
      <c r="M696" s="114">
        <f t="shared" si="6"/>
        <v>44408</v>
      </c>
      <c r="N696" s="114" t="s">
        <v>496</v>
      </c>
      <c r="O696" s="114" t="s">
        <v>496</v>
      </c>
      <c r="P696" s="96"/>
      <c r="Q696" s="96"/>
      <c r="R696" s="90"/>
      <c r="S696" s="90"/>
      <c r="T696" s="95"/>
      <c r="U696" s="90"/>
      <c r="V696" s="131"/>
    </row>
    <row r="697" spans="1:22" s="11" customFormat="1" ht="66" hidden="1" customHeight="1" x14ac:dyDescent="0.25">
      <c r="A697" s="89" t="s">
        <v>1748</v>
      </c>
      <c r="B697" s="90" t="s">
        <v>1774</v>
      </c>
      <c r="C697" s="90" t="s">
        <v>1750</v>
      </c>
      <c r="D697" s="90" t="s">
        <v>1808</v>
      </c>
      <c r="E697" s="92" t="s">
        <v>1751</v>
      </c>
      <c r="F697" s="90" t="s">
        <v>51</v>
      </c>
      <c r="G697" s="93" t="s">
        <v>703</v>
      </c>
      <c r="H697" s="90"/>
      <c r="I697" s="93" t="s">
        <v>1772</v>
      </c>
      <c r="J697" s="90" t="s">
        <v>72</v>
      </c>
      <c r="K697" s="93" t="s">
        <v>55</v>
      </c>
      <c r="L697" s="114">
        <v>44378</v>
      </c>
      <c r="M697" s="114">
        <f t="shared" si="6"/>
        <v>44408</v>
      </c>
      <c r="N697" s="114" t="s">
        <v>496</v>
      </c>
      <c r="O697" s="114" t="s">
        <v>496</v>
      </c>
      <c r="P697" s="96"/>
      <c r="Q697" s="96"/>
      <c r="R697" s="90"/>
      <c r="S697" s="90"/>
      <c r="T697" s="95"/>
      <c r="U697" s="90"/>
      <c r="V697" s="131"/>
    </row>
    <row r="698" spans="1:22" s="11" customFormat="1" ht="66" hidden="1" customHeight="1" x14ac:dyDescent="0.25">
      <c r="A698" s="89" t="s">
        <v>1748</v>
      </c>
      <c r="B698" s="90" t="s">
        <v>1749</v>
      </c>
      <c r="C698" s="90" t="s">
        <v>1750</v>
      </c>
      <c r="D698" s="90" t="s">
        <v>1810</v>
      </c>
      <c r="E698" s="92" t="s">
        <v>1751</v>
      </c>
      <c r="F698" s="90" t="s">
        <v>51</v>
      </c>
      <c r="G698" s="93" t="s">
        <v>703</v>
      </c>
      <c r="H698" s="90"/>
      <c r="I698" s="93" t="s">
        <v>1772</v>
      </c>
      <c r="J698" s="90" t="s">
        <v>72</v>
      </c>
      <c r="K698" s="93" t="s">
        <v>55</v>
      </c>
      <c r="L698" s="114">
        <v>44409</v>
      </c>
      <c r="M698" s="114">
        <f t="shared" si="6"/>
        <v>44439</v>
      </c>
      <c r="N698" s="114">
        <v>44439</v>
      </c>
      <c r="O698" s="114">
        <v>44440</v>
      </c>
      <c r="P698" s="96" t="s">
        <v>1811</v>
      </c>
      <c r="Q698" s="96"/>
      <c r="R698" s="90" t="s">
        <v>197</v>
      </c>
      <c r="S698" s="90"/>
      <c r="T698" s="95" t="s">
        <v>75</v>
      </c>
      <c r="U698" s="90"/>
      <c r="V698" s="131"/>
    </row>
    <row r="699" spans="1:22" s="11" customFormat="1" ht="66" hidden="1" customHeight="1" x14ac:dyDescent="0.25">
      <c r="A699" s="89" t="s">
        <v>1748</v>
      </c>
      <c r="B699" s="90" t="s">
        <v>1773</v>
      </c>
      <c r="C699" s="90" t="s">
        <v>1750</v>
      </c>
      <c r="D699" s="90" t="s">
        <v>1810</v>
      </c>
      <c r="E699" s="92" t="s">
        <v>1751</v>
      </c>
      <c r="F699" s="90" t="s">
        <v>51</v>
      </c>
      <c r="G699" s="93" t="s">
        <v>703</v>
      </c>
      <c r="H699" s="90"/>
      <c r="I699" s="93" t="s">
        <v>1772</v>
      </c>
      <c r="J699" s="90" t="s">
        <v>72</v>
      </c>
      <c r="K699" s="93" t="s">
        <v>55</v>
      </c>
      <c r="L699" s="114">
        <v>44409</v>
      </c>
      <c r="M699" s="114">
        <f t="shared" si="6"/>
        <v>44439</v>
      </c>
      <c r="N699" s="114">
        <v>44440</v>
      </c>
      <c r="O699" s="114">
        <v>44440</v>
      </c>
      <c r="P699" s="96" t="s">
        <v>1812</v>
      </c>
      <c r="Q699" s="96"/>
      <c r="R699" s="90" t="s">
        <v>197</v>
      </c>
      <c r="S699" s="90"/>
      <c r="T699" s="95" t="s">
        <v>75</v>
      </c>
      <c r="U699" s="90"/>
      <c r="V699" s="131"/>
    </row>
    <row r="700" spans="1:22" s="11" customFormat="1" ht="66" hidden="1" customHeight="1" x14ac:dyDescent="0.25">
      <c r="A700" s="89" t="s">
        <v>1748</v>
      </c>
      <c r="B700" s="90" t="s">
        <v>1774</v>
      </c>
      <c r="C700" s="90" t="s">
        <v>1750</v>
      </c>
      <c r="D700" s="90" t="s">
        <v>1810</v>
      </c>
      <c r="E700" s="92" t="s">
        <v>1751</v>
      </c>
      <c r="F700" s="90" t="s">
        <v>51</v>
      </c>
      <c r="G700" s="93" t="s">
        <v>703</v>
      </c>
      <c r="H700" s="90"/>
      <c r="I700" s="93" t="s">
        <v>1772</v>
      </c>
      <c r="J700" s="90" t="s">
        <v>72</v>
      </c>
      <c r="K700" s="93" t="s">
        <v>55</v>
      </c>
      <c r="L700" s="114">
        <v>44409</v>
      </c>
      <c r="M700" s="114">
        <f t="shared" si="6"/>
        <v>44439</v>
      </c>
      <c r="N700" s="114">
        <v>44440</v>
      </c>
      <c r="O700" s="114">
        <v>44440</v>
      </c>
      <c r="P700" s="96" t="s">
        <v>1812</v>
      </c>
      <c r="Q700" s="96"/>
      <c r="R700" s="90" t="s">
        <v>197</v>
      </c>
      <c r="S700" s="90"/>
      <c r="T700" s="95" t="s">
        <v>75</v>
      </c>
      <c r="U700" s="90"/>
      <c r="V700" s="131"/>
    </row>
    <row r="701" spans="1:22" s="11" customFormat="1" ht="66" hidden="1" customHeight="1" x14ac:dyDescent="0.25">
      <c r="A701" s="89" t="s">
        <v>1748</v>
      </c>
      <c r="B701" s="90" t="s">
        <v>1749</v>
      </c>
      <c r="C701" s="90" t="s">
        <v>1750</v>
      </c>
      <c r="D701" s="90" t="s">
        <v>1813</v>
      </c>
      <c r="E701" s="92" t="s">
        <v>1751</v>
      </c>
      <c r="F701" s="90" t="s">
        <v>51</v>
      </c>
      <c r="G701" s="93" t="s">
        <v>703</v>
      </c>
      <c r="H701" s="90"/>
      <c r="I701" s="93" t="s">
        <v>1772</v>
      </c>
      <c r="J701" s="90" t="s">
        <v>72</v>
      </c>
      <c r="K701" s="93" t="s">
        <v>55</v>
      </c>
      <c r="L701" s="114">
        <v>44440</v>
      </c>
      <c r="M701" s="114">
        <f t="shared" si="6"/>
        <v>44469</v>
      </c>
      <c r="N701" s="114" t="s">
        <v>496</v>
      </c>
      <c r="O701" s="114" t="s">
        <v>496</v>
      </c>
      <c r="P701" s="96"/>
      <c r="Q701" s="96"/>
      <c r="R701" s="90"/>
      <c r="S701" s="90"/>
      <c r="T701" s="95"/>
      <c r="U701" s="90"/>
      <c r="V701" s="131"/>
    </row>
    <row r="702" spans="1:22" s="11" customFormat="1" ht="66" hidden="1" customHeight="1" x14ac:dyDescent="0.25">
      <c r="A702" s="89" t="s">
        <v>1748</v>
      </c>
      <c r="B702" s="90" t="s">
        <v>1773</v>
      </c>
      <c r="C702" s="90" t="s">
        <v>1750</v>
      </c>
      <c r="D702" s="90" t="s">
        <v>1813</v>
      </c>
      <c r="E702" s="92" t="s">
        <v>1751</v>
      </c>
      <c r="F702" s="90" t="s">
        <v>51</v>
      </c>
      <c r="G702" s="93" t="s">
        <v>703</v>
      </c>
      <c r="H702" s="90"/>
      <c r="I702" s="93" t="s">
        <v>1772</v>
      </c>
      <c r="J702" s="90" t="s">
        <v>72</v>
      </c>
      <c r="K702" s="93" t="s">
        <v>55</v>
      </c>
      <c r="L702" s="114">
        <v>44440</v>
      </c>
      <c r="M702" s="114">
        <f t="shared" si="6"/>
        <v>44469</v>
      </c>
      <c r="N702" s="114" t="s">
        <v>496</v>
      </c>
      <c r="O702" s="114" t="s">
        <v>496</v>
      </c>
      <c r="P702" s="96"/>
      <c r="Q702" s="96"/>
      <c r="R702" s="90"/>
      <c r="S702" s="90"/>
      <c r="T702" s="95"/>
      <c r="U702" s="90"/>
      <c r="V702" s="131"/>
    </row>
    <row r="703" spans="1:22" s="11" customFormat="1" ht="66" hidden="1" customHeight="1" x14ac:dyDescent="0.25">
      <c r="A703" s="89" t="s">
        <v>1748</v>
      </c>
      <c r="B703" s="90" t="s">
        <v>1774</v>
      </c>
      <c r="C703" s="90" t="s">
        <v>1750</v>
      </c>
      <c r="D703" s="90" t="s">
        <v>1813</v>
      </c>
      <c r="E703" s="92" t="s">
        <v>1751</v>
      </c>
      <c r="F703" s="90" t="s">
        <v>51</v>
      </c>
      <c r="G703" s="93" t="s">
        <v>703</v>
      </c>
      <c r="H703" s="90"/>
      <c r="I703" s="93" t="s">
        <v>1772</v>
      </c>
      <c r="J703" s="90" t="s">
        <v>72</v>
      </c>
      <c r="K703" s="93" t="s">
        <v>55</v>
      </c>
      <c r="L703" s="114">
        <v>44440</v>
      </c>
      <c r="M703" s="114">
        <f t="shared" si="6"/>
        <v>44469</v>
      </c>
      <c r="N703" s="114" t="s">
        <v>496</v>
      </c>
      <c r="O703" s="114" t="s">
        <v>496</v>
      </c>
      <c r="P703" s="96"/>
      <c r="Q703" s="96"/>
      <c r="R703" s="90"/>
      <c r="S703" s="90"/>
      <c r="T703" s="95"/>
      <c r="U703" s="90"/>
      <c r="V703" s="131"/>
    </row>
    <row r="704" spans="1:22" s="11" customFormat="1" ht="66" hidden="1" customHeight="1" x14ac:dyDescent="0.25">
      <c r="A704" s="89" t="s">
        <v>1748</v>
      </c>
      <c r="B704" s="90" t="s">
        <v>1749</v>
      </c>
      <c r="C704" s="90" t="s">
        <v>1750</v>
      </c>
      <c r="D704" s="217" t="s">
        <v>1814</v>
      </c>
      <c r="E704" s="92" t="s">
        <v>1751</v>
      </c>
      <c r="F704" s="90" t="s">
        <v>51</v>
      </c>
      <c r="G704" s="219" t="s">
        <v>703</v>
      </c>
      <c r="H704" s="90"/>
      <c r="I704" s="93" t="s">
        <v>1772</v>
      </c>
      <c r="J704" s="90" t="s">
        <v>72</v>
      </c>
      <c r="K704" s="93" t="s">
        <v>55</v>
      </c>
      <c r="L704" s="114">
        <v>44470</v>
      </c>
      <c r="M704" s="114">
        <f t="shared" si="6"/>
        <v>44500</v>
      </c>
      <c r="N704" s="114">
        <v>44475</v>
      </c>
      <c r="O704" s="114">
        <v>44482</v>
      </c>
      <c r="P704" s="96" t="s">
        <v>232</v>
      </c>
      <c r="Q704" s="96"/>
      <c r="R704" s="90" t="s">
        <v>1815</v>
      </c>
      <c r="S704" s="90"/>
      <c r="T704" s="95" t="s">
        <v>66</v>
      </c>
      <c r="U704" s="90"/>
      <c r="V704" s="131"/>
    </row>
    <row r="705" spans="1:22" s="11" customFormat="1" ht="66" hidden="1" customHeight="1" x14ac:dyDescent="0.25">
      <c r="A705" s="89" t="s">
        <v>1748</v>
      </c>
      <c r="B705" s="90" t="s">
        <v>1773</v>
      </c>
      <c r="C705" s="90" t="s">
        <v>1750</v>
      </c>
      <c r="D705" s="90" t="s">
        <v>1816</v>
      </c>
      <c r="E705" s="92" t="s">
        <v>1751</v>
      </c>
      <c r="F705" s="90" t="s">
        <v>51</v>
      </c>
      <c r="G705" s="93" t="s">
        <v>168</v>
      </c>
      <c r="H705" s="90"/>
      <c r="I705" s="93" t="s">
        <v>1772</v>
      </c>
      <c r="J705" s="90" t="s">
        <v>72</v>
      </c>
      <c r="K705" s="93" t="s">
        <v>55</v>
      </c>
      <c r="L705" s="114">
        <v>44470</v>
      </c>
      <c r="M705" s="114">
        <f t="shared" si="6"/>
        <v>44500</v>
      </c>
      <c r="N705" s="114">
        <v>44466</v>
      </c>
      <c r="O705" s="114">
        <v>44482</v>
      </c>
      <c r="P705" s="96" t="s">
        <v>1817</v>
      </c>
      <c r="Q705" s="96"/>
      <c r="R705" s="90" t="s">
        <v>853</v>
      </c>
      <c r="S705" s="90"/>
      <c r="T705" s="95" t="s">
        <v>66</v>
      </c>
      <c r="U705" s="90"/>
      <c r="V705" s="131"/>
    </row>
    <row r="706" spans="1:22" s="11" customFormat="1" ht="66" hidden="1" customHeight="1" x14ac:dyDescent="0.25">
      <c r="A706" s="89" t="s">
        <v>1748</v>
      </c>
      <c r="B706" s="90" t="s">
        <v>1774</v>
      </c>
      <c r="C706" s="90" t="s">
        <v>1750</v>
      </c>
      <c r="D706" s="90" t="s">
        <v>1814</v>
      </c>
      <c r="E706" s="92" t="s">
        <v>1751</v>
      </c>
      <c r="F706" s="90" t="s">
        <v>51</v>
      </c>
      <c r="G706" s="93" t="s">
        <v>703</v>
      </c>
      <c r="H706" s="90"/>
      <c r="I706" s="93" t="s">
        <v>1772</v>
      </c>
      <c r="J706" s="90" t="s">
        <v>72</v>
      </c>
      <c r="K706" s="93" t="s">
        <v>55</v>
      </c>
      <c r="L706" s="114">
        <v>44470</v>
      </c>
      <c r="M706" s="114">
        <f t="shared" si="6"/>
        <v>44500</v>
      </c>
      <c r="N706" s="114" t="s">
        <v>496</v>
      </c>
      <c r="O706" s="114" t="s">
        <v>496</v>
      </c>
      <c r="P706" s="96"/>
      <c r="Q706" s="96"/>
      <c r="R706" s="90"/>
      <c r="S706" s="90"/>
      <c r="T706" s="95"/>
      <c r="U706" s="90"/>
      <c r="V706" s="131"/>
    </row>
    <row r="707" spans="1:22" s="11" customFormat="1" ht="66" hidden="1" customHeight="1" x14ac:dyDescent="0.25">
      <c r="A707" s="89" t="s">
        <v>1748</v>
      </c>
      <c r="B707" s="90" t="s">
        <v>1749</v>
      </c>
      <c r="C707" s="90" t="s">
        <v>1750</v>
      </c>
      <c r="D707" s="90" t="s">
        <v>1818</v>
      </c>
      <c r="E707" s="92" t="s">
        <v>1751</v>
      </c>
      <c r="F707" s="90" t="s">
        <v>51</v>
      </c>
      <c r="G707" s="93" t="s">
        <v>703</v>
      </c>
      <c r="H707" s="90"/>
      <c r="I707" s="93" t="s">
        <v>1772</v>
      </c>
      <c r="J707" s="90" t="s">
        <v>72</v>
      </c>
      <c r="K707" s="93" t="s">
        <v>55</v>
      </c>
      <c r="L707" s="114">
        <v>44501</v>
      </c>
      <c r="M707" s="114">
        <f t="shared" si="6"/>
        <v>44530</v>
      </c>
      <c r="N707" s="114" t="s">
        <v>496</v>
      </c>
      <c r="O707" s="114" t="s">
        <v>496</v>
      </c>
      <c r="P707" s="96"/>
      <c r="Q707" s="96"/>
      <c r="R707" s="90"/>
      <c r="S707" s="90"/>
      <c r="T707" s="95"/>
      <c r="U707" s="90"/>
      <c r="V707" s="131"/>
    </row>
    <row r="708" spans="1:22" s="11" customFormat="1" ht="66" hidden="1" customHeight="1" x14ac:dyDescent="0.25">
      <c r="A708" s="89" t="s">
        <v>1748</v>
      </c>
      <c r="B708" s="90" t="s">
        <v>1773</v>
      </c>
      <c r="C708" s="90" t="s">
        <v>1750</v>
      </c>
      <c r="D708" s="90" t="s">
        <v>1814</v>
      </c>
      <c r="E708" s="92" t="s">
        <v>1751</v>
      </c>
      <c r="F708" s="90" t="s">
        <v>51</v>
      </c>
      <c r="G708" s="93" t="s">
        <v>703</v>
      </c>
      <c r="H708" s="90"/>
      <c r="I708" s="93" t="s">
        <v>1772</v>
      </c>
      <c r="J708" s="90" t="s">
        <v>72</v>
      </c>
      <c r="K708" s="93" t="s">
        <v>55</v>
      </c>
      <c r="L708" s="114">
        <v>44501</v>
      </c>
      <c r="M708" s="114">
        <f t="shared" si="6"/>
        <v>44530</v>
      </c>
      <c r="N708" s="114" t="s">
        <v>496</v>
      </c>
      <c r="O708" s="114" t="s">
        <v>496</v>
      </c>
      <c r="P708" s="96"/>
      <c r="Q708" s="96"/>
      <c r="R708" s="90"/>
      <c r="S708" s="90"/>
      <c r="T708" s="95"/>
      <c r="U708" s="90"/>
      <c r="V708" s="131"/>
    </row>
    <row r="709" spans="1:22" s="11" customFormat="1" ht="66" hidden="1" customHeight="1" x14ac:dyDescent="0.25">
      <c r="A709" s="89" t="s">
        <v>1748</v>
      </c>
      <c r="B709" s="90" t="s">
        <v>1774</v>
      </c>
      <c r="C709" s="90" t="s">
        <v>1750</v>
      </c>
      <c r="D709" s="90" t="s">
        <v>1818</v>
      </c>
      <c r="E709" s="92" t="s">
        <v>1751</v>
      </c>
      <c r="F709" s="90" t="s">
        <v>51</v>
      </c>
      <c r="G709" s="93" t="s">
        <v>168</v>
      </c>
      <c r="H709" s="90"/>
      <c r="I709" s="93" t="s">
        <v>1772</v>
      </c>
      <c r="J709" s="90" t="s">
        <v>72</v>
      </c>
      <c r="K709" s="93" t="s">
        <v>55</v>
      </c>
      <c r="L709" s="114">
        <v>44501</v>
      </c>
      <c r="M709" s="114">
        <f t="shared" si="6"/>
        <v>44530</v>
      </c>
      <c r="N709" s="114" t="s">
        <v>496</v>
      </c>
      <c r="O709" s="114" t="s">
        <v>496</v>
      </c>
      <c r="P709" s="96"/>
      <c r="Q709" s="96"/>
      <c r="R709" s="90"/>
      <c r="S709" s="90"/>
      <c r="T709" s="95"/>
      <c r="U709" s="90"/>
      <c r="V709" s="131"/>
    </row>
    <row r="710" spans="1:22" s="11" customFormat="1" ht="66" hidden="1" customHeight="1" x14ac:dyDescent="0.25">
      <c r="A710" s="89" t="s">
        <v>1748</v>
      </c>
      <c r="B710" s="90" t="s">
        <v>1749</v>
      </c>
      <c r="C710" s="90" t="s">
        <v>1750</v>
      </c>
      <c r="D710" s="217" t="s">
        <v>1816</v>
      </c>
      <c r="E710" s="92" t="s">
        <v>1751</v>
      </c>
      <c r="F710" s="90" t="s">
        <v>51</v>
      </c>
      <c r="G710" s="219" t="s">
        <v>168</v>
      </c>
      <c r="H710" s="90"/>
      <c r="I710" s="93" t="s">
        <v>1772</v>
      </c>
      <c r="J710" s="90" t="s">
        <v>72</v>
      </c>
      <c r="K710" s="93" t="s">
        <v>55</v>
      </c>
      <c r="L710" s="114">
        <v>44531</v>
      </c>
      <c r="M710" s="114">
        <f t="shared" si="6"/>
        <v>44561</v>
      </c>
      <c r="N710" s="114">
        <v>44543</v>
      </c>
      <c r="O710" s="114">
        <v>44548</v>
      </c>
      <c r="P710" s="96" t="s">
        <v>1819</v>
      </c>
      <c r="Q710" s="96"/>
      <c r="R710" s="90" t="s">
        <v>853</v>
      </c>
      <c r="S710" s="90"/>
      <c r="T710" s="95" t="s">
        <v>66</v>
      </c>
      <c r="U710" s="90"/>
      <c r="V710" s="131"/>
    </row>
    <row r="711" spans="1:22" s="11" customFormat="1" ht="66" hidden="1" customHeight="1" x14ac:dyDescent="0.25">
      <c r="A711" s="89" t="s">
        <v>1748</v>
      </c>
      <c r="B711" s="90" t="s">
        <v>1773</v>
      </c>
      <c r="C711" s="90" t="s">
        <v>1750</v>
      </c>
      <c r="D711" s="90" t="s">
        <v>1818</v>
      </c>
      <c r="E711" s="92" t="s">
        <v>1751</v>
      </c>
      <c r="F711" s="90" t="s">
        <v>51</v>
      </c>
      <c r="G711" s="93" t="s">
        <v>703</v>
      </c>
      <c r="H711" s="90"/>
      <c r="I711" s="93" t="s">
        <v>1772</v>
      </c>
      <c r="J711" s="90" t="s">
        <v>72</v>
      </c>
      <c r="K711" s="93" t="s">
        <v>55</v>
      </c>
      <c r="L711" s="114">
        <v>44531</v>
      </c>
      <c r="M711" s="114">
        <f t="shared" si="6"/>
        <v>44561</v>
      </c>
      <c r="N711" s="114">
        <v>44544</v>
      </c>
      <c r="O711" s="114">
        <v>44548</v>
      </c>
      <c r="P711" s="96" t="s">
        <v>1820</v>
      </c>
      <c r="Q711" s="96"/>
      <c r="R711" s="90" t="s">
        <v>1821</v>
      </c>
      <c r="S711" s="90"/>
      <c r="T711" s="95" t="s">
        <v>66</v>
      </c>
      <c r="U711" s="90"/>
      <c r="V711" s="131"/>
    </row>
    <row r="712" spans="1:22" s="161" customFormat="1" ht="66" hidden="1" customHeight="1" x14ac:dyDescent="0.25">
      <c r="A712" s="89" t="s">
        <v>1748</v>
      </c>
      <c r="B712" s="90" t="s">
        <v>1774</v>
      </c>
      <c r="C712" s="90" t="s">
        <v>1750</v>
      </c>
      <c r="D712" s="90" t="s">
        <v>1816</v>
      </c>
      <c r="E712" s="92" t="s">
        <v>1751</v>
      </c>
      <c r="F712" s="90" t="s">
        <v>51</v>
      </c>
      <c r="G712" s="93" t="s">
        <v>703</v>
      </c>
      <c r="H712" s="90"/>
      <c r="I712" s="93" t="s">
        <v>1772</v>
      </c>
      <c r="J712" s="90" t="s">
        <v>72</v>
      </c>
      <c r="K712" s="93" t="s">
        <v>55</v>
      </c>
      <c r="L712" s="114">
        <v>44531</v>
      </c>
      <c r="M712" s="114">
        <f t="shared" si="6"/>
        <v>44561</v>
      </c>
      <c r="N712" s="114" t="s">
        <v>496</v>
      </c>
      <c r="O712" s="114" t="s">
        <v>496</v>
      </c>
      <c r="P712" s="96"/>
      <c r="Q712" s="96"/>
      <c r="R712" s="90"/>
      <c r="S712" s="90"/>
      <c r="T712" s="95"/>
      <c r="U712" s="90"/>
      <c r="V712" s="131"/>
    </row>
    <row r="713" spans="1:22" s="161" customFormat="1" ht="66" hidden="1" customHeight="1" x14ac:dyDescent="0.25">
      <c r="A713" s="89" t="s">
        <v>1748</v>
      </c>
      <c r="B713" s="90" t="s">
        <v>1749</v>
      </c>
      <c r="C713" s="90" t="s">
        <v>1750</v>
      </c>
      <c r="D713" s="90" t="s">
        <v>1822</v>
      </c>
      <c r="E713" s="92" t="s">
        <v>1751</v>
      </c>
      <c r="F713" s="90" t="s">
        <v>51</v>
      </c>
      <c r="G713" s="93" t="s">
        <v>703</v>
      </c>
      <c r="H713" s="90"/>
      <c r="I713" s="93" t="s">
        <v>1772</v>
      </c>
      <c r="J713" s="90" t="s">
        <v>72</v>
      </c>
      <c r="K713" s="93" t="s">
        <v>55</v>
      </c>
      <c r="L713" s="114">
        <v>44562</v>
      </c>
      <c r="M713" s="114">
        <f t="shared" si="6"/>
        <v>44592</v>
      </c>
      <c r="N713" s="114">
        <v>44578</v>
      </c>
      <c r="O713" s="114">
        <v>44580</v>
      </c>
      <c r="P713" s="96" t="s">
        <v>1823</v>
      </c>
      <c r="Q713" s="96"/>
      <c r="R713" s="90" t="s">
        <v>1824</v>
      </c>
      <c r="S713" s="90"/>
      <c r="T713" s="95" t="s">
        <v>66</v>
      </c>
      <c r="U713" s="90"/>
      <c r="V713" s="131"/>
    </row>
    <row r="714" spans="1:22" s="161" customFormat="1" ht="66" hidden="1" customHeight="1" x14ac:dyDescent="0.25">
      <c r="A714" s="89" t="s">
        <v>1748</v>
      </c>
      <c r="B714" s="90" t="s">
        <v>1773</v>
      </c>
      <c r="C714" s="90" t="s">
        <v>1750</v>
      </c>
      <c r="D714" s="90" t="s">
        <v>1822</v>
      </c>
      <c r="E714" s="92" t="s">
        <v>1751</v>
      </c>
      <c r="F714" s="90" t="s">
        <v>51</v>
      </c>
      <c r="G714" s="93" t="s">
        <v>703</v>
      </c>
      <c r="H714" s="90"/>
      <c r="I714" s="93" t="s">
        <v>1772</v>
      </c>
      <c r="J714" s="90" t="s">
        <v>72</v>
      </c>
      <c r="K714" s="93" t="s">
        <v>55</v>
      </c>
      <c r="L714" s="114">
        <v>44562</v>
      </c>
      <c r="M714" s="114">
        <f t="shared" si="6"/>
        <v>44592</v>
      </c>
      <c r="N714" s="114" t="s">
        <v>496</v>
      </c>
      <c r="O714" s="114" t="s">
        <v>496</v>
      </c>
      <c r="P714" s="96"/>
      <c r="Q714" s="96"/>
      <c r="R714" s="90"/>
      <c r="S714" s="90"/>
      <c r="T714" s="95"/>
      <c r="U714" s="90"/>
      <c r="V714" s="131"/>
    </row>
    <row r="715" spans="1:22" s="161" customFormat="1" ht="66" hidden="1" customHeight="1" x14ac:dyDescent="0.25">
      <c r="A715" s="89" t="s">
        <v>1748</v>
      </c>
      <c r="B715" s="90" t="s">
        <v>1774</v>
      </c>
      <c r="C715" s="90" t="s">
        <v>1750</v>
      </c>
      <c r="D715" s="90" t="s">
        <v>1822</v>
      </c>
      <c r="E715" s="92" t="s">
        <v>1751</v>
      </c>
      <c r="F715" s="90" t="s">
        <v>51</v>
      </c>
      <c r="G715" s="93" t="s">
        <v>703</v>
      </c>
      <c r="H715" s="90"/>
      <c r="I715" s="93" t="s">
        <v>1772</v>
      </c>
      <c r="J715" s="90" t="s">
        <v>72</v>
      </c>
      <c r="K715" s="93" t="s">
        <v>55</v>
      </c>
      <c r="L715" s="114">
        <v>44562</v>
      </c>
      <c r="M715" s="114">
        <f t="shared" si="6"/>
        <v>44592</v>
      </c>
      <c r="N715" s="114" t="s">
        <v>496</v>
      </c>
      <c r="O715" s="114" t="s">
        <v>496</v>
      </c>
      <c r="P715" s="96"/>
      <c r="Q715" s="96"/>
      <c r="R715" s="90"/>
      <c r="S715" s="90"/>
      <c r="T715" s="95"/>
      <c r="U715" s="90"/>
      <c r="V715" s="131"/>
    </row>
    <row r="716" spans="1:22" s="161" customFormat="1" ht="66" hidden="1" customHeight="1" x14ac:dyDescent="0.25">
      <c r="A716" s="89" t="s">
        <v>1748</v>
      </c>
      <c r="B716" s="90" t="s">
        <v>1749</v>
      </c>
      <c r="C716" s="90" t="s">
        <v>1750</v>
      </c>
      <c r="D716" s="90" t="s">
        <v>1825</v>
      </c>
      <c r="E716" s="92" t="s">
        <v>1751</v>
      </c>
      <c r="F716" s="90" t="s">
        <v>51</v>
      </c>
      <c r="G716" s="93" t="s">
        <v>703</v>
      </c>
      <c r="H716" s="90"/>
      <c r="I716" s="93" t="s">
        <v>1772</v>
      </c>
      <c r="J716" s="90" t="s">
        <v>72</v>
      </c>
      <c r="K716" s="93" t="s">
        <v>55</v>
      </c>
      <c r="L716" s="114">
        <v>44593</v>
      </c>
      <c r="M716" s="190">
        <f t="shared" si="6"/>
        <v>44620</v>
      </c>
      <c r="N716" s="114" t="s">
        <v>496</v>
      </c>
      <c r="O716" s="114" t="s">
        <v>496</v>
      </c>
      <c r="P716" s="96"/>
      <c r="Q716" s="96"/>
      <c r="R716" s="90"/>
      <c r="S716" s="90"/>
      <c r="T716" s="95"/>
      <c r="U716" s="90"/>
      <c r="V716" s="131"/>
    </row>
    <row r="717" spans="1:22" s="161" customFormat="1" ht="66" hidden="1" customHeight="1" x14ac:dyDescent="0.25">
      <c r="A717" s="89" t="s">
        <v>1748</v>
      </c>
      <c r="B717" s="90" t="s">
        <v>1773</v>
      </c>
      <c r="C717" s="90" t="s">
        <v>1750</v>
      </c>
      <c r="D717" s="90" t="s">
        <v>1825</v>
      </c>
      <c r="E717" s="92" t="s">
        <v>1751</v>
      </c>
      <c r="F717" s="90" t="s">
        <v>51</v>
      </c>
      <c r="G717" s="93" t="s">
        <v>703</v>
      </c>
      <c r="H717" s="90"/>
      <c r="I717" s="93" t="s">
        <v>1772</v>
      </c>
      <c r="J717" s="90" t="s">
        <v>72</v>
      </c>
      <c r="K717" s="93" t="s">
        <v>55</v>
      </c>
      <c r="L717" s="114">
        <v>44593</v>
      </c>
      <c r="M717" s="114">
        <f t="shared" si="6"/>
        <v>44620</v>
      </c>
      <c r="N717" s="114" t="s">
        <v>496</v>
      </c>
      <c r="O717" s="114" t="s">
        <v>496</v>
      </c>
      <c r="P717" s="96"/>
      <c r="Q717" s="96"/>
      <c r="R717" s="90"/>
      <c r="S717" s="90"/>
      <c r="T717" s="95"/>
      <c r="U717" s="90"/>
      <c r="V717" s="131"/>
    </row>
    <row r="718" spans="1:22" s="161" customFormat="1" ht="66" hidden="1" customHeight="1" x14ac:dyDescent="0.25">
      <c r="A718" s="89" t="s">
        <v>1748</v>
      </c>
      <c r="B718" s="90" t="s">
        <v>1774</v>
      </c>
      <c r="C718" s="90" t="s">
        <v>1750</v>
      </c>
      <c r="D718" s="90" t="s">
        <v>1825</v>
      </c>
      <c r="E718" s="92" t="s">
        <v>1751</v>
      </c>
      <c r="F718" s="90" t="s">
        <v>51</v>
      </c>
      <c r="G718" s="93" t="s">
        <v>703</v>
      </c>
      <c r="H718" s="90"/>
      <c r="I718" s="93" t="s">
        <v>1772</v>
      </c>
      <c r="J718" s="90" t="s">
        <v>72</v>
      </c>
      <c r="K718" s="93" t="s">
        <v>55</v>
      </c>
      <c r="L718" s="114">
        <v>44593</v>
      </c>
      <c r="M718" s="190">
        <f t="shared" si="6"/>
        <v>44620</v>
      </c>
      <c r="N718" s="114" t="s">
        <v>496</v>
      </c>
      <c r="O718" s="114" t="s">
        <v>496</v>
      </c>
      <c r="P718" s="96"/>
      <c r="Q718" s="96"/>
      <c r="R718" s="90"/>
      <c r="S718" s="90"/>
      <c r="T718" s="95"/>
      <c r="U718" s="90"/>
      <c r="V718" s="131"/>
    </row>
    <row r="719" spans="1:22" s="161" customFormat="1" ht="66" hidden="1" customHeight="1" x14ac:dyDescent="0.25">
      <c r="A719" s="89" t="s">
        <v>1748</v>
      </c>
      <c r="B719" s="90" t="s">
        <v>1749</v>
      </c>
      <c r="C719" s="90" t="s">
        <v>1750</v>
      </c>
      <c r="D719" s="90" t="s">
        <v>1826</v>
      </c>
      <c r="E719" s="92" t="s">
        <v>1751</v>
      </c>
      <c r="F719" s="90" t="s">
        <v>51</v>
      </c>
      <c r="G719" s="93" t="s">
        <v>703</v>
      </c>
      <c r="H719" s="90"/>
      <c r="I719" s="93" t="s">
        <v>1772</v>
      </c>
      <c r="J719" s="90" t="s">
        <v>72</v>
      </c>
      <c r="K719" s="93" t="s">
        <v>55</v>
      </c>
      <c r="L719" s="114">
        <v>44621</v>
      </c>
      <c r="M719" s="114">
        <f>EOMONTH(L719,0)</f>
        <v>44651</v>
      </c>
      <c r="N719" s="114">
        <v>44659</v>
      </c>
      <c r="O719" s="114">
        <v>44663</v>
      </c>
      <c r="P719" s="96" t="s">
        <v>1827</v>
      </c>
      <c r="Q719" s="96"/>
      <c r="R719" s="90" t="s">
        <v>1828</v>
      </c>
      <c r="S719" s="90"/>
      <c r="T719" s="95" t="s">
        <v>66</v>
      </c>
      <c r="U719" s="90"/>
      <c r="V719" s="131"/>
    </row>
    <row r="720" spans="1:22" s="161" customFormat="1" ht="66" hidden="1" customHeight="1" x14ac:dyDescent="0.25">
      <c r="A720" s="89" t="s">
        <v>1748</v>
      </c>
      <c r="B720" s="90" t="s">
        <v>1773</v>
      </c>
      <c r="C720" s="90" t="s">
        <v>1750</v>
      </c>
      <c r="D720" s="90" t="s">
        <v>1826</v>
      </c>
      <c r="E720" s="92" t="s">
        <v>1751</v>
      </c>
      <c r="F720" s="90" t="s">
        <v>51</v>
      </c>
      <c r="G720" s="93" t="s">
        <v>703</v>
      </c>
      <c r="H720" s="90"/>
      <c r="I720" s="93" t="s">
        <v>1772</v>
      </c>
      <c r="J720" s="90" t="s">
        <v>72</v>
      </c>
      <c r="K720" s="93" t="s">
        <v>55</v>
      </c>
      <c r="L720" s="114">
        <v>44621</v>
      </c>
      <c r="M720" s="114">
        <f t="shared" si="6"/>
        <v>44651</v>
      </c>
      <c r="N720" s="114">
        <v>44657</v>
      </c>
      <c r="O720" s="114">
        <v>44666</v>
      </c>
      <c r="P720" s="96" t="s">
        <v>1829</v>
      </c>
      <c r="Q720" s="96"/>
      <c r="R720" s="90" t="s">
        <v>1830</v>
      </c>
      <c r="S720" s="90"/>
      <c r="T720" s="95" t="s">
        <v>66</v>
      </c>
      <c r="U720" s="90"/>
      <c r="V720" s="131"/>
    </row>
    <row r="721" spans="1:22" s="161" customFormat="1" ht="66" hidden="1" customHeight="1" x14ac:dyDescent="0.25">
      <c r="A721" s="89" t="s">
        <v>1748</v>
      </c>
      <c r="B721" s="90" t="s">
        <v>1774</v>
      </c>
      <c r="C721" s="90" t="s">
        <v>1750</v>
      </c>
      <c r="D721" s="90" t="s">
        <v>1826</v>
      </c>
      <c r="E721" s="92" t="s">
        <v>1751</v>
      </c>
      <c r="F721" s="90" t="s">
        <v>51</v>
      </c>
      <c r="G721" s="93" t="s">
        <v>703</v>
      </c>
      <c r="H721" s="90"/>
      <c r="I721" s="93" t="s">
        <v>1772</v>
      </c>
      <c r="J721" s="90" t="s">
        <v>72</v>
      </c>
      <c r="K721" s="93" t="s">
        <v>55</v>
      </c>
      <c r="L721" s="114">
        <v>44621</v>
      </c>
      <c r="M721" s="114">
        <f t="shared" si="6"/>
        <v>44651</v>
      </c>
      <c r="N721" s="114" t="s">
        <v>496</v>
      </c>
      <c r="O721" s="114" t="s">
        <v>496</v>
      </c>
      <c r="P721" s="96"/>
      <c r="Q721" s="96"/>
      <c r="R721" s="90"/>
      <c r="S721" s="90"/>
      <c r="T721" s="95"/>
      <c r="U721" s="90"/>
      <c r="V721" s="131"/>
    </row>
    <row r="722" spans="1:22" s="161" customFormat="1" ht="66" hidden="1" customHeight="1" x14ac:dyDescent="0.25">
      <c r="A722" s="113" t="s">
        <v>1748</v>
      </c>
      <c r="B722" s="90" t="s">
        <v>10004</v>
      </c>
      <c r="C722" s="90" t="s">
        <v>1831</v>
      </c>
      <c r="D722" s="90" t="s">
        <v>1832</v>
      </c>
      <c r="E722" s="92" t="s">
        <v>1833</v>
      </c>
      <c r="F722" s="90" t="s">
        <v>107</v>
      </c>
      <c r="G722" s="93" t="s">
        <v>172</v>
      </c>
      <c r="H722" s="90"/>
      <c r="I722" s="93" t="s">
        <v>53</v>
      </c>
      <c r="J722" s="90" t="s">
        <v>72</v>
      </c>
      <c r="K722" s="93" t="s">
        <v>55</v>
      </c>
      <c r="L722" s="114">
        <v>43466</v>
      </c>
      <c r="M722" s="114">
        <f t="shared" ref="M722:M727" si="7">L722+29</f>
        <v>43495</v>
      </c>
      <c r="N722" s="114">
        <v>43488</v>
      </c>
      <c r="O722" s="114">
        <v>43552</v>
      </c>
      <c r="P722" s="96" t="s">
        <v>1834</v>
      </c>
      <c r="Q722" s="96"/>
      <c r="R722" s="90" t="s">
        <v>74</v>
      </c>
      <c r="S722" s="90"/>
      <c r="T722" s="95" t="s">
        <v>75</v>
      </c>
      <c r="U722" s="90"/>
      <c r="V722" s="131"/>
    </row>
    <row r="723" spans="1:22" s="161" customFormat="1" ht="66" hidden="1" customHeight="1" x14ac:dyDescent="0.25">
      <c r="A723" s="113" t="s">
        <v>1748</v>
      </c>
      <c r="B723" s="90" t="s">
        <v>10004</v>
      </c>
      <c r="C723" s="90" t="s">
        <v>1831</v>
      </c>
      <c r="D723" s="90" t="s">
        <v>1835</v>
      </c>
      <c r="E723" s="92" t="s">
        <v>1833</v>
      </c>
      <c r="F723" s="90" t="s">
        <v>107</v>
      </c>
      <c r="G723" s="93" t="s">
        <v>172</v>
      </c>
      <c r="H723" s="90"/>
      <c r="I723" s="93" t="s">
        <v>53</v>
      </c>
      <c r="J723" s="90" t="s">
        <v>72</v>
      </c>
      <c r="K723" s="93" t="s">
        <v>55</v>
      </c>
      <c r="L723" s="114">
        <v>43556</v>
      </c>
      <c r="M723" s="114">
        <f t="shared" si="7"/>
        <v>43585</v>
      </c>
      <c r="N723" s="114">
        <v>43577</v>
      </c>
      <c r="O723" s="114">
        <v>43577</v>
      </c>
      <c r="P723" s="96" t="s">
        <v>1836</v>
      </c>
      <c r="Q723" s="96"/>
      <c r="R723" s="90" t="s">
        <v>74</v>
      </c>
      <c r="S723" s="90"/>
      <c r="T723" s="95" t="s">
        <v>66</v>
      </c>
      <c r="U723" s="90"/>
      <c r="V723" s="131"/>
    </row>
    <row r="724" spans="1:22" s="161" customFormat="1" ht="66" hidden="1" customHeight="1" x14ac:dyDescent="0.25">
      <c r="A724" s="113" t="s">
        <v>1748</v>
      </c>
      <c r="B724" s="90" t="s">
        <v>10004</v>
      </c>
      <c r="C724" s="90" t="s">
        <v>1831</v>
      </c>
      <c r="D724" s="90" t="s">
        <v>1837</v>
      </c>
      <c r="E724" s="92" t="s">
        <v>1833</v>
      </c>
      <c r="F724" s="90" t="s">
        <v>107</v>
      </c>
      <c r="G724" s="93" t="s">
        <v>172</v>
      </c>
      <c r="H724" s="90"/>
      <c r="I724" s="93" t="s">
        <v>53</v>
      </c>
      <c r="J724" s="90" t="s">
        <v>72</v>
      </c>
      <c r="K724" s="93" t="s">
        <v>55</v>
      </c>
      <c r="L724" s="114">
        <v>43647</v>
      </c>
      <c r="M724" s="114">
        <f t="shared" si="7"/>
        <v>43676</v>
      </c>
      <c r="N724" s="114">
        <v>43661</v>
      </c>
      <c r="O724" s="114">
        <v>43665</v>
      </c>
      <c r="P724" s="96"/>
      <c r="Q724" s="96"/>
      <c r="R724" s="90" t="s">
        <v>668</v>
      </c>
      <c r="S724" s="90"/>
      <c r="T724" s="95" t="s">
        <v>75</v>
      </c>
      <c r="U724" s="90"/>
      <c r="V724" s="131"/>
    </row>
    <row r="725" spans="1:22" s="161" customFormat="1" ht="66" hidden="1" customHeight="1" x14ac:dyDescent="0.25">
      <c r="A725" s="113" t="s">
        <v>1748</v>
      </c>
      <c r="B725" s="90" t="s">
        <v>10004</v>
      </c>
      <c r="C725" s="90" t="s">
        <v>1831</v>
      </c>
      <c r="D725" s="90" t="s">
        <v>1838</v>
      </c>
      <c r="E725" s="92" t="s">
        <v>1833</v>
      </c>
      <c r="F725" s="90" t="s">
        <v>107</v>
      </c>
      <c r="G725" s="93" t="s">
        <v>172</v>
      </c>
      <c r="H725" s="90"/>
      <c r="I725" s="93" t="s">
        <v>53</v>
      </c>
      <c r="J725" s="90" t="s">
        <v>72</v>
      </c>
      <c r="K725" s="93" t="s">
        <v>55</v>
      </c>
      <c r="L725" s="114">
        <v>43739</v>
      </c>
      <c r="M725" s="114">
        <f t="shared" si="7"/>
        <v>43768</v>
      </c>
      <c r="N725" s="114">
        <v>43747</v>
      </c>
      <c r="O725" s="114">
        <v>43754</v>
      </c>
      <c r="P725" s="115"/>
      <c r="Q725" s="96"/>
      <c r="R725" s="90" t="s">
        <v>1839</v>
      </c>
      <c r="S725" s="90"/>
      <c r="T725" s="95" t="s">
        <v>75</v>
      </c>
      <c r="U725" s="90"/>
      <c r="V725" s="131"/>
    </row>
    <row r="726" spans="1:22" s="161" customFormat="1" ht="66" hidden="1" customHeight="1" x14ac:dyDescent="0.25">
      <c r="A726" s="113" t="s">
        <v>1748</v>
      </c>
      <c r="B726" s="90" t="s">
        <v>10004</v>
      </c>
      <c r="C726" s="90" t="s">
        <v>1831</v>
      </c>
      <c r="D726" s="90" t="s">
        <v>1840</v>
      </c>
      <c r="E726" s="92" t="s">
        <v>1833</v>
      </c>
      <c r="F726" s="90" t="s">
        <v>107</v>
      </c>
      <c r="G726" s="93" t="s">
        <v>172</v>
      </c>
      <c r="H726" s="90"/>
      <c r="I726" s="93" t="s">
        <v>53</v>
      </c>
      <c r="J726" s="90" t="s">
        <v>72</v>
      </c>
      <c r="K726" s="93" t="s">
        <v>55</v>
      </c>
      <c r="L726" s="114">
        <v>43831</v>
      </c>
      <c r="M726" s="114">
        <f t="shared" si="7"/>
        <v>43860</v>
      </c>
      <c r="N726" s="114">
        <v>43843</v>
      </c>
      <c r="O726" s="114">
        <v>43843</v>
      </c>
      <c r="P726" s="96" t="s">
        <v>1841</v>
      </c>
      <c r="Q726" s="96"/>
      <c r="R726" s="90" t="s">
        <v>1842</v>
      </c>
      <c r="S726" s="90"/>
      <c r="T726" s="95" t="s">
        <v>66</v>
      </c>
      <c r="U726" s="90"/>
      <c r="V726" s="131"/>
    </row>
    <row r="727" spans="1:22" s="161" customFormat="1" ht="66" hidden="1" customHeight="1" x14ac:dyDescent="0.25">
      <c r="A727" s="113" t="s">
        <v>1748</v>
      </c>
      <c r="B727" s="90" t="s">
        <v>10004</v>
      </c>
      <c r="C727" s="90" t="s">
        <v>1831</v>
      </c>
      <c r="D727" s="90" t="s">
        <v>1843</v>
      </c>
      <c r="E727" s="92" t="s">
        <v>1833</v>
      </c>
      <c r="F727" s="90" t="s">
        <v>107</v>
      </c>
      <c r="G727" s="93" t="s">
        <v>172</v>
      </c>
      <c r="H727" s="90"/>
      <c r="I727" s="93" t="s">
        <v>53</v>
      </c>
      <c r="J727" s="90" t="s">
        <v>72</v>
      </c>
      <c r="K727" s="93" t="s">
        <v>55</v>
      </c>
      <c r="L727" s="114">
        <v>43922</v>
      </c>
      <c r="M727" s="114">
        <f t="shared" si="7"/>
        <v>43951</v>
      </c>
      <c r="N727" s="114">
        <v>43936</v>
      </c>
      <c r="O727" s="114">
        <v>43936</v>
      </c>
      <c r="P727" s="96" t="s">
        <v>1844</v>
      </c>
      <c r="Q727" s="96"/>
      <c r="R727" s="90" t="s">
        <v>1768</v>
      </c>
      <c r="S727" s="90"/>
      <c r="T727" s="95" t="s">
        <v>66</v>
      </c>
      <c r="U727" s="90"/>
      <c r="V727" s="131"/>
    </row>
    <row r="728" spans="1:22" s="161" customFormat="1" ht="66" hidden="1" customHeight="1" x14ac:dyDescent="0.25">
      <c r="A728" s="113" t="s">
        <v>1748</v>
      </c>
      <c r="B728" s="90" t="s">
        <v>10004</v>
      </c>
      <c r="C728" s="90" t="s">
        <v>1831</v>
      </c>
      <c r="D728" s="90" t="s">
        <v>1845</v>
      </c>
      <c r="E728" s="92" t="s">
        <v>1833</v>
      </c>
      <c r="F728" s="90" t="s">
        <v>107</v>
      </c>
      <c r="G728" s="93" t="s">
        <v>172</v>
      </c>
      <c r="H728" s="90"/>
      <c r="I728" s="93" t="s">
        <v>53</v>
      </c>
      <c r="J728" s="90" t="s">
        <v>72</v>
      </c>
      <c r="K728" s="93" t="s">
        <v>55</v>
      </c>
      <c r="L728" s="114">
        <v>44013</v>
      </c>
      <c r="M728" s="114">
        <f t="shared" ref="M728:M742" si="8">EOMONTH(L728,0)</f>
        <v>44043</v>
      </c>
      <c r="N728" s="114">
        <v>44012</v>
      </c>
      <c r="O728" s="114">
        <v>44012</v>
      </c>
      <c r="P728" s="96" t="s">
        <v>1846</v>
      </c>
      <c r="Q728" s="96"/>
      <c r="R728" s="90" t="s">
        <v>153</v>
      </c>
      <c r="S728" s="90"/>
      <c r="T728" s="95" t="s">
        <v>66</v>
      </c>
      <c r="U728" s="90"/>
      <c r="V728" s="131"/>
    </row>
    <row r="729" spans="1:22" s="11" customFormat="1" ht="66" hidden="1" customHeight="1" x14ac:dyDescent="0.25">
      <c r="A729" s="113" t="s">
        <v>1748</v>
      </c>
      <c r="B729" s="90" t="s">
        <v>1847</v>
      </c>
      <c r="C729" s="90" t="s">
        <v>1831</v>
      </c>
      <c r="D729" s="90" t="s">
        <v>1845</v>
      </c>
      <c r="E729" s="92" t="s">
        <v>1833</v>
      </c>
      <c r="F729" s="90" t="s">
        <v>107</v>
      </c>
      <c r="G729" s="93" t="s">
        <v>172</v>
      </c>
      <c r="H729" s="90"/>
      <c r="I729" s="93" t="s">
        <v>53</v>
      </c>
      <c r="J729" s="90" t="s">
        <v>72</v>
      </c>
      <c r="K729" s="93" t="s">
        <v>55</v>
      </c>
      <c r="L729" s="114">
        <v>44013</v>
      </c>
      <c r="M729" s="114">
        <f t="shared" si="8"/>
        <v>44043</v>
      </c>
      <c r="N729" s="114">
        <v>44015</v>
      </c>
      <c r="O729" s="114">
        <v>44015</v>
      </c>
      <c r="P729" s="96" t="s">
        <v>1846</v>
      </c>
      <c r="Q729" s="96"/>
      <c r="R729" s="90" t="s">
        <v>153</v>
      </c>
      <c r="S729" s="90"/>
      <c r="T729" s="95" t="s">
        <v>66</v>
      </c>
      <c r="U729" s="90"/>
      <c r="V729" s="131"/>
    </row>
    <row r="730" spans="1:22" s="11" customFormat="1" ht="66" hidden="1" customHeight="1" x14ac:dyDescent="0.25">
      <c r="A730" s="113" t="s">
        <v>1748</v>
      </c>
      <c r="B730" s="90" t="s">
        <v>1848</v>
      </c>
      <c r="C730" s="90" t="s">
        <v>1831</v>
      </c>
      <c r="D730" s="90" t="s">
        <v>1845</v>
      </c>
      <c r="E730" s="92" t="s">
        <v>1833</v>
      </c>
      <c r="F730" s="90" t="s">
        <v>107</v>
      </c>
      <c r="G730" s="93" t="s">
        <v>172</v>
      </c>
      <c r="H730" s="90"/>
      <c r="I730" s="93" t="s">
        <v>53</v>
      </c>
      <c r="J730" s="90" t="s">
        <v>72</v>
      </c>
      <c r="K730" s="93" t="s">
        <v>55</v>
      </c>
      <c r="L730" s="114">
        <v>44013</v>
      </c>
      <c r="M730" s="114">
        <f t="shared" si="8"/>
        <v>44043</v>
      </c>
      <c r="N730" s="114">
        <v>44015</v>
      </c>
      <c r="O730" s="114">
        <v>44015</v>
      </c>
      <c r="P730" s="96" t="s">
        <v>1846</v>
      </c>
      <c r="Q730" s="96"/>
      <c r="R730" s="90" t="s">
        <v>153</v>
      </c>
      <c r="S730" s="90"/>
      <c r="T730" s="95" t="s">
        <v>66</v>
      </c>
      <c r="U730" s="90"/>
      <c r="V730" s="131"/>
    </row>
    <row r="731" spans="1:22" s="11" customFormat="1" ht="66" hidden="1" customHeight="1" x14ac:dyDescent="0.25">
      <c r="A731" s="113" t="s">
        <v>1748</v>
      </c>
      <c r="B731" s="90" t="s">
        <v>1773</v>
      </c>
      <c r="C731" s="90" t="s">
        <v>1831</v>
      </c>
      <c r="D731" s="90" t="s">
        <v>1845</v>
      </c>
      <c r="E731" s="92" t="s">
        <v>1833</v>
      </c>
      <c r="F731" s="90" t="s">
        <v>107</v>
      </c>
      <c r="G731" s="93" t="s">
        <v>172</v>
      </c>
      <c r="H731" s="90"/>
      <c r="I731" s="93" t="s">
        <v>53</v>
      </c>
      <c r="J731" s="90" t="s">
        <v>72</v>
      </c>
      <c r="K731" s="93" t="s">
        <v>55</v>
      </c>
      <c r="L731" s="114">
        <v>44013</v>
      </c>
      <c r="M731" s="114">
        <f t="shared" si="8"/>
        <v>44043</v>
      </c>
      <c r="N731" s="114">
        <v>44013</v>
      </c>
      <c r="O731" s="114">
        <v>44013</v>
      </c>
      <c r="P731" s="96" t="s">
        <v>1846</v>
      </c>
      <c r="Q731" s="96"/>
      <c r="R731" s="90" t="s">
        <v>197</v>
      </c>
      <c r="S731" s="90"/>
      <c r="T731" s="95" t="s">
        <v>66</v>
      </c>
      <c r="U731" s="90"/>
      <c r="V731" s="131"/>
    </row>
    <row r="732" spans="1:22" s="11" customFormat="1" ht="66" hidden="1" customHeight="1" x14ac:dyDescent="0.25">
      <c r="A732" s="113" t="s">
        <v>1748</v>
      </c>
      <c r="B732" s="90" t="s">
        <v>1849</v>
      </c>
      <c r="C732" s="90" t="s">
        <v>1831</v>
      </c>
      <c r="D732" s="90" t="s">
        <v>1845</v>
      </c>
      <c r="E732" s="92" t="s">
        <v>1833</v>
      </c>
      <c r="F732" s="90" t="s">
        <v>107</v>
      </c>
      <c r="G732" s="93" t="s">
        <v>172</v>
      </c>
      <c r="H732" s="90"/>
      <c r="I732" s="93" t="s">
        <v>53</v>
      </c>
      <c r="J732" s="90" t="s">
        <v>72</v>
      </c>
      <c r="K732" s="93" t="s">
        <v>55</v>
      </c>
      <c r="L732" s="114">
        <v>44013</v>
      </c>
      <c r="M732" s="114">
        <f t="shared" si="8"/>
        <v>44043</v>
      </c>
      <c r="N732" s="114">
        <v>44029</v>
      </c>
      <c r="O732" s="114">
        <v>44029</v>
      </c>
      <c r="P732" s="96" t="s">
        <v>1846</v>
      </c>
      <c r="Q732" s="96"/>
      <c r="R732" s="90" t="s">
        <v>153</v>
      </c>
      <c r="S732" s="90"/>
      <c r="T732" s="95" t="s">
        <v>66</v>
      </c>
      <c r="U732" s="90"/>
      <c r="V732" s="131"/>
    </row>
    <row r="733" spans="1:22" s="11" customFormat="1" ht="66" hidden="1" customHeight="1" x14ac:dyDescent="0.25">
      <c r="A733" s="113" t="s">
        <v>1748</v>
      </c>
      <c r="B733" s="90" t="s">
        <v>1774</v>
      </c>
      <c r="C733" s="90" t="s">
        <v>1831</v>
      </c>
      <c r="D733" s="90" t="s">
        <v>1845</v>
      </c>
      <c r="E733" s="92" t="s">
        <v>1833</v>
      </c>
      <c r="F733" s="90" t="s">
        <v>107</v>
      </c>
      <c r="G733" s="93" t="s">
        <v>172</v>
      </c>
      <c r="H733" s="90"/>
      <c r="I733" s="93" t="s">
        <v>53</v>
      </c>
      <c r="J733" s="90" t="s">
        <v>72</v>
      </c>
      <c r="K733" s="93" t="s">
        <v>55</v>
      </c>
      <c r="L733" s="114">
        <v>44013</v>
      </c>
      <c r="M733" s="114">
        <f t="shared" si="8"/>
        <v>44043</v>
      </c>
      <c r="N733" s="114">
        <v>44014</v>
      </c>
      <c r="O733" s="114">
        <v>44014</v>
      </c>
      <c r="P733" s="96" t="s">
        <v>1846</v>
      </c>
      <c r="Q733" s="96"/>
      <c r="R733" s="90" t="s">
        <v>153</v>
      </c>
      <c r="S733" s="90"/>
      <c r="T733" s="95" t="s">
        <v>66</v>
      </c>
      <c r="U733" s="90"/>
      <c r="V733" s="131"/>
    </row>
    <row r="734" spans="1:22" s="11" customFormat="1" ht="66" hidden="1" customHeight="1" x14ac:dyDescent="0.25">
      <c r="A734" s="113" t="s">
        <v>1748</v>
      </c>
      <c r="B734" s="90" t="s">
        <v>10004</v>
      </c>
      <c r="C734" s="90" t="s">
        <v>1831</v>
      </c>
      <c r="D734" s="90" t="s">
        <v>1850</v>
      </c>
      <c r="E734" s="92" t="s">
        <v>1833</v>
      </c>
      <c r="F734" s="90" t="s">
        <v>107</v>
      </c>
      <c r="G734" s="93" t="s">
        <v>172</v>
      </c>
      <c r="H734" s="90"/>
      <c r="I734" s="93" t="s">
        <v>53</v>
      </c>
      <c r="J734" s="90" t="s">
        <v>72</v>
      </c>
      <c r="K734" s="93" t="s">
        <v>55</v>
      </c>
      <c r="L734" s="114">
        <v>44105</v>
      </c>
      <c r="M734" s="114">
        <f t="shared" si="8"/>
        <v>44135</v>
      </c>
      <c r="N734" s="114">
        <v>44124</v>
      </c>
      <c r="O734" s="114">
        <v>44124</v>
      </c>
      <c r="P734" s="96" t="s">
        <v>1846</v>
      </c>
      <c r="Q734" s="96"/>
      <c r="R734" s="90" t="s">
        <v>1781</v>
      </c>
      <c r="S734" s="90"/>
      <c r="T734" s="95" t="s">
        <v>75</v>
      </c>
      <c r="U734" s="90"/>
      <c r="V734" s="131"/>
    </row>
    <row r="735" spans="1:22" s="11" customFormat="1" ht="66" hidden="1" customHeight="1" x14ac:dyDescent="0.25">
      <c r="A735" s="113" t="s">
        <v>1748</v>
      </c>
      <c r="B735" s="90" t="s">
        <v>1847</v>
      </c>
      <c r="C735" s="90" t="s">
        <v>1831</v>
      </c>
      <c r="D735" s="90" t="s">
        <v>1850</v>
      </c>
      <c r="E735" s="92" t="s">
        <v>1833</v>
      </c>
      <c r="F735" s="90" t="s">
        <v>107</v>
      </c>
      <c r="G735" s="93" t="s">
        <v>172</v>
      </c>
      <c r="H735" s="90"/>
      <c r="I735" s="93" t="s">
        <v>53</v>
      </c>
      <c r="J735" s="90" t="s">
        <v>72</v>
      </c>
      <c r="K735" s="93" t="s">
        <v>55</v>
      </c>
      <c r="L735" s="114">
        <v>44105</v>
      </c>
      <c r="M735" s="114">
        <f t="shared" si="8"/>
        <v>44135</v>
      </c>
      <c r="N735" s="114">
        <v>44126</v>
      </c>
      <c r="O735" s="114">
        <v>44126</v>
      </c>
      <c r="P735" s="96" t="s">
        <v>1846</v>
      </c>
      <c r="Q735" s="96"/>
      <c r="R735" s="90" t="s">
        <v>222</v>
      </c>
      <c r="S735" s="90"/>
      <c r="T735" s="95" t="s">
        <v>66</v>
      </c>
      <c r="U735" s="90"/>
      <c r="V735" s="131"/>
    </row>
    <row r="736" spans="1:22" s="11" customFormat="1" ht="66" hidden="1" customHeight="1" x14ac:dyDescent="0.25">
      <c r="A736" s="113" t="s">
        <v>1748</v>
      </c>
      <c r="B736" s="90" t="s">
        <v>1848</v>
      </c>
      <c r="C736" s="90" t="s">
        <v>1831</v>
      </c>
      <c r="D736" s="90" t="s">
        <v>1850</v>
      </c>
      <c r="E736" s="92" t="s">
        <v>1833</v>
      </c>
      <c r="F736" s="90" t="s">
        <v>107</v>
      </c>
      <c r="G736" s="93" t="s">
        <v>172</v>
      </c>
      <c r="H736" s="90"/>
      <c r="I736" s="93" t="s">
        <v>53</v>
      </c>
      <c r="J736" s="90" t="s">
        <v>72</v>
      </c>
      <c r="K736" s="93" t="s">
        <v>55</v>
      </c>
      <c r="L736" s="114">
        <v>44105</v>
      </c>
      <c r="M736" s="114">
        <f t="shared" si="8"/>
        <v>44135</v>
      </c>
      <c r="N736" s="114">
        <v>44159</v>
      </c>
      <c r="O736" s="114">
        <v>44159</v>
      </c>
      <c r="P736" s="96" t="s">
        <v>1846</v>
      </c>
      <c r="Q736" s="96"/>
      <c r="R736" s="90" t="s">
        <v>1784</v>
      </c>
      <c r="S736" s="90"/>
      <c r="T736" s="95" t="s">
        <v>66</v>
      </c>
      <c r="U736" s="90"/>
      <c r="V736" s="131"/>
    </row>
    <row r="737" spans="1:22" s="11" customFormat="1" ht="66" hidden="1" customHeight="1" x14ac:dyDescent="0.25">
      <c r="A737" s="113" t="s">
        <v>1748</v>
      </c>
      <c r="B737" s="90" t="s">
        <v>1773</v>
      </c>
      <c r="C737" s="90" t="s">
        <v>1831</v>
      </c>
      <c r="D737" s="90" t="s">
        <v>1850</v>
      </c>
      <c r="E737" s="92" t="s">
        <v>1833</v>
      </c>
      <c r="F737" s="90" t="s">
        <v>107</v>
      </c>
      <c r="G737" s="93" t="s">
        <v>172</v>
      </c>
      <c r="H737" s="90"/>
      <c r="I737" s="93" t="s">
        <v>53</v>
      </c>
      <c r="J737" s="90" t="s">
        <v>72</v>
      </c>
      <c r="K737" s="93" t="s">
        <v>55</v>
      </c>
      <c r="L737" s="114">
        <v>44105</v>
      </c>
      <c r="M737" s="114">
        <f t="shared" si="8"/>
        <v>44135</v>
      </c>
      <c r="N737" s="114">
        <v>44125</v>
      </c>
      <c r="O737" s="114">
        <v>44125</v>
      </c>
      <c r="P737" s="96" t="s">
        <v>1846</v>
      </c>
      <c r="Q737" s="96"/>
      <c r="R737" s="90" t="s">
        <v>222</v>
      </c>
      <c r="S737" s="90"/>
      <c r="T737" s="95" t="s">
        <v>66</v>
      </c>
      <c r="U737" s="90"/>
      <c r="V737" s="131"/>
    </row>
    <row r="738" spans="1:22" s="11" customFormat="1" ht="66" hidden="1" customHeight="1" x14ac:dyDescent="0.25">
      <c r="A738" s="113" t="s">
        <v>1748</v>
      </c>
      <c r="B738" s="90" t="s">
        <v>1849</v>
      </c>
      <c r="C738" s="90" t="s">
        <v>1831</v>
      </c>
      <c r="D738" s="90" t="s">
        <v>1850</v>
      </c>
      <c r="E738" s="92" t="s">
        <v>1833</v>
      </c>
      <c r="F738" s="90" t="s">
        <v>107</v>
      </c>
      <c r="G738" s="93" t="s">
        <v>172</v>
      </c>
      <c r="H738" s="90"/>
      <c r="I738" s="93" t="s">
        <v>53</v>
      </c>
      <c r="J738" s="90" t="s">
        <v>72</v>
      </c>
      <c r="K738" s="93" t="s">
        <v>55</v>
      </c>
      <c r="L738" s="114">
        <v>44105</v>
      </c>
      <c r="M738" s="114">
        <f t="shared" si="8"/>
        <v>44135</v>
      </c>
      <c r="N738" s="114">
        <v>44126</v>
      </c>
      <c r="O738" s="114">
        <v>44126</v>
      </c>
      <c r="P738" s="96" t="s">
        <v>1846</v>
      </c>
      <c r="Q738" s="96"/>
      <c r="R738" s="90" t="s">
        <v>222</v>
      </c>
      <c r="S738" s="90"/>
      <c r="T738" s="95" t="s">
        <v>66</v>
      </c>
      <c r="U738" s="90"/>
      <c r="V738" s="131"/>
    </row>
    <row r="739" spans="1:22" s="11" customFormat="1" ht="66" hidden="1" customHeight="1" x14ac:dyDescent="0.25">
      <c r="A739" s="113" t="s">
        <v>1748</v>
      </c>
      <c r="B739" s="90" t="s">
        <v>1774</v>
      </c>
      <c r="C739" s="90" t="s">
        <v>1831</v>
      </c>
      <c r="D739" s="90" t="s">
        <v>1850</v>
      </c>
      <c r="E739" s="92" t="s">
        <v>1833</v>
      </c>
      <c r="F739" s="90" t="s">
        <v>107</v>
      </c>
      <c r="G739" s="93" t="s">
        <v>172</v>
      </c>
      <c r="H739" s="90"/>
      <c r="I739" s="93" t="s">
        <v>53</v>
      </c>
      <c r="J739" s="90" t="s">
        <v>72</v>
      </c>
      <c r="K739" s="93" t="s">
        <v>55</v>
      </c>
      <c r="L739" s="114">
        <v>44105</v>
      </c>
      <c r="M739" s="114">
        <f t="shared" si="8"/>
        <v>44135</v>
      </c>
      <c r="N739" s="114">
        <v>44158</v>
      </c>
      <c r="O739" s="114">
        <v>44158</v>
      </c>
      <c r="P739" s="96" t="s">
        <v>1846</v>
      </c>
      <c r="Q739" s="96"/>
      <c r="R739" s="90" t="s">
        <v>1851</v>
      </c>
      <c r="S739" s="90"/>
      <c r="T739" s="95" t="s">
        <v>66</v>
      </c>
      <c r="U739" s="90"/>
      <c r="V739" s="131"/>
    </row>
    <row r="740" spans="1:22" s="11" customFormat="1" ht="66" hidden="1" customHeight="1" x14ac:dyDescent="0.25">
      <c r="A740" s="113" t="s">
        <v>1748</v>
      </c>
      <c r="B740" s="90" t="s">
        <v>10004</v>
      </c>
      <c r="C740" s="90" t="s">
        <v>1831</v>
      </c>
      <c r="D740" s="90" t="s">
        <v>1852</v>
      </c>
      <c r="E740" s="92" t="s">
        <v>1833</v>
      </c>
      <c r="F740" s="90" t="s">
        <v>107</v>
      </c>
      <c r="G740" s="93" t="s">
        <v>172</v>
      </c>
      <c r="H740" s="90"/>
      <c r="I740" s="93" t="s">
        <v>53</v>
      </c>
      <c r="J740" s="90" t="s">
        <v>72</v>
      </c>
      <c r="K740" s="93" t="s">
        <v>55</v>
      </c>
      <c r="L740" s="114">
        <v>44197</v>
      </c>
      <c r="M740" s="114">
        <f t="shared" si="8"/>
        <v>44227</v>
      </c>
      <c r="N740" s="114">
        <v>44223</v>
      </c>
      <c r="O740" s="114">
        <v>44223</v>
      </c>
      <c r="P740" s="96" t="s">
        <v>1846</v>
      </c>
      <c r="Q740" s="96"/>
      <c r="R740" s="90" t="s">
        <v>194</v>
      </c>
      <c r="S740" s="90"/>
      <c r="T740" s="95" t="s">
        <v>66</v>
      </c>
      <c r="U740" s="90"/>
      <c r="V740" s="131"/>
    </row>
    <row r="741" spans="1:22" s="11" customFormat="1" ht="66" hidden="1" customHeight="1" x14ac:dyDescent="0.25">
      <c r="A741" s="113" t="s">
        <v>1748</v>
      </c>
      <c r="B741" s="90" t="s">
        <v>1847</v>
      </c>
      <c r="C741" s="90" t="s">
        <v>1831</v>
      </c>
      <c r="D741" s="90" t="s">
        <v>1852</v>
      </c>
      <c r="E741" s="92" t="s">
        <v>1833</v>
      </c>
      <c r="F741" s="90" t="s">
        <v>107</v>
      </c>
      <c r="G741" s="93" t="s">
        <v>172</v>
      </c>
      <c r="H741" s="90"/>
      <c r="I741" s="93" t="s">
        <v>53</v>
      </c>
      <c r="J741" s="90" t="s">
        <v>72</v>
      </c>
      <c r="K741" s="93" t="s">
        <v>55</v>
      </c>
      <c r="L741" s="114">
        <v>44197</v>
      </c>
      <c r="M741" s="114">
        <f t="shared" si="8"/>
        <v>44227</v>
      </c>
      <c r="N741" s="114">
        <v>44228</v>
      </c>
      <c r="O741" s="114">
        <v>44228</v>
      </c>
      <c r="P741" s="96" t="s">
        <v>1846</v>
      </c>
      <c r="Q741" s="96"/>
      <c r="R741" s="90" t="s">
        <v>194</v>
      </c>
      <c r="S741" s="90"/>
      <c r="T741" s="95" t="s">
        <v>66</v>
      </c>
      <c r="U741" s="90"/>
      <c r="V741" s="131"/>
    </row>
    <row r="742" spans="1:22" s="11" customFormat="1" ht="66" hidden="1" customHeight="1" x14ac:dyDescent="0.25">
      <c r="A742" s="113" t="s">
        <v>1748</v>
      </c>
      <c r="B742" s="90" t="s">
        <v>1848</v>
      </c>
      <c r="C742" s="90" t="s">
        <v>1831</v>
      </c>
      <c r="D742" s="90" t="s">
        <v>1852</v>
      </c>
      <c r="E742" s="92" t="s">
        <v>1833</v>
      </c>
      <c r="F742" s="90" t="s">
        <v>107</v>
      </c>
      <c r="G742" s="93" t="s">
        <v>172</v>
      </c>
      <c r="H742" s="90"/>
      <c r="I742" s="93" t="s">
        <v>53</v>
      </c>
      <c r="J742" s="90" t="s">
        <v>72</v>
      </c>
      <c r="K742" s="93" t="s">
        <v>55</v>
      </c>
      <c r="L742" s="114">
        <v>44197</v>
      </c>
      <c r="M742" s="114">
        <f t="shared" si="8"/>
        <v>44227</v>
      </c>
      <c r="N742" s="114">
        <v>44228</v>
      </c>
      <c r="O742" s="114">
        <v>44228</v>
      </c>
      <c r="P742" s="96" t="s">
        <v>1846</v>
      </c>
      <c r="Q742" s="96"/>
      <c r="R742" s="90" t="s">
        <v>194</v>
      </c>
      <c r="S742" s="90"/>
      <c r="T742" s="95" t="s">
        <v>66</v>
      </c>
      <c r="U742" s="90"/>
      <c r="V742" s="131"/>
    </row>
    <row r="743" spans="1:22" s="11" customFormat="1" ht="66" hidden="1" customHeight="1" x14ac:dyDescent="0.25">
      <c r="A743" s="113" t="s">
        <v>1748</v>
      </c>
      <c r="B743" s="90" t="s">
        <v>1773</v>
      </c>
      <c r="C743" s="90" t="s">
        <v>1831</v>
      </c>
      <c r="D743" s="90" t="s">
        <v>1852</v>
      </c>
      <c r="E743" s="92" t="s">
        <v>1833</v>
      </c>
      <c r="F743" s="90" t="s">
        <v>107</v>
      </c>
      <c r="G743" s="93" t="s">
        <v>172</v>
      </c>
      <c r="H743" s="90"/>
      <c r="I743" s="93" t="s">
        <v>53</v>
      </c>
      <c r="J743" s="90" t="s">
        <v>72</v>
      </c>
      <c r="K743" s="93" t="s">
        <v>55</v>
      </c>
      <c r="L743" s="114">
        <v>44197</v>
      </c>
      <c r="M743" s="114">
        <f>EOMONTH(L743,1)</f>
        <v>44255</v>
      </c>
      <c r="N743" s="114">
        <v>44258</v>
      </c>
      <c r="O743" s="114">
        <v>44258</v>
      </c>
      <c r="P743" s="96" t="s">
        <v>1846</v>
      </c>
      <c r="Q743" s="96"/>
      <c r="R743" s="90" t="s">
        <v>1853</v>
      </c>
      <c r="S743" s="90"/>
      <c r="T743" s="95" t="s">
        <v>66</v>
      </c>
      <c r="U743" s="90"/>
      <c r="V743" s="131"/>
    </row>
    <row r="744" spans="1:22" s="11" customFormat="1" ht="66" hidden="1" customHeight="1" x14ac:dyDescent="0.25">
      <c r="A744" s="113" t="s">
        <v>1748</v>
      </c>
      <c r="B744" s="90" t="s">
        <v>1849</v>
      </c>
      <c r="C744" s="90" t="s">
        <v>1831</v>
      </c>
      <c r="D744" s="90" t="s">
        <v>1852</v>
      </c>
      <c r="E744" s="92" t="s">
        <v>1833</v>
      </c>
      <c r="F744" s="90" t="s">
        <v>107</v>
      </c>
      <c r="G744" s="93" t="s">
        <v>172</v>
      </c>
      <c r="H744" s="90"/>
      <c r="I744" s="93" t="s">
        <v>53</v>
      </c>
      <c r="J744" s="90" t="s">
        <v>72</v>
      </c>
      <c r="K744" s="93" t="s">
        <v>55</v>
      </c>
      <c r="L744" s="114">
        <v>44197</v>
      </c>
      <c r="M744" s="114">
        <f>EOMONTH(L744,1)</f>
        <v>44255</v>
      </c>
      <c r="N744" s="114">
        <v>44280</v>
      </c>
      <c r="O744" s="114">
        <v>44280</v>
      </c>
      <c r="P744" s="96" t="s">
        <v>1846</v>
      </c>
      <c r="Q744" s="96"/>
      <c r="R744" s="90" t="s">
        <v>1854</v>
      </c>
      <c r="S744" s="90"/>
      <c r="T744" s="95" t="s">
        <v>66</v>
      </c>
      <c r="U744" s="90"/>
      <c r="V744" s="131"/>
    </row>
    <row r="745" spans="1:22" s="11" customFormat="1" ht="66" hidden="1" customHeight="1" x14ac:dyDescent="0.25">
      <c r="A745" s="113" t="s">
        <v>1748</v>
      </c>
      <c r="B745" s="90" t="s">
        <v>1774</v>
      </c>
      <c r="C745" s="90" t="s">
        <v>1831</v>
      </c>
      <c r="D745" s="90" t="s">
        <v>1852</v>
      </c>
      <c r="E745" s="92" t="s">
        <v>1833</v>
      </c>
      <c r="F745" s="90" t="s">
        <v>107</v>
      </c>
      <c r="G745" s="93" t="s">
        <v>172</v>
      </c>
      <c r="H745" s="90"/>
      <c r="I745" s="93" t="s">
        <v>53</v>
      </c>
      <c r="J745" s="90" t="s">
        <v>72</v>
      </c>
      <c r="K745" s="93" t="s">
        <v>55</v>
      </c>
      <c r="L745" s="114">
        <v>44197</v>
      </c>
      <c r="M745" s="114">
        <f t="shared" ref="M745:M769" si="9">EOMONTH(L745,0)</f>
        <v>44227</v>
      </c>
      <c r="N745" s="114">
        <v>44221</v>
      </c>
      <c r="O745" s="114">
        <v>44221</v>
      </c>
      <c r="P745" s="96" t="s">
        <v>1846</v>
      </c>
      <c r="Q745" s="96"/>
      <c r="R745" s="90" t="s">
        <v>194</v>
      </c>
      <c r="S745" s="90"/>
      <c r="T745" s="95" t="s">
        <v>66</v>
      </c>
      <c r="U745" s="90"/>
      <c r="V745" s="131"/>
    </row>
    <row r="746" spans="1:22" s="11" customFormat="1" ht="66" hidden="1" customHeight="1" x14ac:dyDescent="0.25">
      <c r="A746" s="113" t="s">
        <v>1748</v>
      </c>
      <c r="B746" s="90" t="s">
        <v>10004</v>
      </c>
      <c r="C746" s="90" t="s">
        <v>1831</v>
      </c>
      <c r="D746" s="90" t="s">
        <v>1855</v>
      </c>
      <c r="E746" s="92" t="s">
        <v>1833</v>
      </c>
      <c r="F746" s="90" t="s">
        <v>107</v>
      </c>
      <c r="G746" s="93" t="s">
        <v>172</v>
      </c>
      <c r="H746" s="90"/>
      <c r="I746" s="93" t="s">
        <v>53</v>
      </c>
      <c r="J746" s="90" t="s">
        <v>72</v>
      </c>
      <c r="K746" s="93" t="s">
        <v>55</v>
      </c>
      <c r="L746" s="114">
        <v>44287</v>
      </c>
      <c r="M746" s="114">
        <f t="shared" si="9"/>
        <v>44316</v>
      </c>
      <c r="N746" s="114">
        <v>44305</v>
      </c>
      <c r="O746" s="114">
        <v>44305</v>
      </c>
      <c r="P746" s="96" t="s">
        <v>1846</v>
      </c>
      <c r="Q746" s="96"/>
      <c r="R746" s="90" t="s">
        <v>1856</v>
      </c>
      <c r="S746" s="90"/>
      <c r="T746" s="95" t="s">
        <v>66</v>
      </c>
      <c r="U746" s="90"/>
      <c r="V746" s="131"/>
    </row>
    <row r="747" spans="1:22" s="11" customFormat="1" ht="66" hidden="1" customHeight="1" x14ac:dyDescent="0.25">
      <c r="A747" s="113" t="s">
        <v>1748</v>
      </c>
      <c r="B747" s="90" t="s">
        <v>1847</v>
      </c>
      <c r="C747" s="90" t="s">
        <v>1831</v>
      </c>
      <c r="D747" s="90" t="s">
        <v>1855</v>
      </c>
      <c r="E747" s="92" t="s">
        <v>1833</v>
      </c>
      <c r="F747" s="90" t="s">
        <v>107</v>
      </c>
      <c r="G747" s="93" t="s">
        <v>172</v>
      </c>
      <c r="H747" s="90"/>
      <c r="I747" s="93" t="s">
        <v>53</v>
      </c>
      <c r="J747" s="90" t="s">
        <v>72</v>
      </c>
      <c r="K747" s="93" t="s">
        <v>55</v>
      </c>
      <c r="L747" s="114">
        <v>44287</v>
      </c>
      <c r="M747" s="114">
        <f t="shared" si="9"/>
        <v>44316</v>
      </c>
      <c r="N747" s="114">
        <v>44314</v>
      </c>
      <c r="O747" s="114">
        <v>44314</v>
      </c>
      <c r="P747" s="96" t="s">
        <v>1846</v>
      </c>
      <c r="Q747" s="96"/>
      <c r="R747" s="90" t="s">
        <v>1799</v>
      </c>
      <c r="S747" s="90"/>
      <c r="T747" s="95" t="s">
        <v>66</v>
      </c>
      <c r="U747" s="90"/>
      <c r="V747" s="131"/>
    </row>
    <row r="748" spans="1:22" s="11" customFormat="1" ht="66" hidden="1" customHeight="1" x14ac:dyDescent="0.25">
      <c r="A748" s="113" t="s">
        <v>1748</v>
      </c>
      <c r="B748" s="90" t="s">
        <v>1848</v>
      </c>
      <c r="C748" s="90" t="s">
        <v>1831</v>
      </c>
      <c r="D748" s="90" t="s">
        <v>1855</v>
      </c>
      <c r="E748" s="92" t="s">
        <v>1833</v>
      </c>
      <c r="F748" s="90" t="s">
        <v>107</v>
      </c>
      <c r="G748" s="93" t="s">
        <v>172</v>
      </c>
      <c r="H748" s="90"/>
      <c r="I748" s="93" t="s">
        <v>53</v>
      </c>
      <c r="J748" s="90" t="s">
        <v>72</v>
      </c>
      <c r="K748" s="93" t="s">
        <v>55</v>
      </c>
      <c r="L748" s="114">
        <v>44287</v>
      </c>
      <c r="M748" s="114">
        <f t="shared" si="9"/>
        <v>44316</v>
      </c>
      <c r="N748" s="114">
        <v>44312</v>
      </c>
      <c r="O748" s="114">
        <v>44312</v>
      </c>
      <c r="P748" s="96" t="s">
        <v>1857</v>
      </c>
      <c r="Q748" s="96"/>
      <c r="R748" s="90" t="s">
        <v>1799</v>
      </c>
      <c r="S748" s="90"/>
      <c r="T748" s="95" t="s">
        <v>66</v>
      </c>
      <c r="U748" s="90"/>
      <c r="V748" s="131"/>
    </row>
    <row r="749" spans="1:22" s="11" customFormat="1" ht="66" hidden="1" customHeight="1" x14ac:dyDescent="0.25">
      <c r="A749" s="113" t="s">
        <v>1748</v>
      </c>
      <c r="B749" s="90" t="s">
        <v>1773</v>
      </c>
      <c r="C749" s="90" t="s">
        <v>1831</v>
      </c>
      <c r="D749" s="90" t="s">
        <v>1855</v>
      </c>
      <c r="E749" s="92" t="s">
        <v>1833</v>
      </c>
      <c r="F749" s="90" t="s">
        <v>107</v>
      </c>
      <c r="G749" s="93" t="s">
        <v>172</v>
      </c>
      <c r="H749" s="90"/>
      <c r="I749" s="93" t="s">
        <v>53</v>
      </c>
      <c r="J749" s="90" t="s">
        <v>72</v>
      </c>
      <c r="K749" s="93" t="s">
        <v>55</v>
      </c>
      <c r="L749" s="114">
        <v>44287</v>
      </c>
      <c r="M749" s="114">
        <f t="shared" si="9"/>
        <v>44316</v>
      </c>
      <c r="N749" s="114">
        <v>44313</v>
      </c>
      <c r="O749" s="114">
        <v>44313</v>
      </c>
      <c r="P749" s="96" t="s">
        <v>979</v>
      </c>
      <c r="Q749" s="96"/>
      <c r="R749" s="90" t="s">
        <v>1799</v>
      </c>
      <c r="S749" s="90"/>
      <c r="T749" s="95" t="s">
        <v>66</v>
      </c>
      <c r="U749" s="90"/>
      <c r="V749" s="131"/>
    </row>
    <row r="750" spans="1:22" s="11" customFormat="1" ht="66" hidden="1" customHeight="1" x14ac:dyDescent="0.25">
      <c r="A750" s="113" t="s">
        <v>1748</v>
      </c>
      <c r="B750" s="90" t="s">
        <v>1849</v>
      </c>
      <c r="C750" s="90" t="s">
        <v>1831</v>
      </c>
      <c r="D750" s="90" t="s">
        <v>1855</v>
      </c>
      <c r="E750" s="92" t="s">
        <v>1833</v>
      </c>
      <c r="F750" s="90" t="s">
        <v>107</v>
      </c>
      <c r="G750" s="93" t="s">
        <v>172</v>
      </c>
      <c r="H750" s="90"/>
      <c r="I750" s="93" t="s">
        <v>53</v>
      </c>
      <c r="J750" s="90" t="s">
        <v>72</v>
      </c>
      <c r="K750" s="93" t="s">
        <v>55</v>
      </c>
      <c r="L750" s="114">
        <v>44287</v>
      </c>
      <c r="M750" s="114">
        <f t="shared" si="9"/>
        <v>44316</v>
      </c>
      <c r="N750" s="114">
        <v>44309</v>
      </c>
      <c r="O750" s="114">
        <v>44309</v>
      </c>
      <c r="P750" s="96" t="s">
        <v>979</v>
      </c>
      <c r="Q750" s="96"/>
      <c r="R750" s="90" t="s">
        <v>997</v>
      </c>
      <c r="S750" s="90"/>
      <c r="T750" s="95" t="s">
        <v>66</v>
      </c>
      <c r="U750" s="90"/>
      <c r="V750" s="131"/>
    </row>
    <row r="751" spans="1:22" s="11" customFormat="1" ht="66" hidden="1" customHeight="1" x14ac:dyDescent="0.25">
      <c r="A751" s="113" t="s">
        <v>1748</v>
      </c>
      <c r="B751" s="90" t="s">
        <v>1774</v>
      </c>
      <c r="C751" s="90" t="s">
        <v>1831</v>
      </c>
      <c r="D751" s="90" t="s">
        <v>1855</v>
      </c>
      <c r="E751" s="92" t="s">
        <v>1833</v>
      </c>
      <c r="F751" s="90" t="s">
        <v>107</v>
      </c>
      <c r="G751" s="93" t="s">
        <v>172</v>
      </c>
      <c r="H751" s="90"/>
      <c r="I751" s="93" t="s">
        <v>53</v>
      </c>
      <c r="J751" s="90" t="s">
        <v>72</v>
      </c>
      <c r="K751" s="93" t="s">
        <v>55</v>
      </c>
      <c r="L751" s="114">
        <v>44287</v>
      </c>
      <c r="M751" s="114">
        <f t="shared" si="9"/>
        <v>44316</v>
      </c>
      <c r="N751" s="114">
        <v>44308</v>
      </c>
      <c r="O751" s="114">
        <v>44308</v>
      </c>
      <c r="P751" s="96" t="s">
        <v>979</v>
      </c>
      <c r="Q751" s="96"/>
      <c r="R751" s="90" t="s">
        <v>1800</v>
      </c>
      <c r="S751" s="90"/>
      <c r="T751" s="95" t="s">
        <v>66</v>
      </c>
      <c r="U751" s="90"/>
      <c r="V751" s="131"/>
    </row>
    <row r="752" spans="1:22" s="11" customFormat="1" ht="66" hidden="1" customHeight="1" x14ac:dyDescent="0.25">
      <c r="A752" s="113" t="s">
        <v>1748</v>
      </c>
      <c r="B752" s="90" t="s">
        <v>10004</v>
      </c>
      <c r="C752" s="90" t="s">
        <v>1831</v>
      </c>
      <c r="D752" s="90" t="s">
        <v>1858</v>
      </c>
      <c r="E752" s="92" t="s">
        <v>1833</v>
      </c>
      <c r="F752" s="90" t="s">
        <v>107</v>
      </c>
      <c r="G752" s="93" t="s">
        <v>172</v>
      </c>
      <c r="H752" s="90"/>
      <c r="I752" s="93" t="s">
        <v>53</v>
      </c>
      <c r="J752" s="90" t="s">
        <v>72</v>
      </c>
      <c r="K752" s="93" t="s">
        <v>55</v>
      </c>
      <c r="L752" s="114">
        <v>44470</v>
      </c>
      <c r="M752" s="190">
        <f t="shared" si="9"/>
        <v>44500</v>
      </c>
      <c r="N752" s="114">
        <v>44475</v>
      </c>
      <c r="O752" s="114">
        <v>44482</v>
      </c>
      <c r="P752" s="96" t="s">
        <v>1859</v>
      </c>
      <c r="Q752" s="96"/>
      <c r="R752" s="90" t="s">
        <v>1815</v>
      </c>
      <c r="S752" s="90"/>
      <c r="T752" s="95" t="s">
        <v>66</v>
      </c>
      <c r="U752" s="90"/>
      <c r="V752" s="131"/>
    </row>
    <row r="753" spans="1:22" s="11" customFormat="1" ht="66" hidden="1" customHeight="1" x14ac:dyDescent="0.25">
      <c r="A753" s="113" t="s">
        <v>1748</v>
      </c>
      <c r="B753" s="90" t="s">
        <v>1847</v>
      </c>
      <c r="C753" s="90" t="s">
        <v>1831</v>
      </c>
      <c r="D753" s="90" t="s">
        <v>1858</v>
      </c>
      <c r="E753" s="92" t="s">
        <v>1833</v>
      </c>
      <c r="F753" s="90" t="s">
        <v>107</v>
      </c>
      <c r="G753" s="93" t="s">
        <v>172</v>
      </c>
      <c r="H753" s="90"/>
      <c r="I753" s="93" t="s">
        <v>53</v>
      </c>
      <c r="J753" s="90" t="s">
        <v>72</v>
      </c>
      <c r="K753" s="93" t="s">
        <v>55</v>
      </c>
      <c r="L753" s="114">
        <v>44501</v>
      </c>
      <c r="M753" s="190">
        <f>EOMONTH(L753,0)</f>
        <v>44530</v>
      </c>
      <c r="N753" s="114" t="s">
        <v>496</v>
      </c>
      <c r="O753" s="114" t="s">
        <v>496</v>
      </c>
      <c r="P753" s="96"/>
      <c r="Q753" s="96"/>
      <c r="R753" s="90"/>
      <c r="S753" s="90"/>
      <c r="T753" s="95"/>
      <c r="U753" s="90"/>
      <c r="V753" s="131"/>
    </row>
    <row r="754" spans="1:22" s="11" customFormat="1" ht="66" hidden="1" customHeight="1" x14ac:dyDescent="0.25">
      <c r="A754" s="113" t="s">
        <v>1748</v>
      </c>
      <c r="B754" s="90" t="s">
        <v>1848</v>
      </c>
      <c r="C754" s="90" t="s">
        <v>1831</v>
      </c>
      <c r="D754" s="90" t="s">
        <v>1858</v>
      </c>
      <c r="E754" s="92" t="s">
        <v>1833</v>
      </c>
      <c r="F754" s="90" t="s">
        <v>107</v>
      </c>
      <c r="G754" s="93" t="s">
        <v>172</v>
      </c>
      <c r="H754" s="90"/>
      <c r="I754" s="93" t="s">
        <v>53</v>
      </c>
      <c r="J754" s="90" t="s">
        <v>72</v>
      </c>
      <c r="K754" s="93" t="s">
        <v>55</v>
      </c>
      <c r="L754" s="114">
        <v>44470</v>
      </c>
      <c r="M754" s="190">
        <f>EOMONTH(L754,0)</f>
        <v>44500</v>
      </c>
      <c r="N754" s="114">
        <v>44474</v>
      </c>
      <c r="O754" s="114">
        <v>44482</v>
      </c>
      <c r="P754" s="96" t="s">
        <v>984</v>
      </c>
      <c r="Q754" s="96"/>
      <c r="R754" s="90" t="s">
        <v>1815</v>
      </c>
      <c r="S754" s="90"/>
      <c r="T754" s="95" t="s">
        <v>66</v>
      </c>
      <c r="U754" s="90"/>
      <c r="V754" s="131"/>
    </row>
    <row r="755" spans="1:22" s="11" customFormat="1" ht="66" hidden="1" customHeight="1" x14ac:dyDescent="0.25">
      <c r="A755" s="113" t="s">
        <v>1748</v>
      </c>
      <c r="B755" s="90" t="s">
        <v>1773</v>
      </c>
      <c r="C755" s="90" t="s">
        <v>1831</v>
      </c>
      <c r="D755" s="90" t="s">
        <v>1858</v>
      </c>
      <c r="E755" s="92" t="s">
        <v>1833</v>
      </c>
      <c r="F755" s="90" t="s">
        <v>107</v>
      </c>
      <c r="G755" s="93" t="s">
        <v>172</v>
      </c>
      <c r="H755" s="90"/>
      <c r="I755" s="93" t="s">
        <v>53</v>
      </c>
      <c r="J755" s="90" t="s">
        <v>72</v>
      </c>
      <c r="K755" s="93" t="s">
        <v>55</v>
      </c>
      <c r="L755" s="114">
        <v>44470</v>
      </c>
      <c r="M755" s="190">
        <f>EOMONTH(L755,0)</f>
        <v>44500</v>
      </c>
      <c r="N755" s="114">
        <v>44482</v>
      </c>
      <c r="O755" s="114">
        <v>44482</v>
      </c>
      <c r="P755" s="96" t="s">
        <v>1860</v>
      </c>
      <c r="Q755" s="96"/>
      <c r="R755" s="90" t="s">
        <v>1861</v>
      </c>
      <c r="S755" s="90"/>
      <c r="T755" s="95" t="s">
        <v>66</v>
      </c>
      <c r="U755" s="90"/>
      <c r="V755" s="131"/>
    </row>
    <row r="756" spans="1:22" s="11" customFormat="1" ht="66" hidden="1" customHeight="1" x14ac:dyDescent="0.25">
      <c r="A756" s="113" t="s">
        <v>1748</v>
      </c>
      <c r="B756" s="90" t="s">
        <v>1849</v>
      </c>
      <c r="C756" s="90" t="s">
        <v>1831</v>
      </c>
      <c r="D756" s="90" t="s">
        <v>1858</v>
      </c>
      <c r="E756" s="92" t="s">
        <v>1833</v>
      </c>
      <c r="F756" s="90" t="s">
        <v>107</v>
      </c>
      <c r="G756" s="93" t="s">
        <v>172</v>
      </c>
      <c r="H756" s="90"/>
      <c r="I756" s="93" t="s">
        <v>53</v>
      </c>
      <c r="J756" s="90" t="s">
        <v>72</v>
      </c>
      <c r="K756" s="93" t="s">
        <v>55</v>
      </c>
      <c r="L756" s="114">
        <v>44470</v>
      </c>
      <c r="M756" s="190">
        <f>EOMONTH(L756,0)</f>
        <v>44500</v>
      </c>
      <c r="N756" s="114">
        <v>44482</v>
      </c>
      <c r="O756" s="114">
        <v>44482</v>
      </c>
      <c r="P756" s="96" t="s">
        <v>1862</v>
      </c>
      <c r="Q756" s="96"/>
      <c r="R756" s="90" t="s">
        <v>1861</v>
      </c>
      <c r="S756" s="90"/>
      <c r="T756" s="95" t="s">
        <v>66</v>
      </c>
      <c r="U756" s="90"/>
      <c r="V756" s="131"/>
    </row>
    <row r="757" spans="1:22" s="11" customFormat="1" ht="66" hidden="1" customHeight="1" x14ac:dyDescent="0.25">
      <c r="A757" s="113" t="s">
        <v>1748</v>
      </c>
      <c r="B757" s="90" t="s">
        <v>1774</v>
      </c>
      <c r="C757" s="90" t="s">
        <v>1831</v>
      </c>
      <c r="D757" s="90" t="s">
        <v>1858</v>
      </c>
      <c r="E757" s="92" t="s">
        <v>1833</v>
      </c>
      <c r="F757" s="90" t="s">
        <v>107</v>
      </c>
      <c r="G757" s="93" t="s">
        <v>172</v>
      </c>
      <c r="H757" s="90"/>
      <c r="I757" s="93" t="s">
        <v>53</v>
      </c>
      <c r="J757" s="90" t="s">
        <v>72</v>
      </c>
      <c r="K757" s="93" t="s">
        <v>55</v>
      </c>
      <c r="L757" s="114">
        <v>44470</v>
      </c>
      <c r="M757" s="190">
        <f>EOMONTH(L757,0)</f>
        <v>44500</v>
      </c>
      <c r="N757" s="114">
        <v>44481</v>
      </c>
      <c r="O757" s="114">
        <v>44482</v>
      </c>
      <c r="P757" s="96" t="s">
        <v>1863</v>
      </c>
      <c r="Q757" s="96"/>
      <c r="R757" s="90" t="s">
        <v>1815</v>
      </c>
      <c r="S757" s="90"/>
      <c r="T757" s="95" t="s">
        <v>66</v>
      </c>
      <c r="U757" s="90"/>
      <c r="V757" s="131"/>
    </row>
    <row r="758" spans="1:22" s="11" customFormat="1" ht="66" hidden="1" customHeight="1" x14ac:dyDescent="0.25">
      <c r="A758" s="113" t="s">
        <v>1748</v>
      </c>
      <c r="B758" s="90" t="s">
        <v>10004</v>
      </c>
      <c r="C758" s="90" t="s">
        <v>1831</v>
      </c>
      <c r="D758" s="90" t="s">
        <v>1864</v>
      </c>
      <c r="E758" s="92" t="s">
        <v>1833</v>
      </c>
      <c r="F758" s="90" t="s">
        <v>107</v>
      </c>
      <c r="G758" s="93" t="s">
        <v>172</v>
      </c>
      <c r="H758" s="90"/>
      <c r="I758" s="93" t="s">
        <v>53</v>
      </c>
      <c r="J758" s="90" t="s">
        <v>72</v>
      </c>
      <c r="K758" s="93" t="s">
        <v>55</v>
      </c>
      <c r="L758" s="114">
        <v>44531</v>
      </c>
      <c r="M758" s="114">
        <f t="shared" si="9"/>
        <v>44561</v>
      </c>
      <c r="N758" s="114" t="s">
        <v>496</v>
      </c>
      <c r="O758" s="114" t="s">
        <v>496</v>
      </c>
      <c r="P758" s="96"/>
      <c r="Q758" s="96"/>
      <c r="R758" s="90"/>
      <c r="S758" s="90"/>
      <c r="T758" s="95"/>
      <c r="U758" s="90"/>
      <c r="V758" s="131"/>
    </row>
    <row r="759" spans="1:22" s="11" customFormat="1" ht="66" hidden="1" customHeight="1" x14ac:dyDescent="0.25">
      <c r="A759" s="113" t="s">
        <v>1748</v>
      </c>
      <c r="B759" s="90" t="s">
        <v>1847</v>
      </c>
      <c r="C759" s="90" t="s">
        <v>1831</v>
      </c>
      <c r="D759" s="90" t="s">
        <v>1864</v>
      </c>
      <c r="E759" s="92" t="s">
        <v>1833</v>
      </c>
      <c r="F759" s="90" t="s">
        <v>107</v>
      </c>
      <c r="G759" s="93" t="s">
        <v>172</v>
      </c>
      <c r="H759" s="90"/>
      <c r="I759" s="93" t="s">
        <v>53</v>
      </c>
      <c r="J759" s="90" t="s">
        <v>72</v>
      </c>
      <c r="K759" s="93" t="s">
        <v>55</v>
      </c>
      <c r="L759" s="114">
        <v>44531</v>
      </c>
      <c r="M759" s="114">
        <f t="shared" si="9"/>
        <v>44561</v>
      </c>
      <c r="N759" s="114" t="s">
        <v>496</v>
      </c>
      <c r="O759" s="114" t="s">
        <v>496</v>
      </c>
      <c r="P759" s="96"/>
      <c r="Q759" s="96"/>
      <c r="R759" s="90"/>
      <c r="S759" s="90"/>
      <c r="T759" s="95"/>
      <c r="U759" s="90"/>
      <c r="V759" s="131"/>
    </row>
    <row r="760" spans="1:22" s="11" customFormat="1" ht="66" hidden="1" customHeight="1" x14ac:dyDescent="0.25">
      <c r="A760" s="113" t="s">
        <v>1748</v>
      </c>
      <c r="B760" s="90" t="s">
        <v>1848</v>
      </c>
      <c r="C760" s="90" t="s">
        <v>1831</v>
      </c>
      <c r="D760" s="90" t="s">
        <v>1864</v>
      </c>
      <c r="E760" s="92" t="s">
        <v>1833</v>
      </c>
      <c r="F760" s="90" t="s">
        <v>107</v>
      </c>
      <c r="G760" s="93" t="s">
        <v>172</v>
      </c>
      <c r="H760" s="90"/>
      <c r="I760" s="93" t="s">
        <v>53</v>
      </c>
      <c r="J760" s="90" t="s">
        <v>72</v>
      </c>
      <c r="K760" s="93" t="s">
        <v>55</v>
      </c>
      <c r="L760" s="114">
        <v>44531</v>
      </c>
      <c r="M760" s="114">
        <f t="shared" si="9"/>
        <v>44561</v>
      </c>
      <c r="N760" s="114" t="s">
        <v>496</v>
      </c>
      <c r="O760" s="114" t="s">
        <v>496</v>
      </c>
      <c r="P760" s="96"/>
      <c r="Q760" s="96"/>
      <c r="R760" s="90"/>
      <c r="S760" s="90"/>
      <c r="T760" s="95"/>
      <c r="U760" s="90"/>
      <c r="V760" s="131"/>
    </row>
    <row r="761" spans="1:22" s="11" customFormat="1" ht="66" hidden="1" customHeight="1" x14ac:dyDescent="0.25">
      <c r="A761" s="113" t="s">
        <v>1748</v>
      </c>
      <c r="B761" s="90" t="s">
        <v>1773</v>
      </c>
      <c r="C761" s="90" t="s">
        <v>1831</v>
      </c>
      <c r="D761" s="90" t="s">
        <v>1864</v>
      </c>
      <c r="E761" s="92" t="s">
        <v>1833</v>
      </c>
      <c r="F761" s="90" t="s">
        <v>107</v>
      </c>
      <c r="G761" s="93" t="s">
        <v>172</v>
      </c>
      <c r="H761" s="90"/>
      <c r="I761" s="93" t="s">
        <v>53</v>
      </c>
      <c r="J761" s="90" t="s">
        <v>72</v>
      </c>
      <c r="K761" s="93" t="s">
        <v>55</v>
      </c>
      <c r="L761" s="114">
        <v>44531</v>
      </c>
      <c r="M761" s="114">
        <f t="shared" si="9"/>
        <v>44561</v>
      </c>
      <c r="N761" s="114" t="s">
        <v>496</v>
      </c>
      <c r="O761" s="114" t="s">
        <v>496</v>
      </c>
      <c r="P761" s="96"/>
      <c r="Q761" s="96"/>
      <c r="R761" s="90"/>
      <c r="S761" s="90"/>
      <c r="T761" s="95"/>
      <c r="U761" s="90"/>
      <c r="V761" s="131"/>
    </row>
    <row r="762" spans="1:22" s="11" customFormat="1" ht="66" hidden="1" customHeight="1" x14ac:dyDescent="0.25">
      <c r="A762" s="113" t="s">
        <v>1748</v>
      </c>
      <c r="B762" s="90" t="s">
        <v>1849</v>
      </c>
      <c r="C762" s="90" t="s">
        <v>1831</v>
      </c>
      <c r="D762" s="90" t="s">
        <v>1864</v>
      </c>
      <c r="E762" s="92" t="s">
        <v>1833</v>
      </c>
      <c r="F762" s="90" t="s">
        <v>107</v>
      </c>
      <c r="G762" s="93" t="s">
        <v>172</v>
      </c>
      <c r="H762" s="90"/>
      <c r="I762" s="93" t="s">
        <v>53</v>
      </c>
      <c r="J762" s="90" t="s">
        <v>72</v>
      </c>
      <c r="K762" s="93" t="s">
        <v>55</v>
      </c>
      <c r="L762" s="114">
        <v>44531</v>
      </c>
      <c r="M762" s="114">
        <f t="shared" si="9"/>
        <v>44561</v>
      </c>
      <c r="N762" s="114" t="s">
        <v>496</v>
      </c>
      <c r="O762" s="114" t="s">
        <v>496</v>
      </c>
      <c r="P762" s="96"/>
      <c r="Q762" s="96"/>
      <c r="R762" s="90"/>
      <c r="S762" s="90"/>
      <c r="T762" s="95"/>
      <c r="U762" s="90"/>
      <c r="V762" s="131"/>
    </row>
    <row r="763" spans="1:22" s="11" customFormat="1" ht="66" hidden="1" customHeight="1" x14ac:dyDescent="0.25">
      <c r="A763" s="113" t="s">
        <v>1748</v>
      </c>
      <c r="B763" s="90" t="s">
        <v>1774</v>
      </c>
      <c r="C763" s="90" t="s">
        <v>1831</v>
      </c>
      <c r="D763" s="90" t="s">
        <v>1864</v>
      </c>
      <c r="E763" s="92" t="s">
        <v>1833</v>
      </c>
      <c r="F763" s="90" t="s">
        <v>107</v>
      </c>
      <c r="G763" s="93" t="s">
        <v>172</v>
      </c>
      <c r="H763" s="90"/>
      <c r="I763" s="93" t="s">
        <v>53</v>
      </c>
      <c r="J763" s="90" t="s">
        <v>72</v>
      </c>
      <c r="K763" s="93" t="s">
        <v>55</v>
      </c>
      <c r="L763" s="114">
        <v>44531</v>
      </c>
      <c r="M763" s="114">
        <f t="shared" si="9"/>
        <v>44561</v>
      </c>
      <c r="N763" s="114" t="s">
        <v>496</v>
      </c>
      <c r="O763" s="114" t="s">
        <v>496</v>
      </c>
      <c r="P763" s="96"/>
      <c r="Q763" s="96"/>
      <c r="R763" s="90"/>
      <c r="S763" s="90"/>
      <c r="T763" s="95"/>
      <c r="U763" s="90"/>
      <c r="V763" s="131"/>
    </row>
    <row r="764" spans="1:22" s="11" customFormat="1" ht="66" hidden="1" customHeight="1" x14ac:dyDescent="0.25">
      <c r="A764" s="113" t="s">
        <v>1748</v>
      </c>
      <c r="B764" s="90" t="s">
        <v>10004</v>
      </c>
      <c r="C764" s="90" t="s">
        <v>1831</v>
      </c>
      <c r="D764" s="90" t="s">
        <v>1865</v>
      </c>
      <c r="E764" s="92" t="s">
        <v>1833</v>
      </c>
      <c r="F764" s="90" t="s">
        <v>107</v>
      </c>
      <c r="G764" s="93" t="s">
        <v>172</v>
      </c>
      <c r="H764" s="90"/>
      <c r="I764" s="93" t="s">
        <v>53</v>
      </c>
      <c r="J764" s="90" t="s">
        <v>72</v>
      </c>
      <c r="K764" s="93" t="s">
        <v>55</v>
      </c>
      <c r="L764" s="114">
        <v>44562</v>
      </c>
      <c r="M764" s="114">
        <f t="shared" si="9"/>
        <v>44592</v>
      </c>
      <c r="N764" s="114">
        <v>44578</v>
      </c>
      <c r="O764" s="114">
        <v>44580</v>
      </c>
      <c r="P764" s="96" t="s">
        <v>1866</v>
      </c>
      <c r="Q764" s="96"/>
      <c r="R764" s="90" t="s">
        <v>1824</v>
      </c>
      <c r="S764" s="90"/>
      <c r="T764" s="95" t="s">
        <v>66</v>
      </c>
      <c r="U764" s="90"/>
      <c r="V764" s="131"/>
    </row>
    <row r="765" spans="1:22" s="11" customFormat="1" ht="66" hidden="1" customHeight="1" x14ac:dyDescent="0.25">
      <c r="A765" s="113" t="s">
        <v>1748</v>
      </c>
      <c r="B765" s="90" t="s">
        <v>1847</v>
      </c>
      <c r="C765" s="90" t="s">
        <v>1831</v>
      </c>
      <c r="D765" s="90" t="s">
        <v>1865</v>
      </c>
      <c r="E765" s="92" t="s">
        <v>1833</v>
      </c>
      <c r="F765" s="90" t="s">
        <v>107</v>
      </c>
      <c r="G765" s="93" t="s">
        <v>172</v>
      </c>
      <c r="H765" s="90"/>
      <c r="I765" s="93" t="s">
        <v>53</v>
      </c>
      <c r="J765" s="90" t="s">
        <v>72</v>
      </c>
      <c r="K765" s="93" t="s">
        <v>55</v>
      </c>
      <c r="L765" s="114">
        <v>44562</v>
      </c>
      <c r="M765" s="114">
        <f t="shared" si="9"/>
        <v>44592</v>
      </c>
      <c r="N765" s="114" t="s">
        <v>496</v>
      </c>
      <c r="O765" s="114" t="s">
        <v>496</v>
      </c>
      <c r="P765" s="96"/>
      <c r="Q765" s="96"/>
      <c r="R765" s="90"/>
      <c r="S765" s="90"/>
      <c r="T765" s="95"/>
      <c r="U765" s="90"/>
      <c r="V765" s="131"/>
    </row>
    <row r="766" spans="1:22" s="11" customFormat="1" ht="66" hidden="1" customHeight="1" x14ac:dyDescent="0.25">
      <c r="A766" s="113" t="s">
        <v>1748</v>
      </c>
      <c r="B766" s="90" t="s">
        <v>1848</v>
      </c>
      <c r="C766" s="90" t="s">
        <v>1831</v>
      </c>
      <c r="D766" s="90" t="s">
        <v>1865</v>
      </c>
      <c r="E766" s="92" t="s">
        <v>1833</v>
      </c>
      <c r="F766" s="90" t="s">
        <v>107</v>
      </c>
      <c r="G766" s="93" t="s">
        <v>172</v>
      </c>
      <c r="H766" s="90"/>
      <c r="I766" s="93" t="s">
        <v>53</v>
      </c>
      <c r="J766" s="90" t="s">
        <v>72</v>
      </c>
      <c r="K766" s="93" t="s">
        <v>55</v>
      </c>
      <c r="L766" s="114">
        <v>44562</v>
      </c>
      <c r="M766" s="114">
        <f t="shared" si="9"/>
        <v>44592</v>
      </c>
      <c r="N766" s="114">
        <v>44616</v>
      </c>
      <c r="O766" s="114">
        <v>44620</v>
      </c>
      <c r="P766" s="96" t="s">
        <v>1867</v>
      </c>
      <c r="Q766" s="96"/>
      <c r="R766" s="90" t="s">
        <v>1868</v>
      </c>
      <c r="S766" s="90"/>
      <c r="T766" s="95" t="s">
        <v>66</v>
      </c>
      <c r="U766" s="90"/>
      <c r="V766" s="131"/>
    </row>
    <row r="767" spans="1:22" s="11" customFormat="1" ht="66" hidden="1" customHeight="1" x14ac:dyDescent="0.25">
      <c r="A767" s="113" t="s">
        <v>1748</v>
      </c>
      <c r="B767" s="90" t="s">
        <v>1773</v>
      </c>
      <c r="C767" s="90" t="s">
        <v>1831</v>
      </c>
      <c r="D767" s="90" t="s">
        <v>1865</v>
      </c>
      <c r="E767" s="92" t="s">
        <v>1833</v>
      </c>
      <c r="F767" s="90" t="s">
        <v>107</v>
      </c>
      <c r="G767" s="93" t="s">
        <v>172</v>
      </c>
      <c r="H767" s="90"/>
      <c r="I767" s="93" t="s">
        <v>53</v>
      </c>
      <c r="J767" s="90" t="s">
        <v>72</v>
      </c>
      <c r="K767" s="93" t="s">
        <v>55</v>
      </c>
      <c r="L767" s="114">
        <v>44562</v>
      </c>
      <c r="M767" s="114">
        <f t="shared" si="9"/>
        <v>44592</v>
      </c>
      <c r="N767" s="114">
        <v>44609</v>
      </c>
      <c r="O767" s="114">
        <v>44610</v>
      </c>
      <c r="P767" s="96" t="s">
        <v>1869</v>
      </c>
      <c r="Q767" s="96"/>
      <c r="R767" s="90" t="s">
        <v>1870</v>
      </c>
      <c r="S767" s="90"/>
      <c r="T767" s="95" t="s">
        <v>66</v>
      </c>
      <c r="U767" s="90"/>
      <c r="V767" s="131"/>
    </row>
    <row r="768" spans="1:22" s="11" customFormat="1" ht="66" hidden="1" customHeight="1" x14ac:dyDescent="0.25">
      <c r="A768" s="113" t="s">
        <v>1748</v>
      </c>
      <c r="B768" s="90" t="s">
        <v>1849</v>
      </c>
      <c r="C768" s="90" t="s">
        <v>1831</v>
      </c>
      <c r="D768" s="90" t="s">
        <v>1865</v>
      </c>
      <c r="E768" s="92" t="s">
        <v>1833</v>
      </c>
      <c r="F768" s="90" t="s">
        <v>107</v>
      </c>
      <c r="G768" s="93" t="s">
        <v>172</v>
      </c>
      <c r="H768" s="90"/>
      <c r="I768" s="93" t="s">
        <v>53</v>
      </c>
      <c r="J768" s="90" t="s">
        <v>72</v>
      </c>
      <c r="K768" s="93" t="s">
        <v>55</v>
      </c>
      <c r="L768" s="114">
        <v>44562</v>
      </c>
      <c r="M768" s="114">
        <f t="shared" si="9"/>
        <v>44592</v>
      </c>
      <c r="N768" s="114">
        <v>44579</v>
      </c>
      <c r="O768" s="114">
        <v>44580</v>
      </c>
      <c r="P768" s="96" t="s">
        <v>1871</v>
      </c>
      <c r="Q768" s="96"/>
      <c r="R768" s="90" t="s">
        <v>1824</v>
      </c>
      <c r="S768" s="90"/>
      <c r="T768" s="95" t="s">
        <v>66</v>
      </c>
      <c r="U768" s="90"/>
      <c r="V768" s="131"/>
    </row>
    <row r="769" spans="1:22" s="11" customFormat="1" ht="66" hidden="1" customHeight="1" x14ac:dyDescent="0.25">
      <c r="A769" s="113" t="s">
        <v>1748</v>
      </c>
      <c r="B769" s="90" t="s">
        <v>1774</v>
      </c>
      <c r="C769" s="90" t="s">
        <v>1831</v>
      </c>
      <c r="D769" s="90" t="s">
        <v>1865</v>
      </c>
      <c r="E769" s="92" t="s">
        <v>1833</v>
      </c>
      <c r="F769" s="90" t="s">
        <v>107</v>
      </c>
      <c r="G769" s="93" t="s">
        <v>172</v>
      </c>
      <c r="H769" s="90"/>
      <c r="I769" s="93" t="s">
        <v>53</v>
      </c>
      <c r="J769" s="90" t="s">
        <v>72</v>
      </c>
      <c r="K769" s="93" t="s">
        <v>55</v>
      </c>
      <c r="L769" s="114">
        <v>44562</v>
      </c>
      <c r="M769" s="114">
        <f t="shared" si="9"/>
        <v>44592</v>
      </c>
      <c r="N769" s="114">
        <v>44615</v>
      </c>
      <c r="O769" s="114">
        <v>44620</v>
      </c>
      <c r="P769" s="96" t="s">
        <v>1872</v>
      </c>
      <c r="Q769" s="96"/>
      <c r="R769" s="90" t="s">
        <v>1868</v>
      </c>
      <c r="S769" s="90"/>
      <c r="T769" s="95" t="s">
        <v>66</v>
      </c>
      <c r="U769" s="90"/>
      <c r="V769" s="131"/>
    </row>
    <row r="770" spans="1:22" s="11" customFormat="1" ht="66" hidden="1" customHeight="1" x14ac:dyDescent="0.25">
      <c r="A770" s="113" t="s">
        <v>1748</v>
      </c>
      <c r="B770" s="90" t="s">
        <v>10004</v>
      </c>
      <c r="C770" s="91" t="s">
        <v>1873</v>
      </c>
      <c r="D770" s="91" t="s">
        <v>1873</v>
      </c>
      <c r="E770" s="92" t="s">
        <v>1874</v>
      </c>
      <c r="F770" s="90" t="s">
        <v>1358</v>
      </c>
      <c r="G770" s="93" t="s">
        <v>52</v>
      </c>
      <c r="H770" s="90" t="s">
        <v>1875</v>
      </c>
      <c r="I770" s="93" t="s">
        <v>1772</v>
      </c>
      <c r="J770" s="90" t="s">
        <v>54</v>
      </c>
      <c r="K770" s="93" t="s">
        <v>55</v>
      </c>
      <c r="L770" s="114">
        <v>43525</v>
      </c>
      <c r="M770" s="114">
        <f>L770+29</f>
        <v>43554</v>
      </c>
      <c r="N770" s="114">
        <v>43544</v>
      </c>
      <c r="O770" s="114">
        <v>43544</v>
      </c>
      <c r="P770" s="96" t="s">
        <v>1876</v>
      </c>
      <c r="Q770" s="96"/>
      <c r="R770" s="90" t="s">
        <v>385</v>
      </c>
      <c r="S770" s="90"/>
      <c r="T770" s="95" t="s">
        <v>75</v>
      </c>
      <c r="U770" s="90"/>
      <c r="V770" s="131"/>
    </row>
    <row r="771" spans="1:22" s="11" customFormat="1" ht="66" hidden="1" customHeight="1" x14ac:dyDescent="0.25">
      <c r="A771" s="113" t="s">
        <v>1748</v>
      </c>
      <c r="B771" s="90" t="s">
        <v>10004</v>
      </c>
      <c r="C771" s="90" t="s">
        <v>1877</v>
      </c>
      <c r="D771" s="90" t="s">
        <v>1877</v>
      </c>
      <c r="E771" s="92" t="s">
        <v>1878</v>
      </c>
      <c r="F771" s="90" t="s">
        <v>1036</v>
      </c>
      <c r="G771" s="93" t="s">
        <v>52</v>
      </c>
      <c r="H771" s="90" t="s">
        <v>1879</v>
      </c>
      <c r="I771" s="93" t="s">
        <v>53</v>
      </c>
      <c r="J771" s="90" t="s">
        <v>54</v>
      </c>
      <c r="K771" s="93" t="s">
        <v>55</v>
      </c>
      <c r="L771" s="114">
        <v>43525</v>
      </c>
      <c r="M771" s="114">
        <f>L771+59</f>
        <v>43584</v>
      </c>
      <c r="N771" s="114">
        <v>43577</v>
      </c>
      <c r="O771" s="114">
        <v>43577</v>
      </c>
      <c r="P771" s="96" t="s">
        <v>1880</v>
      </c>
      <c r="Q771" s="96"/>
      <c r="R771" s="90" t="s">
        <v>74</v>
      </c>
      <c r="S771" s="90"/>
      <c r="T771" s="95" t="s">
        <v>66</v>
      </c>
      <c r="U771" s="90"/>
      <c r="V771" s="131"/>
    </row>
    <row r="772" spans="1:22" s="11" customFormat="1" ht="66" hidden="1" customHeight="1" x14ac:dyDescent="0.25">
      <c r="A772" s="113" t="s">
        <v>1748</v>
      </c>
      <c r="B772" s="90" t="s">
        <v>1774</v>
      </c>
      <c r="C772" s="90" t="s">
        <v>1877</v>
      </c>
      <c r="D772" s="90" t="s">
        <v>1877</v>
      </c>
      <c r="E772" s="92" t="s">
        <v>1878</v>
      </c>
      <c r="F772" s="90" t="s">
        <v>107</v>
      </c>
      <c r="G772" s="93" t="s">
        <v>52</v>
      </c>
      <c r="H772" s="90"/>
      <c r="I772" s="93" t="s">
        <v>53</v>
      </c>
      <c r="J772" s="90" t="s">
        <v>54</v>
      </c>
      <c r="K772" s="93" t="s">
        <v>55</v>
      </c>
      <c r="L772" s="114">
        <v>43525</v>
      </c>
      <c r="M772" s="114">
        <f>L772+59</f>
        <v>43584</v>
      </c>
      <c r="N772" s="114">
        <v>43580</v>
      </c>
      <c r="O772" s="114">
        <v>43580</v>
      </c>
      <c r="P772" s="96" t="s">
        <v>1881</v>
      </c>
      <c r="Q772" s="96"/>
      <c r="R772" s="90" t="s">
        <v>74</v>
      </c>
      <c r="S772" s="90"/>
      <c r="T772" s="95" t="s">
        <v>66</v>
      </c>
      <c r="U772" s="90" t="s">
        <v>1882</v>
      </c>
      <c r="V772" s="131"/>
    </row>
    <row r="773" spans="1:22" s="11" customFormat="1" ht="66" hidden="1" customHeight="1" x14ac:dyDescent="0.25">
      <c r="A773" s="113" t="s">
        <v>1748</v>
      </c>
      <c r="B773" s="90" t="s">
        <v>1883</v>
      </c>
      <c r="C773" s="90" t="s">
        <v>1877</v>
      </c>
      <c r="D773" s="90" t="s">
        <v>1877</v>
      </c>
      <c r="E773" s="92" t="s">
        <v>1878</v>
      </c>
      <c r="F773" s="90" t="s">
        <v>107</v>
      </c>
      <c r="G773" s="93" t="s">
        <v>52</v>
      </c>
      <c r="H773" s="90"/>
      <c r="I773" s="93" t="s">
        <v>53</v>
      </c>
      <c r="J773" s="90" t="s">
        <v>54</v>
      </c>
      <c r="K773" s="93" t="s">
        <v>55</v>
      </c>
      <c r="L773" s="114">
        <v>43525</v>
      </c>
      <c r="M773" s="114">
        <f>L773+59</f>
        <v>43584</v>
      </c>
      <c r="N773" s="114">
        <v>43545</v>
      </c>
      <c r="O773" s="114">
        <v>43545</v>
      </c>
      <c r="P773" s="96" t="s">
        <v>1884</v>
      </c>
      <c r="Q773" s="96"/>
      <c r="R773" s="90" t="s">
        <v>74</v>
      </c>
      <c r="S773" s="90"/>
      <c r="T773" s="95" t="s">
        <v>75</v>
      </c>
      <c r="U773" s="90"/>
      <c r="V773" s="131"/>
    </row>
    <row r="774" spans="1:22" s="11" customFormat="1" ht="66" hidden="1" customHeight="1" x14ac:dyDescent="0.25">
      <c r="A774" s="89" t="s">
        <v>1748</v>
      </c>
      <c r="B774" s="90" t="s">
        <v>10004</v>
      </c>
      <c r="C774" s="91" t="s">
        <v>1885</v>
      </c>
      <c r="D774" s="91" t="s">
        <v>1885</v>
      </c>
      <c r="E774" s="92" t="s">
        <v>1886</v>
      </c>
      <c r="F774" s="90" t="s">
        <v>1887</v>
      </c>
      <c r="G774" s="93" t="s">
        <v>52</v>
      </c>
      <c r="H774" s="90"/>
      <c r="I774" s="93" t="s">
        <v>53</v>
      </c>
      <c r="J774" s="90" t="s">
        <v>54</v>
      </c>
      <c r="K774" s="93" t="s">
        <v>55</v>
      </c>
      <c r="L774" s="114">
        <v>43593</v>
      </c>
      <c r="M774" s="114">
        <f>L774+30</f>
        <v>43623</v>
      </c>
      <c r="N774" s="114">
        <v>43609</v>
      </c>
      <c r="O774" s="114">
        <v>43635</v>
      </c>
      <c r="P774" s="96" t="s">
        <v>1888</v>
      </c>
      <c r="Q774" s="96"/>
      <c r="R774" s="90" t="s">
        <v>74</v>
      </c>
      <c r="S774" s="90"/>
      <c r="T774" s="95" t="s">
        <v>66</v>
      </c>
      <c r="U774" s="90"/>
      <c r="V774" s="131"/>
    </row>
    <row r="775" spans="1:22" s="11" customFormat="1" ht="66" hidden="1" customHeight="1" x14ac:dyDescent="0.25">
      <c r="A775" s="89" t="s">
        <v>1748</v>
      </c>
      <c r="B775" s="90" t="s">
        <v>1883</v>
      </c>
      <c r="C775" s="91" t="s">
        <v>1889</v>
      </c>
      <c r="D775" s="91" t="s">
        <v>1889</v>
      </c>
      <c r="E775" s="92" t="s">
        <v>1890</v>
      </c>
      <c r="F775" s="90" t="s">
        <v>424</v>
      </c>
      <c r="G775" s="93" t="s">
        <v>52</v>
      </c>
      <c r="H775" s="90"/>
      <c r="I775" s="93" t="s">
        <v>53</v>
      </c>
      <c r="J775" s="90" t="s">
        <v>54</v>
      </c>
      <c r="K775" s="93" t="s">
        <v>55</v>
      </c>
      <c r="L775" s="114">
        <v>43654</v>
      </c>
      <c r="M775" s="114">
        <f>L775+10</f>
        <v>43664</v>
      </c>
      <c r="N775" s="114">
        <v>43661</v>
      </c>
      <c r="O775" s="114">
        <v>43663</v>
      </c>
      <c r="P775" s="96" t="s">
        <v>1891</v>
      </c>
      <c r="Q775" s="96"/>
      <c r="R775" s="90" t="s">
        <v>74</v>
      </c>
      <c r="S775" s="90"/>
      <c r="T775" s="95" t="s">
        <v>66</v>
      </c>
      <c r="U775" s="90"/>
      <c r="V775" s="131"/>
    </row>
    <row r="776" spans="1:22" s="11" customFormat="1" ht="66" hidden="1" customHeight="1" x14ac:dyDescent="0.25">
      <c r="A776" s="89" t="s">
        <v>1748</v>
      </c>
      <c r="B776" s="90" t="s">
        <v>1892</v>
      </c>
      <c r="C776" s="91" t="s">
        <v>1893</v>
      </c>
      <c r="D776" s="91" t="s">
        <v>1893</v>
      </c>
      <c r="E776" s="92" t="s">
        <v>1894</v>
      </c>
      <c r="F776" s="90" t="s">
        <v>1895</v>
      </c>
      <c r="G776" s="93" t="s">
        <v>52</v>
      </c>
      <c r="H776" s="90"/>
      <c r="I776" s="93" t="s">
        <v>53</v>
      </c>
      <c r="J776" s="90" t="s">
        <v>54</v>
      </c>
      <c r="K776" s="93" t="s">
        <v>55</v>
      </c>
      <c r="L776" s="114">
        <v>43644</v>
      </c>
      <c r="M776" s="114">
        <f>L776+25</f>
        <v>43669</v>
      </c>
      <c r="N776" s="114">
        <v>43668</v>
      </c>
      <c r="O776" s="114">
        <v>43672</v>
      </c>
      <c r="P776" s="96"/>
      <c r="Q776" s="96"/>
      <c r="R776" s="90" t="s">
        <v>74</v>
      </c>
      <c r="S776" s="90"/>
      <c r="T776" s="95"/>
      <c r="U776" s="90"/>
      <c r="V776" s="131">
        <v>1</v>
      </c>
    </row>
    <row r="777" spans="1:22" s="11" customFormat="1" ht="66" hidden="1" customHeight="1" x14ac:dyDescent="0.25">
      <c r="A777" s="89" t="s">
        <v>1748</v>
      </c>
      <c r="B777" s="90" t="s">
        <v>10004</v>
      </c>
      <c r="C777" s="90" t="s">
        <v>59</v>
      </c>
      <c r="D777" s="91" t="s">
        <v>59</v>
      </c>
      <c r="E777" s="92" t="s">
        <v>1896</v>
      </c>
      <c r="F777" s="90" t="s">
        <v>1897</v>
      </c>
      <c r="G777" s="93" t="s">
        <v>52</v>
      </c>
      <c r="H777" s="90"/>
      <c r="I777" s="93" t="s">
        <v>53</v>
      </c>
      <c r="J777" s="90" t="s">
        <v>62</v>
      </c>
      <c r="K777" s="93" t="s">
        <v>63</v>
      </c>
      <c r="L777" s="114">
        <v>43685</v>
      </c>
      <c r="M777" s="114">
        <v>43685</v>
      </c>
      <c r="N777" s="94">
        <v>43685</v>
      </c>
      <c r="O777" s="94">
        <v>43685</v>
      </c>
      <c r="P777" s="92" t="s">
        <v>1898</v>
      </c>
      <c r="Q777" s="92"/>
      <c r="R777" s="90" t="s">
        <v>74</v>
      </c>
      <c r="S777" s="90"/>
      <c r="T777" s="95" t="s">
        <v>66</v>
      </c>
      <c r="U777" s="90"/>
      <c r="V777" s="132"/>
    </row>
    <row r="778" spans="1:22" s="11" customFormat="1" ht="66" hidden="1" customHeight="1" x14ac:dyDescent="0.25">
      <c r="A778" s="89" t="s">
        <v>1748</v>
      </c>
      <c r="B778" s="90" t="s">
        <v>1892</v>
      </c>
      <c r="C778" s="91" t="s">
        <v>1899</v>
      </c>
      <c r="D778" s="91" t="s">
        <v>1899</v>
      </c>
      <c r="E778" s="92" t="s">
        <v>1900</v>
      </c>
      <c r="F778" s="90" t="s">
        <v>1895</v>
      </c>
      <c r="G778" s="93" t="s">
        <v>52</v>
      </c>
      <c r="H778" s="90"/>
      <c r="I778" s="93" t="s">
        <v>53</v>
      </c>
      <c r="J778" s="90" t="s">
        <v>54</v>
      </c>
      <c r="K778" s="93" t="s">
        <v>55</v>
      </c>
      <c r="L778" s="114">
        <v>43682</v>
      </c>
      <c r="M778" s="114">
        <v>43707</v>
      </c>
      <c r="N778" s="94">
        <v>43682</v>
      </c>
      <c r="O778" s="94">
        <v>43694</v>
      </c>
      <c r="P778" s="96" t="s">
        <v>1901</v>
      </c>
      <c r="Q778" s="92"/>
      <c r="R778" s="90" t="s">
        <v>74</v>
      </c>
      <c r="S778" s="90"/>
      <c r="T778" s="95" t="s">
        <v>66</v>
      </c>
      <c r="U778" s="90"/>
      <c r="V778" s="131"/>
    </row>
    <row r="779" spans="1:22" s="11" customFormat="1" ht="66" hidden="1" customHeight="1" x14ac:dyDescent="0.25">
      <c r="A779" s="89" t="s">
        <v>1748</v>
      </c>
      <c r="B779" s="90" t="s">
        <v>1892</v>
      </c>
      <c r="C779" s="91" t="s">
        <v>1899</v>
      </c>
      <c r="D779" s="91" t="s">
        <v>1899</v>
      </c>
      <c r="E779" s="92" t="s">
        <v>1900</v>
      </c>
      <c r="F779" s="90" t="s">
        <v>1895</v>
      </c>
      <c r="G779" s="93" t="s">
        <v>52</v>
      </c>
      <c r="H779" s="90"/>
      <c r="I779" s="93" t="s">
        <v>53</v>
      </c>
      <c r="J779" s="90" t="s">
        <v>54</v>
      </c>
      <c r="K779" s="93" t="s">
        <v>63</v>
      </c>
      <c r="L779" s="114">
        <v>43720</v>
      </c>
      <c r="M779" s="114">
        <v>43720</v>
      </c>
      <c r="N779" s="94">
        <v>43720</v>
      </c>
      <c r="O779" s="94">
        <v>43720</v>
      </c>
      <c r="P779" s="96" t="s">
        <v>1902</v>
      </c>
      <c r="Q779" s="92"/>
      <c r="R779" s="90" t="s">
        <v>354</v>
      </c>
      <c r="S779" s="90"/>
      <c r="T779" s="95" t="s">
        <v>66</v>
      </c>
      <c r="U779" s="90"/>
      <c r="V779" s="131"/>
    </row>
    <row r="780" spans="1:22" s="11" customFormat="1" ht="66" hidden="1" customHeight="1" x14ac:dyDescent="0.25">
      <c r="A780" s="89" t="s">
        <v>1748</v>
      </c>
      <c r="B780" s="90" t="s">
        <v>1892</v>
      </c>
      <c r="C780" s="91" t="s">
        <v>1903</v>
      </c>
      <c r="D780" s="91" t="s">
        <v>1903</v>
      </c>
      <c r="E780" s="92" t="s">
        <v>1904</v>
      </c>
      <c r="F780" s="90" t="s">
        <v>424</v>
      </c>
      <c r="G780" s="93" t="s">
        <v>52</v>
      </c>
      <c r="H780" s="90"/>
      <c r="I780" s="93" t="s">
        <v>53</v>
      </c>
      <c r="J780" s="90" t="s">
        <v>54</v>
      </c>
      <c r="K780" s="93" t="s">
        <v>55</v>
      </c>
      <c r="L780" s="114">
        <v>43803</v>
      </c>
      <c r="M780" s="114">
        <f>L780+19</f>
        <v>43822</v>
      </c>
      <c r="N780" s="94">
        <v>43485</v>
      </c>
      <c r="O780" s="94">
        <v>43852</v>
      </c>
      <c r="P780" s="92" t="s">
        <v>1905</v>
      </c>
      <c r="Q780" s="92"/>
      <c r="R780" s="90" t="s">
        <v>1906</v>
      </c>
      <c r="S780" s="90"/>
      <c r="T780" s="95" t="s">
        <v>66</v>
      </c>
      <c r="U780" s="90"/>
      <c r="V780" s="131"/>
    </row>
    <row r="781" spans="1:22" s="11" customFormat="1" ht="66" hidden="1" customHeight="1" x14ac:dyDescent="0.25">
      <c r="A781" s="89" t="s">
        <v>1748</v>
      </c>
      <c r="B781" s="90" t="s">
        <v>1892</v>
      </c>
      <c r="C781" s="91" t="s">
        <v>1907</v>
      </c>
      <c r="D781" s="91" t="s">
        <v>1908</v>
      </c>
      <c r="E781" s="92" t="s">
        <v>1909</v>
      </c>
      <c r="F781" s="90" t="s">
        <v>107</v>
      </c>
      <c r="G781" s="93" t="s">
        <v>172</v>
      </c>
      <c r="H781" s="90"/>
      <c r="I781" s="93" t="s">
        <v>53</v>
      </c>
      <c r="J781" s="90" t="s">
        <v>72</v>
      </c>
      <c r="K781" s="93" t="s">
        <v>55</v>
      </c>
      <c r="L781" s="114">
        <v>43831</v>
      </c>
      <c r="M781" s="114">
        <v>43861</v>
      </c>
      <c r="N781" s="94">
        <v>43850</v>
      </c>
      <c r="O781" s="94">
        <v>43850</v>
      </c>
      <c r="P781" s="96" t="s">
        <v>546</v>
      </c>
      <c r="Q781" s="92"/>
      <c r="R781" s="90" t="s">
        <v>1910</v>
      </c>
      <c r="S781" s="90"/>
      <c r="T781" s="95" t="s">
        <v>66</v>
      </c>
      <c r="U781" s="90"/>
      <c r="V781" s="131"/>
    </row>
    <row r="782" spans="1:22" s="11" customFormat="1" ht="66" hidden="1" customHeight="1" x14ac:dyDescent="0.25">
      <c r="A782" s="89" t="s">
        <v>1748</v>
      </c>
      <c r="B782" s="90" t="s">
        <v>1892</v>
      </c>
      <c r="C782" s="91" t="s">
        <v>1907</v>
      </c>
      <c r="D782" s="91" t="s">
        <v>1911</v>
      </c>
      <c r="E782" s="92" t="s">
        <v>1909</v>
      </c>
      <c r="F782" s="90" t="s">
        <v>107</v>
      </c>
      <c r="G782" s="93" t="s">
        <v>172</v>
      </c>
      <c r="H782" s="90"/>
      <c r="I782" s="93" t="s">
        <v>53</v>
      </c>
      <c r="J782" s="90" t="s">
        <v>72</v>
      </c>
      <c r="K782" s="93" t="s">
        <v>55</v>
      </c>
      <c r="L782" s="114">
        <v>43922</v>
      </c>
      <c r="M782" s="114">
        <v>43951</v>
      </c>
      <c r="N782" s="114">
        <v>43936</v>
      </c>
      <c r="O782" s="114">
        <v>43936</v>
      </c>
      <c r="P782" s="92" t="s">
        <v>982</v>
      </c>
      <c r="Q782" s="92"/>
      <c r="R782" s="90" t="s">
        <v>1912</v>
      </c>
      <c r="S782" s="90"/>
      <c r="T782" s="95" t="s">
        <v>66</v>
      </c>
      <c r="U782" s="90"/>
      <c r="V782" s="132"/>
    </row>
    <row r="783" spans="1:22" s="11" customFormat="1" ht="66" hidden="1" customHeight="1" x14ac:dyDescent="0.25">
      <c r="A783" s="89" t="s">
        <v>1748</v>
      </c>
      <c r="B783" s="90" t="s">
        <v>1892</v>
      </c>
      <c r="C783" s="91" t="s">
        <v>1907</v>
      </c>
      <c r="D783" s="91" t="s">
        <v>1913</v>
      </c>
      <c r="E783" s="92" t="s">
        <v>1909</v>
      </c>
      <c r="F783" s="90" t="s">
        <v>107</v>
      </c>
      <c r="G783" s="93" t="s">
        <v>172</v>
      </c>
      <c r="H783" s="90"/>
      <c r="I783" s="93" t="s">
        <v>53</v>
      </c>
      <c r="J783" s="90" t="s">
        <v>72</v>
      </c>
      <c r="K783" s="93" t="s">
        <v>55</v>
      </c>
      <c r="L783" s="114">
        <v>44013</v>
      </c>
      <c r="M783" s="114">
        <v>44042</v>
      </c>
      <c r="N783" s="94">
        <v>44020</v>
      </c>
      <c r="O783" s="94">
        <v>44020</v>
      </c>
      <c r="P783" s="96" t="s">
        <v>1846</v>
      </c>
      <c r="Q783" s="96"/>
      <c r="R783" s="90" t="s">
        <v>153</v>
      </c>
      <c r="S783" s="90"/>
      <c r="T783" s="95" t="s">
        <v>66</v>
      </c>
      <c r="U783" s="90"/>
      <c r="V783" s="132"/>
    </row>
    <row r="784" spans="1:22" s="11" customFormat="1" ht="66" hidden="1" customHeight="1" x14ac:dyDescent="0.25">
      <c r="A784" s="89" t="s">
        <v>1748</v>
      </c>
      <c r="B784" s="90" t="s">
        <v>1892</v>
      </c>
      <c r="C784" s="91" t="s">
        <v>1907</v>
      </c>
      <c r="D784" s="91" t="s">
        <v>1914</v>
      </c>
      <c r="E784" s="92" t="s">
        <v>1909</v>
      </c>
      <c r="F784" s="90" t="s">
        <v>107</v>
      </c>
      <c r="G784" s="93" t="s">
        <v>172</v>
      </c>
      <c r="H784" s="90"/>
      <c r="I784" s="93" t="s">
        <v>53</v>
      </c>
      <c r="J784" s="90" t="s">
        <v>72</v>
      </c>
      <c r="K784" s="93" t="s">
        <v>55</v>
      </c>
      <c r="L784" s="114">
        <v>44105</v>
      </c>
      <c r="M784" s="114">
        <v>44134</v>
      </c>
      <c r="N784" s="94">
        <v>44159</v>
      </c>
      <c r="O784" s="94">
        <v>44159</v>
      </c>
      <c r="P784" s="96" t="s">
        <v>1846</v>
      </c>
      <c r="Q784" s="92"/>
      <c r="R784" s="90" t="s">
        <v>1784</v>
      </c>
      <c r="S784" s="90"/>
      <c r="T784" s="95" t="s">
        <v>66</v>
      </c>
      <c r="U784" s="90"/>
      <c r="V784" s="132"/>
    </row>
    <row r="785" spans="1:22" s="11" customFormat="1" ht="66" hidden="1" customHeight="1" x14ac:dyDescent="0.25">
      <c r="A785" s="89" t="s">
        <v>1748</v>
      </c>
      <c r="B785" s="90" t="s">
        <v>1892</v>
      </c>
      <c r="C785" s="91" t="s">
        <v>1907</v>
      </c>
      <c r="D785" s="91" t="s">
        <v>1915</v>
      </c>
      <c r="E785" s="92" t="s">
        <v>1909</v>
      </c>
      <c r="F785" s="90" t="s">
        <v>107</v>
      </c>
      <c r="G785" s="93" t="s">
        <v>172</v>
      </c>
      <c r="H785" s="90"/>
      <c r="I785" s="93" t="s">
        <v>53</v>
      </c>
      <c r="J785" s="90" t="s">
        <v>72</v>
      </c>
      <c r="K785" s="93" t="s">
        <v>55</v>
      </c>
      <c r="L785" s="114">
        <v>44197</v>
      </c>
      <c r="M785" s="114">
        <v>44247</v>
      </c>
      <c r="N785" s="94">
        <v>44257</v>
      </c>
      <c r="O785" s="94">
        <v>44257</v>
      </c>
      <c r="P785" s="92" t="s">
        <v>937</v>
      </c>
      <c r="Q785" s="92"/>
      <c r="R785" s="90" t="s">
        <v>259</v>
      </c>
      <c r="S785" s="90"/>
      <c r="T785" s="95" t="s">
        <v>66</v>
      </c>
      <c r="U785" s="90"/>
      <c r="V785" s="132"/>
    </row>
    <row r="786" spans="1:22" s="11" customFormat="1" ht="66" hidden="1" customHeight="1" x14ac:dyDescent="0.25">
      <c r="A786" s="89" t="s">
        <v>1748</v>
      </c>
      <c r="B786" s="90" t="s">
        <v>1892</v>
      </c>
      <c r="C786" s="91" t="s">
        <v>1907</v>
      </c>
      <c r="D786" s="91" t="s">
        <v>1916</v>
      </c>
      <c r="E786" s="92" t="s">
        <v>1909</v>
      </c>
      <c r="F786" s="90" t="s">
        <v>107</v>
      </c>
      <c r="G786" s="93" t="s">
        <v>172</v>
      </c>
      <c r="H786" s="90"/>
      <c r="I786" s="93" t="s">
        <v>53</v>
      </c>
      <c r="J786" s="90" t="s">
        <v>72</v>
      </c>
      <c r="K786" s="93" t="s">
        <v>55</v>
      </c>
      <c r="L786" s="114">
        <v>44287</v>
      </c>
      <c r="M786" s="114">
        <v>44316</v>
      </c>
      <c r="N786" s="94">
        <v>44312</v>
      </c>
      <c r="O786" s="94">
        <v>44312</v>
      </c>
      <c r="P786" s="96" t="s">
        <v>1846</v>
      </c>
      <c r="Q786" s="92"/>
      <c r="R786" s="90" t="s">
        <v>1799</v>
      </c>
      <c r="S786" s="90"/>
      <c r="T786" s="95" t="s">
        <v>66</v>
      </c>
      <c r="U786" s="90"/>
      <c r="V786" s="132"/>
    </row>
    <row r="787" spans="1:22" s="11" customFormat="1" ht="66" hidden="1" customHeight="1" x14ac:dyDescent="0.25">
      <c r="A787" s="89" t="s">
        <v>1748</v>
      </c>
      <c r="B787" s="90" t="s">
        <v>1892</v>
      </c>
      <c r="C787" s="91" t="s">
        <v>1907</v>
      </c>
      <c r="D787" s="91" t="s">
        <v>1917</v>
      </c>
      <c r="E787" s="92" t="s">
        <v>1909</v>
      </c>
      <c r="F787" s="90" t="s">
        <v>107</v>
      </c>
      <c r="G787" s="93" t="s">
        <v>172</v>
      </c>
      <c r="H787" s="90"/>
      <c r="I787" s="93" t="s">
        <v>53</v>
      </c>
      <c r="J787" s="90" t="s">
        <v>72</v>
      </c>
      <c r="K787" s="93" t="s">
        <v>55</v>
      </c>
      <c r="L787" s="114">
        <v>44470</v>
      </c>
      <c r="M787" s="190">
        <f>EOMONTH(L787,0)</f>
        <v>44500</v>
      </c>
      <c r="N787" s="94">
        <v>44473</v>
      </c>
      <c r="O787" s="114">
        <v>44482</v>
      </c>
      <c r="P787" s="96" t="s">
        <v>1918</v>
      </c>
      <c r="Q787" s="92"/>
      <c r="R787" s="90" t="s">
        <v>1919</v>
      </c>
      <c r="S787" s="90"/>
      <c r="T787" s="95" t="s">
        <v>66</v>
      </c>
      <c r="U787" s="90"/>
      <c r="V787" s="132"/>
    </row>
    <row r="788" spans="1:22" s="11" customFormat="1" ht="66" hidden="1" customHeight="1" x14ac:dyDescent="0.25">
      <c r="A788" s="89" t="s">
        <v>1748</v>
      </c>
      <c r="B788" s="90" t="s">
        <v>1892</v>
      </c>
      <c r="C788" s="91" t="s">
        <v>1907</v>
      </c>
      <c r="D788" s="91" t="s">
        <v>1920</v>
      </c>
      <c r="E788" s="92" t="s">
        <v>1909</v>
      </c>
      <c r="F788" s="90" t="s">
        <v>107</v>
      </c>
      <c r="G788" s="93" t="s">
        <v>172</v>
      </c>
      <c r="H788" s="90"/>
      <c r="I788" s="93" t="s">
        <v>53</v>
      </c>
      <c r="J788" s="90" t="s">
        <v>72</v>
      </c>
      <c r="K788" s="93" t="s">
        <v>55</v>
      </c>
      <c r="L788" s="114">
        <v>44531</v>
      </c>
      <c r="M788" s="190">
        <f>EOMONTH(L788,0)</f>
        <v>44561</v>
      </c>
      <c r="N788" s="114" t="s">
        <v>496</v>
      </c>
      <c r="O788" s="114" t="s">
        <v>496</v>
      </c>
      <c r="P788" s="92"/>
      <c r="Q788" s="92"/>
      <c r="R788" s="90"/>
      <c r="S788" s="90"/>
      <c r="T788" s="95"/>
      <c r="U788" s="90"/>
      <c r="V788" s="132"/>
    </row>
    <row r="789" spans="1:22" s="11" customFormat="1" ht="66" hidden="1" customHeight="1" x14ac:dyDescent="0.25">
      <c r="A789" s="89" t="s">
        <v>1748</v>
      </c>
      <c r="B789" s="90" t="s">
        <v>1892</v>
      </c>
      <c r="C789" s="91" t="s">
        <v>1907</v>
      </c>
      <c r="D789" s="91" t="s">
        <v>1921</v>
      </c>
      <c r="E789" s="92" t="s">
        <v>1909</v>
      </c>
      <c r="F789" s="90" t="s">
        <v>107</v>
      </c>
      <c r="G789" s="93" t="s">
        <v>172</v>
      </c>
      <c r="H789" s="90"/>
      <c r="I789" s="93" t="s">
        <v>53</v>
      </c>
      <c r="J789" s="90" t="s">
        <v>72</v>
      </c>
      <c r="K789" s="93" t="s">
        <v>55</v>
      </c>
      <c r="L789" s="114">
        <v>44616</v>
      </c>
      <c r="M789" s="114">
        <v>44616</v>
      </c>
      <c r="N789" s="114">
        <v>44614</v>
      </c>
      <c r="O789" s="114">
        <v>44620</v>
      </c>
      <c r="P789" s="96" t="s">
        <v>1922</v>
      </c>
      <c r="Q789" s="92"/>
      <c r="R789" s="90" t="s">
        <v>1923</v>
      </c>
      <c r="S789" s="90"/>
      <c r="T789" s="95" t="s">
        <v>66</v>
      </c>
      <c r="U789" s="90"/>
      <c r="V789" s="132"/>
    </row>
    <row r="790" spans="1:22" s="161" customFormat="1" ht="66" hidden="1" customHeight="1" x14ac:dyDescent="0.25">
      <c r="A790" s="89" t="s">
        <v>1748</v>
      </c>
      <c r="B790" s="90" t="s">
        <v>10004</v>
      </c>
      <c r="C790" s="90" t="s">
        <v>1924</v>
      </c>
      <c r="D790" s="90" t="s">
        <v>1924</v>
      </c>
      <c r="E790" s="92" t="s">
        <v>1925</v>
      </c>
      <c r="F790" s="90" t="s">
        <v>320</v>
      </c>
      <c r="G790" s="93" t="s">
        <v>52</v>
      </c>
      <c r="H790" s="90"/>
      <c r="I790" s="93" t="s">
        <v>53</v>
      </c>
      <c r="J790" s="90" t="s">
        <v>54</v>
      </c>
      <c r="K790" s="93" t="s">
        <v>55</v>
      </c>
      <c r="L790" s="114">
        <v>43881</v>
      </c>
      <c r="M790" s="114">
        <f>L790+15</f>
        <v>43896</v>
      </c>
      <c r="N790" s="94">
        <v>43887</v>
      </c>
      <c r="O790" s="94">
        <v>43887</v>
      </c>
      <c r="P790" s="92" t="s">
        <v>1926</v>
      </c>
      <c r="Q790" s="92"/>
      <c r="R790" s="90" t="s">
        <v>1927</v>
      </c>
      <c r="S790" s="90"/>
      <c r="T790" s="95" t="s">
        <v>66</v>
      </c>
      <c r="U790" s="90"/>
      <c r="V790" s="131"/>
    </row>
    <row r="791" spans="1:22" s="161" customFormat="1" ht="66" hidden="1" customHeight="1" x14ac:dyDescent="0.25">
      <c r="A791" s="89" t="s">
        <v>1748</v>
      </c>
      <c r="B791" s="90" t="s">
        <v>10004</v>
      </c>
      <c r="C791" s="90" t="s">
        <v>1928</v>
      </c>
      <c r="D791" s="90" t="s">
        <v>1928</v>
      </c>
      <c r="E791" s="92" t="s">
        <v>1929</v>
      </c>
      <c r="F791" s="90" t="s">
        <v>320</v>
      </c>
      <c r="G791" s="93" t="s">
        <v>52</v>
      </c>
      <c r="H791" s="90"/>
      <c r="I791" s="93" t="s">
        <v>53</v>
      </c>
      <c r="J791" s="90" t="s">
        <v>54</v>
      </c>
      <c r="K791" s="93" t="s">
        <v>55</v>
      </c>
      <c r="L791" s="114">
        <v>43916</v>
      </c>
      <c r="M791" s="114">
        <f>L791+15</f>
        <v>43931</v>
      </c>
      <c r="N791" s="94">
        <v>44120</v>
      </c>
      <c r="O791" s="94">
        <v>44120</v>
      </c>
      <c r="P791" s="92" t="s">
        <v>1930</v>
      </c>
      <c r="Q791" s="92"/>
      <c r="R791" s="90" t="s">
        <v>74</v>
      </c>
      <c r="S791" s="90"/>
      <c r="T791" s="95"/>
      <c r="U791" s="90" t="s">
        <v>82</v>
      </c>
      <c r="V791" s="131"/>
    </row>
    <row r="792" spans="1:22" s="161" customFormat="1" ht="66" hidden="1" customHeight="1" x14ac:dyDescent="0.25">
      <c r="A792" s="89" t="s">
        <v>1748</v>
      </c>
      <c r="B792" s="90" t="s">
        <v>1773</v>
      </c>
      <c r="C792" s="91" t="s">
        <v>1931</v>
      </c>
      <c r="D792" s="91" t="s">
        <v>1931</v>
      </c>
      <c r="E792" s="92" t="s">
        <v>1932</v>
      </c>
      <c r="F792" s="90" t="s">
        <v>51</v>
      </c>
      <c r="G792" s="93" t="s">
        <v>52</v>
      </c>
      <c r="H792" s="90"/>
      <c r="I792" s="93" t="s">
        <v>53</v>
      </c>
      <c r="J792" s="90" t="s">
        <v>54</v>
      </c>
      <c r="K792" s="93" t="s">
        <v>55</v>
      </c>
      <c r="L792" s="114">
        <v>43976</v>
      </c>
      <c r="M792" s="114">
        <f>L792+16</f>
        <v>43992</v>
      </c>
      <c r="N792" s="94">
        <v>44004</v>
      </c>
      <c r="O792" s="94">
        <v>44004</v>
      </c>
      <c r="P792" s="96" t="s">
        <v>1770</v>
      </c>
      <c r="Q792" s="96"/>
      <c r="R792" s="90" t="s">
        <v>1771</v>
      </c>
      <c r="S792" s="90"/>
      <c r="T792" s="95" t="s">
        <v>66</v>
      </c>
      <c r="U792" s="90"/>
      <c r="V792" s="131"/>
    </row>
    <row r="793" spans="1:22" s="161" customFormat="1" ht="66" hidden="1" customHeight="1" x14ac:dyDescent="0.25">
      <c r="A793" s="89" t="s">
        <v>1748</v>
      </c>
      <c r="B793" s="90" t="s">
        <v>1749</v>
      </c>
      <c r="C793" s="90" t="s">
        <v>1933</v>
      </c>
      <c r="D793" s="90" t="s">
        <v>1933</v>
      </c>
      <c r="E793" s="92" t="s">
        <v>251</v>
      </c>
      <c r="F793" s="90" t="s">
        <v>51</v>
      </c>
      <c r="G793" s="93" t="s">
        <v>52</v>
      </c>
      <c r="H793" s="90"/>
      <c r="I793" s="93" t="s">
        <v>53</v>
      </c>
      <c r="J793" s="90" t="s">
        <v>54</v>
      </c>
      <c r="K793" s="93" t="s">
        <v>55</v>
      </c>
      <c r="L793" s="114">
        <v>44008</v>
      </c>
      <c r="M793" s="114">
        <v>44008</v>
      </c>
      <c r="N793" s="94">
        <v>44008</v>
      </c>
      <c r="O793" s="94">
        <v>44008</v>
      </c>
      <c r="P793" s="96" t="s">
        <v>1934</v>
      </c>
      <c r="Q793" s="92"/>
      <c r="R793" s="90" t="s">
        <v>792</v>
      </c>
      <c r="S793" s="90"/>
      <c r="T793" s="95" t="s">
        <v>66</v>
      </c>
      <c r="U793" s="90"/>
      <c r="V793" s="131"/>
    </row>
    <row r="794" spans="1:22" s="161" customFormat="1" ht="66" hidden="1" customHeight="1" x14ac:dyDescent="0.25">
      <c r="A794" s="89" t="s">
        <v>1748</v>
      </c>
      <c r="B794" s="90" t="s">
        <v>1773</v>
      </c>
      <c r="C794" s="90" t="s">
        <v>1931</v>
      </c>
      <c r="D794" s="90" t="s">
        <v>1931</v>
      </c>
      <c r="E794" s="92" t="s">
        <v>251</v>
      </c>
      <c r="F794" s="90" t="s">
        <v>51</v>
      </c>
      <c r="G794" s="93" t="s">
        <v>52</v>
      </c>
      <c r="H794" s="90"/>
      <c r="I794" s="93" t="s">
        <v>53</v>
      </c>
      <c r="J794" s="90" t="s">
        <v>54</v>
      </c>
      <c r="K794" s="93" t="s">
        <v>55</v>
      </c>
      <c r="L794" s="114">
        <v>43986</v>
      </c>
      <c r="M794" s="114">
        <v>43986</v>
      </c>
      <c r="N794" s="94">
        <v>43986</v>
      </c>
      <c r="O794" s="94">
        <v>43986</v>
      </c>
      <c r="P794" s="96" t="s">
        <v>1935</v>
      </c>
      <c r="Q794" s="92"/>
      <c r="R794" s="90" t="s">
        <v>1936</v>
      </c>
      <c r="S794" s="90"/>
      <c r="T794" s="95" t="s">
        <v>66</v>
      </c>
      <c r="U794" s="90"/>
      <c r="V794" s="131"/>
    </row>
    <row r="795" spans="1:22" s="161" customFormat="1" ht="66" hidden="1" customHeight="1" x14ac:dyDescent="0.25">
      <c r="A795" s="89" t="s">
        <v>1748</v>
      </c>
      <c r="B795" s="90" t="s">
        <v>1937</v>
      </c>
      <c r="C795" s="90" t="s">
        <v>1938</v>
      </c>
      <c r="D795" s="90" t="s">
        <v>1938</v>
      </c>
      <c r="E795" s="92" t="s">
        <v>1939</v>
      </c>
      <c r="F795" s="90" t="s">
        <v>107</v>
      </c>
      <c r="G795" s="93" t="s">
        <v>52</v>
      </c>
      <c r="H795" s="90"/>
      <c r="I795" s="93">
        <v>1</v>
      </c>
      <c r="J795" s="90" t="s">
        <v>54</v>
      </c>
      <c r="K795" s="93" t="s">
        <v>55</v>
      </c>
      <c r="L795" s="114">
        <v>44064</v>
      </c>
      <c r="M795" s="114">
        <f>L795+8</f>
        <v>44072</v>
      </c>
      <c r="N795" s="94">
        <v>44061</v>
      </c>
      <c r="O795" s="94">
        <v>44125</v>
      </c>
      <c r="P795" s="96" t="s">
        <v>1940</v>
      </c>
      <c r="Q795" s="92"/>
      <c r="R795" s="90" t="s">
        <v>74</v>
      </c>
      <c r="S795" s="90"/>
      <c r="T795" s="95" t="s">
        <v>66</v>
      </c>
      <c r="U795" s="90"/>
      <c r="V795" s="131"/>
    </row>
    <row r="796" spans="1:22" s="161" customFormat="1" ht="66" hidden="1" customHeight="1" x14ac:dyDescent="0.25">
      <c r="A796" s="89" t="s">
        <v>1748</v>
      </c>
      <c r="B796" s="90" t="s">
        <v>1937</v>
      </c>
      <c r="C796" s="90" t="s">
        <v>1941</v>
      </c>
      <c r="D796" s="90" t="s">
        <v>1941</v>
      </c>
      <c r="E796" s="92" t="s">
        <v>1942</v>
      </c>
      <c r="F796" s="90" t="s">
        <v>320</v>
      </c>
      <c r="G796" s="93" t="s">
        <v>52</v>
      </c>
      <c r="H796" s="90"/>
      <c r="I796" s="93">
        <v>1</v>
      </c>
      <c r="J796" s="90" t="s">
        <v>54</v>
      </c>
      <c r="K796" s="93" t="s">
        <v>55</v>
      </c>
      <c r="L796" s="114">
        <v>44125</v>
      </c>
      <c r="M796" s="114">
        <f>L796+4</f>
        <v>44129</v>
      </c>
      <c r="N796" s="94">
        <v>44127</v>
      </c>
      <c r="O796" s="94">
        <v>44129</v>
      </c>
      <c r="P796" s="96" t="s">
        <v>1943</v>
      </c>
      <c r="Q796" s="92"/>
      <c r="R796" s="90" t="s">
        <v>1944</v>
      </c>
      <c r="S796" s="90"/>
      <c r="T796" s="95" t="s">
        <v>66</v>
      </c>
      <c r="U796" s="90"/>
      <c r="V796" s="131"/>
    </row>
    <row r="797" spans="1:22" s="161" customFormat="1" ht="66" hidden="1" customHeight="1" x14ac:dyDescent="0.25">
      <c r="A797" s="89" t="s">
        <v>1748</v>
      </c>
      <c r="B797" s="90" t="s">
        <v>1937</v>
      </c>
      <c r="C797" s="90" t="s">
        <v>1941</v>
      </c>
      <c r="D797" s="90" t="s">
        <v>1941</v>
      </c>
      <c r="E797" s="92" t="s">
        <v>1942</v>
      </c>
      <c r="F797" s="90" t="s">
        <v>320</v>
      </c>
      <c r="G797" s="93" t="s">
        <v>52</v>
      </c>
      <c r="H797" s="90"/>
      <c r="I797" s="93">
        <v>1</v>
      </c>
      <c r="J797" s="90" t="s">
        <v>54</v>
      </c>
      <c r="K797" s="93" t="s">
        <v>55</v>
      </c>
      <c r="L797" s="114">
        <v>44125</v>
      </c>
      <c r="M797" s="114">
        <v>44125</v>
      </c>
      <c r="N797" s="94">
        <v>44125</v>
      </c>
      <c r="O797" s="94">
        <v>44125</v>
      </c>
      <c r="P797" s="96" t="s">
        <v>1945</v>
      </c>
      <c r="Q797" s="92"/>
      <c r="R797" s="90" t="s">
        <v>1946</v>
      </c>
      <c r="S797" s="90"/>
      <c r="T797" s="95" t="s">
        <v>66</v>
      </c>
      <c r="U797" s="90"/>
      <c r="V797" s="131"/>
    </row>
    <row r="798" spans="1:22" s="161" customFormat="1" ht="66" hidden="1" customHeight="1" x14ac:dyDescent="0.25">
      <c r="A798" s="89" t="s">
        <v>1748</v>
      </c>
      <c r="B798" s="90" t="s">
        <v>1937</v>
      </c>
      <c r="C798" s="90" t="s">
        <v>1716</v>
      </c>
      <c r="D798" s="91" t="s">
        <v>59</v>
      </c>
      <c r="E798" s="92" t="s">
        <v>211</v>
      </c>
      <c r="F798" s="90" t="s">
        <v>1503</v>
      </c>
      <c r="G798" s="93" t="s">
        <v>52</v>
      </c>
      <c r="H798" s="90"/>
      <c r="I798" s="93">
        <v>1</v>
      </c>
      <c r="J798" s="90" t="s">
        <v>62</v>
      </c>
      <c r="K798" s="93" t="s">
        <v>63</v>
      </c>
      <c r="L798" s="114">
        <v>44135</v>
      </c>
      <c r="M798" s="114">
        <v>44135</v>
      </c>
      <c r="N798" s="94">
        <v>44135</v>
      </c>
      <c r="O798" s="94">
        <v>44135</v>
      </c>
      <c r="P798" s="96" t="s">
        <v>1947</v>
      </c>
      <c r="Q798" s="92"/>
      <c r="R798" s="90" t="s">
        <v>1948</v>
      </c>
      <c r="S798" s="90"/>
      <c r="T798" s="95" t="s">
        <v>66</v>
      </c>
      <c r="U798" s="90"/>
      <c r="V798" s="131"/>
    </row>
    <row r="799" spans="1:22" s="161" customFormat="1" ht="66" hidden="1" customHeight="1" x14ac:dyDescent="0.25">
      <c r="A799" s="89" t="s">
        <v>10005</v>
      </c>
      <c r="B799" s="90" t="s">
        <v>10006</v>
      </c>
      <c r="C799" s="91" t="s">
        <v>1951</v>
      </c>
      <c r="D799" s="91"/>
      <c r="E799" s="92" t="s">
        <v>605</v>
      </c>
      <c r="F799" s="90" t="s">
        <v>1952</v>
      </c>
      <c r="G799" s="93" t="s">
        <v>75</v>
      </c>
      <c r="H799" s="90"/>
      <c r="I799" s="93" t="s">
        <v>1953</v>
      </c>
      <c r="J799" s="90" t="s">
        <v>72</v>
      </c>
      <c r="K799" s="93" t="s">
        <v>55</v>
      </c>
      <c r="L799" s="114">
        <v>43862</v>
      </c>
      <c r="M799" s="114">
        <v>43921</v>
      </c>
      <c r="N799" s="94">
        <v>43892</v>
      </c>
      <c r="O799" s="94">
        <v>43906</v>
      </c>
      <c r="P799" s="92" t="s">
        <v>1954</v>
      </c>
      <c r="Q799" s="92"/>
      <c r="R799" s="90" t="s">
        <v>1955</v>
      </c>
      <c r="S799" s="90"/>
      <c r="T799" s="95" t="s">
        <v>75</v>
      </c>
      <c r="U799" s="90"/>
      <c r="V799" s="132"/>
    </row>
    <row r="800" spans="1:22" s="161" customFormat="1" ht="66" hidden="1" customHeight="1" x14ac:dyDescent="0.25">
      <c r="A800" s="89" t="s">
        <v>10005</v>
      </c>
      <c r="B800" s="90" t="s">
        <v>10006</v>
      </c>
      <c r="C800" s="91" t="s">
        <v>1951</v>
      </c>
      <c r="D800" s="91"/>
      <c r="E800" s="92" t="s">
        <v>605</v>
      </c>
      <c r="F800" s="90" t="s">
        <v>1952</v>
      </c>
      <c r="G800" s="93" t="s">
        <v>75</v>
      </c>
      <c r="H800" s="90" t="s">
        <v>1956</v>
      </c>
      <c r="I800" s="93" t="s">
        <v>1953</v>
      </c>
      <c r="J800" s="90" t="s">
        <v>72</v>
      </c>
      <c r="K800" s="93" t="s">
        <v>55</v>
      </c>
      <c r="L800" s="114">
        <v>44044</v>
      </c>
      <c r="M800" s="114">
        <v>44104</v>
      </c>
      <c r="N800" s="94">
        <v>44046</v>
      </c>
      <c r="O800" s="94">
        <v>44057</v>
      </c>
      <c r="P800" s="92" t="s">
        <v>1957</v>
      </c>
      <c r="Q800" s="92"/>
      <c r="R800" s="90" t="s">
        <v>1955</v>
      </c>
      <c r="S800" s="90"/>
      <c r="T800" s="95" t="s">
        <v>66</v>
      </c>
      <c r="U800" s="90"/>
      <c r="V800" s="132"/>
    </row>
    <row r="801" spans="1:22" s="11" customFormat="1" ht="66" hidden="1" customHeight="1" x14ac:dyDescent="0.25">
      <c r="A801" s="89" t="s">
        <v>10005</v>
      </c>
      <c r="B801" s="90" t="s">
        <v>10006</v>
      </c>
      <c r="C801" s="91" t="s">
        <v>1951</v>
      </c>
      <c r="D801" s="91"/>
      <c r="E801" s="92" t="s">
        <v>605</v>
      </c>
      <c r="F801" s="90" t="s">
        <v>1952</v>
      </c>
      <c r="G801" s="93" t="s">
        <v>75</v>
      </c>
      <c r="H801" s="90" t="s">
        <v>1958</v>
      </c>
      <c r="I801" s="93" t="s">
        <v>1953</v>
      </c>
      <c r="J801" s="90" t="s">
        <v>72</v>
      </c>
      <c r="K801" s="93" t="s">
        <v>55</v>
      </c>
      <c r="L801" s="114">
        <v>44044</v>
      </c>
      <c r="M801" s="114">
        <v>44104</v>
      </c>
      <c r="N801" s="94">
        <v>44015</v>
      </c>
      <c r="O801" s="94">
        <v>44043</v>
      </c>
      <c r="P801" s="96" t="s">
        <v>1959</v>
      </c>
      <c r="Q801" s="92"/>
      <c r="R801" s="90" t="s">
        <v>1955</v>
      </c>
      <c r="S801" s="90"/>
      <c r="T801" s="95" t="s">
        <v>66</v>
      </c>
      <c r="U801" s="90"/>
      <c r="V801" s="132"/>
    </row>
    <row r="802" spans="1:22" s="11" customFormat="1" ht="66" hidden="1" customHeight="1" x14ac:dyDescent="0.25">
      <c r="A802" s="89" t="s">
        <v>10005</v>
      </c>
      <c r="B802" s="90" t="s">
        <v>10006</v>
      </c>
      <c r="C802" s="91" t="s">
        <v>1951</v>
      </c>
      <c r="D802" s="91"/>
      <c r="E802" s="92" t="s">
        <v>605</v>
      </c>
      <c r="F802" s="90" t="s">
        <v>1952</v>
      </c>
      <c r="G802" s="93" t="s">
        <v>75</v>
      </c>
      <c r="H802" s="90" t="s">
        <v>1960</v>
      </c>
      <c r="I802" s="93" t="s">
        <v>1953</v>
      </c>
      <c r="J802" s="90" t="s">
        <v>72</v>
      </c>
      <c r="K802" s="93" t="s">
        <v>55</v>
      </c>
      <c r="L802" s="114">
        <v>44044</v>
      </c>
      <c r="M802" s="114">
        <v>44104</v>
      </c>
      <c r="N802" s="94">
        <v>44025</v>
      </c>
      <c r="O802" s="94">
        <v>44043</v>
      </c>
      <c r="P802" s="96" t="s">
        <v>1961</v>
      </c>
      <c r="Q802" s="92"/>
      <c r="R802" s="90" t="s">
        <v>1955</v>
      </c>
      <c r="S802" s="90"/>
      <c r="T802" s="95" t="s">
        <v>66</v>
      </c>
      <c r="U802" s="90"/>
      <c r="V802" s="132"/>
    </row>
    <row r="803" spans="1:22" s="11" customFormat="1" ht="66" hidden="1" customHeight="1" x14ac:dyDescent="0.25">
      <c r="A803" s="89" t="s">
        <v>10005</v>
      </c>
      <c r="B803" s="90" t="s">
        <v>10006</v>
      </c>
      <c r="C803" s="91" t="s">
        <v>1951</v>
      </c>
      <c r="D803" s="91"/>
      <c r="E803" s="92" t="s">
        <v>605</v>
      </c>
      <c r="F803" s="90" t="s">
        <v>1952</v>
      </c>
      <c r="G803" s="93" t="s">
        <v>75</v>
      </c>
      <c r="H803" s="90" t="s">
        <v>1962</v>
      </c>
      <c r="I803" s="93" t="s">
        <v>1953</v>
      </c>
      <c r="J803" s="90" t="s">
        <v>72</v>
      </c>
      <c r="K803" s="93" t="s">
        <v>55</v>
      </c>
      <c r="L803" s="114">
        <v>44044</v>
      </c>
      <c r="M803" s="114">
        <v>44104</v>
      </c>
      <c r="N803" s="94">
        <v>44046</v>
      </c>
      <c r="O803" s="94">
        <v>44057</v>
      </c>
      <c r="P803" s="96" t="s">
        <v>1963</v>
      </c>
      <c r="Q803" s="92"/>
      <c r="R803" s="90" t="s">
        <v>1955</v>
      </c>
      <c r="S803" s="90"/>
      <c r="T803" s="95" t="s">
        <v>66</v>
      </c>
      <c r="U803" s="90"/>
      <c r="V803" s="132"/>
    </row>
    <row r="804" spans="1:22" s="11" customFormat="1" ht="66" hidden="1" customHeight="1" x14ac:dyDescent="0.25">
      <c r="A804" s="89" t="s">
        <v>10005</v>
      </c>
      <c r="B804" s="90" t="s">
        <v>10006</v>
      </c>
      <c r="C804" s="91" t="s">
        <v>1951</v>
      </c>
      <c r="D804" s="91"/>
      <c r="E804" s="92" t="s">
        <v>605</v>
      </c>
      <c r="F804" s="155" t="s">
        <v>1964</v>
      </c>
      <c r="G804" s="93" t="s">
        <v>703</v>
      </c>
      <c r="H804" s="90"/>
      <c r="I804" s="93" t="s">
        <v>53</v>
      </c>
      <c r="J804" s="90" t="s">
        <v>72</v>
      </c>
      <c r="K804" s="93" t="s">
        <v>55</v>
      </c>
      <c r="L804" s="114">
        <v>43862</v>
      </c>
      <c r="M804" s="114">
        <v>43890</v>
      </c>
      <c r="N804" s="94">
        <v>43882</v>
      </c>
      <c r="O804" s="94">
        <v>43882</v>
      </c>
      <c r="P804" s="92" t="s">
        <v>1965</v>
      </c>
      <c r="Q804" s="92"/>
      <c r="R804" s="90" t="s">
        <v>811</v>
      </c>
      <c r="S804" s="90"/>
      <c r="T804" s="95" t="s">
        <v>75</v>
      </c>
      <c r="U804" s="90"/>
      <c r="V804" s="132"/>
    </row>
    <row r="805" spans="1:22" s="11" customFormat="1" ht="66" hidden="1" customHeight="1" x14ac:dyDescent="0.25">
      <c r="A805" s="89" t="s">
        <v>10005</v>
      </c>
      <c r="B805" s="90" t="s">
        <v>10006</v>
      </c>
      <c r="C805" s="91" t="s">
        <v>1951</v>
      </c>
      <c r="D805" s="91"/>
      <c r="E805" s="92" t="s">
        <v>605</v>
      </c>
      <c r="F805" s="155" t="s">
        <v>1964</v>
      </c>
      <c r="G805" s="93" t="s">
        <v>703</v>
      </c>
      <c r="H805" s="90"/>
      <c r="I805" s="93" t="s">
        <v>53</v>
      </c>
      <c r="J805" s="90" t="s">
        <v>72</v>
      </c>
      <c r="K805" s="93" t="s">
        <v>55</v>
      </c>
      <c r="L805" s="114">
        <v>43891</v>
      </c>
      <c r="M805" s="114">
        <v>43920</v>
      </c>
      <c r="N805" s="94">
        <v>43906</v>
      </c>
      <c r="O805" s="94">
        <v>43906</v>
      </c>
      <c r="P805" s="92"/>
      <c r="Q805" s="92"/>
      <c r="R805" s="90" t="s">
        <v>1955</v>
      </c>
      <c r="S805" s="90"/>
      <c r="T805" s="95"/>
      <c r="U805" s="90" t="s">
        <v>1966</v>
      </c>
      <c r="V805" s="132"/>
    </row>
    <row r="806" spans="1:22" s="11" customFormat="1" ht="66" hidden="1" customHeight="1" x14ac:dyDescent="0.25">
      <c r="A806" s="89" t="s">
        <v>10005</v>
      </c>
      <c r="B806" s="90" t="s">
        <v>10006</v>
      </c>
      <c r="C806" s="91" t="s">
        <v>1951</v>
      </c>
      <c r="D806" s="91"/>
      <c r="E806" s="92" t="s">
        <v>605</v>
      </c>
      <c r="F806" s="155" t="s">
        <v>1964</v>
      </c>
      <c r="G806" s="93" t="s">
        <v>703</v>
      </c>
      <c r="H806" s="90"/>
      <c r="I806" s="93" t="s">
        <v>53</v>
      </c>
      <c r="J806" s="90" t="s">
        <v>72</v>
      </c>
      <c r="K806" s="93" t="s">
        <v>55</v>
      </c>
      <c r="L806" s="114">
        <v>43922</v>
      </c>
      <c r="M806" s="114">
        <v>43951</v>
      </c>
      <c r="N806" s="94">
        <v>43937</v>
      </c>
      <c r="O806" s="94">
        <v>43938</v>
      </c>
      <c r="P806" s="92" t="s">
        <v>1967</v>
      </c>
      <c r="Q806" s="92"/>
      <c r="R806" s="90"/>
      <c r="S806" s="90"/>
      <c r="T806" s="95"/>
      <c r="U806" s="90"/>
      <c r="V806" s="132"/>
    </row>
    <row r="807" spans="1:22" s="11" customFormat="1" ht="66" hidden="1" customHeight="1" x14ac:dyDescent="0.25">
      <c r="A807" s="89" t="s">
        <v>10005</v>
      </c>
      <c r="B807" s="90" t="s">
        <v>10006</v>
      </c>
      <c r="C807" s="91" t="s">
        <v>1951</v>
      </c>
      <c r="D807" s="91"/>
      <c r="E807" s="92" t="s">
        <v>605</v>
      </c>
      <c r="F807" s="155" t="s">
        <v>1964</v>
      </c>
      <c r="G807" s="93" t="s">
        <v>703</v>
      </c>
      <c r="H807" s="90"/>
      <c r="I807" s="93" t="s">
        <v>53</v>
      </c>
      <c r="J807" s="90" t="s">
        <v>72</v>
      </c>
      <c r="K807" s="93" t="s">
        <v>55</v>
      </c>
      <c r="L807" s="114">
        <v>43952</v>
      </c>
      <c r="M807" s="114">
        <v>43981</v>
      </c>
      <c r="N807" s="94">
        <v>43979</v>
      </c>
      <c r="O807" s="94">
        <v>43979</v>
      </c>
      <c r="P807" s="92" t="s">
        <v>1968</v>
      </c>
      <c r="Q807" s="92"/>
      <c r="R807" s="90" t="s">
        <v>1955</v>
      </c>
      <c r="S807" s="90"/>
      <c r="T807" s="95"/>
      <c r="U807" s="90" t="s">
        <v>1969</v>
      </c>
      <c r="V807" s="132"/>
    </row>
    <row r="808" spans="1:22" s="11" customFormat="1" ht="66" hidden="1" customHeight="1" x14ac:dyDescent="0.25">
      <c r="A808" s="89" t="s">
        <v>10005</v>
      </c>
      <c r="B808" s="90" t="s">
        <v>10006</v>
      </c>
      <c r="C808" s="91" t="s">
        <v>1951</v>
      </c>
      <c r="D808" s="91"/>
      <c r="E808" s="92" t="s">
        <v>605</v>
      </c>
      <c r="F808" s="155" t="s">
        <v>1964</v>
      </c>
      <c r="G808" s="93" t="s">
        <v>703</v>
      </c>
      <c r="H808" s="90"/>
      <c r="I808" s="93" t="s">
        <v>53</v>
      </c>
      <c r="J808" s="90" t="s">
        <v>72</v>
      </c>
      <c r="K808" s="93" t="s">
        <v>55</v>
      </c>
      <c r="L808" s="114">
        <v>43983</v>
      </c>
      <c r="M808" s="114">
        <v>44012</v>
      </c>
      <c r="N808" s="94">
        <v>44008</v>
      </c>
      <c r="O808" s="94">
        <v>44008</v>
      </c>
      <c r="P808" s="92" t="s">
        <v>1970</v>
      </c>
      <c r="Q808" s="92"/>
      <c r="R808" s="90" t="s">
        <v>1955</v>
      </c>
      <c r="S808" s="90"/>
      <c r="T808" s="95"/>
      <c r="U808" s="90"/>
      <c r="V808" s="132"/>
    </row>
    <row r="809" spans="1:22" s="11" customFormat="1" ht="66" hidden="1" customHeight="1" x14ac:dyDescent="0.25">
      <c r="A809" s="89" t="s">
        <v>10005</v>
      </c>
      <c r="B809" s="90" t="s">
        <v>10006</v>
      </c>
      <c r="C809" s="91" t="s">
        <v>1951</v>
      </c>
      <c r="D809" s="91"/>
      <c r="E809" s="92" t="s">
        <v>605</v>
      </c>
      <c r="F809" s="155" t="s">
        <v>1964</v>
      </c>
      <c r="G809" s="93" t="s">
        <v>703</v>
      </c>
      <c r="H809" s="90"/>
      <c r="I809" s="93" t="s">
        <v>53</v>
      </c>
      <c r="J809" s="90" t="s">
        <v>72</v>
      </c>
      <c r="K809" s="93" t="s">
        <v>55</v>
      </c>
      <c r="L809" s="114">
        <v>44013</v>
      </c>
      <c r="M809" s="114">
        <v>44042</v>
      </c>
      <c r="N809" s="94">
        <v>44043</v>
      </c>
      <c r="O809" s="94">
        <v>44043</v>
      </c>
      <c r="P809" s="92" t="s">
        <v>1970</v>
      </c>
      <c r="Q809" s="92"/>
      <c r="R809" s="90" t="s">
        <v>1955</v>
      </c>
      <c r="S809" s="90"/>
      <c r="T809" s="95"/>
      <c r="U809" s="90"/>
      <c r="V809" s="132"/>
    </row>
    <row r="810" spans="1:22" s="11" customFormat="1" ht="66" hidden="1" customHeight="1" x14ac:dyDescent="0.25">
      <c r="A810" s="89" t="s">
        <v>10005</v>
      </c>
      <c r="B810" s="90" t="s">
        <v>10006</v>
      </c>
      <c r="C810" s="91" t="s">
        <v>1951</v>
      </c>
      <c r="D810" s="91"/>
      <c r="E810" s="92" t="s">
        <v>605</v>
      </c>
      <c r="F810" s="155" t="s">
        <v>1964</v>
      </c>
      <c r="G810" s="93" t="s">
        <v>703</v>
      </c>
      <c r="H810" s="90"/>
      <c r="I810" s="93" t="s">
        <v>53</v>
      </c>
      <c r="J810" s="90" t="s">
        <v>72</v>
      </c>
      <c r="K810" s="93" t="s">
        <v>55</v>
      </c>
      <c r="L810" s="114">
        <v>44044</v>
      </c>
      <c r="M810" s="114">
        <v>44073</v>
      </c>
      <c r="N810" s="94">
        <v>44071</v>
      </c>
      <c r="O810" s="94">
        <v>44071</v>
      </c>
      <c r="P810" s="92" t="s">
        <v>1971</v>
      </c>
      <c r="Q810" s="92"/>
      <c r="R810" s="90" t="s">
        <v>1955</v>
      </c>
      <c r="S810" s="90"/>
      <c r="T810" s="95"/>
      <c r="U810" s="90" t="s">
        <v>1972</v>
      </c>
      <c r="V810" s="132"/>
    </row>
    <row r="811" spans="1:22" s="11" customFormat="1" ht="66" hidden="1" customHeight="1" x14ac:dyDescent="0.25">
      <c r="A811" s="89" t="s">
        <v>10005</v>
      </c>
      <c r="B811" s="90" t="s">
        <v>10006</v>
      </c>
      <c r="C811" s="91" t="s">
        <v>1951</v>
      </c>
      <c r="D811" s="91"/>
      <c r="E811" s="92" t="s">
        <v>605</v>
      </c>
      <c r="F811" s="155" t="s">
        <v>1964</v>
      </c>
      <c r="G811" s="93" t="s">
        <v>703</v>
      </c>
      <c r="H811" s="90"/>
      <c r="I811" s="93" t="s">
        <v>53</v>
      </c>
      <c r="J811" s="90" t="s">
        <v>72</v>
      </c>
      <c r="K811" s="93" t="s">
        <v>55</v>
      </c>
      <c r="L811" s="114">
        <v>44075</v>
      </c>
      <c r="M811" s="114">
        <v>44104</v>
      </c>
      <c r="N811" s="94">
        <v>44103</v>
      </c>
      <c r="O811" s="94">
        <v>44103</v>
      </c>
      <c r="P811" s="92" t="s">
        <v>1973</v>
      </c>
      <c r="Q811" s="92"/>
      <c r="R811" s="90" t="s">
        <v>1974</v>
      </c>
      <c r="S811" s="90"/>
      <c r="T811" s="95"/>
      <c r="U811" s="90" t="s">
        <v>1972</v>
      </c>
      <c r="V811" s="132"/>
    </row>
    <row r="812" spans="1:22" s="11" customFormat="1" ht="66" hidden="1" customHeight="1" x14ac:dyDescent="0.25">
      <c r="A812" s="89" t="s">
        <v>10005</v>
      </c>
      <c r="B812" s="90" t="s">
        <v>10006</v>
      </c>
      <c r="C812" s="91" t="s">
        <v>1951</v>
      </c>
      <c r="D812" s="91"/>
      <c r="E812" s="92" t="s">
        <v>605</v>
      </c>
      <c r="F812" s="155" t="s">
        <v>1964</v>
      </c>
      <c r="G812" s="93" t="s">
        <v>703</v>
      </c>
      <c r="H812" s="90"/>
      <c r="I812" s="93" t="s">
        <v>53</v>
      </c>
      <c r="J812" s="90" t="s">
        <v>72</v>
      </c>
      <c r="K812" s="93" t="s">
        <v>55</v>
      </c>
      <c r="L812" s="114">
        <v>44105</v>
      </c>
      <c r="M812" s="114">
        <v>44134</v>
      </c>
      <c r="N812" s="94">
        <v>44133</v>
      </c>
      <c r="O812" s="94">
        <v>44133</v>
      </c>
      <c r="P812" s="92" t="s">
        <v>1973</v>
      </c>
      <c r="Q812" s="92"/>
      <c r="R812" s="90" t="s">
        <v>1974</v>
      </c>
      <c r="S812" s="90"/>
      <c r="T812" s="95"/>
      <c r="U812" s="90" t="s">
        <v>1972</v>
      </c>
      <c r="V812" s="132"/>
    </row>
    <row r="813" spans="1:22" s="11" customFormat="1" ht="66" hidden="1" customHeight="1" x14ac:dyDescent="0.25">
      <c r="A813" s="89" t="s">
        <v>10005</v>
      </c>
      <c r="B813" s="90" t="s">
        <v>10006</v>
      </c>
      <c r="C813" s="91" t="s">
        <v>1951</v>
      </c>
      <c r="D813" s="91"/>
      <c r="E813" s="92" t="s">
        <v>605</v>
      </c>
      <c r="F813" s="155" t="s">
        <v>1964</v>
      </c>
      <c r="G813" s="93" t="s">
        <v>703</v>
      </c>
      <c r="H813" s="90"/>
      <c r="I813" s="93" t="s">
        <v>53</v>
      </c>
      <c r="J813" s="90" t="s">
        <v>72</v>
      </c>
      <c r="K813" s="93" t="s">
        <v>55</v>
      </c>
      <c r="L813" s="114">
        <v>44136</v>
      </c>
      <c r="M813" s="114">
        <f>EOMONTH(L813,0)</f>
        <v>44165</v>
      </c>
      <c r="N813" s="94">
        <v>44165</v>
      </c>
      <c r="O813" s="94">
        <v>44165</v>
      </c>
      <c r="P813" s="92" t="s">
        <v>1973</v>
      </c>
      <c r="Q813" s="92"/>
      <c r="R813" s="90" t="s">
        <v>1974</v>
      </c>
      <c r="S813" s="90"/>
      <c r="T813" s="95"/>
      <c r="U813" s="90" t="s">
        <v>1972</v>
      </c>
      <c r="V813" s="132"/>
    </row>
    <row r="814" spans="1:22" s="11" customFormat="1" ht="66" hidden="1" customHeight="1" x14ac:dyDescent="0.25">
      <c r="A814" s="89" t="s">
        <v>10005</v>
      </c>
      <c r="B814" s="90" t="s">
        <v>10006</v>
      </c>
      <c r="C814" s="91" t="s">
        <v>1951</v>
      </c>
      <c r="D814" s="91"/>
      <c r="E814" s="92" t="s">
        <v>605</v>
      </c>
      <c r="F814" s="155" t="s">
        <v>1964</v>
      </c>
      <c r="G814" s="93" t="s">
        <v>703</v>
      </c>
      <c r="H814" s="90"/>
      <c r="I814" s="93" t="s">
        <v>53</v>
      </c>
      <c r="J814" s="90" t="s">
        <v>72</v>
      </c>
      <c r="K814" s="93" t="s">
        <v>55</v>
      </c>
      <c r="L814" s="114">
        <v>44166</v>
      </c>
      <c r="M814" s="114">
        <v>44195</v>
      </c>
      <c r="N814" s="94">
        <v>44196</v>
      </c>
      <c r="O814" s="94">
        <v>44196</v>
      </c>
      <c r="P814" s="92" t="s">
        <v>1975</v>
      </c>
      <c r="Q814" s="92"/>
      <c r="R814" s="90" t="s">
        <v>1974</v>
      </c>
      <c r="S814" s="90"/>
      <c r="T814" s="95"/>
      <c r="U814" s="90" t="s">
        <v>1972</v>
      </c>
      <c r="V814" s="132"/>
    </row>
    <row r="815" spans="1:22" s="11" customFormat="1" ht="66" hidden="1" customHeight="1" x14ac:dyDescent="0.25">
      <c r="A815" s="89" t="s">
        <v>10005</v>
      </c>
      <c r="B815" s="90" t="s">
        <v>10006</v>
      </c>
      <c r="C815" s="91" t="s">
        <v>1951</v>
      </c>
      <c r="D815" s="91" t="s">
        <v>1976</v>
      </c>
      <c r="E815" s="103" t="s">
        <v>605</v>
      </c>
      <c r="F815" s="90" t="s">
        <v>502</v>
      </c>
      <c r="G815" s="93" t="s">
        <v>172</v>
      </c>
      <c r="H815" s="90"/>
      <c r="I815" s="93" t="s">
        <v>53</v>
      </c>
      <c r="J815" s="90" t="s">
        <v>72</v>
      </c>
      <c r="K815" s="93" t="s">
        <v>55</v>
      </c>
      <c r="L815" s="114">
        <v>43862</v>
      </c>
      <c r="M815" s="114">
        <v>43921</v>
      </c>
      <c r="N815" s="94">
        <v>43892</v>
      </c>
      <c r="O815" s="94">
        <v>43902</v>
      </c>
      <c r="P815" s="92" t="s">
        <v>1977</v>
      </c>
      <c r="Q815" s="92"/>
      <c r="R815" s="90" t="s">
        <v>1955</v>
      </c>
      <c r="S815" s="90"/>
      <c r="T815" s="95" t="s">
        <v>75</v>
      </c>
      <c r="U815" s="90"/>
      <c r="V815" s="132"/>
    </row>
    <row r="816" spans="1:22" s="11" customFormat="1" ht="66" hidden="1" customHeight="1" x14ac:dyDescent="0.25">
      <c r="A816" s="89" t="s">
        <v>10005</v>
      </c>
      <c r="B816" s="90" t="s">
        <v>10006</v>
      </c>
      <c r="C816" s="91" t="s">
        <v>1951</v>
      </c>
      <c r="D816" s="91" t="s">
        <v>1978</v>
      </c>
      <c r="E816" s="103" t="s">
        <v>605</v>
      </c>
      <c r="F816" s="90" t="s">
        <v>502</v>
      </c>
      <c r="G816" s="93" t="s">
        <v>172</v>
      </c>
      <c r="H816" s="90"/>
      <c r="I816" s="93" t="s">
        <v>53</v>
      </c>
      <c r="J816" s="90" t="s">
        <v>72</v>
      </c>
      <c r="K816" s="93" t="s">
        <v>55</v>
      </c>
      <c r="L816" s="114">
        <v>43952</v>
      </c>
      <c r="M816" s="114">
        <v>43981</v>
      </c>
      <c r="N816" s="94">
        <v>43962</v>
      </c>
      <c r="O816" s="94">
        <v>43979</v>
      </c>
      <c r="P816" s="96" t="s">
        <v>1979</v>
      </c>
      <c r="Q816" s="92"/>
      <c r="R816" s="90" t="s">
        <v>1955</v>
      </c>
      <c r="S816" s="90"/>
      <c r="T816" s="95" t="s">
        <v>75</v>
      </c>
      <c r="U816" s="90"/>
      <c r="V816" s="132"/>
    </row>
    <row r="817" spans="1:22" s="11" customFormat="1" ht="66" hidden="1" customHeight="1" x14ac:dyDescent="0.25">
      <c r="A817" s="89" t="s">
        <v>10005</v>
      </c>
      <c r="B817" s="90" t="s">
        <v>10006</v>
      </c>
      <c r="C817" s="91" t="s">
        <v>1951</v>
      </c>
      <c r="D817" s="91" t="s">
        <v>1980</v>
      </c>
      <c r="E817" s="103" t="s">
        <v>605</v>
      </c>
      <c r="F817" s="90" t="s">
        <v>502</v>
      </c>
      <c r="G817" s="93" t="s">
        <v>172</v>
      </c>
      <c r="H817" s="90"/>
      <c r="I817" s="93" t="s">
        <v>53</v>
      </c>
      <c r="J817" s="90" t="s">
        <v>72</v>
      </c>
      <c r="K817" s="93" t="s">
        <v>55</v>
      </c>
      <c r="L817" s="114">
        <v>44044</v>
      </c>
      <c r="M817" s="114">
        <v>44104</v>
      </c>
      <c r="N817" s="94">
        <v>44046</v>
      </c>
      <c r="O817" s="94">
        <v>44057</v>
      </c>
      <c r="P817" s="96" t="s">
        <v>1981</v>
      </c>
      <c r="Q817" s="92"/>
      <c r="R817" s="90" t="s">
        <v>1955</v>
      </c>
      <c r="S817" s="90"/>
      <c r="T817" s="95" t="s">
        <v>66</v>
      </c>
      <c r="U817" s="90"/>
      <c r="V817" s="132"/>
    </row>
    <row r="818" spans="1:22" s="11" customFormat="1" ht="66" hidden="1" customHeight="1" x14ac:dyDescent="0.25">
      <c r="A818" s="89" t="s">
        <v>10005</v>
      </c>
      <c r="B818" s="90" t="s">
        <v>10006</v>
      </c>
      <c r="C818" s="91" t="s">
        <v>1951</v>
      </c>
      <c r="D818" s="91" t="s">
        <v>1982</v>
      </c>
      <c r="E818" s="103" t="s">
        <v>605</v>
      </c>
      <c r="F818" s="90" t="s">
        <v>502</v>
      </c>
      <c r="G818" s="93" t="s">
        <v>172</v>
      </c>
      <c r="H818" s="90"/>
      <c r="I818" s="93" t="s">
        <v>53</v>
      </c>
      <c r="J818" s="90" t="s">
        <v>72</v>
      </c>
      <c r="K818" s="93" t="s">
        <v>55</v>
      </c>
      <c r="L818" s="114">
        <v>44136</v>
      </c>
      <c r="M818" s="114">
        <v>44165</v>
      </c>
      <c r="N818" s="94">
        <v>44146</v>
      </c>
      <c r="O818" s="94">
        <v>44155</v>
      </c>
      <c r="P818" s="96" t="s">
        <v>1983</v>
      </c>
      <c r="Q818" s="92"/>
      <c r="R818" s="90" t="s">
        <v>1984</v>
      </c>
      <c r="S818" s="90"/>
      <c r="T818" s="95" t="s">
        <v>75</v>
      </c>
      <c r="U818" s="90"/>
      <c r="V818" s="132"/>
    </row>
    <row r="819" spans="1:22" s="11" customFormat="1" ht="66" hidden="1" customHeight="1" x14ac:dyDescent="0.25">
      <c r="A819" s="89" t="s">
        <v>10005</v>
      </c>
      <c r="B819" s="90" t="s">
        <v>10006</v>
      </c>
      <c r="C819" s="91" t="s">
        <v>1951</v>
      </c>
      <c r="D819" s="91" t="s">
        <v>1985</v>
      </c>
      <c r="E819" s="92" t="s">
        <v>605</v>
      </c>
      <c r="F819" s="90" t="s">
        <v>1986</v>
      </c>
      <c r="G819" s="93" t="s">
        <v>172</v>
      </c>
      <c r="H819" s="90"/>
      <c r="I819" s="93" t="s">
        <v>53</v>
      </c>
      <c r="J819" s="90" t="s">
        <v>72</v>
      </c>
      <c r="K819" s="93" t="s">
        <v>55</v>
      </c>
      <c r="L819" s="114">
        <v>43891</v>
      </c>
      <c r="M819" s="114">
        <v>43920</v>
      </c>
      <c r="N819" s="94">
        <v>43906</v>
      </c>
      <c r="O819" s="94">
        <v>43910</v>
      </c>
      <c r="P819" s="92" t="s">
        <v>1987</v>
      </c>
      <c r="Q819" s="92"/>
      <c r="R819" s="90" t="s">
        <v>1988</v>
      </c>
      <c r="S819" s="90"/>
      <c r="T819" s="95" t="s">
        <v>75</v>
      </c>
      <c r="U819" s="90"/>
      <c r="V819" s="132"/>
    </row>
    <row r="820" spans="1:22" s="11" customFormat="1" ht="66" hidden="1" customHeight="1" x14ac:dyDescent="0.25">
      <c r="A820" s="89" t="s">
        <v>10005</v>
      </c>
      <c r="B820" s="90" t="s">
        <v>10006</v>
      </c>
      <c r="C820" s="91" t="s">
        <v>1951</v>
      </c>
      <c r="D820" s="91" t="s">
        <v>1989</v>
      </c>
      <c r="E820" s="92" t="s">
        <v>605</v>
      </c>
      <c r="F820" s="90" t="s">
        <v>1986</v>
      </c>
      <c r="G820" s="93" t="s">
        <v>168</v>
      </c>
      <c r="H820" s="90"/>
      <c r="I820" s="93" t="s">
        <v>53</v>
      </c>
      <c r="J820" s="90" t="s">
        <v>72</v>
      </c>
      <c r="K820" s="93" t="s">
        <v>55</v>
      </c>
      <c r="L820" s="114">
        <v>43983</v>
      </c>
      <c r="M820" s="114">
        <v>44012</v>
      </c>
      <c r="N820" s="94">
        <v>44030</v>
      </c>
      <c r="O820" s="94">
        <v>44030</v>
      </c>
      <c r="P820" s="92" t="s">
        <v>1990</v>
      </c>
      <c r="Q820" s="92"/>
      <c r="R820" s="90" t="s">
        <v>1991</v>
      </c>
      <c r="S820" s="90"/>
      <c r="T820" s="95" t="s">
        <v>75</v>
      </c>
      <c r="U820" s="90"/>
      <c r="V820" s="132"/>
    </row>
    <row r="821" spans="1:22" s="11" customFormat="1" ht="66" hidden="1" customHeight="1" x14ac:dyDescent="0.25">
      <c r="A821" s="89" t="s">
        <v>10005</v>
      </c>
      <c r="B821" s="90" t="s">
        <v>10006</v>
      </c>
      <c r="C821" s="91" t="s">
        <v>1951</v>
      </c>
      <c r="D821" s="91" t="s">
        <v>1992</v>
      </c>
      <c r="E821" s="92" t="s">
        <v>605</v>
      </c>
      <c r="F821" s="90" t="s">
        <v>1986</v>
      </c>
      <c r="G821" s="93" t="s">
        <v>172</v>
      </c>
      <c r="H821" s="90"/>
      <c r="I821" s="93" t="s">
        <v>53</v>
      </c>
      <c r="J821" s="90" t="s">
        <v>72</v>
      </c>
      <c r="K821" s="93" t="s">
        <v>55</v>
      </c>
      <c r="L821" s="114">
        <v>44105</v>
      </c>
      <c r="M821" s="114">
        <f>EOMONTH(L821,0)</f>
        <v>44135</v>
      </c>
      <c r="N821" s="94">
        <v>44117</v>
      </c>
      <c r="O821" s="94">
        <v>44117</v>
      </c>
      <c r="P821" s="92" t="s">
        <v>1993</v>
      </c>
      <c r="Q821" s="92"/>
      <c r="R821" s="90" t="s">
        <v>1994</v>
      </c>
      <c r="S821" s="90"/>
      <c r="T821" s="95" t="s">
        <v>75</v>
      </c>
      <c r="U821" s="90"/>
      <c r="V821" s="132"/>
    </row>
    <row r="822" spans="1:22" s="11" customFormat="1" ht="66" hidden="1" customHeight="1" x14ac:dyDescent="0.25">
      <c r="A822" s="89" t="s">
        <v>10005</v>
      </c>
      <c r="B822" s="90" t="s">
        <v>10006</v>
      </c>
      <c r="C822" s="91" t="s">
        <v>1951</v>
      </c>
      <c r="D822" s="91" t="s">
        <v>1995</v>
      </c>
      <c r="E822" s="92" t="s">
        <v>605</v>
      </c>
      <c r="F822" s="90" t="s">
        <v>1986</v>
      </c>
      <c r="G822" s="93" t="s">
        <v>172</v>
      </c>
      <c r="H822" s="90"/>
      <c r="I822" s="93" t="s">
        <v>53</v>
      </c>
      <c r="J822" s="90" t="s">
        <v>72</v>
      </c>
      <c r="K822" s="93" t="s">
        <v>55</v>
      </c>
      <c r="L822" s="114">
        <v>44166</v>
      </c>
      <c r="M822" s="114">
        <v>44195</v>
      </c>
      <c r="N822" s="94">
        <v>44189</v>
      </c>
      <c r="O822" s="94">
        <v>44189</v>
      </c>
      <c r="P822" s="96" t="s">
        <v>1996</v>
      </c>
      <c r="Q822" s="92"/>
      <c r="R822" s="90" t="s">
        <v>1997</v>
      </c>
      <c r="S822" s="90"/>
      <c r="T822" s="95" t="s">
        <v>75</v>
      </c>
      <c r="U822" s="90"/>
      <c r="V822" s="132"/>
    </row>
    <row r="823" spans="1:22" s="161" customFormat="1" ht="66" hidden="1" customHeight="1" x14ac:dyDescent="0.25">
      <c r="A823" s="89" t="s">
        <v>10005</v>
      </c>
      <c r="B823" s="90" t="s">
        <v>10006</v>
      </c>
      <c r="C823" s="91" t="s">
        <v>1951</v>
      </c>
      <c r="D823" s="91" t="s">
        <v>1998</v>
      </c>
      <c r="E823" s="92" t="s">
        <v>605</v>
      </c>
      <c r="F823" s="90" t="s">
        <v>1999</v>
      </c>
      <c r="G823" s="93" t="s">
        <v>172</v>
      </c>
      <c r="H823" s="90"/>
      <c r="I823" s="93" t="s">
        <v>53</v>
      </c>
      <c r="J823" s="90" t="s">
        <v>72</v>
      </c>
      <c r="K823" s="93" t="s">
        <v>55</v>
      </c>
      <c r="L823" s="114">
        <v>43891</v>
      </c>
      <c r="M823" s="114">
        <f>L823+28</f>
        <v>43919</v>
      </c>
      <c r="N823" s="94">
        <v>43906</v>
      </c>
      <c r="O823" s="94">
        <v>43910</v>
      </c>
      <c r="P823" s="92" t="s">
        <v>2000</v>
      </c>
      <c r="Q823" s="92"/>
      <c r="R823" s="90" t="s">
        <v>1988</v>
      </c>
      <c r="S823" s="90"/>
      <c r="T823" s="95" t="s">
        <v>75</v>
      </c>
      <c r="U823" s="90"/>
      <c r="V823" s="132"/>
    </row>
    <row r="824" spans="1:22" s="161" customFormat="1" ht="66" hidden="1" customHeight="1" x14ac:dyDescent="0.25">
      <c r="A824" s="89" t="s">
        <v>10005</v>
      </c>
      <c r="B824" s="90" t="s">
        <v>10006</v>
      </c>
      <c r="C824" s="91" t="s">
        <v>1951</v>
      </c>
      <c r="D824" s="91" t="s">
        <v>2001</v>
      </c>
      <c r="E824" s="92" t="s">
        <v>605</v>
      </c>
      <c r="F824" s="90" t="s">
        <v>1999</v>
      </c>
      <c r="G824" s="93" t="s">
        <v>168</v>
      </c>
      <c r="H824" s="90"/>
      <c r="I824" s="93" t="s">
        <v>53</v>
      </c>
      <c r="J824" s="90" t="s">
        <v>72</v>
      </c>
      <c r="K824" s="93" t="s">
        <v>55</v>
      </c>
      <c r="L824" s="114">
        <v>43983</v>
      </c>
      <c r="M824" s="114">
        <f>L824+28</f>
        <v>44011</v>
      </c>
      <c r="N824" s="94">
        <v>44028</v>
      </c>
      <c r="O824" s="94">
        <v>44028</v>
      </c>
      <c r="P824" s="92" t="s">
        <v>2002</v>
      </c>
      <c r="Q824" s="92"/>
      <c r="R824" s="90" t="s">
        <v>2003</v>
      </c>
      <c r="S824" s="90"/>
      <c r="T824" s="95" t="s">
        <v>75</v>
      </c>
      <c r="U824" s="90"/>
      <c r="V824" s="132"/>
    </row>
    <row r="825" spans="1:22" s="161" customFormat="1" ht="66" hidden="1" customHeight="1" x14ac:dyDescent="0.25">
      <c r="A825" s="89" t="s">
        <v>10005</v>
      </c>
      <c r="B825" s="90" t="s">
        <v>10006</v>
      </c>
      <c r="C825" s="91" t="s">
        <v>1951</v>
      </c>
      <c r="D825" s="91" t="s">
        <v>2004</v>
      </c>
      <c r="E825" s="92" t="s">
        <v>605</v>
      </c>
      <c r="F825" s="90" t="s">
        <v>1999</v>
      </c>
      <c r="G825" s="93" t="s">
        <v>172</v>
      </c>
      <c r="H825" s="90"/>
      <c r="I825" s="93" t="s">
        <v>53</v>
      </c>
      <c r="J825" s="90" t="s">
        <v>72</v>
      </c>
      <c r="K825" s="93" t="s">
        <v>55</v>
      </c>
      <c r="L825" s="114">
        <v>44105</v>
      </c>
      <c r="M825" s="114">
        <f>EOMONTH(L825,0)</f>
        <v>44135</v>
      </c>
      <c r="N825" s="94">
        <v>44118</v>
      </c>
      <c r="O825" s="94">
        <v>44119</v>
      </c>
      <c r="P825" s="92" t="s">
        <v>2005</v>
      </c>
      <c r="Q825" s="92"/>
      <c r="R825" s="90" t="s">
        <v>2006</v>
      </c>
      <c r="S825" s="90"/>
      <c r="T825" s="95" t="s">
        <v>75</v>
      </c>
      <c r="U825" s="90"/>
      <c r="V825" s="132"/>
    </row>
    <row r="826" spans="1:22" s="161" customFormat="1" ht="66" hidden="1" customHeight="1" x14ac:dyDescent="0.25">
      <c r="A826" s="89" t="s">
        <v>10005</v>
      </c>
      <c r="B826" s="90" t="s">
        <v>10006</v>
      </c>
      <c r="C826" s="91" t="s">
        <v>1951</v>
      </c>
      <c r="D826" s="91" t="s">
        <v>2007</v>
      </c>
      <c r="E826" s="92" t="s">
        <v>605</v>
      </c>
      <c r="F826" s="90" t="s">
        <v>1999</v>
      </c>
      <c r="G826" s="93" t="s">
        <v>172</v>
      </c>
      <c r="H826" s="90"/>
      <c r="I826" s="93" t="s">
        <v>53</v>
      </c>
      <c r="J826" s="90" t="s">
        <v>72</v>
      </c>
      <c r="K826" s="93" t="s">
        <v>55</v>
      </c>
      <c r="L826" s="114">
        <v>44166</v>
      </c>
      <c r="M826" s="114">
        <f>L826+28</f>
        <v>44194</v>
      </c>
      <c r="N826" s="94">
        <v>44179</v>
      </c>
      <c r="O826" s="94">
        <v>44183</v>
      </c>
      <c r="P826" s="96" t="s">
        <v>2008</v>
      </c>
      <c r="Q826" s="92"/>
      <c r="R826" s="90" t="s">
        <v>2009</v>
      </c>
      <c r="S826" s="90"/>
      <c r="T826" s="95" t="s">
        <v>75</v>
      </c>
      <c r="U826" s="90"/>
      <c r="V826" s="132"/>
    </row>
    <row r="827" spans="1:22" s="161" customFormat="1" ht="66" hidden="1" customHeight="1" x14ac:dyDescent="0.25">
      <c r="A827" s="89" t="s">
        <v>10005</v>
      </c>
      <c r="B827" s="90" t="s">
        <v>10006</v>
      </c>
      <c r="C827" s="91" t="s">
        <v>1951</v>
      </c>
      <c r="D827" s="91" t="s">
        <v>2010</v>
      </c>
      <c r="E827" s="92" t="s">
        <v>605</v>
      </c>
      <c r="F827" s="90" t="s">
        <v>2011</v>
      </c>
      <c r="G827" s="93" t="s">
        <v>172</v>
      </c>
      <c r="H827" s="90"/>
      <c r="I827" s="93" t="s">
        <v>53</v>
      </c>
      <c r="J827" s="90" t="s">
        <v>72</v>
      </c>
      <c r="K827" s="93" t="s">
        <v>55</v>
      </c>
      <c r="L827" s="114">
        <v>43891</v>
      </c>
      <c r="M827" s="114">
        <f>L827+28</f>
        <v>43919</v>
      </c>
      <c r="N827" s="94">
        <v>43906</v>
      </c>
      <c r="O827" s="94">
        <v>43910</v>
      </c>
      <c r="P827" s="92" t="s">
        <v>2012</v>
      </c>
      <c r="Q827" s="92"/>
      <c r="R827" s="90" t="s">
        <v>1988</v>
      </c>
      <c r="S827" s="90"/>
      <c r="T827" s="95" t="s">
        <v>75</v>
      </c>
      <c r="U827" s="90"/>
      <c r="V827" s="132"/>
    </row>
    <row r="828" spans="1:22" s="161" customFormat="1" ht="66" hidden="1" customHeight="1" x14ac:dyDescent="0.25">
      <c r="A828" s="89" t="s">
        <v>10005</v>
      </c>
      <c r="B828" s="90" t="s">
        <v>10006</v>
      </c>
      <c r="C828" s="91" t="s">
        <v>1951</v>
      </c>
      <c r="D828" s="91" t="s">
        <v>2013</v>
      </c>
      <c r="E828" s="92" t="s">
        <v>605</v>
      </c>
      <c r="F828" s="90" t="s">
        <v>2011</v>
      </c>
      <c r="G828" s="93" t="s">
        <v>172</v>
      </c>
      <c r="H828" s="90"/>
      <c r="I828" s="93" t="s">
        <v>53</v>
      </c>
      <c r="J828" s="90" t="s">
        <v>72</v>
      </c>
      <c r="K828" s="93" t="s">
        <v>55</v>
      </c>
      <c r="L828" s="114">
        <v>43983</v>
      </c>
      <c r="M828" s="114">
        <f>L828+28</f>
        <v>44011</v>
      </c>
      <c r="N828" s="94">
        <v>44028</v>
      </c>
      <c r="O828" s="94">
        <v>44028</v>
      </c>
      <c r="P828" s="92" t="s">
        <v>2014</v>
      </c>
      <c r="Q828" s="92"/>
      <c r="R828" s="90" t="s">
        <v>292</v>
      </c>
      <c r="S828" s="90"/>
      <c r="T828" s="95" t="s">
        <v>75</v>
      </c>
      <c r="U828" s="90"/>
      <c r="V828" s="132"/>
    </row>
    <row r="829" spans="1:22" s="161" customFormat="1" ht="66" hidden="1" customHeight="1" x14ac:dyDescent="0.25">
      <c r="A829" s="89" t="s">
        <v>10005</v>
      </c>
      <c r="B829" s="90" t="s">
        <v>10006</v>
      </c>
      <c r="C829" s="91" t="s">
        <v>1951</v>
      </c>
      <c r="D829" s="91" t="s">
        <v>2015</v>
      </c>
      <c r="E829" s="92" t="s">
        <v>605</v>
      </c>
      <c r="F829" s="90" t="s">
        <v>2011</v>
      </c>
      <c r="G829" s="93" t="s">
        <v>172</v>
      </c>
      <c r="H829" s="90"/>
      <c r="I829" s="93" t="s">
        <v>53</v>
      </c>
      <c r="J829" s="90" t="s">
        <v>72</v>
      </c>
      <c r="K829" s="93" t="s">
        <v>55</v>
      </c>
      <c r="L829" s="114">
        <v>44105</v>
      </c>
      <c r="M829" s="114">
        <f>EOMONTH(L829,0)</f>
        <v>44135</v>
      </c>
      <c r="N829" s="94">
        <v>44117</v>
      </c>
      <c r="O829" s="94">
        <v>44117</v>
      </c>
      <c r="P829" s="92" t="s">
        <v>2014</v>
      </c>
      <c r="Q829" s="92"/>
      <c r="R829" s="90" t="s">
        <v>1994</v>
      </c>
      <c r="S829" s="90"/>
      <c r="T829" s="95" t="s">
        <v>75</v>
      </c>
      <c r="U829" s="90"/>
      <c r="V829" s="132"/>
    </row>
    <row r="830" spans="1:22" s="161" customFormat="1" ht="66" hidden="1" customHeight="1" x14ac:dyDescent="0.25">
      <c r="A830" s="89" t="s">
        <v>10005</v>
      </c>
      <c r="B830" s="90" t="s">
        <v>10006</v>
      </c>
      <c r="C830" s="91" t="s">
        <v>1951</v>
      </c>
      <c r="D830" s="91" t="s">
        <v>2016</v>
      </c>
      <c r="E830" s="92" t="s">
        <v>605</v>
      </c>
      <c r="F830" s="90" t="s">
        <v>2011</v>
      </c>
      <c r="G830" s="93" t="s">
        <v>172</v>
      </c>
      <c r="H830" s="90"/>
      <c r="I830" s="93" t="s">
        <v>53</v>
      </c>
      <c r="J830" s="90" t="s">
        <v>72</v>
      </c>
      <c r="K830" s="93" t="s">
        <v>55</v>
      </c>
      <c r="L830" s="114">
        <v>44166</v>
      </c>
      <c r="M830" s="114">
        <f>L830+28</f>
        <v>44194</v>
      </c>
      <c r="N830" s="94">
        <v>44189</v>
      </c>
      <c r="O830" s="94">
        <v>44189</v>
      </c>
      <c r="P830" s="96" t="s">
        <v>2017</v>
      </c>
      <c r="Q830" s="92"/>
      <c r="R830" s="90" t="s">
        <v>1997</v>
      </c>
      <c r="S830" s="90"/>
      <c r="T830" s="95" t="s">
        <v>75</v>
      </c>
      <c r="U830" s="90"/>
      <c r="V830" s="132"/>
    </row>
    <row r="831" spans="1:22" s="161" customFormat="1" ht="66" hidden="1" customHeight="1" x14ac:dyDescent="0.25">
      <c r="A831" s="89" t="s">
        <v>10005</v>
      </c>
      <c r="B831" s="90" t="s">
        <v>10006</v>
      </c>
      <c r="C831" s="91" t="s">
        <v>1951</v>
      </c>
      <c r="D831" s="91"/>
      <c r="E831" s="92" t="s">
        <v>605</v>
      </c>
      <c r="F831" s="90" t="s">
        <v>51</v>
      </c>
      <c r="G831" s="93" t="s">
        <v>168</v>
      </c>
      <c r="H831" s="90" t="s">
        <v>2018</v>
      </c>
      <c r="I831" s="93" t="s">
        <v>53</v>
      </c>
      <c r="J831" s="90" t="s">
        <v>72</v>
      </c>
      <c r="K831" s="93" t="s">
        <v>55</v>
      </c>
      <c r="L831" s="114">
        <v>43922</v>
      </c>
      <c r="M831" s="114">
        <f>L831+28</f>
        <v>43950</v>
      </c>
      <c r="N831" s="94">
        <v>43937</v>
      </c>
      <c r="O831" s="94">
        <v>43938</v>
      </c>
      <c r="P831" s="96" t="s">
        <v>2019</v>
      </c>
      <c r="Q831" s="92"/>
      <c r="R831" s="90" t="s">
        <v>2020</v>
      </c>
      <c r="S831" s="90"/>
      <c r="T831" s="95" t="s">
        <v>75</v>
      </c>
      <c r="U831" s="90"/>
      <c r="V831" s="132"/>
    </row>
    <row r="832" spans="1:22" s="161" customFormat="1" ht="66" hidden="1" customHeight="1" x14ac:dyDescent="0.25">
      <c r="A832" s="89" t="s">
        <v>10005</v>
      </c>
      <c r="B832" s="90" t="s">
        <v>10006</v>
      </c>
      <c r="C832" s="91" t="s">
        <v>1951</v>
      </c>
      <c r="D832" s="91"/>
      <c r="E832" s="92" t="s">
        <v>605</v>
      </c>
      <c r="F832" s="90" t="s">
        <v>51</v>
      </c>
      <c r="G832" s="93" t="s">
        <v>168</v>
      </c>
      <c r="H832" s="90" t="s">
        <v>2021</v>
      </c>
      <c r="I832" s="93" t="s">
        <v>53</v>
      </c>
      <c r="J832" s="90" t="s">
        <v>72</v>
      </c>
      <c r="K832" s="93" t="s">
        <v>55</v>
      </c>
      <c r="L832" s="114">
        <v>43922</v>
      </c>
      <c r="M832" s="114">
        <f>L832+28</f>
        <v>43950</v>
      </c>
      <c r="N832" s="94">
        <v>43937</v>
      </c>
      <c r="O832" s="94">
        <v>43938</v>
      </c>
      <c r="P832" s="96" t="s">
        <v>2022</v>
      </c>
      <c r="Q832" s="92"/>
      <c r="R832" s="90" t="s">
        <v>2020</v>
      </c>
      <c r="S832" s="90"/>
      <c r="T832" s="95" t="s">
        <v>75</v>
      </c>
      <c r="U832" s="90"/>
      <c r="V832" s="132"/>
    </row>
    <row r="833" spans="1:22" s="161" customFormat="1" ht="66" hidden="1" customHeight="1" x14ac:dyDescent="0.25">
      <c r="A833" s="89" t="s">
        <v>10005</v>
      </c>
      <c r="B833" s="90" t="s">
        <v>10006</v>
      </c>
      <c r="C833" s="91" t="s">
        <v>1951</v>
      </c>
      <c r="D833" s="91"/>
      <c r="E833" s="92" t="s">
        <v>605</v>
      </c>
      <c r="F833" s="90" t="s">
        <v>51</v>
      </c>
      <c r="G833" s="93" t="s">
        <v>168</v>
      </c>
      <c r="H833" s="90" t="s">
        <v>2023</v>
      </c>
      <c r="I833" s="93" t="s">
        <v>53</v>
      </c>
      <c r="J833" s="90" t="s">
        <v>72</v>
      </c>
      <c r="K833" s="93" t="s">
        <v>55</v>
      </c>
      <c r="L833" s="114">
        <v>43922</v>
      </c>
      <c r="M833" s="114">
        <f>L833+28</f>
        <v>43950</v>
      </c>
      <c r="N833" s="94" t="s">
        <v>496</v>
      </c>
      <c r="O833" s="94" t="s">
        <v>496</v>
      </c>
      <c r="P833" s="115" t="s">
        <v>2024</v>
      </c>
      <c r="Q833" s="92"/>
      <c r="R833" s="90"/>
      <c r="S833" s="90"/>
      <c r="T833" s="95"/>
      <c r="U833" s="90"/>
      <c r="V833" s="132"/>
    </row>
    <row r="834" spans="1:22" s="11" customFormat="1" ht="66" hidden="1" customHeight="1" x14ac:dyDescent="0.25">
      <c r="A834" s="89" t="s">
        <v>10005</v>
      </c>
      <c r="B834" s="90" t="s">
        <v>2025</v>
      </c>
      <c r="C834" s="91" t="s">
        <v>1951</v>
      </c>
      <c r="D834" s="91"/>
      <c r="E834" s="92" t="s">
        <v>605</v>
      </c>
      <c r="F834" s="90" t="s">
        <v>2026</v>
      </c>
      <c r="G834" s="93" t="s">
        <v>172</v>
      </c>
      <c r="H834" s="90"/>
      <c r="I834" s="93" t="s">
        <v>53</v>
      </c>
      <c r="J834" s="90" t="s">
        <v>72</v>
      </c>
      <c r="K834" s="93" t="s">
        <v>55</v>
      </c>
      <c r="L834" s="114" t="s">
        <v>496</v>
      </c>
      <c r="M834" s="114" t="s">
        <v>496</v>
      </c>
      <c r="N834" s="94" t="s">
        <v>496</v>
      </c>
      <c r="O834" s="94" t="s">
        <v>496</v>
      </c>
      <c r="P834" s="92" t="s">
        <v>496</v>
      </c>
      <c r="Q834" s="92"/>
      <c r="R834" s="90"/>
      <c r="S834" s="90"/>
      <c r="T834" s="95"/>
      <c r="U834" s="90" t="s">
        <v>2027</v>
      </c>
      <c r="V834" s="132"/>
    </row>
    <row r="835" spans="1:22" s="11" customFormat="1" ht="66" hidden="1" customHeight="1" x14ac:dyDescent="0.25">
      <c r="A835" s="89" t="s">
        <v>10005</v>
      </c>
      <c r="B835" s="90" t="s">
        <v>2025</v>
      </c>
      <c r="C835" s="91" t="s">
        <v>1951</v>
      </c>
      <c r="D835" s="91"/>
      <c r="E835" s="92" t="s">
        <v>605</v>
      </c>
      <c r="F835" s="90" t="s">
        <v>2026</v>
      </c>
      <c r="G835" s="93" t="s">
        <v>172</v>
      </c>
      <c r="H835" s="90"/>
      <c r="I835" s="93" t="s">
        <v>53</v>
      </c>
      <c r="J835" s="90" t="s">
        <v>72</v>
      </c>
      <c r="K835" s="93" t="s">
        <v>55</v>
      </c>
      <c r="L835" s="114" t="s">
        <v>496</v>
      </c>
      <c r="M835" s="114" t="s">
        <v>496</v>
      </c>
      <c r="N835" s="94" t="s">
        <v>496</v>
      </c>
      <c r="O835" s="94" t="s">
        <v>496</v>
      </c>
      <c r="P835" s="92" t="s">
        <v>496</v>
      </c>
      <c r="Q835" s="92"/>
      <c r="R835" s="90"/>
      <c r="S835" s="90"/>
      <c r="T835" s="95"/>
      <c r="U835" s="90" t="s">
        <v>2027</v>
      </c>
      <c r="V835" s="132"/>
    </row>
    <row r="836" spans="1:22" s="11" customFormat="1" ht="66" hidden="1" customHeight="1" x14ac:dyDescent="0.25">
      <c r="A836" s="89" t="s">
        <v>10005</v>
      </c>
      <c r="B836" s="90" t="s">
        <v>2025</v>
      </c>
      <c r="C836" s="91" t="s">
        <v>1951</v>
      </c>
      <c r="D836" s="91"/>
      <c r="E836" s="92" t="s">
        <v>605</v>
      </c>
      <c r="F836" s="90" t="s">
        <v>2026</v>
      </c>
      <c r="G836" s="93" t="s">
        <v>172</v>
      </c>
      <c r="H836" s="90"/>
      <c r="I836" s="93" t="s">
        <v>53</v>
      </c>
      <c r="J836" s="90" t="s">
        <v>72</v>
      </c>
      <c r="K836" s="93" t="s">
        <v>55</v>
      </c>
      <c r="L836" s="114" t="s">
        <v>496</v>
      </c>
      <c r="M836" s="114" t="s">
        <v>496</v>
      </c>
      <c r="N836" s="94" t="s">
        <v>496</v>
      </c>
      <c r="O836" s="94" t="s">
        <v>496</v>
      </c>
      <c r="P836" s="92" t="s">
        <v>496</v>
      </c>
      <c r="Q836" s="92"/>
      <c r="R836" s="90"/>
      <c r="S836" s="90"/>
      <c r="T836" s="95"/>
      <c r="U836" s="90" t="s">
        <v>2027</v>
      </c>
      <c r="V836" s="132"/>
    </row>
    <row r="837" spans="1:22" s="11" customFormat="1" ht="66" hidden="1" customHeight="1" x14ac:dyDescent="0.25">
      <c r="A837" s="89" t="s">
        <v>10005</v>
      </c>
      <c r="B837" s="90" t="s">
        <v>2025</v>
      </c>
      <c r="C837" s="91" t="s">
        <v>1951</v>
      </c>
      <c r="D837" s="91"/>
      <c r="E837" s="92" t="s">
        <v>605</v>
      </c>
      <c r="F837" s="90" t="s">
        <v>2026</v>
      </c>
      <c r="G837" s="93" t="s">
        <v>172</v>
      </c>
      <c r="H837" s="90"/>
      <c r="I837" s="93" t="s">
        <v>53</v>
      </c>
      <c r="J837" s="90" t="s">
        <v>72</v>
      </c>
      <c r="K837" s="93" t="s">
        <v>55</v>
      </c>
      <c r="L837" s="114" t="s">
        <v>496</v>
      </c>
      <c r="M837" s="114" t="s">
        <v>496</v>
      </c>
      <c r="N837" s="94" t="s">
        <v>496</v>
      </c>
      <c r="O837" s="94" t="s">
        <v>496</v>
      </c>
      <c r="P837" s="92" t="s">
        <v>496</v>
      </c>
      <c r="Q837" s="92"/>
      <c r="R837" s="90"/>
      <c r="S837" s="90"/>
      <c r="T837" s="95"/>
      <c r="U837" s="90" t="s">
        <v>2027</v>
      </c>
      <c r="V837" s="132"/>
    </row>
    <row r="838" spans="1:22" s="11" customFormat="1" ht="66" hidden="1" customHeight="1" x14ac:dyDescent="0.25">
      <c r="A838" s="89" t="s">
        <v>10005</v>
      </c>
      <c r="B838" s="90" t="s">
        <v>10006</v>
      </c>
      <c r="C838" s="91" t="s">
        <v>1951</v>
      </c>
      <c r="D838" s="91" t="s">
        <v>2028</v>
      </c>
      <c r="E838" s="92" t="s">
        <v>605</v>
      </c>
      <c r="F838" s="90" t="s">
        <v>2029</v>
      </c>
      <c r="G838" s="93" t="s">
        <v>172</v>
      </c>
      <c r="H838" s="90"/>
      <c r="I838" s="93" t="s">
        <v>53</v>
      </c>
      <c r="J838" s="90" t="s">
        <v>72</v>
      </c>
      <c r="K838" s="93" t="s">
        <v>55</v>
      </c>
      <c r="L838" s="114">
        <v>43862</v>
      </c>
      <c r="M838" s="114">
        <f>L838+28</f>
        <v>43890</v>
      </c>
      <c r="N838" s="94">
        <v>43879</v>
      </c>
      <c r="O838" s="94">
        <v>43881</v>
      </c>
      <c r="P838" s="96" t="s">
        <v>2030</v>
      </c>
      <c r="Q838" s="92"/>
      <c r="R838" s="90" t="s">
        <v>811</v>
      </c>
      <c r="S838" s="90"/>
      <c r="T838" s="95" t="s">
        <v>75</v>
      </c>
      <c r="U838" s="90"/>
      <c r="V838" s="131"/>
    </row>
    <row r="839" spans="1:22" s="11" customFormat="1" ht="66" hidden="1" customHeight="1" x14ac:dyDescent="0.25">
      <c r="A839" s="89" t="s">
        <v>10005</v>
      </c>
      <c r="B839" s="90" t="s">
        <v>10006</v>
      </c>
      <c r="C839" s="91" t="s">
        <v>1951</v>
      </c>
      <c r="D839" s="91" t="s">
        <v>2031</v>
      </c>
      <c r="E839" s="92" t="s">
        <v>605</v>
      </c>
      <c r="F839" s="90" t="s">
        <v>2029</v>
      </c>
      <c r="G839" s="93" t="s">
        <v>172</v>
      </c>
      <c r="H839" s="90"/>
      <c r="I839" s="93" t="s">
        <v>53</v>
      </c>
      <c r="J839" s="90" t="s">
        <v>72</v>
      </c>
      <c r="K839" s="93" t="s">
        <v>55</v>
      </c>
      <c r="L839" s="114">
        <v>43952</v>
      </c>
      <c r="M839" s="114">
        <f>L839+28</f>
        <v>43980</v>
      </c>
      <c r="N839" s="94">
        <v>43969</v>
      </c>
      <c r="O839" s="94">
        <v>43970</v>
      </c>
      <c r="P839" s="96" t="s">
        <v>2032</v>
      </c>
      <c r="Q839" s="92"/>
      <c r="R839" s="90" t="s">
        <v>2033</v>
      </c>
      <c r="S839" s="90"/>
      <c r="T839" s="95" t="s">
        <v>75</v>
      </c>
      <c r="U839" s="90"/>
      <c r="V839" s="132"/>
    </row>
    <row r="840" spans="1:22" s="11" customFormat="1" ht="66" hidden="1" customHeight="1" x14ac:dyDescent="0.25">
      <c r="A840" s="89" t="s">
        <v>10005</v>
      </c>
      <c r="B840" s="90" t="s">
        <v>10006</v>
      </c>
      <c r="C840" s="91" t="s">
        <v>1951</v>
      </c>
      <c r="D840" s="91" t="s">
        <v>2034</v>
      </c>
      <c r="E840" s="92" t="s">
        <v>605</v>
      </c>
      <c r="F840" s="90" t="s">
        <v>2029</v>
      </c>
      <c r="G840" s="93" t="s">
        <v>172</v>
      </c>
      <c r="H840" s="90"/>
      <c r="I840" s="93" t="s">
        <v>53</v>
      </c>
      <c r="J840" s="90" t="s">
        <v>72</v>
      </c>
      <c r="K840" s="93" t="s">
        <v>55</v>
      </c>
      <c r="L840" s="114">
        <v>44044</v>
      </c>
      <c r="M840" s="114">
        <f>L840+28</f>
        <v>44072</v>
      </c>
      <c r="N840" s="94">
        <v>44053</v>
      </c>
      <c r="O840" s="94">
        <v>44054</v>
      </c>
      <c r="P840" s="92" t="s">
        <v>937</v>
      </c>
      <c r="Q840" s="92"/>
      <c r="R840" s="90" t="s">
        <v>2035</v>
      </c>
      <c r="S840" s="90"/>
      <c r="T840" s="95" t="s">
        <v>66</v>
      </c>
      <c r="U840" s="90"/>
      <c r="V840" s="132"/>
    </row>
    <row r="841" spans="1:22" s="11" customFormat="1" ht="66" hidden="1" customHeight="1" x14ac:dyDescent="0.25">
      <c r="A841" s="89" t="s">
        <v>10005</v>
      </c>
      <c r="B841" s="90" t="s">
        <v>10006</v>
      </c>
      <c r="C841" s="91" t="s">
        <v>1951</v>
      </c>
      <c r="D841" s="91" t="s">
        <v>2036</v>
      </c>
      <c r="E841" s="92" t="s">
        <v>605</v>
      </c>
      <c r="F841" s="90" t="s">
        <v>2029</v>
      </c>
      <c r="G841" s="93" t="s">
        <v>172</v>
      </c>
      <c r="H841" s="90"/>
      <c r="I841" s="93" t="s">
        <v>53</v>
      </c>
      <c r="J841" s="90" t="s">
        <v>72</v>
      </c>
      <c r="K841" s="93" t="s">
        <v>55</v>
      </c>
      <c r="L841" s="114">
        <v>44136</v>
      </c>
      <c r="M841" s="114">
        <f>L841+28</f>
        <v>44164</v>
      </c>
      <c r="N841" s="94">
        <v>44142</v>
      </c>
      <c r="O841" s="94">
        <v>44145</v>
      </c>
      <c r="P841" s="96" t="s">
        <v>2037</v>
      </c>
      <c r="Q841" s="92"/>
      <c r="R841" s="90" t="s">
        <v>2038</v>
      </c>
      <c r="S841" s="90"/>
      <c r="T841" s="95" t="s">
        <v>75</v>
      </c>
      <c r="U841" s="90"/>
      <c r="V841" s="132"/>
    </row>
    <row r="842" spans="1:22" s="11" customFormat="1" ht="66" hidden="1" customHeight="1" x14ac:dyDescent="0.25">
      <c r="A842" s="89" t="s">
        <v>10005</v>
      </c>
      <c r="B842" s="90" t="s">
        <v>10006</v>
      </c>
      <c r="C842" s="91" t="s">
        <v>1951</v>
      </c>
      <c r="D842" s="91" t="s">
        <v>2039</v>
      </c>
      <c r="E842" s="92" t="s">
        <v>605</v>
      </c>
      <c r="F842" s="90" t="s">
        <v>334</v>
      </c>
      <c r="G842" s="93" t="s">
        <v>172</v>
      </c>
      <c r="H842" s="90"/>
      <c r="I842" s="93" t="s">
        <v>53</v>
      </c>
      <c r="J842" s="90" t="s">
        <v>72</v>
      </c>
      <c r="K842" s="93" t="s">
        <v>55</v>
      </c>
      <c r="L842" s="114">
        <v>43891</v>
      </c>
      <c r="M842" s="114">
        <f t="shared" ref="M842:M849" si="10">EOMONTH(L842,0)</f>
        <v>43921</v>
      </c>
      <c r="N842" s="94" t="s">
        <v>496</v>
      </c>
      <c r="O842" s="94" t="s">
        <v>496</v>
      </c>
      <c r="P842" s="92"/>
      <c r="Q842" s="92"/>
      <c r="R842" s="90"/>
      <c r="S842" s="90"/>
      <c r="T842" s="95"/>
      <c r="U842" s="90" t="s">
        <v>2040</v>
      </c>
      <c r="V842" s="132"/>
    </row>
    <row r="843" spans="1:22" s="11" customFormat="1" ht="66" hidden="1" customHeight="1" x14ac:dyDescent="0.25">
      <c r="A843" s="89" t="s">
        <v>10005</v>
      </c>
      <c r="B843" s="90" t="s">
        <v>10006</v>
      </c>
      <c r="C843" s="91" t="s">
        <v>1951</v>
      </c>
      <c r="D843" s="91" t="s">
        <v>2041</v>
      </c>
      <c r="E843" s="92" t="s">
        <v>605</v>
      </c>
      <c r="F843" s="90" t="s">
        <v>334</v>
      </c>
      <c r="G843" s="93" t="s">
        <v>172</v>
      </c>
      <c r="H843" s="90"/>
      <c r="I843" s="93" t="s">
        <v>53</v>
      </c>
      <c r="J843" s="90" t="s">
        <v>72</v>
      </c>
      <c r="K843" s="93" t="s">
        <v>55</v>
      </c>
      <c r="L843" s="114">
        <v>43983</v>
      </c>
      <c r="M843" s="114">
        <f t="shared" si="10"/>
        <v>44012</v>
      </c>
      <c r="N843" s="94" t="s">
        <v>496</v>
      </c>
      <c r="O843" s="94" t="s">
        <v>496</v>
      </c>
      <c r="P843" s="92"/>
      <c r="Q843" s="92"/>
      <c r="R843" s="90"/>
      <c r="S843" s="90"/>
      <c r="T843" s="95"/>
      <c r="U843" s="90"/>
      <c r="V843" s="132"/>
    </row>
    <row r="844" spans="1:22" s="11" customFormat="1" ht="66" hidden="1" customHeight="1" x14ac:dyDescent="0.25">
      <c r="A844" s="89" t="s">
        <v>10005</v>
      </c>
      <c r="B844" s="90" t="s">
        <v>10006</v>
      </c>
      <c r="C844" s="91" t="s">
        <v>1951</v>
      </c>
      <c r="D844" s="91" t="s">
        <v>2042</v>
      </c>
      <c r="E844" s="92" t="s">
        <v>605</v>
      </c>
      <c r="F844" s="90" t="s">
        <v>334</v>
      </c>
      <c r="G844" s="93" t="s">
        <v>172</v>
      </c>
      <c r="H844" s="90"/>
      <c r="I844" s="93" t="s">
        <v>53</v>
      </c>
      <c r="J844" s="90" t="s">
        <v>72</v>
      </c>
      <c r="K844" s="93" t="s">
        <v>55</v>
      </c>
      <c r="L844" s="114">
        <v>44075</v>
      </c>
      <c r="M844" s="114">
        <f t="shared" si="10"/>
        <v>44104</v>
      </c>
      <c r="N844" s="94" t="s">
        <v>496</v>
      </c>
      <c r="O844" s="94" t="s">
        <v>496</v>
      </c>
      <c r="P844" s="92"/>
      <c r="Q844" s="92"/>
      <c r="R844" s="90"/>
      <c r="S844" s="90"/>
      <c r="T844" s="95"/>
      <c r="U844" s="90"/>
      <c r="V844" s="132"/>
    </row>
    <row r="845" spans="1:22" s="11" customFormat="1" ht="66" hidden="1" customHeight="1" x14ac:dyDescent="0.25">
      <c r="A845" s="89" t="s">
        <v>10005</v>
      </c>
      <c r="B845" s="90" t="s">
        <v>10006</v>
      </c>
      <c r="C845" s="91" t="s">
        <v>1951</v>
      </c>
      <c r="D845" s="91" t="s">
        <v>2043</v>
      </c>
      <c r="E845" s="92" t="s">
        <v>605</v>
      </c>
      <c r="F845" s="90" t="s">
        <v>334</v>
      </c>
      <c r="G845" s="93" t="s">
        <v>172</v>
      </c>
      <c r="H845" s="90"/>
      <c r="I845" s="93" t="s">
        <v>53</v>
      </c>
      <c r="J845" s="90" t="s">
        <v>72</v>
      </c>
      <c r="K845" s="93" t="s">
        <v>55</v>
      </c>
      <c r="L845" s="114">
        <v>44166</v>
      </c>
      <c r="M845" s="114">
        <f t="shared" si="10"/>
        <v>44196</v>
      </c>
      <c r="N845" s="94" t="s">
        <v>496</v>
      </c>
      <c r="O845" s="94" t="s">
        <v>496</v>
      </c>
      <c r="P845" s="92"/>
      <c r="Q845" s="92"/>
      <c r="R845" s="90"/>
      <c r="S845" s="90"/>
      <c r="T845" s="95"/>
      <c r="U845" s="90"/>
      <c r="V845" s="132"/>
    </row>
    <row r="846" spans="1:22" s="11" customFormat="1" ht="66" hidden="1" customHeight="1" x14ac:dyDescent="0.25">
      <c r="A846" s="89" t="s">
        <v>10005</v>
      </c>
      <c r="B846" s="90" t="s">
        <v>10006</v>
      </c>
      <c r="C846" s="91" t="s">
        <v>1951</v>
      </c>
      <c r="D846" s="91" t="s">
        <v>2044</v>
      </c>
      <c r="E846" s="92" t="s">
        <v>605</v>
      </c>
      <c r="F846" s="90" t="s">
        <v>2045</v>
      </c>
      <c r="G846" s="93" t="s">
        <v>172</v>
      </c>
      <c r="H846" s="90"/>
      <c r="I846" s="93" t="s">
        <v>53</v>
      </c>
      <c r="J846" s="90" t="s">
        <v>72</v>
      </c>
      <c r="K846" s="93" t="s">
        <v>55</v>
      </c>
      <c r="L846" s="114">
        <v>43891</v>
      </c>
      <c r="M846" s="114">
        <f t="shared" si="10"/>
        <v>43921</v>
      </c>
      <c r="N846" s="94" t="s">
        <v>496</v>
      </c>
      <c r="O846" s="94" t="s">
        <v>496</v>
      </c>
      <c r="P846" s="92"/>
      <c r="Q846" s="92"/>
      <c r="R846" s="90"/>
      <c r="S846" s="90"/>
      <c r="T846" s="95"/>
      <c r="U846" s="90" t="s">
        <v>2040</v>
      </c>
      <c r="V846" s="132"/>
    </row>
    <row r="847" spans="1:22" s="11" customFormat="1" ht="66" hidden="1" customHeight="1" x14ac:dyDescent="0.25">
      <c r="A847" s="89" t="s">
        <v>10005</v>
      </c>
      <c r="B847" s="90" t="s">
        <v>10006</v>
      </c>
      <c r="C847" s="91" t="s">
        <v>1951</v>
      </c>
      <c r="D847" s="91" t="s">
        <v>2046</v>
      </c>
      <c r="E847" s="92" t="s">
        <v>605</v>
      </c>
      <c r="F847" s="90" t="s">
        <v>2045</v>
      </c>
      <c r="G847" s="93" t="s">
        <v>172</v>
      </c>
      <c r="H847" s="90"/>
      <c r="I847" s="93" t="s">
        <v>53</v>
      </c>
      <c r="J847" s="90" t="s">
        <v>72</v>
      </c>
      <c r="K847" s="93" t="s">
        <v>55</v>
      </c>
      <c r="L847" s="114">
        <v>43983</v>
      </c>
      <c r="M847" s="114">
        <f t="shared" si="10"/>
        <v>44012</v>
      </c>
      <c r="N847" s="94" t="s">
        <v>496</v>
      </c>
      <c r="O847" s="94" t="s">
        <v>496</v>
      </c>
      <c r="P847" s="92"/>
      <c r="Q847" s="92"/>
      <c r="R847" s="90"/>
      <c r="S847" s="90"/>
      <c r="T847" s="95"/>
      <c r="U847" s="90"/>
      <c r="V847" s="132"/>
    </row>
    <row r="848" spans="1:22" s="11" customFormat="1" ht="66" hidden="1" customHeight="1" x14ac:dyDescent="0.25">
      <c r="A848" s="89" t="s">
        <v>10005</v>
      </c>
      <c r="B848" s="90" t="s">
        <v>10006</v>
      </c>
      <c r="C848" s="91" t="s">
        <v>1951</v>
      </c>
      <c r="D848" s="91" t="s">
        <v>2047</v>
      </c>
      <c r="E848" s="92" t="s">
        <v>605</v>
      </c>
      <c r="F848" s="90" t="s">
        <v>2045</v>
      </c>
      <c r="G848" s="93" t="s">
        <v>172</v>
      </c>
      <c r="H848" s="90"/>
      <c r="I848" s="93" t="s">
        <v>53</v>
      </c>
      <c r="J848" s="90" t="s">
        <v>72</v>
      </c>
      <c r="K848" s="93" t="s">
        <v>55</v>
      </c>
      <c r="L848" s="114">
        <v>44075</v>
      </c>
      <c r="M848" s="114">
        <f t="shared" si="10"/>
        <v>44104</v>
      </c>
      <c r="N848" s="94" t="s">
        <v>496</v>
      </c>
      <c r="O848" s="94" t="s">
        <v>496</v>
      </c>
      <c r="P848" s="92"/>
      <c r="Q848" s="92"/>
      <c r="R848" s="90"/>
      <c r="S848" s="90"/>
      <c r="T848" s="95"/>
      <c r="U848" s="90"/>
      <c r="V848" s="132"/>
    </row>
    <row r="849" spans="1:22" s="11" customFormat="1" ht="66" hidden="1" customHeight="1" x14ac:dyDescent="0.25">
      <c r="A849" s="89" t="s">
        <v>10005</v>
      </c>
      <c r="B849" s="90" t="s">
        <v>10006</v>
      </c>
      <c r="C849" s="91" t="s">
        <v>1951</v>
      </c>
      <c r="D849" s="91" t="s">
        <v>2048</v>
      </c>
      <c r="E849" s="92" t="s">
        <v>605</v>
      </c>
      <c r="F849" s="90" t="s">
        <v>2045</v>
      </c>
      <c r="G849" s="93" t="s">
        <v>172</v>
      </c>
      <c r="H849" s="90"/>
      <c r="I849" s="93" t="s">
        <v>53</v>
      </c>
      <c r="J849" s="90" t="s">
        <v>72</v>
      </c>
      <c r="K849" s="93" t="s">
        <v>55</v>
      </c>
      <c r="L849" s="114">
        <v>44166</v>
      </c>
      <c r="M849" s="114">
        <f t="shared" si="10"/>
        <v>44196</v>
      </c>
      <c r="N849" s="94" t="s">
        <v>496</v>
      </c>
      <c r="O849" s="94" t="s">
        <v>496</v>
      </c>
      <c r="P849" s="92"/>
      <c r="Q849" s="92"/>
      <c r="R849" s="90"/>
      <c r="S849" s="90"/>
      <c r="T849" s="95"/>
      <c r="U849" s="90"/>
      <c r="V849" s="132"/>
    </row>
    <row r="850" spans="1:22" s="11" customFormat="1" ht="66" hidden="1" customHeight="1" x14ac:dyDescent="0.25">
      <c r="A850" s="89" t="s">
        <v>10005</v>
      </c>
      <c r="B850" s="90" t="s">
        <v>10006</v>
      </c>
      <c r="C850" s="91" t="s">
        <v>1951</v>
      </c>
      <c r="D850" s="91" t="s">
        <v>2049</v>
      </c>
      <c r="E850" s="92" t="s">
        <v>605</v>
      </c>
      <c r="F850" s="155" t="s">
        <v>2050</v>
      </c>
      <c r="G850" s="93" t="s">
        <v>172</v>
      </c>
      <c r="H850" s="90"/>
      <c r="I850" s="93" t="s">
        <v>53</v>
      </c>
      <c r="J850" s="90" t="s">
        <v>72</v>
      </c>
      <c r="K850" s="93" t="s">
        <v>55</v>
      </c>
      <c r="L850" s="114">
        <v>43862</v>
      </c>
      <c r="M850" s="114">
        <f t="shared" ref="M850:M857" si="11">L850+28</f>
        <v>43890</v>
      </c>
      <c r="N850" s="94">
        <v>43871</v>
      </c>
      <c r="O850" s="94">
        <v>43871</v>
      </c>
      <c r="P850" s="96" t="s">
        <v>2051</v>
      </c>
      <c r="Q850" s="92"/>
      <c r="R850" s="90" t="s">
        <v>2052</v>
      </c>
      <c r="S850" s="90"/>
      <c r="T850" s="95" t="s">
        <v>75</v>
      </c>
      <c r="U850" s="90"/>
      <c r="V850" s="131"/>
    </row>
    <row r="851" spans="1:22" s="11" customFormat="1" ht="66" hidden="1" customHeight="1" x14ac:dyDescent="0.25">
      <c r="A851" s="89" t="s">
        <v>10005</v>
      </c>
      <c r="B851" s="90" t="s">
        <v>10006</v>
      </c>
      <c r="C851" s="91" t="s">
        <v>1951</v>
      </c>
      <c r="D851" s="91" t="s">
        <v>2053</v>
      </c>
      <c r="E851" s="92" t="s">
        <v>605</v>
      </c>
      <c r="F851" s="155" t="s">
        <v>2050</v>
      </c>
      <c r="G851" s="93" t="s">
        <v>172</v>
      </c>
      <c r="H851" s="90"/>
      <c r="I851" s="93" t="s">
        <v>53</v>
      </c>
      <c r="J851" s="90" t="s">
        <v>72</v>
      </c>
      <c r="K851" s="93" t="s">
        <v>55</v>
      </c>
      <c r="L851" s="114">
        <v>43952</v>
      </c>
      <c r="M851" s="114">
        <f t="shared" si="11"/>
        <v>43980</v>
      </c>
      <c r="N851" s="94">
        <v>43949</v>
      </c>
      <c r="O851" s="94">
        <v>43949</v>
      </c>
      <c r="P851" s="96" t="s">
        <v>2054</v>
      </c>
      <c r="Q851" s="92"/>
      <c r="R851" s="90" t="s">
        <v>2055</v>
      </c>
      <c r="S851" s="90"/>
      <c r="T851" s="95" t="s">
        <v>75</v>
      </c>
      <c r="U851" s="90"/>
      <c r="V851" s="132"/>
    </row>
    <row r="852" spans="1:22" s="11" customFormat="1" ht="66" hidden="1" customHeight="1" x14ac:dyDescent="0.25">
      <c r="A852" s="89" t="s">
        <v>10005</v>
      </c>
      <c r="B852" s="90" t="s">
        <v>10006</v>
      </c>
      <c r="C852" s="91" t="s">
        <v>1951</v>
      </c>
      <c r="D852" s="91" t="s">
        <v>2056</v>
      </c>
      <c r="E852" s="92" t="s">
        <v>605</v>
      </c>
      <c r="F852" s="155" t="s">
        <v>2050</v>
      </c>
      <c r="G852" s="93" t="s">
        <v>172</v>
      </c>
      <c r="H852" s="90"/>
      <c r="I852" s="93" t="s">
        <v>53</v>
      </c>
      <c r="J852" s="90" t="s">
        <v>72</v>
      </c>
      <c r="K852" s="93" t="s">
        <v>55</v>
      </c>
      <c r="L852" s="114">
        <v>44044</v>
      </c>
      <c r="M852" s="114">
        <f t="shared" si="11"/>
        <v>44072</v>
      </c>
      <c r="N852" s="94">
        <v>44062</v>
      </c>
      <c r="O852" s="94">
        <v>44063</v>
      </c>
      <c r="P852" s="96" t="s">
        <v>2057</v>
      </c>
      <c r="Q852" s="92"/>
      <c r="R852" s="90" t="s">
        <v>2055</v>
      </c>
      <c r="S852" s="90"/>
      <c r="T852" s="95" t="s">
        <v>66</v>
      </c>
      <c r="U852" s="90"/>
      <c r="V852" s="132"/>
    </row>
    <row r="853" spans="1:22" s="11" customFormat="1" ht="66" hidden="1" customHeight="1" x14ac:dyDescent="0.25">
      <c r="A853" s="89" t="s">
        <v>10005</v>
      </c>
      <c r="B853" s="90" t="s">
        <v>10006</v>
      </c>
      <c r="C853" s="91" t="s">
        <v>1951</v>
      </c>
      <c r="D853" s="91" t="s">
        <v>2058</v>
      </c>
      <c r="E853" s="92" t="s">
        <v>605</v>
      </c>
      <c r="F853" s="155" t="s">
        <v>2050</v>
      </c>
      <c r="G853" s="93" t="s">
        <v>172</v>
      </c>
      <c r="H853" s="90"/>
      <c r="I853" s="93" t="s">
        <v>53</v>
      </c>
      <c r="J853" s="90" t="s">
        <v>72</v>
      </c>
      <c r="K853" s="93" t="s">
        <v>55</v>
      </c>
      <c r="L853" s="114">
        <v>44136</v>
      </c>
      <c r="M853" s="114">
        <f t="shared" si="11"/>
        <v>44164</v>
      </c>
      <c r="N853" s="94">
        <v>44142</v>
      </c>
      <c r="O853" s="94">
        <v>44145</v>
      </c>
      <c r="P853" s="96" t="s">
        <v>2059</v>
      </c>
      <c r="Q853" s="92"/>
      <c r="R853" s="90" t="s">
        <v>2038</v>
      </c>
      <c r="S853" s="90"/>
      <c r="T853" s="95" t="s">
        <v>75</v>
      </c>
      <c r="U853" s="90"/>
      <c r="V853" s="132"/>
    </row>
    <row r="854" spans="1:22" s="11" customFormat="1" ht="66" hidden="1" customHeight="1" x14ac:dyDescent="0.25">
      <c r="A854" s="89" t="s">
        <v>10005</v>
      </c>
      <c r="B854" s="90" t="s">
        <v>10006</v>
      </c>
      <c r="C854" s="91" t="s">
        <v>1951</v>
      </c>
      <c r="D854" s="91" t="s">
        <v>2060</v>
      </c>
      <c r="E854" s="92" t="s">
        <v>605</v>
      </c>
      <c r="F854" s="90" t="s">
        <v>1204</v>
      </c>
      <c r="G854" s="93" t="s">
        <v>172</v>
      </c>
      <c r="H854" s="90"/>
      <c r="I854" s="93" t="s">
        <v>53</v>
      </c>
      <c r="J854" s="90" t="s">
        <v>72</v>
      </c>
      <c r="K854" s="93" t="s">
        <v>55</v>
      </c>
      <c r="L854" s="114">
        <v>43862</v>
      </c>
      <c r="M854" s="114">
        <f t="shared" si="11"/>
        <v>43890</v>
      </c>
      <c r="N854" s="94">
        <v>43867</v>
      </c>
      <c r="O854" s="94">
        <v>43868</v>
      </c>
      <c r="P854" s="96" t="s">
        <v>2061</v>
      </c>
      <c r="Q854" s="92"/>
      <c r="R854" s="90" t="s">
        <v>2062</v>
      </c>
      <c r="S854" s="90"/>
      <c r="T854" s="95" t="s">
        <v>75</v>
      </c>
      <c r="U854" s="90"/>
      <c r="V854" s="131"/>
    </row>
    <row r="855" spans="1:22" s="11" customFormat="1" ht="66" hidden="1" customHeight="1" x14ac:dyDescent="0.25">
      <c r="A855" s="89" t="s">
        <v>10005</v>
      </c>
      <c r="B855" s="90" t="s">
        <v>10006</v>
      </c>
      <c r="C855" s="91" t="s">
        <v>1951</v>
      </c>
      <c r="D855" s="91" t="s">
        <v>2063</v>
      </c>
      <c r="E855" s="92" t="s">
        <v>605</v>
      </c>
      <c r="F855" s="90" t="s">
        <v>1204</v>
      </c>
      <c r="G855" s="93" t="s">
        <v>172</v>
      </c>
      <c r="H855" s="90"/>
      <c r="I855" s="93" t="s">
        <v>53</v>
      </c>
      <c r="J855" s="90" t="s">
        <v>72</v>
      </c>
      <c r="K855" s="93" t="s">
        <v>55</v>
      </c>
      <c r="L855" s="114">
        <v>43952</v>
      </c>
      <c r="M855" s="114">
        <f t="shared" si="11"/>
        <v>43980</v>
      </c>
      <c r="N855" s="94">
        <v>43948</v>
      </c>
      <c r="O855" s="94">
        <v>43948</v>
      </c>
      <c r="P855" s="96" t="s">
        <v>2064</v>
      </c>
      <c r="Q855" s="92"/>
      <c r="R855" s="90" t="s">
        <v>2065</v>
      </c>
      <c r="S855" s="90"/>
      <c r="T855" s="95" t="s">
        <v>75</v>
      </c>
      <c r="U855" s="90"/>
      <c r="V855" s="132"/>
    </row>
    <row r="856" spans="1:22" s="11" customFormat="1" ht="66" hidden="1" customHeight="1" x14ac:dyDescent="0.25">
      <c r="A856" s="89" t="s">
        <v>10005</v>
      </c>
      <c r="B856" s="90" t="s">
        <v>10006</v>
      </c>
      <c r="C856" s="91" t="s">
        <v>1951</v>
      </c>
      <c r="D856" s="91" t="s">
        <v>2066</v>
      </c>
      <c r="E856" s="92" t="s">
        <v>605</v>
      </c>
      <c r="F856" s="90" t="s">
        <v>1204</v>
      </c>
      <c r="G856" s="93" t="s">
        <v>172</v>
      </c>
      <c r="H856" s="90"/>
      <c r="I856" s="93" t="s">
        <v>53</v>
      </c>
      <c r="J856" s="90" t="s">
        <v>72</v>
      </c>
      <c r="K856" s="93" t="s">
        <v>55</v>
      </c>
      <c r="L856" s="114">
        <v>44044</v>
      </c>
      <c r="M856" s="114">
        <f t="shared" si="11"/>
        <v>44072</v>
      </c>
      <c r="N856" s="94">
        <v>44062</v>
      </c>
      <c r="O856" s="94">
        <v>44063</v>
      </c>
      <c r="P856" s="96" t="s">
        <v>2067</v>
      </c>
      <c r="Q856" s="92"/>
      <c r="R856" s="90" t="s">
        <v>2065</v>
      </c>
      <c r="S856" s="90"/>
      <c r="T856" s="95" t="s">
        <v>75</v>
      </c>
      <c r="U856" s="90"/>
      <c r="V856" s="132"/>
    </row>
    <row r="857" spans="1:22" s="11" customFormat="1" ht="66" hidden="1" customHeight="1" x14ac:dyDescent="0.25">
      <c r="A857" s="89" t="s">
        <v>10005</v>
      </c>
      <c r="B857" s="90" t="s">
        <v>10006</v>
      </c>
      <c r="C857" s="91" t="s">
        <v>1951</v>
      </c>
      <c r="D857" s="91" t="s">
        <v>2068</v>
      </c>
      <c r="E857" s="92" t="s">
        <v>605</v>
      </c>
      <c r="F857" s="90" t="s">
        <v>1204</v>
      </c>
      <c r="G857" s="93" t="s">
        <v>172</v>
      </c>
      <c r="H857" s="90"/>
      <c r="I857" s="93" t="s">
        <v>53</v>
      </c>
      <c r="J857" s="90" t="s">
        <v>72</v>
      </c>
      <c r="K857" s="93" t="s">
        <v>55</v>
      </c>
      <c r="L857" s="114">
        <v>44136</v>
      </c>
      <c r="M857" s="114">
        <f t="shared" si="11"/>
        <v>44164</v>
      </c>
      <c r="N857" s="94">
        <v>44142</v>
      </c>
      <c r="O857" s="94">
        <v>44145</v>
      </c>
      <c r="P857" s="92" t="s">
        <v>2069</v>
      </c>
      <c r="Q857" s="92"/>
      <c r="R857" s="90" t="s">
        <v>2038</v>
      </c>
      <c r="S857" s="90"/>
      <c r="T857" s="95" t="s">
        <v>75</v>
      </c>
      <c r="U857" s="90"/>
      <c r="V857" s="132"/>
    </row>
    <row r="858" spans="1:22" s="11" customFormat="1" ht="66" hidden="1" customHeight="1" x14ac:dyDescent="0.25">
      <c r="A858" s="89" t="s">
        <v>10005</v>
      </c>
      <c r="B858" s="90" t="s">
        <v>10006</v>
      </c>
      <c r="C858" s="91" t="s">
        <v>1951</v>
      </c>
      <c r="D858" s="91" t="s">
        <v>2070</v>
      </c>
      <c r="E858" s="92" t="s">
        <v>605</v>
      </c>
      <c r="F858" s="90" t="s">
        <v>878</v>
      </c>
      <c r="G858" s="93" t="s">
        <v>75</v>
      </c>
      <c r="H858" s="90"/>
      <c r="I858" s="93" t="s">
        <v>53</v>
      </c>
      <c r="J858" s="90" t="s">
        <v>72</v>
      </c>
      <c r="K858" s="93" t="s">
        <v>55</v>
      </c>
      <c r="L858" s="114">
        <v>43922</v>
      </c>
      <c r="M858" s="114">
        <v>43951</v>
      </c>
      <c r="N858" s="94">
        <v>43948</v>
      </c>
      <c r="O858" s="94">
        <v>43948</v>
      </c>
      <c r="P858" s="92"/>
      <c r="Q858" s="92"/>
      <c r="R858" s="90" t="s">
        <v>2071</v>
      </c>
      <c r="S858" s="90"/>
      <c r="T858" s="95" t="s">
        <v>75</v>
      </c>
      <c r="U858" s="90"/>
      <c r="V858" s="132"/>
    </row>
    <row r="859" spans="1:22" s="11" customFormat="1" ht="66" hidden="1" customHeight="1" x14ac:dyDescent="0.25">
      <c r="A859" s="89" t="s">
        <v>10005</v>
      </c>
      <c r="B859" s="90" t="s">
        <v>10006</v>
      </c>
      <c r="C859" s="91" t="s">
        <v>1951</v>
      </c>
      <c r="D859" s="91" t="s">
        <v>2072</v>
      </c>
      <c r="E859" s="92" t="s">
        <v>605</v>
      </c>
      <c r="F859" s="90" t="s">
        <v>878</v>
      </c>
      <c r="G859" s="93" t="s">
        <v>75</v>
      </c>
      <c r="H859" s="90"/>
      <c r="I859" s="93" t="s">
        <v>53</v>
      </c>
      <c r="J859" s="90" t="s">
        <v>72</v>
      </c>
      <c r="K859" s="93" t="s">
        <v>55</v>
      </c>
      <c r="L859" s="114">
        <v>44105</v>
      </c>
      <c r="M859" s="114">
        <f t="shared" ref="M859:M864" si="12">L859+28</f>
        <v>44133</v>
      </c>
      <c r="N859" s="94" t="s">
        <v>496</v>
      </c>
      <c r="O859" s="94" t="s">
        <v>496</v>
      </c>
      <c r="P859" s="92"/>
      <c r="Q859" s="92"/>
      <c r="R859" s="90"/>
      <c r="S859" s="90"/>
      <c r="T859" s="95"/>
      <c r="U859" s="90"/>
      <c r="V859" s="132"/>
    </row>
    <row r="860" spans="1:22" s="11" customFormat="1" ht="66" hidden="1" customHeight="1" x14ac:dyDescent="0.25">
      <c r="A860" s="89" t="s">
        <v>10005</v>
      </c>
      <c r="B860" s="90" t="s">
        <v>10006</v>
      </c>
      <c r="C860" s="91" t="s">
        <v>1951</v>
      </c>
      <c r="D860" s="91" t="s">
        <v>2073</v>
      </c>
      <c r="E860" s="92" t="s">
        <v>605</v>
      </c>
      <c r="F860" s="90" t="s">
        <v>2074</v>
      </c>
      <c r="G860" s="93" t="s">
        <v>168</v>
      </c>
      <c r="H860" s="90"/>
      <c r="I860" s="93" t="s">
        <v>53</v>
      </c>
      <c r="J860" s="90" t="s">
        <v>72</v>
      </c>
      <c r="K860" s="93" t="s">
        <v>55</v>
      </c>
      <c r="L860" s="114">
        <v>43952</v>
      </c>
      <c r="M860" s="114">
        <f t="shared" si="12"/>
        <v>43980</v>
      </c>
      <c r="N860" s="94" t="s">
        <v>496</v>
      </c>
      <c r="O860" s="94" t="s">
        <v>496</v>
      </c>
      <c r="P860" s="92"/>
      <c r="Q860" s="92"/>
      <c r="R860" s="90"/>
      <c r="S860" s="90"/>
      <c r="T860" s="95"/>
      <c r="U860" s="90" t="s">
        <v>2075</v>
      </c>
      <c r="V860" s="132"/>
    </row>
    <row r="861" spans="1:22" s="11" customFormat="1" ht="66" hidden="1" customHeight="1" x14ac:dyDescent="0.25">
      <c r="A861" s="89" t="s">
        <v>10005</v>
      </c>
      <c r="B861" s="90" t="s">
        <v>10006</v>
      </c>
      <c r="C861" s="91" t="s">
        <v>1951</v>
      </c>
      <c r="D861" s="91" t="s">
        <v>2076</v>
      </c>
      <c r="E861" s="92" t="s">
        <v>605</v>
      </c>
      <c r="F861" s="90" t="s">
        <v>1358</v>
      </c>
      <c r="G861" s="93" t="s">
        <v>168</v>
      </c>
      <c r="H861" s="90"/>
      <c r="I861" s="93" t="s">
        <v>53</v>
      </c>
      <c r="J861" s="90" t="s">
        <v>72</v>
      </c>
      <c r="K861" s="93" t="s">
        <v>55</v>
      </c>
      <c r="L861" s="114">
        <v>43952</v>
      </c>
      <c r="M861" s="114">
        <f t="shared" si="12"/>
        <v>43980</v>
      </c>
      <c r="N861" s="94">
        <v>43941</v>
      </c>
      <c r="O861" s="94">
        <v>43943</v>
      </c>
      <c r="P861" s="96" t="s">
        <v>2077</v>
      </c>
      <c r="Q861" s="92"/>
      <c r="R861" s="90" t="s">
        <v>2078</v>
      </c>
      <c r="S861" s="90"/>
      <c r="T861" s="95" t="s">
        <v>75</v>
      </c>
      <c r="U861" s="90"/>
      <c r="V861" s="132"/>
    </row>
    <row r="862" spans="1:22" s="11" customFormat="1" ht="66" hidden="1" customHeight="1" x14ac:dyDescent="0.25">
      <c r="A862" s="89" t="s">
        <v>10005</v>
      </c>
      <c r="B862" s="90" t="s">
        <v>10006</v>
      </c>
      <c r="C862" s="91" t="s">
        <v>1951</v>
      </c>
      <c r="D862" s="91" t="s">
        <v>2079</v>
      </c>
      <c r="E862" s="92" t="s">
        <v>605</v>
      </c>
      <c r="F862" s="90" t="s">
        <v>2080</v>
      </c>
      <c r="G862" s="93" t="s">
        <v>172</v>
      </c>
      <c r="H862" s="90"/>
      <c r="I862" s="93" t="s">
        <v>53</v>
      </c>
      <c r="J862" s="90" t="s">
        <v>72</v>
      </c>
      <c r="K862" s="93" t="s">
        <v>55</v>
      </c>
      <c r="L862" s="114">
        <v>43862</v>
      </c>
      <c r="M862" s="114">
        <f t="shared" si="12"/>
        <v>43890</v>
      </c>
      <c r="N862" s="94">
        <v>43872</v>
      </c>
      <c r="O862" s="94">
        <v>43878</v>
      </c>
      <c r="P862" s="92" t="s">
        <v>2081</v>
      </c>
      <c r="Q862" s="92"/>
      <c r="R862" s="90" t="s">
        <v>2082</v>
      </c>
      <c r="S862" s="90"/>
      <c r="T862" s="95" t="s">
        <v>75</v>
      </c>
      <c r="U862" s="90"/>
      <c r="V862" s="131"/>
    </row>
    <row r="863" spans="1:22" s="11" customFormat="1" ht="66" hidden="1" customHeight="1" x14ac:dyDescent="0.25">
      <c r="A863" s="89" t="s">
        <v>10005</v>
      </c>
      <c r="B863" s="90" t="s">
        <v>10006</v>
      </c>
      <c r="C863" s="91" t="s">
        <v>1951</v>
      </c>
      <c r="D863" s="91" t="s">
        <v>2083</v>
      </c>
      <c r="E863" s="92" t="s">
        <v>605</v>
      </c>
      <c r="F863" s="90" t="s">
        <v>2080</v>
      </c>
      <c r="G863" s="93" t="s">
        <v>172</v>
      </c>
      <c r="H863" s="90"/>
      <c r="I863" s="93" t="s">
        <v>53</v>
      </c>
      <c r="J863" s="90" t="s">
        <v>72</v>
      </c>
      <c r="K863" s="93" t="s">
        <v>55</v>
      </c>
      <c r="L863" s="114">
        <v>43952</v>
      </c>
      <c r="M863" s="114">
        <f t="shared" si="12"/>
        <v>43980</v>
      </c>
      <c r="N863" s="94">
        <v>44029</v>
      </c>
      <c r="O863" s="94">
        <v>44029</v>
      </c>
      <c r="P863" s="96" t="s">
        <v>2084</v>
      </c>
      <c r="Q863" s="92"/>
      <c r="R863" s="90" t="s">
        <v>2003</v>
      </c>
      <c r="S863" s="90"/>
      <c r="T863" s="95" t="s">
        <v>75</v>
      </c>
      <c r="U863" s="90" t="s">
        <v>2075</v>
      </c>
      <c r="V863" s="132"/>
    </row>
    <row r="864" spans="1:22" s="11" customFormat="1" ht="66" hidden="1" customHeight="1" x14ac:dyDescent="0.25">
      <c r="A864" s="89" t="s">
        <v>10005</v>
      </c>
      <c r="B864" s="90" t="s">
        <v>10006</v>
      </c>
      <c r="C864" s="91" t="s">
        <v>1951</v>
      </c>
      <c r="D864" s="91" t="s">
        <v>2085</v>
      </c>
      <c r="E864" s="92" t="s">
        <v>605</v>
      </c>
      <c r="F864" s="90" t="s">
        <v>2080</v>
      </c>
      <c r="G864" s="93" t="s">
        <v>172</v>
      </c>
      <c r="H864" s="90"/>
      <c r="I864" s="93" t="s">
        <v>53</v>
      </c>
      <c r="J864" s="90" t="s">
        <v>72</v>
      </c>
      <c r="K864" s="93" t="s">
        <v>55</v>
      </c>
      <c r="L864" s="114">
        <v>44044</v>
      </c>
      <c r="M864" s="114">
        <f t="shared" si="12"/>
        <v>44072</v>
      </c>
      <c r="N864" s="94" t="s">
        <v>496</v>
      </c>
      <c r="O864" s="94" t="s">
        <v>496</v>
      </c>
      <c r="P864" s="92"/>
      <c r="Q864" s="92"/>
      <c r="R864" s="90"/>
      <c r="S864" s="90"/>
      <c r="T864" s="95"/>
      <c r="U864" s="90"/>
      <c r="V864" s="132"/>
    </row>
    <row r="865" spans="1:22" s="11" customFormat="1" ht="66" hidden="1" customHeight="1" x14ac:dyDescent="0.25">
      <c r="A865" s="89" t="s">
        <v>10005</v>
      </c>
      <c r="B865" s="90" t="s">
        <v>10006</v>
      </c>
      <c r="C865" s="91" t="s">
        <v>1951</v>
      </c>
      <c r="D865" s="91" t="s">
        <v>2079</v>
      </c>
      <c r="E865" s="92" t="s">
        <v>605</v>
      </c>
      <c r="F865" s="90" t="s">
        <v>2080</v>
      </c>
      <c r="G865" s="93" t="s">
        <v>172</v>
      </c>
      <c r="H865" s="90"/>
      <c r="I865" s="93" t="s">
        <v>53</v>
      </c>
      <c r="J865" s="90" t="s">
        <v>72</v>
      </c>
      <c r="K865" s="93" t="s">
        <v>55</v>
      </c>
      <c r="L865" s="114">
        <v>44228</v>
      </c>
      <c r="M865" s="114">
        <f>L865+27</f>
        <v>44255</v>
      </c>
      <c r="N865" s="94">
        <v>44228</v>
      </c>
      <c r="O865" s="94">
        <v>44230</v>
      </c>
      <c r="P865" s="96" t="s">
        <v>2086</v>
      </c>
      <c r="Q865" s="92"/>
      <c r="R865" s="90" t="s">
        <v>2087</v>
      </c>
      <c r="S865" s="90"/>
      <c r="T865" s="95" t="s">
        <v>66</v>
      </c>
      <c r="U865" s="90"/>
      <c r="V865" s="132"/>
    </row>
    <row r="866" spans="1:22" s="11" customFormat="1" ht="66" hidden="1" customHeight="1" x14ac:dyDescent="0.25">
      <c r="A866" s="89" t="s">
        <v>10005</v>
      </c>
      <c r="B866" s="90" t="s">
        <v>10006</v>
      </c>
      <c r="C866" s="90" t="s">
        <v>2088</v>
      </c>
      <c r="D866" s="90" t="s">
        <v>2088</v>
      </c>
      <c r="E866" s="92" t="s">
        <v>2089</v>
      </c>
      <c r="F866" s="90" t="s">
        <v>502</v>
      </c>
      <c r="G866" s="93" t="s">
        <v>52</v>
      </c>
      <c r="H866" s="90"/>
      <c r="I866" s="93" t="s">
        <v>53</v>
      </c>
      <c r="J866" s="90" t="s">
        <v>54</v>
      </c>
      <c r="K866" s="93" t="s">
        <v>55</v>
      </c>
      <c r="L866" s="114">
        <v>43888</v>
      </c>
      <c r="M866" s="114">
        <f>L866+15</f>
        <v>43903</v>
      </c>
      <c r="N866" s="94">
        <v>43889</v>
      </c>
      <c r="O866" s="94">
        <v>43889</v>
      </c>
      <c r="P866" s="96" t="s">
        <v>2090</v>
      </c>
      <c r="Q866" s="92"/>
      <c r="R866" s="90" t="s">
        <v>392</v>
      </c>
      <c r="S866" s="90"/>
      <c r="T866" s="95" t="s">
        <v>75</v>
      </c>
      <c r="U866" s="90"/>
      <c r="V866" s="131"/>
    </row>
    <row r="867" spans="1:22" s="11" customFormat="1" ht="66" hidden="1" customHeight="1" x14ac:dyDescent="0.25">
      <c r="A867" s="89" t="s">
        <v>10005</v>
      </c>
      <c r="B867" s="90" t="s">
        <v>10006</v>
      </c>
      <c r="C867" s="90" t="s">
        <v>2091</v>
      </c>
      <c r="D867" s="90" t="s">
        <v>2091</v>
      </c>
      <c r="E867" s="92" t="s">
        <v>2092</v>
      </c>
      <c r="F867" s="90" t="s">
        <v>1204</v>
      </c>
      <c r="G867" s="93" t="s">
        <v>52</v>
      </c>
      <c r="H867" s="90"/>
      <c r="I867" s="93" t="s">
        <v>53</v>
      </c>
      <c r="J867" s="90" t="s">
        <v>54</v>
      </c>
      <c r="K867" s="93" t="s">
        <v>55</v>
      </c>
      <c r="L867" s="114">
        <v>43897</v>
      </c>
      <c r="M867" s="114">
        <f>L867+30</f>
        <v>43927</v>
      </c>
      <c r="N867" s="94">
        <v>43915</v>
      </c>
      <c r="O867" s="94">
        <v>43915</v>
      </c>
      <c r="P867" s="92" t="s">
        <v>2093</v>
      </c>
      <c r="Q867" s="92"/>
      <c r="R867" s="90" t="s">
        <v>81</v>
      </c>
      <c r="S867" s="90"/>
      <c r="T867" s="95" t="s">
        <v>75</v>
      </c>
      <c r="U867" s="90"/>
      <c r="V867" s="131"/>
    </row>
    <row r="868" spans="1:22" s="11" customFormat="1" ht="66" hidden="1" customHeight="1" x14ac:dyDescent="0.25">
      <c r="A868" s="89" t="s">
        <v>10005</v>
      </c>
      <c r="B868" s="90" t="s">
        <v>10006</v>
      </c>
      <c r="C868" s="90" t="s">
        <v>2094</v>
      </c>
      <c r="D868" s="90" t="s">
        <v>2094</v>
      </c>
      <c r="E868" s="92" t="s">
        <v>2095</v>
      </c>
      <c r="F868" s="90" t="s">
        <v>1204</v>
      </c>
      <c r="G868" s="93" t="s">
        <v>52</v>
      </c>
      <c r="H868" s="90"/>
      <c r="I868" s="93" t="s">
        <v>53</v>
      </c>
      <c r="J868" s="90" t="s">
        <v>54</v>
      </c>
      <c r="K868" s="93" t="s">
        <v>55</v>
      </c>
      <c r="L868" s="114">
        <v>43913</v>
      </c>
      <c r="M868" s="114">
        <f>L868+8</f>
        <v>43921</v>
      </c>
      <c r="N868" s="94">
        <v>43918</v>
      </c>
      <c r="O868" s="94">
        <v>43918</v>
      </c>
      <c r="P868" s="92" t="s">
        <v>2096</v>
      </c>
      <c r="Q868" s="92"/>
      <c r="R868" s="90" t="s">
        <v>1469</v>
      </c>
      <c r="S868" s="90"/>
      <c r="T868" s="95" t="s">
        <v>75</v>
      </c>
      <c r="U868" s="90"/>
      <c r="V868" s="131"/>
    </row>
    <row r="869" spans="1:22" s="11" customFormat="1" ht="66" hidden="1" customHeight="1" x14ac:dyDescent="0.25">
      <c r="A869" s="89" t="s">
        <v>10005</v>
      </c>
      <c r="B869" s="90" t="s">
        <v>10006</v>
      </c>
      <c r="C869" s="90" t="s">
        <v>59</v>
      </c>
      <c r="D869" s="91" t="s">
        <v>59</v>
      </c>
      <c r="E869" s="92" t="s">
        <v>2097</v>
      </c>
      <c r="F869" s="90" t="s">
        <v>86</v>
      </c>
      <c r="G869" s="93" t="s">
        <v>52</v>
      </c>
      <c r="H869" s="90"/>
      <c r="I869" s="93" t="s">
        <v>53</v>
      </c>
      <c r="J869" s="90" t="s">
        <v>62</v>
      </c>
      <c r="K869" s="93" t="s">
        <v>63</v>
      </c>
      <c r="L869" s="114">
        <v>43972</v>
      </c>
      <c r="M869" s="114">
        <v>43972</v>
      </c>
      <c r="N869" s="94">
        <v>43972</v>
      </c>
      <c r="O869" s="94">
        <v>43972</v>
      </c>
      <c r="P869" s="96" t="s">
        <v>2098</v>
      </c>
      <c r="Q869" s="92"/>
      <c r="R869" s="90" t="s">
        <v>1469</v>
      </c>
      <c r="S869" s="90"/>
      <c r="T869" s="95" t="s">
        <v>75</v>
      </c>
      <c r="U869" s="90"/>
      <c r="V869" s="131"/>
    </row>
    <row r="870" spans="1:22" s="11" customFormat="1" ht="66" hidden="1" customHeight="1" x14ac:dyDescent="0.25">
      <c r="A870" s="89" t="s">
        <v>10005</v>
      </c>
      <c r="B870" s="90" t="s">
        <v>10006</v>
      </c>
      <c r="C870" s="90" t="s">
        <v>59</v>
      </c>
      <c r="D870" s="91" t="s">
        <v>59</v>
      </c>
      <c r="E870" s="92" t="s">
        <v>2099</v>
      </c>
      <c r="F870" s="90" t="s">
        <v>86</v>
      </c>
      <c r="G870" s="93" t="s">
        <v>52</v>
      </c>
      <c r="H870" s="90"/>
      <c r="I870" s="93" t="s">
        <v>53</v>
      </c>
      <c r="J870" s="90" t="s">
        <v>62</v>
      </c>
      <c r="K870" s="93" t="s">
        <v>63</v>
      </c>
      <c r="L870" s="114">
        <v>43964</v>
      </c>
      <c r="M870" s="114">
        <v>43964</v>
      </c>
      <c r="N870" s="94">
        <v>43964</v>
      </c>
      <c r="O870" s="94">
        <v>43964</v>
      </c>
      <c r="P870" s="96" t="s">
        <v>2100</v>
      </c>
      <c r="Q870" s="92" t="s">
        <v>2101</v>
      </c>
      <c r="R870" s="90" t="s">
        <v>1955</v>
      </c>
      <c r="S870" s="90"/>
      <c r="T870" s="95" t="s">
        <v>75</v>
      </c>
      <c r="U870" s="90"/>
      <c r="V870" s="131"/>
    </row>
    <row r="871" spans="1:22" s="11" customFormat="1" ht="66" hidden="1" customHeight="1" x14ac:dyDescent="0.25">
      <c r="A871" s="89" t="s">
        <v>10005</v>
      </c>
      <c r="B871" s="90" t="s">
        <v>10006</v>
      </c>
      <c r="C871" s="90" t="s">
        <v>59</v>
      </c>
      <c r="D871" s="91" t="s">
        <v>59</v>
      </c>
      <c r="E871" s="92" t="s">
        <v>2102</v>
      </c>
      <c r="F871" s="90" t="s">
        <v>1220</v>
      </c>
      <c r="G871" s="93" t="s">
        <v>52</v>
      </c>
      <c r="H871" s="90"/>
      <c r="I871" s="93" t="s">
        <v>53</v>
      </c>
      <c r="J871" s="90" t="s">
        <v>62</v>
      </c>
      <c r="K871" s="93" t="s">
        <v>63</v>
      </c>
      <c r="L871" s="114">
        <v>43967</v>
      </c>
      <c r="M871" s="114">
        <v>43967</v>
      </c>
      <c r="N871" s="94">
        <v>43967</v>
      </c>
      <c r="O871" s="94">
        <v>43967</v>
      </c>
      <c r="P871" s="96" t="s">
        <v>2103</v>
      </c>
      <c r="Q871" s="92" t="s">
        <v>2104</v>
      </c>
      <c r="R871" s="90" t="s">
        <v>1469</v>
      </c>
      <c r="S871" s="90"/>
      <c r="T871" s="95" t="s">
        <v>75</v>
      </c>
      <c r="U871" s="90"/>
      <c r="V871" s="131"/>
    </row>
    <row r="872" spans="1:22" s="11" customFormat="1" ht="66" hidden="1" customHeight="1" x14ac:dyDescent="0.25">
      <c r="A872" s="89" t="s">
        <v>10005</v>
      </c>
      <c r="B872" s="90" t="s">
        <v>10006</v>
      </c>
      <c r="C872" s="90" t="s">
        <v>59</v>
      </c>
      <c r="D872" s="91" t="s">
        <v>59</v>
      </c>
      <c r="E872" s="92" t="s">
        <v>2105</v>
      </c>
      <c r="F872" s="90" t="s">
        <v>502</v>
      </c>
      <c r="G872" s="93" t="s">
        <v>52</v>
      </c>
      <c r="H872" s="90"/>
      <c r="I872" s="93" t="s">
        <v>53</v>
      </c>
      <c r="J872" s="90" t="s">
        <v>62</v>
      </c>
      <c r="K872" s="93" t="s">
        <v>63</v>
      </c>
      <c r="L872" s="114">
        <v>43972</v>
      </c>
      <c r="M872" s="114">
        <v>43972</v>
      </c>
      <c r="N872" s="94">
        <v>43972</v>
      </c>
      <c r="O872" s="94">
        <v>43972</v>
      </c>
      <c r="P872" s="96" t="s">
        <v>2106</v>
      </c>
      <c r="Q872" s="92"/>
      <c r="R872" s="90" t="s">
        <v>1955</v>
      </c>
      <c r="S872" s="90"/>
      <c r="T872" s="95" t="s">
        <v>75</v>
      </c>
      <c r="U872" s="90"/>
      <c r="V872" s="131"/>
    </row>
    <row r="873" spans="1:22" s="11" customFormat="1" ht="66" hidden="1" customHeight="1" x14ac:dyDescent="0.25">
      <c r="A873" s="89" t="s">
        <v>10005</v>
      </c>
      <c r="B873" s="90" t="s">
        <v>10006</v>
      </c>
      <c r="C873" s="90" t="s">
        <v>2107</v>
      </c>
      <c r="D873" s="90" t="s">
        <v>2107</v>
      </c>
      <c r="E873" s="92" t="s">
        <v>2108</v>
      </c>
      <c r="F873" s="90" t="s">
        <v>502</v>
      </c>
      <c r="G873" s="93" t="s">
        <v>52</v>
      </c>
      <c r="H873" s="90"/>
      <c r="I873" s="93" t="s">
        <v>53</v>
      </c>
      <c r="J873" s="90" t="s">
        <v>54</v>
      </c>
      <c r="K873" s="93" t="s">
        <v>55</v>
      </c>
      <c r="L873" s="114">
        <v>43973</v>
      </c>
      <c r="M873" s="114">
        <f>L873+8</f>
        <v>43981</v>
      </c>
      <c r="N873" s="94">
        <v>43979</v>
      </c>
      <c r="O873" s="94">
        <v>43979</v>
      </c>
      <c r="P873" s="96"/>
      <c r="Q873" s="92"/>
      <c r="R873" s="90" t="s">
        <v>1955</v>
      </c>
      <c r="S873" s="90"/>
      <c r="T873" s="95" t="s">
        <v>75</v>
      </c>
      <c r="U873" s="90"/>
      <c r="V873" s="131"/>
    </row>
    <row r="874" spans="1:22" s="11" customFormat="1" ht="66" hidden="1" customHeight="1" x14ac:dyDescent="0.25">
      <c r="A874" s="89" t="s">
        <v>10005</v>
      </c>
      <c r="B874" s="90" t="s">
        <v>10006</v>
      </c>
      <c r="C874" s="90" t="s">
        <v>2109</v>
      </c>
      <c r="D874" s="90" t="s">
        <v>2109</v>
      </c>
      <c r="E874" s="92" t="s">
        <v>2110</v>
      </c>
      <c r="F874" s="90" t="s">
        <v>1321</v>
      </c>
      <c r="G874" s="93" t="s">
        <v>52</v>
      </c>
      <c r="H874" s="90"/>
      <c r="I874" s="93" t="s">
        <v>53</v>
      </c>
      <c r="J874" s="90" t="s">
        <v>54</v>
      </c>
      <c r="K874" s="93" t="s">
        <v>55</v>
      </c>
      <c r="L874" s="114">
        <v>44024</v>
      </c>
      <c r="M874" s="114">
        <v>44042</v>
      </c>
      <c r="N874" s="94">
        <v>44028</v>
      </c>
      <c r="O874" s="94">
        <v>44041</v>
      </c>
      <c r="P874" s="96" t="s">
        <v>2111</v>
      </c>
      <c r="Q874" s="92"/>
      <c r="R874" s="90" t="s">
        <v>2112</v>
      </c>
      <c r="S874" s="90"/>
      <c r="T874" s="95" t="s">
        <v>75</v>
      </c>
      <c r="U874" s="90"/>
      <c r="V874" s="131"/>
    </row>
    <row r="875" spans="1:22" s="11" customFormat="1" ht="66" hidden="1" customHeight="1" x14ac:dyDescent="0.25">
      <c r="A875" s="89" t="s">
        <v>10005</v>
      </c>
      <c r="B875" s="90" t="s">
        <v>10006</v>
      </c>
      <c r="C875" s="90" t="s">
        <v>2113</v>
      </c>
      <c r="D875" s="90" t="s">
        <v>2113</v>
      </c>
      <c r="E875" s="92" t="s">
        <v>2114</v>
      </c>
      <c r="F875" s="90" t="s">
        <v>2115</v>
      </c>
      <c r="G875" s="93" t="s">
        <v>52</v>
      </c>
      <c r="H875" s="90"/>
      <c r="I875" s="93" t="s">
        <v>53</v>
      </c>
      <c r="J875" s="90" t="s">
        <v>54</v>
      </c>
      <c r="K875" s="93" t="s">
        <v>55</v>
      </c>
      <c r="L875" s="114">
        <v>44024</v>
      </c>
      <c r="M875" s="114">
        <v>44042</v>
      </c>
      <c r="N875" s="94">
        <v>44021</v>
      </c>
      <c r="O875" s="94">
        <v>44021</v>
      </c>
      <c r="P875" s="92" t="s">
        <v>2116</v>
      </c>
      <c r="Q875" s="92"/>
      <c r="R875" s="90" t="s">
        <v>1955</v>
      </c>
      <c r="S875" s="90"/>
      <c r="T875" s="95" t="s">
        <v>75</v>
      </c>
      <c r="U875" s="90"/>
      <c r="V875" s="131"/>
    </row>
    <row r="876" spans="1:22" s="11" customFormat="1" ht="66" hidden="1" customHeight="1" x14ac:dyDescent="0.25">
      <c r="A876" s="89" t="s">
        <v>10005</v>
      </c>
      <c r="B876" s="90" t="s">
        <v>10006</v>
      </c>
      <c r="C876" s="90" t="s">
        <v>59</v>
      </c>
      <c r="D876" s="90" t="s">
        <v>59</v>
      </c>
      <c r="E876" s="92" t="s">
        <v>2108</v>
      </c>
      <c r="F876" s="90" t="s">
        <v>148</v>
      </c>
      <c r="G876" s="93" t="s">
        <v>52</v>
      </c>
      <c r="H876" s="90"/>
      <c r="I876" s="93">
        <v>1</v>
      </c>
      <c r="J876" s="90" t="s">
        <v>62</v>
      </c>
      <c r="K876" s="93" t="s">
        <v>63</v>
      </c>
      <c r="L876" s="114">
        <v>43987</v>
      </c>
      <c r="M876" s="114">
        <v>43987</v>
      </c>
      <c r="N876" s="94">
        <v>43987</v>
      </c>
      <c r="O876" s="94">
        <v>43987</v>
      </c>
      <c r="P876" s="96" t="s">
        <v>2117</v>
      </c>
      <c r="Q876" s="92"/>
      <c r="R876" s="90" t="s">
        <v>1955</v>
      </c>
      <c r="S876" s="90"/>
      <c r="T876" s="95" t="s">
        <v>75</v>
      </c>
      <c r="U876" s="90"/>
      <c r="V876" s="131"/>
    </row>
    <row r="877" spans="1:22" s="11" customFormat="1" ht="66" hidden="1" customHeight="1" x14ac:dyDescent="0.25">
      <c r="A877" s="89" t="s">
        <v>10005</v>
      </c>
      <c r="B877" s="90" t="s">
        <v>10006</v>
      </c>
      <c r="C877" s="90" t="s">
        <v>59</v>
      </c>
      <c r="D877" s="90" t="s">
        <v>59</v>
      </c>
      <c r="E877" s="92" t="s">
        <v>2110</v>
      </c>
      <c r="F877" s="90" t="s">
        <v>1952</v>
      </c>
      <c r="G877" s="93" t="s">
        <v>52</v>
      </c>
      <c r="H877" s="90"/>
      <c r="I877" s="93">
        <v>1</v>
      </c>
      <c r="J877" s="90" t="s">
        <v>62</v>
      </c>
      <c r="K877" s="93" t="s">
        <v>63</v>
      </c>
      <c r="L877" s="114">
        <v>44012</v>
      </c>
      <c r="M877" s="114">
        <v>44012</v>
      </c>
      <c r="N877" s="94">
        <v>44012</v>
      </c>
      <c r="O877" s="94">
        <v>44012</v>
      </c>
      <c r="P877" s="96" t="s">
        <v>2118</v>
      </c>
      <c r="Q877" s="92"/>
      <c r="R877" s="90" t="s">
        <v>1955</v>
      </c>
      <c r="S877" s="90"/>
      <c r="T877" s="95" t="s">
        <v>75</v>
      </c>
      <c r="U877" s="90"/>
      <c r="V877" s="131"/>
    </row>
    <row r="878" spans="1:22" s="11" customFormat="1" ht="66" hidden="1" customHeight="1" x14ac:dyDescent="0.25">
      <c r="A878" s="89" t="s">
        <v>10005</v>
      </c>
      <c r="B878" s="90" t="s">
        <v>10006</v>
      </c>
      <c r="C878" s="90" t="s">
        <v>59</v>
      </c>
      <c r="D878" s="90" t="s">
        <v>59</v>
      </c>
      <c r="E878" s="92" t="s">
        <v>2114</v>
      </c>
      <c r="F878" s="90" t="s">
        <v>51</v>
      </c>
      <c r="G878" s="93" t="s">
        <v>52</v>
      </c>
      <c r="H878" s="90"/>
      <c r="I878" s="93">
        <v>1</v>
      </c>
      <c r="J878" s="90" t="s">
        <v>62</v>
      </c>
      <c r="K878" s="93" t="s">
        <v>63</v>
      </c>
      <c r="L878" s="114">
        <v>44015</v>
      </c>
      <c r="M878" s="114">
        <v>44015</v>
      </c>
      <c r="N878" s="94">
        <v>44015</v>
      </c>
      <c r="O878" s="94">
        <v>44025</v>
      </c>
      <c r="P878" s="96" t="s">
        <v>2119</v>
      </c>
      <c r="Q878" s="92"/>
      <c r="R878" s="90" t="s">
        <v>2078</v>
      </c>
      <c r="S878" s="90"/>
      <c r="T878" s="95" t="s">
        <v>75</v>
      </c>
      <c r="U878" s="90"/>
      <c r="V878" s="131"/>
    </row>
    <row r="879" spans="1:22" s="11" customFormat="1" ht="66" hidden="1" customHeight="1" x14ac:dyDescent="0.25">
      <c r="A879" s="89" t="s">
        <v>10005</v>
      </c>
      <c r="B879" s="90" t="s">
        <v>10006</v>
      </c>
      <c r="C879" s="90" t="s">
        <v>59</v>
      </c>
      <c r="D879" s="90" t="s">
        <v>59</v>
      </c>
      <c r="E879" s="92" t="s">
        <v>2120</v>
      </c>
      <c r="F879" s="90" t="s">
        <v>2121</v>
      </c>
      <c r="G879" s="93" t="s">
        <v>52</v>
      </c>
      <c r="H879" s="90"/>
      <c r="I879" s="93">
        <v>1</v>
      </c>
      <c r="J879" s="90" t="s">
        <v>62</v>
      </c>
      <c r="K879" s="93" t="s">
        <v>63</v>
      </c>
      <c r="L879" s="114">
        <v>44015</v>
      </c>
      <c r="M879" s="114">
        <v>44015</v>
      </c>
      <c r="N879" s="94">
        <v>44015</v>
      </c>
      <c r="O879" s="94">
        <v>44015</v>
      </c>
      <c r="P879" s="96" t="s">
        <v>2122</v>
      </c>
      <c r="Q879" s="92"/>
      <c r="R879" s="90" t="s">
        <v>1955</v>
      </c>
      <c r="S879" s="90"/>
      <c r="T879" s="95" t="s">
        <v>75</v>
      </c>
      <c r="U879" s="90"/>
      <c r="V879" s="131"/>
    </row>
    <row r="880" spans="1:22" s="11" customFormat="1" ht="66" hidden="1" customHeight="1" x14ac:dyDescent="0.25">
      <c r="A880" s="89" t="s">
        <v>10005</v>
      </c>
      <c r="B880" s="90" t="s">
        <v>10006</v>
      </c>
      <c r="C880" s="90" t="s">
        <v>59</v>
      </c>
      <c r="D880" s="90" t="s">
        <v>59</v>
      </c>
      <c r="E880" s="92" t="s">
        <v>2123</v>
      </c>
      <c r="F880" s="90" t="s">
        <v>521</v>
      </c>
      <c r="G880" s="93" t="s">
        <v>52</v>
      </c>
      <c r="H880" s="90"/>
      <c r="I880" s="93">
        <v>1</v>
      </c>
      <c r="J880" s="90" t="s">
        <v>62</v>
      </c>
      <c r="K880" s="93" t="s">
        <v>63</v>
      </c>
      <c r="L880" s="114">
        <v>44018</v>
      </c>
      <c r="M880" s="114">
        <v>44018</v>
      </c>
      <c r="N880" s="94">
        <v>44018</v>
      </c>
      <c r="O880" s="94">
        <v>44018</v>
      </c>
      <c r="P880" s="96" t="s">
        <v>2124</v>
      </c>
      <c r="Q880" s="92"/>
      <c r="R880" s="90" t="s">
        <v>1955</v>
      </c>
      <c r="S880" s="90"/>
      <c r="T880" s="95" t="s">
        <v>75</v>
      </c>
      <c r="U880" s="90"/>
      <c r="V880" s="131"/>
    </row>
    <row r="881" spans="1:22" s="11" customFormat="1" ht="66" hidden="1" customHeight="1" x14ac:dyDescent="0.25">
      <c r="A881" s="89" t="s">
        <v>10005</v>
      </c>
      <c r="B881" s="90" t="s">
        <v>10006</v>
      </c>
      <c r="C881" s="90" t="s">
        <v>59</v>
      </c>
      <c r="D881" s="90" t="s">
        <v>59</v>
      </c>
      <c r="E881" s="92" t="s">
        <v>2125</v>
      </c>
      <c r="F881" s="90" t="s">
        <v>2126</v>
      </c>
      <c r="G881" s="93" t="s">
        <v>52</v>
      </c>
      <c r="H881" s="90"/>
      <c r="I881" s="93">
        <v>1</v>
      </c>
      <c r="J881" s="90" t="s">
        <v>62</v>
      </c>
      <c r="K881" s="93" t="s">
        <v>63</v>
      </c>
      <c r="L881" s="114">
        <v>43989</v>
      </c>
      <c r="M881" s="114">
        <v>43989</v>
      </c>
      <c r="N881" s="94">
        <v>43989</v>
      </c>
      <c r="O881" s="94">
        <v>43989</v>
      </c>
      <c r="P881" s="96" t="s">
        <v>2127</v>
      </c>
      <c r="Q881" s="92"/>
      <c r="R881" s="90" t="s">
        <v>1469</v>
      </c>
      <c r="S881" s="90"/>
      <c r="T881" s="95" t="s">
        <v>75</v>
      </c>
      <c r="U881" s="90"/>
      <c r="V881" s="131"/>
    </row>
    <row r="882" spans="1:22" s="11" customFormat="1" ht="66" hidden="1" customHeight="1" x14ac:dyDescent="0.25">
      <c r="A882" s="89" t="s">
        <v>10005</v>
      </c>
      <c r="B882" s="90" t="s">
        <v>10006</v>
      </c>
      <c r="C882" s="90" t="s">
        <v>59</v>
      </c>
      <c r="D882" s="90" t="s">
        <v>59</v>
      </c>
      <c r="E882" s="92" t="s">
        <v>2102</v>
      </c>
      <c r="F882" s="90" t="s">
        <v>1220</v>
      </c>
      <c r="G882" s="93" t="s">
        <v>52</v>
      </c>
      <c r="H882" s="90"/>
      <c r="I882" s="93">
        <v>1</v>
      </c>
      <c r="J882" s="90" t="s">
        <v>62</v>
      </c>
      <c r="K882" s="93" t="s">
        <v>63</v>
      </c>
      <c r="L882" s="114">
        <v>44025</v>
      </c>
      <c r="M882" s="114">
        <v>44025</v>
      </c>
      <c r="N882" s="94">
        <v>44025</v>
      </c>
      <c r="O882" s="94">
        <v>44025</v>
      </c>
      <c r="P882" s="96" t="s">
        <v>2128</v>
      </c>
      <c r="Q882" s="92"/>
      <c r="R882" s="90" t="s">
        <v>1955</v>
      </c>
      <c r="S882" s="90"/>
      <c r="T882" s="95" t="s">
        <v>75</v>
      </c>
      <c r="U882" s="90"/>
      <c r="V882" s="131"/>
    </row>
    <row r="883" spans="1:22" s="11" customFormat="1" ht="66" hidden="1" customHeight="1" x14ac:dyDescent="0.25">
      <c r="A883" s="89" t="s">
        <v>10005</v>
      </c>
      <c r="B883" s="90" t="s">
        <v>10006</v>
      </c>
      <c r="C883" s="90" t="s">
        <v>2129</v>
      </c>
      <c r="D883" s="90" t="s">
        <v>2129</v>
      </c>
      <c r="E883" s="92" t="s">
        <v>2130</v>
      </c>
      <c r="F883" s="90" t="s">
        <v>521</v>
      </c>
      <c r="G883" s="93" t="s">
        <v>52</v>
      </c>
      <c r="H883" s="90"/>
      <c r="I883" s="93">
        <v>1</v>
      </c>
      <c r="J883" s="90" t="s">
        <v>54</v>
      </c>
      <c r="K883" s="93" t="s">
        <v>55</v>
      </c>
      <c r="L883" s="114">
        <v>44013</v>
      </c>
      <c r="M883" s="114">
        <v>44043</v>
      </c>
      <c r="N883" s="94">
        <v>44028</v>
      </c>
      <c r="O883" s="94">
        <v>44029</v>
      </c>
      <c r="P883" s="96" t="s">
        <v>2131</v>
      </c>
      <c r="Q883" s="92"/>
      <c r="R883" s="90" t="s">
        <v>2132</v>
      </c>
      <c r="S883" s="90"/>
      <c r="T883" s="95" t="s">
        <v>75</v>
      </c>
      <c r="U883" s="90"/>
      <c r="V883" s="131"/>
    </row>
    <row r="884" spans="1:22" s="11" customFormat="1" ht="66" hidden="1" customHeight="1" x14ac:dyDescent="0.25">
      <c r="A884" s="89" t="s">
        <v>10005</v>
      </c>
      <c r="B884" s="90" t="s">
        <v>10006</v>
      </c>
      <c r="C884" s="90" t="s">
        <v>59</v>
      </c>
      <c r="D884" s="90" t="s">
        <v>59</v>
      </c>
      <c r="E884" s="92" t="s">
        <v>2133</v>
      </c>
      <c r="F884" s="90" t="s">
        <v>138</v>
      </c>
      <c r="G884" s="93" t="s">
        <v>52</v>
      </c>
      <c r="H884" s="90"/>
      <c r="I884" s="93">
        <v>1</v>
      </c>
      <c r="J884" s="90" t="s">
        <v>62</v>
      </c>
      <c r="K884" s="93" t="s">
        <v>63</v>
      </c>
      <c r="L884" s="190">
        <v>44067</v>
      </c>
      <c r="M884" s="190">
        <v>44067</v>
      </c>
      <c r="N884" s="127">
        <v>44067</v>
      </c>
      <c r="O884" s="127">
        <v>44067</v>
      </c>
      <c r="P884" s="96" t="s">
        <v>2134</v>
      </c>
      <c r="Q884" s="92"/>
      <c r="R884" s="90" t="s">
        <v>1955</v>
      </c>
      <c r="S884" s="90"/>
      <c r="T884" s="95" t="s">
        <v>75</v>
      </c>
      <c r="U884" s="90"/>
      <c r="V884" s="131"/>
    </row>
    <row r="885" spans="1:22" s="11" customFormat="1" ht="66" hidden="1" customHeight="1" x14ac:dyDescent="0.25">
      <c r="A885" s="89" t="s">
        <v>10005</v>
      </c>
      <c r="B885" s="90" t="s">
        <v>10006</v>
      </c>
      <c r="C885" s="90" t="s">
        <v>2135</v>
      </c>
      <c r="D885" s="90" t="s">
        <v>2135</v>
      </c>
      <c r="E885" s="92" t="s">
        <v>2136</v>
      </c>
      <c r="F885" s="90" t="s">
        <v>2137</v>
      </c>
      <c r="G885" s="93" t="s">
        <v>52</v>
      </c>
      <c r="H885" s="90"/>
      <c r="I885" s="93">
        <v>1</v>
      </c>
      <c r="J885" s="90" t="s">
        <v>54</v>
      </c>
      <c r="K885" s="93" t="s">
        <v>55</v>
      </c>
      <c r="L885" s="190">
        <v>44098</v>
      </c>
      <c r="M885" s="190">
        <f>L885+1</f>
        <v>44099</v>
      </c>
      <c r="N885" s="127" t="s">
        <v>496</v>
      </c>
      <c r="O885" s="127" t="s">
        <v>496</v>
      </c>
      <c r="P885" s="96"/>
      <c r="Q885" s="92"/>
      <c r="R885" s="90"/>
      <c r="S885" s="90"/>
      <c r="T885" s="95"/>
      <c r="U885" s="90"/>
      <c r="V885" s="131"/>
    </row>
    <row r="886" spans="1:22" s="11" customFormat="1" ht="66" hidden="1" customHeight="1" x14ac:dyDescent="0.25">
      <c r="A886" s="89" t="s">
        <v>10005</v>
      </c>
      <c r="B886" s="90" t="s">
        <v>10006</v>
      </c>
      <c r="C886" s="90" t="s">
        <v>2138</v>
      </c>
      <c r="D886" s="90" t="s">
        <v>2138</v>
      </c>
      <c r="E886" s="92" t="s">
        <v>2139</v>
      </c>
      <c r="F886" s="90" t="s">
        <v>1220</v>
      </c>
      <c r="G886" s="93" t="s">
        <v>52</v>
      </c>
      <c r="H886" s="90"/>
      <c r="I886" s="93">
        <v>1</v>
      </c>
      <c r="J886" s="90" t="s">
        <v>54</v>
      </c>
      <c r="K886" s="93" t="s">
        <v>55</v>
      </c>
      <c r="L886" s="114">
        <v>44158</v>
      </c>
      <c r="M886" s="114">
        <f>L886+4</f>
        <v>44162</v>
      </c>
      <c r="N886" s="94">
        <v>44161</v>
      </c>
      <c r="O886" s="94">
        <v>44161</v>
      </c>
      <c r="P886" s="96" t="s">
        <v>2140</v>
      </c>
      <c r="Q886" s="92"/>
      <c r="R886" s="90" t="s">
        <v>1315</v>
      </c>
      <c r="S886" s="90"/>
      <c r="T886" s="95" t="s">
        <v>66</v>
      </c>
      <c r="U886" s="90"/>
      <c r="V886" s="131"/>
    </row>
    <row r="887" spans="1:22" s="11" customFormat="1" ht="66" hidden="1" customHeight="1" x14ac:dyDescent="0.25">
      <c r="A887" s="89" t="s">
        <v>10005</v>
      </c>
      <c r="B887" s="90" t="s">
        <v>10006</v>
      </c>
      <c r="C887" s="90" t="s">
        <v>2141</v>
      </c>
      <c r="D887" s="90" t="s">
        <v>2141</v>
      </c>
      <c r="E887" s="92" t="s">
        <v>2142</v>
      </c>
      <c r="F887" s="90" t="s">
        <v>1032</v>
      </c>
      <c r="G887" s="93" t="s">
        <v>52</v>
      </c>
      <c r="H887" s="90"/>
      <c r="I887" s="93">
        <v>1</v>
      </c>
      <c r="J887" s="90" t="s">
        <v>54</v>
      </c>
      <c r="K887" s="93" t="s">
        <v>55</v>
      </c>
      <c r="L887" s="114">
        <v>44193</v>
      </c>
      <c r="M887" s="114">
        <f>EOMONTH(L887,6)</f>
        <v>44377</v>
      </c>
      <c r="N887" s="94" t="s">
        <v>496</v>
      </c>
      <c r="O887" s="94" t="s">
        <v>496</v>
      </c>
      <c r="P887" s="96"/>
      <c r="Q887" s="92"/>
      <c r="R887" s="90"/>
      <c r="S887" s="90"/>
      <c r="T887" s="95"/>
      <c r="U887" s="90"/>
      <c r="V887" s="131"/>
    </row>
    <row r="888" spans="1:22" s="11" customFormat="1" ht="66" hidden="1" customHeight="1" x14ac:dyDescent="0.25">
      <c r="A888" s="89" t="s">
        <v>10005</v>
      </c>
      <c r="B888" s="90" t="s">
        <v>10006</v>
      </c>
      <c r="C888" s="90" t="s">
        <v>59</v>
      </c>
      <c r="D888" s="90" t="s">
        <v>59</v>
      </c>
      <c r="E888" s="92" t="s">
        <v>2143</v>
      </c>
      <c r="F888" s="90" t="s">
        <v>1719</v>
      </c>
      <c r="G888" s="93" t="s">
        <v>52</v>
      </c>
      <c r="H888" s="90"/>
      <c r="I888" s="93">
        <v>1</v>
      </c>
      <c r="J888" s="90" t="s">
        <v>62</v>
      </c>
      <c r="K888" s="93" t="s">
        <v>63</v>
      </c>
      <c r="L888" s="114">
        <v>44153</v>
      </c>
      <c r="M888" s="114">
        <v>44153</v>
      </c>
      <c r="N888" s="94">
        <v>44153</v>
      </c>
      <c r="O888" s="94">
        <v>44153</v>
      </c>
      <c r="P888" s="174" t="s">
        <v>2144</v>
      </c>
      <c r="Q888" s="92"/>
      <c r="R888" s="90" t="s">
        <v>1974</v>
      </c>
      <c r="S888" s="90"/>
      <c r="T888" s="95" t="s">
        <v>75</v>
      </c>
      <c r="U888" s="90"/>
      <c r="V888" s="131"/>
    </row>
    <row r="889" spans="1:22" s="11" customFormat="1" ht="66" hidden="1" customHeight="1" x14ac:dyDescent="0.25">
      <c r="A889" s="89" t="s">
        <v>10005</v>
      </c>
      <c r="B889" s="90" t="s">
        <v>10006</v>
      </c>
      <c r="C889" s="90" t="s">
        <v>59</v>
      </c>
      <c r="D889" s="90" t="s">
        <v>59</v>
      </c>
      <c r="E889" s="92" t="s">
        <v>2145</v>
      </c>
      <c r="F889" s="90" t="s">
        <v>2146</v>
      </c>
      <c r="G889" s="93" t="s">
        <v>52</v>
      </c>
      <c r="H889" s="90"/>
      <c r="I889" s="93">
        <v>1</v>
      </c>
      <c r="J889" s="90" t="s">
        <v>62</v>
      </c>
      <c r="K889" s="93" t="s">
        <v>63</v>
      </c>
      <c r="L889" s="114">
        <v>44155</v>
      </c>
      <c r="M889" s="114">
        <v>44155</v>
      </c>
      <c r="N889" s="94">
        <v>44155</v>
      </c>
      <c r="O889" s="94">
        <v>44155</v>
      </c>
      <c r="P889" s="174" t="s">
        <v>2147</v>
      </c>
      <c r="Q889" s="92"/>
      <c r="R889" s="90" t="s">
        <v>1974</v>
      </c>
      <c r="S889" s="90"/>
      <c r="T889" s="95" t="s">
        <v>75</v>
      </c>
      <c r="U889" s="90"/>
      <c r="V889" s="131"/>
    </row>
    <row r="890" spans="1:22" s="11" customFormat="1" ht="66" hidden="1" customHeight="1" x14ac:dyDescent="0.25">
      <c r="A890" s="89" t="s">
        <v>10005</v>
      </c>
      <c r="B890" s="90" t="s">
        <v>10006</v>
      </c>
      <c r="C890" s="90" t="s">
        <v>59</v>
      </c>
      <c r="D890" s="90" t="s">
        <v>59</v>
      </c>
      <c r="E890" s="92" t="s">
        <v>2148</v>
      </c>
      <c r="F890" s="90" t="s">
        <v>401</v>
      </c>
      <c r="G890" s="93" t="s">
        <v>52</v>
      </c>
      <c r="H890" s="90"/>
      <c r="I890" s="93">
        <v>1</v>
      </c>
      <c r="J890" s="90" t="s">
        <v>62</v>
      </c>
      <c r="K890" s="93" t="s">
        <v>63</v>
      </c>
      <c r="L890" s="114">
        <v>44145</v>
      </c>
      <c r="M890" s="114">
        <v>44145</v>
      </c>
      <c r="N890" s="94">
        <v>44145</v>
      </c>
      <c r="O890" s="94">
        <v>44145</v>
      </c>
      <c r="P890" s="174" t="s">
        <v>2149</v>
      </c>
      <c r="Q890" s="92"/>
      <c r="R890" s="90" t="s">
        <v>1974</v>
      </c>
      <c r="S890" s="90"/>
      <c r="T890" s="95" t="s">
        <v>75</v>
      </c>
      <c r="U890" s="90"/>
      <c r="V890" s="131"/>
    </row>
    <row r="891" spans="1:22" s="11" customFormat="1" ht="66" hidden="1" customHeight="1" x14ac:dyDescent="0.25">
      <c r="A891" s="89" t="s">
        <v>10005</v>
      </c>
      <c r="B891" s="90" t="s">
        <v>10006</v>
      </c>
      <c r="C891" s="90" t="s">
        <v>2150</v>
      </c>
      <c r="D891" s="90" t="s">
        <v>2150</v>
      </c>
      <c r="E891" s="92" t="s">
        <v>2151</v>
      </c>
      <c r="F891" s="90" t="s">
        <v>424</v>
      </c>
      <c r="G891" s="93" t="s">
        <v>52</v>
      </c>
      <c r="H891" s="90"/>
      <c r="I891" s="93">
        <v>1</v>
      </c>
      <c r="J891" s="90" t="s">
        <v>54</v>
      </c>
      <c r="K891" s="93" t="s">
        <v>55</v>
      </c>
      <c r="L891" s="114">
        <v>44168</v>
      </c>
      <c r="M891" s="114">
        <v>44171</v>
      </c>
      <c r="N891" s="94">
        <v>44173</v>
      </c>
      <c r="O891" s="94">
        <v>44174</v>
      </c>
      <c r="P891" s="174" t="s">
        <v>2152</v>
      </c>
      <c r="Q891" s="92"/>
      <c r="R891" s="90" t="s">
        <v>2153</v>
      </c>
      <c r="S891" s="90"/>
      <c r="T891" s="95" t="s">
        <v>66</v>
      </c>
      <c r="U891" s="90"/>
      <c r="V891" s="131"/>
    </row>
    <row r="892" spans="1:22" s="11" customFormat="1" ht="66" hidden="1" customHeight="1" x14ac:dyDescent="0.25">
      <c r="A892" s="89" t="s">
        <v>10005</v>
      </c>
      <c r="B892" s="155" t="s">
        <v>10006</v>
      </c>
      <c r="C892" s="155" t="s">
        <v>2154</v>
      </c>
      <c r="D892" s="155" t="s">
        <v>2155</v>
      </c>
      <c r="E892" s="157" t="s">
        <v>605</v>
      </c>
      <c r="F892" s="155" t="s">
        <v>1952</v>
      </c>
      <c r="G892" s="158" t="s">
        <v>75</v>
      </c>
      <c r="H892" s="90" t="s">
        <v>2156</v>
      </c>
      <c r="I892" s="158">
        <v>1</v>
      </c>
      <c r="J892" s="155" t="s">
        <v>72</v>
      </c>
      <c r="K892" s="158" t="s">
        <v>55</v>
      </c>
      <c r="L892" s="114">
        <v>44228</v>
      </c>
      <c r="M892" s="114">
        <f>EOMONTH(L892,0)+31</f>
        <v>44286</v>
      </c>
      <c r="N892" s="94">
        <v>44256</v>
      </c>
      <c r="O892" s="94">
        <v>44260</v>
      </c>
      <c r="P892" s="174" t="s">
        <v>1957</v>
      </c>
      <c r="Q892" s="92"/>
      <c r="R892" s="90" t="s">
        <v>1974</v>
      </c>
      <c r="S892" s="90"/>
      <c r="T892" s="95" t="s">
        <v>75</v>
      </c>
      <c r="U892" s="90"/>
      <c r="V892" s="131"/>
    </row>
    <row r="893" spans="1:22" s="11" customFormat="1" ht="66" hidden="1" customHeight="1" x14ac:dyDescent="0.25">
      <c r="A893" s="89" t="s">
        <v>10005</v>
      </c>
      <c r="B893" s="155" t="s">
        <v>10006</v>
      </c>
      <c r="C893" s="155" t="s">
        <v>2154</v>
      </c>
      <c r="D893" s="155" t="s">
        <v>2155</v>
      </c>
      <c r="E893" s="157" t="s">
        <v>605</v>
      </c>
      <c r="F893" s="155" t="s">
        <v>1952</v>
      </c>
      <c r="G893" s="158" t="s">
        <v>75</v>
      </c>
      <c r="H893" s="90" t="s">
        <v>1960</v>
      </c>
      <c r="I893" s="158">
        <v>1</v>
      </c>
      <c r="J893" s="155" t="s">
        <v>72</v>
      </c>
      <c r="K893" s="158" t="s">
        <v>55</v>
      </c>
      <c r="L893" s="114">
        <v>44228</v>
      </c>
      <c r="M893" s="114">
        <f>EOMONTH(L893,0)+31</f>
        <v>44286</v>
      </c>
      <c r="N893" s="94">
        <v>44263</v>
      </c>
      <c r="O893" s="94">
        <v>44265</v>
      </c>
      <c r="P893" s="174" t="s">
        <v>2157</v>
      </c>
      <c r="Q893" s="92"/>
      <c r="R893" s="90" t="s">
        <v>1974</v>
      </c>
      <c r="S893" s="90"/>
      <c r="T893" s="95" t="s">
        <v>75</v>
      </c>
      <c r="U893" s="90"/>
      <c r="V893" s="131"/>
    </row>
    <row r="894" spans="1:22" s="11" customFormat="1" ht="66" hidden="1" customHeight="1" x14ac:dyDescent="0.25">
      <c r="A894" s="89" t="s">
        <v>10005</v>
      </c>
      <c r="B894" s="155" t="s">
        <v>10006</v>
      </c>
      <c r="C894" s="155" t="s">
        <v>2154</v>
      </c>
      <c r="D894" s="155" t="s">
        <v>2155</v>
      </c>
      <c r="E894" s="157" t="s">
        <v>605</v>
      </c>
      <c r="F894" s="155" t="s">
        <v>1952</v>
      </c>
      <c r="G894" s="158" t="s">
        <v>75</v>
      </c>
      <c r="H894" s="90" t="s">
        <v>2158</v>
      </c>
      <c r="I894" s="158">
        <v>1</v>
      </c>
      <c r="J894" s="155" t="s">
        <v>72</v>
      </c>
      <c r="K894" s="158" t="s">
        <v>55</v>
      </c>
      <c r="L894" s="114">
        <v>44228</v>
      </c>
      <c r="M894" s="114">
        <f>EOMONTH(L894,0)+31</f>
        <v>44286</v>
      </c>
      <c r="N894" s="94">
        <v>44266</v>
      </c>
      <c r="O894" s="94">
        <v>44267</v>
      </c>
      <c r="P894" s="174" t="s">
        <v>1957</v>
      </c>
      <c r="Q894" s="92"/>
      <c r="R894" s="90" t="s">
        <v>1974</v>
      </c>
      <c r="S894" s="90"/>
      <c r="T894" s="95" t="s">
        <v>75</v>
      </c>
      <c r="U894" s="90"/>
      <c r="V894" s="131"/>
    </row>
    <row r="895" spans="1:22" s="11" customFormat="1" ht="66" hidden="1" customHeight="1" x14ac:dyDescent="0.25">
      <c r="A895" s="89" t="s">
        <v>10005</v>
      </c>
      <c r="B895" s="155" t="s">
        <v>10006</v>
      </c>
      <c r="C895" s="155" t="s">
        <v>2154</v>
      </c>
      <c r="D895" s="155" t="s">
        <v>2155</v>
      </c>
      <c r="E895" s="157" t="s">
        <v>605</v>
      </c>
      <c r="F895" s="155" t="s">
        <v>1952</v>
      </c>
      <c r="G895" s="158" t="s">
        <v>75</v>
      </c>
      <c r="H895" s="90" t="s">
        <v>1962</v>
      </c>
      <c r="I895" s="158">
        <v>1</v>
      </c>
      <c r="J895" s="155" t="s">
        <v>72</v>
      </c>
      <c r="K895" s="158" t="s">
        <v>55</v>
      </c>
      <c r="L895" s="114">
        <v>44228</v>
      </c>
      <c r="M895" s="114">
        <f>EOMONTH(L895,0)+31</f>
        <v>44286</v>
      </c>
      <c r="N895" s="94">
        <v>44267</v>
      </c>
      <c r="O895" s="94">
        <v>44272</v>
      </c>
      <c r="P895" s="174" t="s">
        <v>2159</v>
      </c>
      <c r="Q895" s="92"/>
      <c r="R895" s="90" t="s">
        <v>1974</v>
      </c>
      <c r="S895" s="90"/>
      <c r="T895" s="95" t="s">
        <v>75</v>
      </c>
      <c r="U895" s="90"/>
      <c r="V895" s="131"/>
    </row>
    <row r="896" spans="1:22" s="11" customFormat="1" ht="66" hidden="1" customHeight="1" x14ac:dyDescent="0.25">
      <c r="A896" s="89" t="s">
        <v>10005</v>
      </c>
      <c r="B896" s="155" t="s">
        <v>10006</v>
      </c>
      <c r="C896" s="155" t="s">
        <v>2154</v>
      </c>
      <c r="D896" s="155" t="s">
        <v>2155</v>
      </c>
      <c r="E896" s="157" t="s">
        <v>605</v>
      </c>
      <c r="F896" s="155" t="s">
        <v>1952</v>
      </c>
      <c r="G896" s="158" t="s">
        <v>75</v>
      </c>
      <c r="H896" s="90" t="s">
        <v>2160</v>
      </c>
      <c r="I896" s="158">
        <v>1</v>
      </c>
      <c r="J896" s="155" t="s">
        <v>72</v>
      </c>
      <c r="K896" s="158" t="s">
        <v>55</v>
      </c>
      <c r="L896" s="114">
        <v>44228</v>
      </c>
      <c r="M896" s="114">
        <f>EOMONTH(L896,0)+31</f>
        <v>44286</v>
      </c>
      <c r="N896" s="94">
        <v>44270</v>
      </c>
      <c r="O896" s="94">
        <v>44273</v>
      </c>
      <c r="P896" s="174" t="s">
        <v>1957</v>
      </c>
      <c r="Q896" s="92"/>
      <c r="R896" s="90" t="s">
        <v>1974</v>
      </c>
      <c r="S896" s="90"/>
      <c r="T896" s="95" t="s">
        <v>75</v>
      </c>
      <c r="U896" s="90"/>
      <c r="V896" s="131"/>
    </row>
    <row r="897" spans="1:22" s="11" customFormat="1" ht="66" hidden="1" customHeight="1" x14ac:dyDescent="0.25">
      <c r="A897" s="89" t="s">
        <v>10005</v>
      </c>
      <c r="B897" s="155" t="s">
        <v>10006</v>
      </c>
      <c r="C897" s="155" t="s">
        <v>2154</v>
      </c>
      <c r="D897" s="155" t="s">
        <v>2161</v>
      </c>
      <c r="E897" s="157" t="s">
        <v>605</v>
      </c>
      <c r="F897" s="155" t="s">
        <v>1952</v>
      </c>
      <c r="G897" s="158" t="s">
        <v>75</v>
      </c>
      <c r="H897" s="90"/>
      <c r="I897" s="158">
        <v>1</v>
      </c>
      <c r="J897" s="155" t="s">
        <v>72</v>
      </c>
      <c r="K897" s="158" t="s">
        <v>55</v>
      </c>
      <c r="L897" s="114">
        <v>44409</v>
      </c>
      <c r="M897" s="114">
        <f>EOMONTH(L897,0)+30</f>
        <v>44469</v>
      </c>
      <c r="N897" s="94">
        <v>44469</v>
      </c>
      <c r="O897" s="94">
        <v>44468</v>
      </c>
      <c r="P897" s="174" t="s">
        <v>2162</v>
      </c>
      <c r="Q897" s="92"/>
      <c r="R897" s="90" t="s">
        <v>2163</v>
      </c>
      <c r="S897" s="90"/>
      <c r="T897" s="95" t="s">
        <v>66</v>
      </c>
      <c r="U897" s="90"/>
      <c r="V897" s="131"/>
    </row>
    <row r="898" spans="1:22" s="11" customFormat="1" ht="66" hidden="1" customHeight="1" x14ac:dyDescent="0.25">
      <c r="A898" s="89" t="s">
        <v>10005</v>
      </c>
      <c r="B898" s="155" t="s">
        <v>10006</v>
      </c>
      <c r="C898" s="155" t="s">
        <v>2154</v>
      </c>
      <c r="D898" s="155" t="s">
        <v>2164</v>
      </c>
      <c r="E898" s="157" t="s">
        <v>605</v>
      </c>
      <c r="F898" s="155" t="s">
        <v>1964</v>
      </c>
      <c r="G898" s="158" t="s">
        <v>703</v>
      </c>
      <c r="H898" s="155"/>
      <c r="I898" s="158">
        <v>1</v>
      </c>
      <c r="J898" s="155" t="s">
        <v>72</v>
      </c>
      <c r="K898" s="158" t="s">
        <v>55</v>
      </c>
      <c r="L898" s="114">
        <v>44197</v>
      </c>
      <c r="M898" s="114">
        <f t="shared" ref="M898:M909" si="13">EOMONTH(L898,0)</f>
        <v>44227</v>
      </c>
      <c r="N898" s="94">
        <v>44222</v>
      </c>
      <c r="O898" s="94">
        <v>44222</v>
      </c>
      <c r="P898" s="92" t="s">
        <v>1975</v>
      </c>
      <c r="Q898" s="92"/>
      <c r="R898" s="90" t="s">
        <v>1974</v>
      </c>
      <c r="S898" s="90"/>
      <c r="T898" s="95"/>
      <c r="U898" s="90" t="s">
        <v>1972</v>
      </c>
      <c r="V898" s="131"/>
    </row>
    <row r="899" spans="1:22" s="11" customFormat="1" ht="66" hidden="1" customHeight="1" x14ac:dyDescent="0.25">
      <c r="A899" s="89" t="s">
        <v>10005</v>
      </c>
      <c r="B899" s="155" t="s">
        <v>10006</v>
      </c>
      <c r="C899" s="155" t="s">
        <v>2154</v>
      </c>
      <c r="D899" s="155" t="s">
        <v>2165</v>
      </c>
      <c r="E899" s="157" t="s">
        <v>605</v>
      </c>
      <c r="F899" s="155" t="s">
        <v>1964</v>
      </c>
      <c r="G899" s="158" t="s">
        <v>703</v>
      </c>
      <c r="H899" s="155"/>
      <c r="I899" s="158">
        <v>1</v>
      </c>
      <c r="J899" s="155" t="s">
        <v>72</v>
      </c>
      <c r="K899" s="158" t="s">
        <v>55</v>
      </c>
      <c r="L899" s="114">
        <v>44228</v>
      </c>
      <c r="M899" s="114">
        <f t="shared" si="13"/>
        <v>44255</v>
      </c>
      <c r="N899" s="94">
        <v>44253</v>
      </c>
      <c r="O899" s="94">
        <v>44253</v>
      </c>
      <c r="P899" s="174" t="s">
        <v>2166</v>
      </c>
      <c r="Q899" s="92"/>
      <c r="R899" s="90" t="s">
        <v>1974</v>
      </c>
      <c r="S899" s="90"/>
      <c r="T899" s="95"/>
      <c r="U899" s="90" t="s">
        <v>1972</v>
      </c>
      <c r="V899" s="131"/>
    </row>
    <row r="900" spans="1:22" s="11" customFormat="1" ht="66" hidden="1" customHeight="1" x14ac:dyDescent="0.25">
      <c r="A900" s="89" t="s">
        <v>10005</v>
      </c>
      <c r="B900" s="155" t="s">
        <v>10006</v>
      </c>
      <c r="C900" s="155" t="s">
        <v>2154</v>
      </c>
      <c r="D900" s="155" t="s">
        <v>2167</v>
      </c>
      <c r="E900" s="157" t="s">
        <v>605</v>
      </c>
      <c r="F900" s="155" t="s">
        <v>1964</v>
      </c>
      <c r="G900" s="158" t="s">
        <v>703</v>
      </c>
      <c r="H900" s="155"/>
      <c r="I900" s="158">
        <v>1</v>
      </c>
      <c r="J900" s="155" t="s">
        <v>72</v>
      </c>
      <c r="K900" s="158" t="s">
        <v>55</v>
      </c>
      <c r="L900" s="114">
        <v>44256</v>
      </c>
      <c r="M900" s="114">
        <f t="shared" si="13"/>
        <v>44286</v>
      </c>
      <c r="N900" s="94">
        <v>44281</v>
      </c>
      <c r="O900" s="94">
        <v>44281</v>
      </c>
      <c r="P900" s="174" t="s">
        <v>2166</v>
      </c>
      <c r="Q900" s="92"/>
      <c r="R900" s="90" t="s">
        <v>1974</v>
      </c>
      <c r="S900" s="90"/>
      <c r="T900" s="95"/>
      <c r="U900" s="90" t="s">
        <v>1972</v>
      </c>
      <c r="V900" s="131"/>
    </row>
    <row r="901" spans="1:22" s="11" customFormat="1" ht="66" hidden="1" customHeight="1" x14ac:dyDescent="0.25">
      <c r="A901" s="89" t="s">
        <v>10005</v>
      </c>
      <c r="B901" s="155" t="s">
        <v>10006</v>
      </c>
      <c r="C901" s="155" t="s">
        <v>2154</v>
      </c>
      <c r="D901" s="155" t="s">
        <v>2168</v>
      </c>
      <c r="E901" s="157" t="s">
        <v>605</v>
      </c>
      <c r="F901" s="155" t="s">
        <v>1964</v>
      </c>
      <c r="G901" s="158" t="s">
        <v>703</v>
      </c>
      <c r="H901" s="155"/>
      <c r="I901" s="158">
        <v>1</v>
      </c>
      <c r="J901" s="155" t="s">
        <v>72</v>
      </c>
      <c r="K901" s="158" t="s">
        <v>55</v>
      </c>
      <c r="L901" s="114">
        <v>44287</v>
      </c>
      <c r="M901" s="114">
        <f t="shared" si="13"/>
        <v>44316</v>
      </c>
      <c r="N901" s="94">
        <v>44315</v>
      </c>
      <c r="O901" s="94">
        <v>44315</v>
      </c>
      <c r="P901" s="174" t="s">
        <v>2166</v>
      </c>
      <c r="Q901" s="92"/>
      <c r="R901" s="90" t="s">
        <v>1469</v>
      </c>
      <c r="S901" s="90"/>
      <c r="T901" s="95"/>
      <c r="U901" s="90" t="s">
        <v>1972</v>
      </c>
      <c r="V901" s="131"/>
    </row>
    <row r="902" spans="1:22" s="11" customFormat="1" ht="66" hidden="1" customHeight="1" x14ac:dyDescent="0.25">
      <c r="A902" s="89" t="s">
        <v>10005</v>
      </c>
      <c r="B902" s="155" t="s">
        <v>10006</v>
      </c>
      <c r="C902" s="155" t="s">
        <v>2154</v>
      </c>
      <c r="D902" s="155" t="s">
        <v>2169</v>
      </c>
      <c r="E902" s="157" t="s">
        <v>605</v>
      </c>
      <c r="F902" s="155" t="s">
        <v>1964</v>
      </c>
      <c r="G902" s="158" t="s">
        <v>703</v>
      </c>
      <c r="H902" s="155"/>
      <c r="I902" s="158">
        <v>1</v>
      </c>
      <c r="J902" s="155" t="s">
        <v>72</v>
      </c>
      <c r="K902" s="158" t="s">
        <v>55</v>
      </c>
      <c r="L902" s="114">
        <v>44317</v>
      </c>
      <c r="M902" s="114">
        <f t="shared" si="13"/>
        <v>44347</v>
      </c>
      <c r="N902" s="94">
        <v>44344</v>
      </c>
      <c r="O902" s="94">
        <v>44344</v>
      </c>
      <c r="P902" s="174" t="s">
        <v>2166</v>
      </c>
      <c r="Q902" s="92"/>
      <c r="R902" s="90" t="s">
        <v>1469</v>
      </c>
      <c r="S902" s="90"/>
      <c r="T902" s="95"/>
      <c r="U902" s="90" t="s">
        <v>1972</v>
      </c>
      <c r="V902" s="131"/>
    </row>
    <row r="903" spans="1:22" s="11" customFormat="1" ht="66" hidden="1" customHeight="1" x14ac:dyDescent="0.25">
      <c r="A903" s="89" t="s">
        <v>10005</v>
      </c>
      <c r="B903" s="155" t="s">
        <v>10006</v>
      </c>
      <c r="C903" s="155" t="s">
        <v>2154</v>
      </c>
      <c r="D903" s="155" t="s">
        <v>2170</v>
      </c>
      <c r="E903" s="157" t="s">
        <v>605</v>
      </c>
      <c r="F903" s="155" t="s">
        <v>1964</v>
      </c>
      <c r="G903" s="158" t="s">
        <v>703</v>
      </c>
      <c r="H903" s="155"/>
      <c r="I903" s="158">
        <v>1</v>
      </c>
      <c r="J903" s="155" t="s">
        <v>72</v>
      </c>
      <c r="K903" s="158" t="s">
        <v>55</v>
      </c>
      <c r="L903" s="114">
        <v>44348</v>
      </c>
      <c r="M903" s="114">
        <f t="shared" si="13"/>
        <v>44377</v>
      </c>
      <c r="N903" s="94">
        <v>44373</v>
      </c>
      <c r="O903" s="94">
        <v>44373</v>
      </c>
      <c r="P903" s="174" t="s">
        <v>2166</v>
      </c>
      <c r="Q903" s="92"/>
      <c r="R903" s="90" t="s">
        <v>1469</v>
      </c>
      <c r="S903" s="90"/>
      <c r="T903" s="95"/>
      <c r="U903" s="90" t="s">
        <v>1972</v>
      </c>
      <c r="V903" s="131"/>
    </row>
    <row r="904" spans="1:22" s="11" customFormat="1" ht="66" hidden="1" customHeight="1" x14ac:dyDescent="0.25">
      <c r="A904" s="89" t="s">
        <v>10005</v>
      </c>
      <c r="B904" s="155" t="s">
        <v>10006</v>
      </c>
      <c r="C904" s="155" t="s">
        <v>2154</v>
      </c>
      <c r="D904" s="155" t="s">
        <v>2171</v>
      </c>
      <c r="E904" s="157" t="s">
        <v>605</v>
      </c>
      <c r="F904" s="155" t="s">
        <v>1964</v>
      </c>
      <c r="G904" s="158" t="s">
        <v>703</v>
      </c>
      <c r="H904" s="155"/>
      <c r="I904" s="158">
        <v>1</v>
      </c>
      <c r="J904" s="155" t="s">
        <v>72</v>
      </c>
      <c r="K904" s="158" t="s">
        <v>55</v>
      </c>
      <c r="L904" s="114">
        <v>44378</v>
      </c>
      <c r="M904" s="114">
        <f t="shared" si="13"/>
        <v>44408</v>
      </c>
      <c r="N904" s="94">
        <v>44407</v>
      </c>
      <c r="O904" s="94">
        <v>44407</v>
      </c>
      <c r="P904" s="174" t="s">
        <v>937</v>
      </c>
      <c r="Q904" s="92"/>
      <c r="R904" s="90" t="s">
        <v>2163</v>
      </c>
      <c r="S904" s="90"/>
      <c r="T904" s="95"/>
      <c r="U904" s="90" t="s">
        <v>1972</v>
      </c>
      <c r="V904" s="131"/>
    </row>
    <row r="905" spans="1:22" s="11" customFormat="1" ht="66" hidden="1" customHeight="1" x14ac:dyDescent="0.25">
      <c r="A905" s="89" t="s">
        <v>10005</v>
      </c>
      <c r="B905" s="155" t="s">
        <v>10006</v>
      </c>
      <c r="C905" s="155" t="s">
        <v>2154</v>
      </c>
      <c r="D905" s="155" t="s">
        <v>2172</v>
      </c>
      <c r="E905" s="157" t="s">
        <v>605</v>
      </c>
      <c r="F905" s="155" t="s">
        <v>1964</v>
      </c>
      <c r="G905" s="158" t="s">
        <v>703</v>
      </c>
      <c r="H905" s="155"/>
      <c r="I905" s="158">
        <v>1</v>
      </c>
      <c r="J905" s="155" t="s">
        <v>72</v>
      </c>
      <c r="K905" s="158" t="s">
        <v>55</v>
      </c>
      <c r="L905" s="114">
        <v>44409</v>
      </c>
      <c r="M905" s="114">
        <f t="shared" si="13"/>
        <v>44439</v>
      </c>
      <c r="N905" s="94">
        <v>44438</v>
      </c>
      <c r="O905" s="94">
        <v>44440</v>
      </c>
      <c r="P905" s="174" t="s">
        <v>2173</v>
      </c>
      <c r="Q905" s="92"/>
      <c r="R905" s="90" t="s">
        <v>2174</v>
      </c>
      <c r="S905" s="90"/>
      <c r="T905" s="95"/>
      <c r="U905" s="90" t="s">
        <v>1972</v>
      </c>
      <c r="V905" s="131"/>
    </row>
    <row r="906" spans="1:22" s="11" customFormat="1" ht="66" hidden="1" customHeight="1" x14ac:dyDescent="0.25">
      <c r="A906" s="89" t="s">
        <v>10005</v>
      </c>
      <c r="B906" s="155" t="s">
        <v>10006</v>
      </c>
      <c r="C906" s="155" t="s">
        <v>2154</v>
      </c>
      <c r="D906" s="155" t="s">
        <v>2175</v>
      </c>
      <c r="E906" s="157" t="s">
        <v>605</v>
      </c>
      <c r="F906" s="155" t="s">
        <v>1964</v>
      </c>
      <c r="G906" s="158" t="s">
        <v>703</v>
      </c>
      <c r="H906" s="155"/>
      <c r="I906" s="158">
        <v>1</v>
      </c>
      <c r="J906" s="155" t="s">
        <v>72</v>
      </c>
      <c r="K906" s="158" t="s">
        <v>55</v>
      </c>
      <c r="L906" s="114">
        <v>44440</v>
      </c>
      <c r="M906" s="114">
        <f t="shared" si="13"/>
        <v>44469</v>
      </c>
      <c r="N906" s="94">
        <v>44469</v>
      </c>
      <c r="O906" s="94">
        <v>44469</v>
      </c>
      <c r="P906" s="174" t="s">
        <v>2176</v>
      </c>
      <c r="Q906" s="92"/>
      <c r="R906" s="90" t="s">
        <v>2163</v>
      </c>
      <c r="S906" s="90"/>
      <c r="T906" s="95"/>
      <c r="U906" s="90" t="s">
        <v>1972</v>
      </c>
      <c r="V906" s="131"/>
    </row>
    <row r="907" spans="1:22" s="11" customFormat="1" ht="66" hidden="1" customHeight="1" x14ac:dyDescent="0.25">
      <c r="A907" s="89" t="s">
        <v>10005</v>
      </c>
      <c r="B907" s="155" t="s">
        <v>10006</v>
      </c>
      <c r="C907" s="155" t="s">
        <v>2154</v>
      </c>
      <c r="D907" s="155" t="s">
        <v>2177</v>
      </c>
      <c r="E907" s="157" t="s">
        <v>605</v>
      </c>
      <c r="F907" s="155" t="s">
        <v>1964</v>
      </c>
      <c r="G907" s="158" t="s">
        <v>703</v>
      </c>
      <c r="H907" s="155"/>
      <c r="I907" s="158">
        <v>1</v>
      </c>
      <c r="J907" s="155" t="s">
        <v>72</v>
      </c>
      <c r="K907" s="158" t="s">
        <v>55</v>
      </c>
      <c r="L907" s="114">
        <v>44470</v>
      </c>
      <c r="M907" s="114">
        <f t="shared" si="13"/>
        <v>44500</v>
      </c>
      <c r="N907" s="94">
        <v>44498</v>
      </c>
      <c r="O907" s="94">
        <v>44498</v>
      </c>
      <c r="P907" s="174" t="s">
        <v>2176</v>
      </c>
      <c r="Q907" s="92"/>
      <c r="R907" s="90" t="s">
        <v>1469</v>
      </c>
      <c r="S907" s="90"/>
      <c r="T907" s="95"/>
      <c r="U907" s="90" t="s">
        <v>1972</v>
      </c>
      <c r="V907" s="131"/>
    </row>
    <row r="908" spans="1:22" s="11" customFormat="1" ht="66" hidden="1" customHeight="1" x14ac:dyDescent="0.25">
      <c r="A908" s="89" t="s">
        <v>10005</v>
      </c>
      <c r="B908" s="155" t="s">
        <v>10006</v>
      </c>
      <c r="C908" s="155" t="s">
        <v>2154</v>
      </c>
      <c r="D908" s="155" t="s">
        <v>2178</v>
      </c>
      <c r="E908" s="157" t="s">
        <v>605</v>
      </c>
      <c r="F908" s="155" t="s">
        <v>1964</v>
      </c>
      <c r="G908" s="158" t="s">
        <v>703</v>
      </c>
      <c r="H908" s="155"/>
      <c r="I908" s="158">
        <v>1</v>
      </c>
      <c r="J908" s="155" t="s">
        <v>72</v>
      </c>
      <c r="K908" s="158" t="s">
        <v>55</v>
      </c>
      <c r="L908" s="114">
        <v>44501</v>
      </c>
      <c r="M908" s="114">
        <f t="shared" si="13"/>
        <v>44530</v>
      </c>
      <c r="N908" s="94">
        <v>44526</v>
      </c>
      <c r="O908" s="94">
        <v>44530</v>
      </c>
      <c r="P908" s="174" t="s">
        <v>2176</v>
      </c>
      <c r="Q908" s="92"/>
      <c r="R908" s="90" t="s">
        <v>1469</v>
      </c>
      <c r="S908" s="90"/>
      <c r="T908" s="95"/>
      <c r="U908" s="90" t="s">
        <v>1972</v>
      </c>
      <c r="V908" s="131"/>
    </row>
    <row r="909" spans="1:22" s="11" customFormat="1" ht="66" hidden="1" customHeight="1" x14ac:dyDescent="0.25">
      <c r="A909" s="89" t="s">
        <v>10005</v>
      </c>
      <c r="B909" s="155" t="s">
        <v>10006</v>
      </c>
      <c r="C909" s="155" t="s">
        <v>2154</v>
      </c>
      <c r="D909" s="155" t="s">
        <v>2179</v>
      </c>
      <c r="E909" s="157" t="s">
        <v>605</v>
      </c>
      <c r="F909" s="155" t="s">
        <v>1964</v>
      </c>
      <c r="G909" s="158" t="s">
        <v>703</v>
      </c>
      <c r="H909" s="155"/>
      <c r="I909" s="158">
        <v>1</v>
      </c>
      <c r="J909" s="155" t="s">
        <v>72</v>
      </c>
      <c r="K909" s="158" t="s">
        <v>55</v>
      </c>
      <c r="L909" s="114">
        <v>44531</v>
      </c>
      <c r="M909" s="114">
        <f t="shared" si="13"/>
        <v>44561</v>
      </c>
      <c r="N909" s="94">
        <f>EOMONTH(M909,0)</f>
        <v>44561</v>
      </c>
      <c r="O909" s="94">
        <f>EOMONTH(N909,0)</f>
        <v>44561</v>
      </c>
      <c r="P909" s="174" t="s">
        <v>2176</v>
      </c>
      <c r="Q909" s="92"/>
      <c r="R909" s="90" t="s">
        <v>1469</v>
      </c>
      <c r="S909" s="90"/>
      <c r="T909" s="95"/>
      <c r="U909" s="90" t="s">
        <v>1972</v>
      </c>
      <c r="V909" s="131"/>
    </row>
    <row r="910" spans="1:22" s="11" customFormat="1" ht="66" hidden="1" customHeight="1" x14ac:dyDescent="0.25">
      <c r="A910" s="89" t="s">
        <v>10005</v>
      </c>
      <c r="B910" s="155" t="s">
        <v>10006</v>
      </c>
      <c r="C910" s="155" t="s">
        <v>2154</v>
      </c>
      <c r="D910" s="155" t="s">
        <v>2180</v>
      </c>
      <c r="E910" s="157" t="s">
        <v>605</v>
      </c>
      <c r="F910" s="155" t="s">
        <v>502</v>
      </c>
      <c r="G910" s="158" t="s">
        <v>172</v>
      </c>
      <c r="H910" s="155"/>
      <c r="I910" s="158">
        <v>1</v>
      </c>
      <c r="J910" s="155" t="s">
        <v>72</v>
      </c>
      <c r="K910" s="158" t="s">
        <v>55</v>
      </c>
      <c r="L910" s="114">
        <v>44228</v>
      </c>
      <c r="M910" s="114">
        <f>EOMONTH(L910,3)</f>
        <v>44347</v>
      </c>
      <c r="N910" s="94">
        <v>44256</v>
      </c>
      <c r="O910" s="94">
        <v>44281</v>
      </c>
      <c r="P910" s="174" t="s">
        <v>2181</v>
      </c>
      <c r="Q910" s="92"/>
      <c r="R910" s="90" t="s">
        <v>1974</v>
      </c>
      <c r="S910" s="90"/>
      <c r="T910" s="95" t="s">
        <v>75</v>
      </c>
      <c r="U910" s="90"/>
      <c r="V910" s="131"/>
    </row>
    <row r="911" spans="1:22" s="11" customFormat="1" ht="66" hidden="1" customHeight="1" x14ac:dyDescent="0.25">
      <c r="A911" s="89" t="s">
        <v>10005</v>
      </c>
      <c r="B911" s="155" t="s">
        <v>10006</v>
      </c>
      <c r="C911" s="155" t="s">
        <v>2154</v>
      </c>
      <c r="D911" s="155" t="s">
        <v>2182</v>
      </c>
      <c r="E911" s="157" t="s">
        <v>605</v>
      </c>
      <c r="F911" s="155" t="s">
        <v>502</v>
      </c>
      <c r="G911" s="158" t="s">
        <v>172</v>
      </c>
      <c r="H911" s="155"/>
      <c r="I911" s="158">
        <v>1</v>
      </c>
      <c r="J911" s="155" t="s">
        <v>72</v>
      </c>
      <c r="K911" s="158" t="s">
        <v>55</v>
      </c>
      <c r="L911" s="114">
        <v>44317</v>
      </c>
      <c r="M911" s="114">
        <v>44407</v>
      </c>
      <c r="N911" s="94">
        <v>44369</v>
      </c>
      <c r="O911" s="94">
        <v>44376</v>
      </c>
      <c r="P911" s="174" t="s">
        <v>2183</v>
      </c>
      <c r="Q911" s="92"/>
      <c r="R911" s="90" t="s">
        <v>2163</v>
      </c>
      <c r="S911" s="90"/>
      <c r="T911" s="95" t="s">
        <v>66</v>
      </c>
      <c r="U911" s="90"/>
      <c r="V911" s="131"/>
    </row>
    <row r="912" spans="1:22" s="11" customFormat="1" ht="66" hidden="1" customHeight="1" x14ac:dyDescent="0.25">
      <c r="A912" s="89" t="s">
        <v>10005</v>
      </c>
      <c r="B912" s="155" t="s">
        <v>10006</v>
      </c>
      <c r="C912" s="155" t="s">
        <v>2154</v>
      </c>
      <c r="D912" s="155" t="s">
        <v>2184</v>
      </c>
      <c r="E912" s="157" t="s">
        <v>605</v>
      </c>
      <c r="F912" s="155" t="s">
        <v>502</v>
      </c>
      <c r="G912" s="158" t="s">
        <v>172</v>
      </c>
      <c r="H912" s="155"/>
      <c r="I912" s="158">
        <v>1</v>
      </c>
      <c r="J912" s="155" t="s">
        <v>72</v>
      </c>
      <c r="K912" s="158" t="s">
        <v>55</v>
      </c>
      <c r="L912" s="190">
        <v>44440</v>
      </c>
      <c r="M912" s="190">
        <f t="shared" ref="M912:M933" si="14">EOMONTH(L912,0)</f>
        <v>44469</v>
      </c>
      <c r="N912" s="94">
        <v>44448</v>
      </c>
      <c r="O912" s="94">
        <v>44468</v>
      </c>
      <c r="P912" s="174" t="s">
        <v>2185</v>
      </c>
      <c r="Q912" s="92"/>
      <c r="R912" s="90" t="s">
        <v>2163</v>
      </c>
      <c r="S912" s="90"/>
      <c r="T912" s="95" t="s">
        <v>66</v>
      </c>
      <c r="U912" s="90"/>
      <c r="V912" s="131"/>
    </row>
    <row r="913" spans="1:22" s="11" customFormat="1" ht="66" hidden="1" customHeight="1" x14ac:dyDescent="0.25">
      <c r="A913" s="89" t="s">
        <v>10005</v>
      </c>
      <c r="B913" s="155" t="s">
        <v>10006</v>
      </c>
      <c r="C913" s="155" t="s">
        <v>2154</v>
      </c>
      <c r="D913" s="155" t="s">
        <v>2186</v>
      </c>
      <c r="E913" s="157" t="s">
        <v>605</v>
      </c>
      <c r="F913" s="155" t="s">
        <v>502</v>
      </c>
      <c r="G913" s="158" t="s">
        <v>172</v>
      </c>
      <c r="H913" s="155"/>
      <c r="I913" s="158">
        <v>1</v>
      </c>
      <c r="J913" s="155" t="s">
        <v>72</v>
      </c>
      <c r="K913" s="158" t="s">
        <v>55</v>
      </c>
      <c r="L913" s="114">
        <v>44531</v>
      </c>
      <c r="M913" s="114">
        <f t="shared" si="14"/>
        <v>44561</v>
      </c>
      <c r="N913" s="114" t="s">
        <v>496</v>
      </c>
      <c r="O913" s="114" t="s">
        <v>496</v>
      </c>
      <c r="P913" s="174"/>
      <c r="Q913" s="92"/>
      <c r="R913" s="90"/>
      <c r="S913" s="90"/>
      <c r="T913" s="95"/>
      <c r="U913" s="90"/>
      <c r="V913" s="131"/>
    </row>
    <row r="914" spans="1:22" s="11" customFormat="1" ht="66" hidden="1" customHeight="1" x14ac:dyDescent="0.25">
      <c r="A914" s="89" t="s">
        <v>10005</v>
      </c>
      <c r="B914" s="155" t="s">
        <v>10006</v>
      </c>
      <c r="C914" s="155" t="s">
        <v>2154</v>
      </c>
      <c r="D914" s="155" t="s">
        <v>2187</v>
      </c>
      <c r="E914" s="157" t="s">
        <v>605</v>
      </c>
      <c r="F914" s="90" t="s">
        <v>1986</v>
      </c>
      <c r="G914" s="158" t="s">
        <v>172</v>
      </c>
      <c r="H914" s="155"/>
      <c r="I914" s="158">
        <v>1</v>
      </c>
      <c r="J914" s="155" t="s">
        <v>72</v>
      </c>
      <c r="K914" s="158" t="s">
        <v>55</v>
      </c>
      <c r="L914" s="114">
        <v>44256</v>
      </c>
      <c r="M914" s="114">
        <f t="shared" si="14"/>
        <v>44286</v>
      </c>
      <c r="N914" s="94">
        <v>44272</v>
      </c>
      <c r="O914" s="94">
        <v>44272</v>
      </c>
      <c r="P914" s="174" t="s">
        <v>2188</v>
      </c>
      <c r="Q914" s="92"/>
      <c r="R914" s="90" t="s">
        <v>2189</v>
      </c>
      <c r="S914" s="90"/>
      <c r="T914" s="95" t="s">
        <v>75</v>
      </c>
      <c r="U914" s="90"/>
      <c r="V914" s="131"/>
    </row>
    <row r="915" spans="1:22" s="11" customFormat="1" ht="66" hidden="1" customHeight="1" x14ac:dyDescent="0.25">
      <c r="A915" s="89" t="s">
        <v>10005</v>
      </c>
      <c r="B915" s="155" t="s">
        <v>10006</v>
      </c>
      <c r="C915" s="155" t="s">
        <v>2154</v>
      </c>
      <c r="D915" s="155" t="s">
        <v>2190</v>
      </c>
      <c r="E915" s="157" t="s">
        <v>605</v>
      </c>
      <c r="F915" s="90" t="s">
        <v>1986</v>
      </c>
      <c r="G915" s="158" t="s">
        <v>168</v>
      </c>
      <c r="H915" s="155"/>
      <c r="I915" s="158">
        <v>1</v>
      </c>
      <c r="J915" s="155" t="s">
        <v>72</v>
      </c>
      <c r="K915" s="158" t="s">
        <v>55</v>
      </c>
      <c r="L915" s="114">
        <v>44501</v>
      </c>
      <c r="M915" s="212">
        <f t="shared" si="14"/>
        <v>44530</v>
      </c>
      <c r="N915" s="94" t="s">
        <v>496</v>
      </c>
      <c r="O915" s="94" t="s">
        <v>496</v>
      </c>
      <c r="P915" s="174"/>
      <c r="Q915" s="92"/>
      <c r="R915" s="90"/>
      <c r="S915" s="90"/>
      <c r="T915" s="95"/>
      <c r="U915" s="90"/>
      <c r="V915" s="131"/>
    </row>
    <row r="916" spans="1:22" s="11" customFormat="1" ht="66" hidden="1" customHeight="1" x14ac:dyDescent="0.25">
      <c r="A916" s="89" t="s">
        <v>10005</v>
      </c>
      <c r="B916" s="155" t="s">
        <v>10006</v>
      </c>
      <c r="C916" s="155" t="s">
        <v>2154</v>
      </c>
      <c r="D916" s="155" t="s">
        <v>2191</v>
      </c>
      <c r="E916" s="157" t="s">
        <v>605</v>
      </c>
      <c r="F916" s="90" t="s">
        <v>1986</v>
      </c>
      <c r="G916" s="158" t="s">
        <v>172</v>
      </c>
      <c r="H916" s="155"/>
      <c r="I916" s="158">
        <v>1</v>
      </c>
      <c r="J916" s="155" t="s">
        <v>72</v>
      </c>
      <c r="K916" s="158" t="s">
        <v>55</v>
      </c>
      <c r="L916" s="114">
        <v>44440</v>
      </c>
      <c r="M916" s="114">
        <f t="shared" si="14"/>
        <v>44469</v>
      </c>
      <c r="N916" s="94" t="s">
        <v>496</v>
      </c>
      <c r="O916" s="94" t="s">
        <v>496</v>
      </c>
      <c r="P916" s="174"/>
      <c r="Q916" s="92"/>
      <c r="R916" s="90"/>
      <c r="S916" s="90"/>
      <c r="T916" s="95"/>
      <c r="U916" s="90"/>
      <c r="V916" s="131"/>
    </row>
    <row r="917" spans="1:22" s="11" customFormat="1" ht="66" hidden="1" customHeight="1" x14ac:dyDescent="0.25">
      <c r="A917" s="89" t="s">
        <v>10005</v>
      </c>
      <c r="B917" s="155" t="s">
        <v>10006</v>
      </c>
      <c r="C917" s="155" t="s">
        <v>2154</v>
      </c>
      <c r="D917" s="155" t="s">
        <v>2192</v>
      </c>
      <c r="E917" s="157" t="s">
        <v>605</v>
      </c>
      <c r="F917" s="90" t="s">
        <v>1986</v>
      </c>
      <c r="G917" s="158" t="s">
        <v>172</v>
      </c>
      <c r="H917" s="155"/>
      <c r="I917" s="158">
        <v>1</v>
      </c>
      <c r="J917" s="155" t="s">
        <v>72</v>
      </c>
      <c r="K917" s="158" t="s">
        <v>55</v>
      </c>
      <c r="L917" s="114">
        <v>44531</v>
      </c>
      <c r="M917" s="114">
        <f t="shared" si="14"/>
        <v>44561</v>
      </c>
      <c r="N917" s="94" t="s">
        <v>496</v>
      </c>
      <c r="O917" s="94" t="s">
        <v>496</v>
      </c>
      <c r="P917" s="174"/>
      <c r="Q917" s="92"/>
      <c r="R917" s="90"/>
      <c r="S917" s="90"/>
      <c r="T917" s="95"/>
      <c r="U917" s="90"/>
      <c r="V917" s="131"/>
    </row>
    <row r="918" spans="1:22" s="11" customFormat="1" ht="66" hidden="1" customHeight="1" x14ac:dyDescent="0.25">
      <c r="A918" s="89" t="s">
        <v>10005</v>
      </c>
      <c r="B918" s="155" t="s">
        <v>10006</v>
      </c>
      <c r="C918" s="155" t="s">
        <v>2154</v>
      </c>
      <c r="D918" s="155" t="s">
        <v>2193</v>
      </c>
      <c r="E918" s="157" t="s">
        <v>605</v>
      </c>
      <c r="F918" s="90" t="s">
        <v>1999</v>
      </c>
      <c r="G918" s="158" t="s">
        <v>172</v>
      </c>
      <c r="H918" s="155"/>
      <c r="I918" s="158">
        <v>1</v>
      </c>
      <c r="J918" s="155" t="s">
        <v>72</v>
      </c>
      <c r="K918" s="158" t="s">
        <v>55</v>
      </c>
      <c r="L918" s="114">
        <v>44256</v>
      </c>
      <c r="M918" s="114">
        <f t="shared" si="14"/>
        <v>44286</v>
      </c>
      <c r="N918" s="94">
        <v>44258</v>
      </c>
      <c r="O918" s="94">
        <v>44259</v>
      </c>
      <c r="P918" s="174" t="s">
        <v>2194</v>
      </c>
      <c r="Q918" s="92" t="s">
        <v>2195</v>
      </c>
      <c r="R918" s="90" t="s">
        <v>2196</v>
      </c>
      <c r="S918" s="90"/>
      <c r="T918" s="95" t="s">
        <v>75</v>
      </c>
      <c r="U918" s="90"/>
      <c r="V918" s="131"/>
    </row>
    <row r="919" spans="1:22" s="11" customFormat="1" ht="66" hidden="1" customHeight="1" x14ac:dyDescent="0.25">
      <c r="A919" s="89" t="s">
        <v>10005</v>
      </c>
      <c r="B919" s="155" t="s">
        <v>10006</v>
      </c>
      <c r="C919" s="155" t="s">
        <v>2154</v>
      </c>
      <c r="D919" s="155" t="s">
        <v>2197</v>
      </c>
      <c r="E919" s="157" t="s">
        <v>605</v>
      </c>
      <c r="F919" s="90" t="s">
        <v>1999</v>
      </c>
      <c r="G919" s="158" t="s">
        <v>172</v>
      </c>
      <c r="H919" s="155"/>
      <c r="I919" s="158">
        <v>1</v>
      </c>
      <c r="J919" s="155" t="s">
        <v>72</v>
      </c>
      <c r="K919" s="158" t="s">
        <v>55</v>
      </c>
      <c r="L919" s="114">
        <v>44348</v>
      </c>
      <c r="M919" s="114">
        <f t="shared" si="14"/>
        <v>44377</v>
      </c>
      <c r="N919" s="94" t="s">
        <v>496</v>
      </c>
      <c r="O919" s="94" t="s">
        <v>496</v>
      </c>
      <c r="P919" s="174"/>
      <c r="Q919" s="92"/>
      <c r="R919" s="90"/>
      <c r="S919" s="90"/>
      <c r="T919" s="95"/>
      <c r="U919" s="90"/>
      <c r="V919" s="131"/>
    </row>
    <row r="920" spans="1:22" s="11" customFormat="1" ht="66" hidden="1" customHeight="1" x14ac:dyDescent="0.25">
      <c r="A920" s="89" t="s">
        <v>10005</v>
      </c>
      <c r="B920" s="155" t="s">
        <v>10006</v>
      </c>
      <c r="C920" s="155" t="s">
        <v>2154</v>
      </c>
      <c r="D920" s="155" t="s">
        <v>2198</v>
      </c>
      <c r="E920" s="157" t="s">
        <v>605</v>
      </c>
      <c r="F920" s="90" t="s">
        <v>1999</v>
      </c>
      <c r="G920" s="158" t="s">
        <v>172</v>
      </c>
      <c r="H920" s="155"/>
      <c r="I920" s="158">
        <v>1</v>
      </c>
      <c r="J920" s="155" t="s">
        <v>72</v>
      </c>
      <c r="K920" s="158" t="s">
        <v>55</v>
      </c>
      <c r="L920" s="114">
        <v>44440</v>
      </c>
      <c r="M920" s="114">
        <f t="shared" si="14"/>
        <v>44469</v>
      </c>
      <c r="N920" s="94" t="s">
        <v>496</v>
      </c>
      <c r="O920" s="94" t="s">
        <v>496</v>
      </c>
      <c r="P920" s="174"/>
      <c r="Q920" s="92"/>
      <c r="R920" s="90"/>
      <c r="S920" s="90"/>
      <c r="T920" s="95"/>
      <c r="U920" s="90"/>
      <c r="V920" s="131"/>
    </row>
    <row r="921" spans="1:22" s="11" customFormat="1" ht="66" hidden="1" customHeight="1" x14ac:dyDescent="0.25">
      <c r="A921" s="89" t="s">
        <v>10005</v>
      </c>
      <c r="B921" s="155" t="s">
        <v>10006</v>
      </c>
      <c r="C921" s="155" t="s">
        <v>2154</v>
      </c>
      <c r="D921" s="155" t="s">
        <v>2199</v>
      </c>
      <c r="E921" s="157" t="s">
        <v>605</v>
      </c>
      <c r="F921" s="90" t="s">
        <v>1999</v>
      </c>
      <c r="G921" s="158" t="s">
        <v>172</v>
      </c>
      <c r="H921" s="155"/>
      <c r="I921" s="158">
        <v>1</v>
      </c>
      <c r="J921" s="155" t="s">
        <v>72</v>
      </c>
      <c r="K921" s="158" t="s">
        <v>55</v>
      </c>
      <c r="L921" s="114">
        <v>44531</v>
      </c>
      <c r="M921" s="114">
        <f t="shared" si="14"/>
        <v>44561</v>
      </c>
      <c r="N921" s="94" t="s">
        <v>496</v>
      </c>
      <c r="O921" s="94" t="s">
        <v>496</v>
      </c>
      <c r="P921" s="174"/>
      <c r="Q921" s="92"/>
      <c r="R921" s="90"/>
      <c r="S921" s="90"/>
      <c r="T921" s="95"/>
      <c r="U921" s="90"/>
      <c r="V921" s="131"/>
    </row>
    <row r="922" spans="1:22" s="11" customFormat="1" ht="66" hidden="1" customHeight="1" x14ac:dyDescent="0.25">
      <c r="A922" s="89" t="s">
        <v>10005</v>
      </c>
      <c r="B922" s="155" t="s">
        <v>10006</v>
      </c>
      <c r="C922" s="155" t="s">
        <v>2154</v>
      </c>
      <c r="D922" s="155" t="s">
        <v>2200</v>
      </c>
      <c r="E922" s="157" t="s">
        <v>605</v>
      </c>
      <c r="F922" s="155" t="s">
        <v>2011</v>
      </c>
      <c r="G922" s="158" t="s">
        <v>172</v>
      </c>
      <c r="H922" s="155"/>
      <c r="I922" s="158">
        <v>1</v>
      </c>
      <c r="J922" s="155" t="s">
        <v>72</v>
      </c>
      <c r="K922" s="158" t="s">
        <v>55</v>
      </c>
      <c r="L922" s="114">
        <v>44256</v>
      </c>
      <c r="M922" s="114">
        <f t="shared" si="14"/>
        <v>44286</v>
      </c>
      <c r="N922" s="94">
        <v>44272</v>
      </c>
      <c r="O922" s="94">
        <v>44272</v>
      </c>
      <c r="P922" s="174" t="s">
        <v>2201</v>
      </c>
      <c r="Q922" s="92"/>
      <c r="R922" s="90" t="s">
        <v>2035</v>
      </c>
      <c r="S922" s="90"/>
      <c r="T922" s="95" t="s">
        <v>75</v>
      </c>
      <c r="U922" s="90"/>
      <c r="V922" s="131"/>
    </row>
    <row r="923" spans="1:22" s="11" customFormat="1" ht="66" hidden="1" customHeight="1" x14ac:dyDescent="0.25">
      <c r="A923" s="89" t="s">
        <v>10005</v>
      </c>
      <c r="B923" s="155" t="s">
        <v>10006</v>
      </c>
      <c r="C923" s="155" t="s">
        <v>2154</v>
      </c>
      <c r="D923" s="155" t="s">
        <v>2202</v>
      </c>
      <c r="E923" s="157" t="s">
        <v>605</v>
      </c>
      <c r="F923" s="155" t="s">
        <v>2011</v>
      </c>
      <c r="G923" s="158" t="s">
        <v>172</v>
      </c>
      <c r="H923" s="155"/>
      <c r="I923" s="158">
        <v>1</v>
      </c>
      <c r="J923" s="155" t="s">
        <v>72</v>
      </c>
      <c r="K923" s="158" t="s">
        <v>55</v>
      </c>
      <c r="L923" s="114">
        <v>44348</v>
      </c>
      <c r="M923" s="114">
        <f>EOMONTH(L923,0)</f>
        <v>44377</v>
      </c>
      <c r="N923" s="94" t="s">
        <v>496</v>
      </c>
      <c r="O923" s="94" t="s">
        <v>496</v>
      </c>
      <c r="P923" s="174"/>
      <c r="Q923" s="92"/>
      <c r="R923" s="90"/>
      <c r="S923" s="90"/>
      <c r="T923" s="95"/>
      <c r="U923" s="90"/>
      <c r="V923" s="131"/>
    </row>
    <row r="924" spans="1:22" s="11" customFormat="1" ht="66" hidden="1" customHeight="1" x14ac:dyDescent="0.25">
      <c r="A924" s="89" t="s">
        <v>10005</v>
      </c>
      <c r="B924" s="155" t="s">
        <v>10006</v>
      </c>
      <c r="C924" s="155" t="s">
        <v>2154</v>
      </c>
      <c r="D924" s="155" t="s">
        <v>2203</v>
      </c>
      <c r="E924" s="157" t="s">
        <v>605</v>
      </c>
      <c r="F924" s="155" t="s">
        <v>2011</v>
      </c>
      <c r="G924" s="158" t="s">
        <v>172</v>
      </c>
      <c r="H924" s="155"/>
      <c r="I924" s="158">
        <v>1</v>
      </c>
      <c r="J924" s="155" t="s">
        <v>72</v>
      </c>
      <c r="K924" s="158" t="s">
        <v>55</v>
      </c>
      <c r="L924" s="114">
        <v>44440</v>
      </c>
      <c r="M924" s="114">
        <f t="shared" si="14"/>
        <v>44469</v>
      </c>
      <c r="N924" s="94" t="s">
        <v>496</v>
      </c>
      <c r="O924" s="94" t="s">
        <v>496</v>
      </c>
      <c r="P924" s="174"/>
      <c r="Q924" s="92"/>
      <c r="R924" s="90"/>
      <c r="S924" s="90"/>
      <c r="T924" s="95"/>
      <c r="U924" s="90"/>
      <c r="V924" s="131"/>
    </row>
    <row r="925" spans="1:22" s="11" customFormat="1" ht="66" hidden="1" customHeight="1" x14ac:dyDescent="0.25">
      <c r="A925" s="89" t="s">
        <v>10005</v>
      </c>
      <c r="B925" s="155" t="s">
        <v>10006</v>
      </c>
      <c r="C925" s="155" t="s">
        <v>2154</v>
      </c>
      <c r="D925" s="155" t="s">
        <v>2204</v>
      </c>
      <c r="E925" s="157" t="s">
        <v>605</v>
      </c>
      <c r="F925" s="155" t="s">
        <v>2011</v>
      </c>
      <c r="G925" s="158" t="s">
        <v>172</v>
      </c>
      <c r="H925" s="155"/>
      <c r="I925" s="158">
        <v>1</v>
      </c>
      <c r="J925" s="155" t="s">
        <v>72</v>
      </c>
      <c r="K925" s="158" t="s">
        <v>55</v>
      </c>
      <c r="L925" s="114">
        <v>44531</v>
      </c>
      <c r="M925" s="114">
        <f t="shared" si="14"/>
        <v>44561</v>
      </c>
      <c r="N925" s="94" t="s">
        <v>496</v>
      </c>
      <c r="O925" s="94" t="s">
        <v>496</v>
      </c>
      <c r="P925" s="174"/>
      <c r="Q925" s="92"/>
      <c r="R925" s="90"/>
      <c r="S925" s="90"/>
      <c r="T925" s="95"/>
      <c r="U925" s="90"/>
      <c r="V925" s="131"/>
    </row>
    <row r="926" spans="1:22" s="11" customFormat="1" ht="66" hidden="1" customHeight="1" x14ac:dyDescent="0.25">
      <c r="A926" s="89" t="s">
        <v>10005</v>
      </c>
      <c r="B926" s="155" t="s">
        <v>10006</v>
      </c>
      <c r="C926" s="155" t="s">
        <v>2154</v>
      </c>
      <c r="D926" s="155" t="s">
        <v>2205</v>
      </c>
      <c r="E926" s="157" t="s">
        <v>605</v>
      </c>
      <c r="F926" s="90" t="s">
        <v>51</v>
      </c>
      <c r="G926" s="158" t="s">
        <v>168</v>
      </c>
      <c r="H926" s="155" t="s">
        <v>2206</v>
      </c>
      <c r="I926" s="158">
        <v>1</v>
      </c>
      <c r="J926" s="155" t="s">
        <v>72</v>
      </c>
      <c r="K926" s="158" t="s">
        <v>55</v>
      </c>
      <c r="L926" s="114">
        <v>44287</v>
      </c>
      <c r="M926" s="114">
        <f t="shared" si="14"/>
        <v>44316</v>
      </c>
      <c r="N926" s="94">
        <v>44298</v>
      </c>
      <c r="O926" s="94">
        <v>44300</v>
      </c>
      <c r="P926" s="174" t="s">
        <v>2207</v>
      </c>
      <c r="Q926" s="92"/>
      <c r="R926" s="90" t="s">
        <v>197</v>
      </c>
      <c r="S926" s="90"/>
      <c r="T926" s="95" t="s">
        <v>75</v>
      </c>
      <c r="U926" s="90"/>
      <c r="V926" s="131"/>
    </row>
    <row r="927" spans="1:22" s="11" customFormat="1" ht="66" hidden="1" customHeight="1" x14ac:dyDescent="0.25">
      <c r="A927" s="89" t="s">
        <v>10005</v>
      </c>
      <c r="B927" s="155" t="s">
        <v>10006</v>
      </c>
      <c r="C927" s="155" t="s">
        <v>2154</v>
      </c>
      <c r="D927" s="155" t="s">
        <v>2205</v>
      </c>
      <c r="E927" s="157" t="s">
        <v>605</v>
      </c>
      <c r="F927" s="90" t="s">
        <v>51</v>
      </c>
      <c r="G927" s="158" t="s">
        <v>168</v>
      </c>
      <c r="H927" s="155" t="s">
        <v>2208</v>
      </c>
      <c r="I927" s="158">
        <v>1</v>
      </c>
      <c r="J927" s="155" t="s">
        <v>72</v>
      </c>
      <c r="K927" s="158" t="s">
        <v>55</v>
      </c>
      <c r="L927" s="114">
        <v>44287</v>
      </c>
      <c r="M927" s="114">
        <f t="shared" si="14"/>
        <v>44316</v>
      </c>
      <c r="N927" s="94">
        <v>44298</v>
      </c>
      <c r="O927" s="94">
        <v>44300</v>
      </c>
      <c r="P927" s="174" t="s">
        <v>2207</v>
      </c>
      <c r="Q927" s="92"/>
      <c r="R927" s="90" t="s">
        <v>197</v>
      </c>
      <c r="S927" s="90"/>
      <c r="T927" s="95" t="s">
        <v>75</v>
      </c>
      <c r="U927" s="90"/>
      <c r="V927" s="131"/>
    </row>
    <row r="928" spans="1:22" s="11" customFormat="1" ht="66" hidden="1" customHeight="1" x14ac:dyDescent="0.25">
      <c r="A928" s="89" t="s">
        <v>10005</v>
      </c>
      <c r="B928" s="155" t="s">
        <v>10006</v>
      </c>
      <c r="C928" s="155" t="s">
        <v>2154</v>
      </c>
      <c r="D928" s="155" t="s">
        <v>2205</v>
      </c>
      <c r="E928" s="157" t="s">
        <v>605</v>
      </c>
      <c r="F928" s="90" t="s">
        <v>51</v>
      </c>
      <c r="G928" s="158" t="s">
        <v>168</v>
      </c>
      <c r="H928" s="155" t="s">
        <v>2209</v>
      </c>
      <c r="I928" s="158">
        <v>1</v>
      </c>
      <c r="J928" s="155" t="s">
        <v>72</v>
      </c>
      <c r="K928" s="158" t="s">
        <v>55</v>
      </c>
      <c r="L928" s="114">
        <v>44287</v>
      </c>
      <c r="M928" s="114">
        <f t="shared" si="14"/>
        <v>44316</v>
      </c>
      <c r="N928" s="94">
        <v>44306</v>
      </c>
      <c r="O928" s="94">
        <v>44306</v>
      </c>
      <c r="P928" s="174" t="s">
        <v>232</v>
      </c>
      <c r="Q928" s="92"/>
      <c r="R928" s="90" t="s">
        <v>197</v>
      </c>
      <c r="S928" s="90"/>
      <c r="T928" s="95" t="s">
        <v>75</v>
      </c>
      <c r="U928" s="90"/>
      <c r="V928" s="131"/>
    </row>
    <row r="929" spans="1:22" s="11" customFormat="1" ht="66" hidden="1" customHeight="1" x14ac:dyDescent="0.25">
      <c r="A929" s="89" t="s">
        <v>10005</v>
      </c>
      <c r="B929" s="155" t="s">
        <v>10006</v>
      </c>
      <c r="C929" s="155" t="s">
        <v>2154</v>
      </c>
      <c r="D929" s="155" t="s">
        <v>2210</v>
      </c>
      <c r="E929" s="157" t="s">
        <v>605</v>
      </c>
      <c r="F929" s="155" t="s">
        <v>2029</v>
      </c>
      <c r="G929" s="158" t="s">
        <v>172</v>
      </c>
      <c r="H929" s="155"/>
      <c r="I929" s="158">
        <v>1</v>
      </c>
      <c r="J929" s="155" t="s">
        <v>72</v>
      </c>
      <c r="K929" s="158" t="s">
        <v>55</v>
      </c>
      <c r="L929" s="114">
        <v>44228</v>
      </c>
      <c r="M929" s="114">
        <f t="shared" si="14"/>
        <v>44255</v>
      </c>
      <c r="N929" s="94">
        <v>44245</v>
      </c>
      <c r="O929" s="94">
        <v>44245</v>
      </c>
      <c r="P929" s="174" t="s">
        <v>2211</v>
      </c>
      <c r="Q929" s="92"/>
      <c r="R929" s="90" t="s">
        <v>1674</v>
      </c>
      <c r="S929" s="90"/>
      <c r="T929" s="95" t="s">
        <v>75</v>
      </c>
      <c r="U929" s="90"/>
      <c r="V929" s="131"/>
    </row>
    <row r="930" spans="1:22" s="11" customFormat="1" ht="66" hidden="1" customHeight="1" x14ac:dyDescent="0.25">
      <c r="A930" s="89" t="s">
        <v>10005</v>
      </c>
      <c r="B930" s="155" t="s">
        <v>10006</v>
      </c>
      <c r="C930" s="155" t="s">
        <v>2154</v>
      </c>
      <c r="D930" s="155" t="s">
        <v>2212</v>
      </c>
      <c r="E930" s="157" t="s">
        <v>605</v>
      </c>
      <c r="F930" s="155" t="s">
        <v>2029</v>
      </c>
      <c r="G930" s="158" t="s">
        <v>172</v>
      </c>
      <c r="H930" s="155"/>
      <c r="I930" s="158">
        <v>1</v>
      </c>
      <c r="J930" s="155" t="s">
        <v>72</v>
      </c>
      <c r="K930" s="158" t="s">
        <v>55</v>
      </c>
      <c r="L930" s="114">
        <v>44317</v>
      </c>
      <c r="M930" s="114">
        <f t="shared" si="14"/>
        <v>44347</v>
      </c>
      <c r="N930" s="94">
        <v>44342</v>
      </c>
      <c r="O930" s="94">
        <v>44343</v>
      </c>
      <c r="P930" s="174" t="s">
        <v>2213</v>
      </c>
      <c r="Q930" s="92" t="s">
        <v>2214</v>
      </c>
      <c r="R930" s="90" t="s">
        <v>2215</v>
      </c>
      <c r="S930" s="90"/>
      <c r="T930" s="95" t="s">
        <v>75</v>
      </c>
      <c r="U930" s="90"/>
      <c r="V930" s="131"/>
    </row>
    <row r="931" spans="1:22" s="11" customFormat="1" ht="66" hidden="1" customHeight="1" x14ac:dyDescent="0.25">
      <c r="A931" s="89" t="s">
        <v>10005</v>
      </c>
      <c r="B931" s="155" t="s">
        <v>10006</v>
      </c>
      <c r="C931" s="155" t="s">
        <v>2154</v>
      </c>
      <c r="D931" s="155" t="s">
        <v>2216</v>
      </c>
      <c r="E931" s="157" t="s">
        <v>605</v>
      </c>
      <c r="F931" s="155" t="s">
        <v>2029</v>
      </c>
      <c r="G931" s="158" t="s">
        <v>172</v>
      </c>
      <c r="H931" s="155"/>
      <c r="I931" s="158">
        <v>1</v>
      </c>
      <c r="J931" s="155" t="s">
        <v>72</v>
      </c>
      <c r="K931" s="158" t="s">
        <v>55</v>
      </c>
      <c r="L931" s="190">
        <v>44440</v>
      </c>
      <c r="M931" s="190">
        <f>EOMONTH(L931,0)</f>
        <v>44469</v>
      </c>
      <c r="N931" s="94">
        <v>44453</v>
      </c>
      <c r="O931" s="94">
        <v>44468</v>
      </c>
      <c r="P931" s="174" t="s">
        <v>2217</v>
      </c>
      <c r="Q931" s="92"/>
      <c r="R931" s="90" t="s">
        <v>2218</v>
      </c>
      <c r="S931" s="90"/>
      <c r="T931" s="95" t="s">
        <v>66</v>
      </c>
      <c r="U931" s="90"/>
      <c r="V931" s="131"/>
    </row>
    <row r="932" spans="1:22" s="11" customFormat="1" ht="66" hidden="1" customHeight="1" x14ac:dyDescent="0.25">
      <c r="A932" s="89" t="s">
        <v>10005</v>
      </c>
      <c r="B932" s="155" t="s">
        <v>10006</v>
      </c>
      <c r="C932" s="155" t="s">
        <v>2154</v>
      </c>
      <c r="D932" s="155" t="s">
        <v>2219</v>
      </c>
      <c r="E932" s="157" t="s">
        <v>605</v>
      </c>
      <c r="F932" s="155" t="s">
        <v>2029</v>
      </c>
      <c r="G932" s="158" t="s">
        <v>172</v>
      </c>
      <c r="H932" s="155"/>
      <c r="I932" s="158">
        <v>1</v>
      </c>
      <c r="J932" s="155" t="s">
        <v>72</v>
      </c>
      <c r="K932" s="158" t="s">
        <v>55</v>
      </c>
      <c r="L932" s="114">
        <v>44501</v>
      </c>
      <c r="M932" s="114">
        <f t="shared" si="14"/>
        <v>44530</v>
      </c>
      <c r="N932" s="94" t="s">
        <v>496</v>
      </c>
      <c r="O932" s="94" t="s">
        <v>496</v>
      </c>
      <c r="P932" s="174"/>
      <c r="Q932" s="92"/>
      <c r="R932" s="90"/>
      <c r="S932" s="90"/>
      <c r="T932" s="95"/>
      <c r="U932" s="90"/>
      <c r="V932" s="131"/>
    </row>
    <row r="933" spans="1:22" s="11" customFormat="1" ht="66" hidden="1" customHeight="1" x14ac:dyDescent="0.25">
      <c r="A933" s="89" t="s">
        <v>10005</v>
      </c>
      <c r="B933" s="155" t="s">
        <v>10006</v>
      </c>
      <c r="C933" s="155" t="s">
        <v>2154</v>
      </c>
      <c r="D933" s="155" t="s">
        <v>2220</v>
      </c>
      <c r="E933" s="157" t="s">
        <v>605</v>
      </c>
      <c r="F933" s="155" t="s">
        <v>2050</v>
      </c>
      <c r="G933" s="158" t="s">
        <v>172</v>
      </c>
      <c r="H933" s="155"/>
      <c r="I933" s="158">
        <v>1</v>
      </c>
      <c r="J933" s="155" t="s">
        <v>72</v>
      </c>
      <c r="K933" s="158" t="s">
        <v>55</v>
      </c>
      <c r="L933" s="114">
        <v>44228</v>
      </c>
      <c r="M933" s="114">
        <f t="shared" si="14"/>
        <v>44255</v>
      </c>
      <c r="N933" s="94">
        <v>44228</v>
      </c>
      <c r="O933" s="94">
        <v>44229</v>
      </c>
      <c r="P933" s="174" t="s">
        <v>1603</v>
      </c>
      <c r="Q933" s="92"/>
      <c r="R933" s="90" t="s">
        <v>2221</v>
      </c>
      <c r="S933" s="90"/>
      <c r="T933" s="95" t="s">
        <v>75</v>
      </c>
      <c r="U933" s="90"/>
      <c r="V933" s="131"/>
    </row>
    <row r="934" spans="1:22" s="11" customFormat="1" ht="66" hidden="1" customHeight="1" x14ac:dyDescent="0.25">
      <c r="A934" s="89" t="s">
        <v>10005</v>
      </c>
      <c r="B934" s="155" t="s">
        <v>10006</v>
      </c>
      <c r="C934" s="155" t="s">
        <v>2154</v>
      </c>
      <c r="D934" s="155" t="s">
        <v>2222</v>
      </c>
      <c r="E934" s="157" t="s">
        <v>605</v>
      </c>
      <c r="F934" s="155" t="s">
        <v>2050</v>
      </c>
      <c r="G934" s="158" t="s">
        <v>172</v>
      </c>
      <c r="H934" s="155"/>
      <c r="I934" s="158">
        <v>1</v>
      </c>
      <c r="J934" s="155" t="s">
        <v>72</v>
      </c>
      <c r="K934" s="158" t="s">
        <v>55</v>
      </c>
      <c r="L934" s="114">
        <v>44378</v>
      </c>
      <c r="M934" s="114">
        <v>44407</v>
      </c>
      <c r="N934" s="94">
        <v>44390</v>
      </c>
      <c r="O934" s="94">
        <v>44391</v>
      </c>
      <c r="P934" s="174" t="s">
        <v>2223</v>
      </c>
      <c r="Q934" s="92"/>
      <c r="R934" s="90" t="s">
        <v>853</v>
      </c>
      <c r="S934" s="90"/>
      <c r="T934" s="95" t="s">
        <v>75</v>
      </c>
      <c r="U934" s="90"/>
      <c r="V934" s="131"/>
    </row>
    <row r="935" spans="1:22" s="11" customFormat="1" ht="66" hidden="1" customHeight="1" x14ac:dyDescent="0.25">
      <c r="A935" s="89" t="s">
        <v>10005</v>
      </c>
      <c r="B935" s="155" t="s">
        <v>10006</v>
      </c>
      <c r="C935" s="155" t="s">
        <v>2154</v>
      </c>
      <c r="D935" s="155" t="s">
        <v>2224</v>
      </c>
      <c r="E935" s="157" t="s">
        <v>605</v>
      </c>
      <c r="F935" s="155" t="s">
        <v>2050</v>
      </c>
      <c r="G935" s="158" t="s">
        <v>172</v>
      </c>
      <c r="H935" s="155"/>
      <c r="I935" s="158">
        <v>1</v>
      </c>
      <c r="J935" s="155" t="s">
        <v>72</v>
      </c>
      <c r="K935" s="158" t="s">
        <v>55</v>
      </c>
      <c r="L935" s="114">
        <v>44440</v>
      </c>
      <c r="M935" s="190">
        <f>EOMONTH(L935,0)</f>
        <v>44469</v>
      </c>
      <c r="N935" s="94" t="s">
        <v>496</v>
      </c>
      <c r="O935" s="94" t="s">
        <v>496</v>
      </c>
      <c r="P935" s="174"/>
      <c r="Q935" s="92"/>
      <c r="R935" s="90"/>
      <c r="S935" s="90"/>
      <c r="T935" s="95"/>
      <c r="U935" s="90"/>
      <c r="V935" s="131"/>
    </row>
    <row r="936" spans="1:22" s="11" customFormat="1" ht="66" hidden="1" customHeight="1" x14ac:dyDescent="0.25">
      <c r="A936" s="89" t="s">
        <v>10005</v>
      </c>
      <c r="B936" s="155" t="s">
        <v>10006</v>
      </c>
      <c r="C936" s="155" t="s">
        <v>2154</v>
      </c>
      <c r="D936" s="155" t="s">
        <v>2225</v>
      </c>
      <c r="E936" s="157" t="s">
        <v>605</v>
      </c>
      <c r="F936" s="155" t="s">
        <v>2050</v>
      </c>
      <c r="G936" s="158" t="s">
        <v>172</v>
      </c>
      <c r="H936" s="155"/>
      <c r="I936" s="158">
        <v>1</v>
      </c>
      <c r="J936" s="155" t="s">
        <v>72</v>
      </c>
      <c r="K936" s="158" t="s">
        <v>55</v>
      </c>
      <c r="L936" s="114">
        <v>44501</v>
      </c>
      <c r="M936" s="114">
        <f>EOMONTH(L936,0)</f>
        <v>44530</v>
      </c>
      <c r="N936" s="94">
        <v>44516</v>
      </c>
      <c r="O936" s="94">
        <v>44516</v>
      </c>
      <c r="P936" s="174" t="s">
        <v>2226</v>
      </c>
      <c r="Q936" s="92"/>
      <c r="R936" s="90" t="s">
        <v>2227</v>
      </c>
      <c r="S936" s="90"/>
      <c r="T936" s="95" t="s">
        <v>66</v>
      </c>
      <c r="U936" s="90"/>
      <c r="V936" s="131"/>
    </row>
    <row r="937" spans="1:22" s="11" customFormat="1" ht="66" hidden="1" customHeight="1" x14ac:dyDescent="0.25">
      <c r="A937" s="89" t="s">
        <v>10005</v>
      </c>
      <c r="B937" s="155" t="s">
        <v>10006</v>
      </c>
      <c r="C937" s="155" t="s">
        <v>2154</v>
      </c>
      <c r="D937" s="155" t="s">
        <v>2228</v>
      </c>
      <c r="E937" s="157" t="s">
        <v>605</v>
      </c>
      <c r="F937" s="155" t="s">
        <v>1204</v>
      </c>
      <c r="G937" s="158" t="s">
        <v>172</v>
      </c>
      <c r="H937" s="155"/>
      <c r="I937" s="158">
        <v>1</v>
      </c>
      <c r="J937" s="155" t="s">
        <v>72</v>
      </c>
      <c r="K937" s="158" t="s">
        <v>55</v>
      </c>
      <c r="L937" s="114">
        <v>44228</v>
      </c>
      <c r="M937" s="114">
        <f>EOMONTH(L937,0)</f>
        <v>44255</v>
      </c>
      <c r="N937" s="94">
        <v>44228</v>
      </c>
      <c r="O937" s="94">
        <v>44229</v>
      </c>
      <c r="P937" s="92" t="s">
        <v>2069</v>
      </c>
      <c r="Q937" s="92"/>
      <c r="R937" s="90" t="s">
        <v>2221</v>
      </c>
      <c r="S937" s="90"/>
      <c r="T937" s="95" t="s">
        <v>75</v>
      </c>
      <c r="U937" s="90"/>
      <c r="V937" s="131"/>
    </row>
    <row r="938" spans="1:22" s="11" customFormat="1" ht="66" hidden="1" customHeight="1" x14ac:dyDescent="0.25">
      <c r="A938" s="89" t="s">
        <v>10005</v>
      </c>
      <c r="B938" s="155" t="s">
        <v>10006</v>
      </c>
      <c r="C938" s="155" t="s">
        <v>2154</v>
      </c>
      <c r="D938" s="155" t="s">
        <v>2229</v>
      </c>
      <c r="E938" s="157" t="s">
        <v>605</v>
      </c>
      <c r="F938" s="155" t="s">
        <v>1204</v>
      </c>
      <c r="G938" s="158" t="s">
        <v>172</v>
      </c>
      <c r="H938" s="155"/>
      <c r="I938" s="158">
        <v>1</v>
      </c>
      <c r="J938" s="155" t="s">
        <v>72</v>
      </c>
      <c r="K938" s="158" t="s">
        <v>55</v>
      </c>
      <c r="L938" s="114">
        <v>44378</v>
      </c>
      <c r="M938" s="190">
        <v>44407</v>
      </c>
      <c r="N938" s="94">
        <v>44390</v>
      </c>
      <c r="O938" s="94">
        <v>44391</v>
      </c>
      <c r="P938" s="174" t="s">
        <v>2069</v>
      </c>
      <c r="Q938" s="92"/>
      <c r="R938" s="90" t="s">
        <v>853</v>
      </c>
      <c r="S938" s="90"/>
      <c r="T938" s="95" t="s">
        <v>75</v>
      </c>
      <c r="U938" s="90"/>
      <c r="V938" s="131"/>
    </row>
    <row r="939" spans="1:22" s="11" customFormat="1" ht="66" hidden="1" customHeight="1" x14ac:dyDescent="0.25">
      <c r="A939" s="89" t="s">
        <v>10005</v>
      </c>
      <c r="B939" s="155" t="s">
        <v>10006</v>
      </c>
      <c r="C939" s="155" t="s">
        <v>2154</v>
      </c>
      <c r="D939" s="155" t="s">
        <v>2230</v>
      </c>
      <c r="E939" s="157" t="s">
        <v>605</v>
      </c>
      <c r="F939" s="155" t="s">
        <v>1204</v>
      </c>
      <c r="G939" s="158" t="s">
        <v>172</v>
      </c>
      <c r="H939" s="155"/>
      <c r="I939" s="158">
        <v>1</v>
      </c>
      <c r="J939" s="155" t="s">
        <v>72</v>
      </c>
      <c r="K939" s="158" t="s">
        <v>55</v>
      </c>
      <c r="L939" s="114">
        <v>44440</v>
      </c>
      <c r="M939" s="190">
        <f>EOMONTH(L939,0)</f>
        <v>44469</v>
      </c>
      <c r="N939" s="94" t="s">
        <v>496</v>
      </c>
      <c r="O939" s="94" t="s">
        <v>496</v>
      </c>
      <c r="P939" s="215"/>
      <c r="Q939" s="92"/>
      <c r="R939" s="90"/>
      <c r="S939" s="90"/>
      <c r="T939" s="95"/>
      <c r="U939" s="90"/>
      <c r="V939" s="131"/>
    </row>
    <row r="940" spans="1:22" s="11" customFormat="1" ht="66" hidden="1" customHeight="1" x14ac:dyDescent="0.25">
      <c r="A940" s="89" t="s">
        <v>10005</v>
      </c>
      <c r="B940" s="155" t="s">
        <v>10006</v>
      </c>
      <c r="C940" s="155" t="s">
        <v>2154</v>
      </c>
      <c r="D940" s="155" t="s">
        <v>2231</v>
      </c>
      <c r="E940" s="157" t="s">
        <v>605</v>
      </c>
      <c r="F940" s="155" t="s">
        <v>1204</v>
      </c>
      <c r="G940" s="158" t="s">
        <v>172</v>
      </c>
      <c r="H940" s="155"/>
      <c r="I940" s="158">
        <v>1</v>
      </c>
      <c r="J940" s="155" t="s">
        <v>72</v>
      </c>
      <c r="K940" s="158" t="s">
        <v>55</v>
      </c>
      <c r="L940" s="114">
        <v>44501</v>
      </c>
      <c r="M940" s="114">
        <f>EOMONTH(L940,0)</f>
        <v>44530</v>
      </c>
      <c r="N940" s="94">
        <v>44516</v>
      </c>
      <c r="O940" s="94">
        <v>44516</v>
      </c>
      <c r="P940" s="174" t="s">
        <v>2232</v>
      </c>
      <c r="Q940" s="92"/>
      <c r="R940" s="90" t="s">
        <v>2227</v>
      </c>
      <c r="S940" s="90"/>
      <c r="T940" s="95" t="s">
        <v>66</v>
      </c>
      <c r="U940" s="90"/>
      <c r="V940" s="131"/>
    </row>
    <row r="941" spans="1:22" s="161" customFormat="1" ht="66" hidden="1" customHeight="1" x14ac:dyDescent="0.25">
      <c r="A941" s="89" t="s">
        <v>10005</v>
      </c>
      <c r="B941" s="155" t="s">
        <v>10006</v>
      </c>
      <c r="C941" s="155" t="s">
        <v>2154</v>
      </c>
      <c r="D941" s="155" t="s">
        <v>2233</v>
      </c>
      <c r="E941" s="157" t="s">
        <v>605</v>
      </c>
      <c r="F941" s="155" t="s">
        <v>878</v>
      </c>
      <c r="G941" s="158" t="s">
        <v>75</v>
      </c>
      <c r="H941" s="155"/>
      <c r="I941" s="158">
        <v>1</v>
      </c>
      <c r="J941" s="155" t="s">
        <v>72</v>
      </c>
      <c r="K941" s="158" t="s">
        <v>55</v>
      </c>
      <c r="L941" s="190">
        <v>44378</v>
      </c>
      <c r="M941" s="190">
        <v>44407</v>
      </c>
      <c r="N941" s="127">
        <v>44391</v>
      </c>
      <c r="O941" s="127">
        <v>44407</v>
      </c>
      <c r="P941" s="211"/>
      <c r="Q941" s="157"/>
      <c r="R941" s="155"/>
      <c r="S941" s="155"/>
      <c r="T941" s="159"/>
      <c r="U941" s="156" t="s">
        <v>2234</v>
      </c>
      <c r="V941" s="160"/>
    </row>
    <row r="942" spans="1:22" s="11" customFormat="1" ht="66" hidden="1" customHeight="1" x14ac:dyDescent="0.25">
      <c r="A942" s="89" t="s">
        <v>10005</v>
      </c>
      <c r="B942" s="155" t="s">
        <v>10006</v>
      </c>
      <c r="C942" s="155" t="s">
        <v>2154</v>
      </c>
      <c r="D942" s="155" t="s">
        <v>2235</v>
      </c>
      <c r="E942" s="157" t="s">
        <v>605</v>
      </c>
      <c r="F942" s="155" t="s">
        <v>878</v>
      </c>
      <c r="G942" s="158" t="s">
        <v>75</v>
      </c>
      <c r="H942" s="155"/>
      <c r="I942" s="158">
        <v>1</v>
      </c>
      <c r="J942" s="155" t="s">
        <v>72</v>
      </c>
      <c r="K942" s="158" t="s">
        <v>55</v>
      </c>
      <c r="L942" s="114">
        <v>44501</v>
      </c>
      <c r="M942" s="114">
        <f t="shared" ref="M942:M948" si="15">EOMONTH(L942,0)</f>
        <v>44530</v>
      </c>
      <c r="N942" s="94" t="s">
        <v>496</v>
      </c>
      <c r="O942" s="94" t="s">
        <v>496</v>
      </c>
      <c r="P942" s="174"/>
      <c r="Q942" s="92"/>
      <c r="R942" s="90"/>
      <c r="S942" s="90"/>
      <c r="T942" s="95"/>
      <c r="U942" s="90"/>
      <c r="V942" s="131"/>
    </row>
    <row r="943" spans="1:22" s="11" customFormat="1" ht="66" hidden="1" customHeight="1" x14ac:dyDescent="0.25">
      <c r="A943" s="89" t="s">
        <v>10005</v>
      </c>
      <c r="B943" s="155" t="s">
        <v>10006</v>
      </c>
      <c r="C943" s="155" t="s">
        <v>2154</v>
      </c>
      <c r="D943" s="155" t="s">
        <v>2236</v>
      </c>
      <c r="E943" s="157" t="s">
        <v>605</v>
      </c>
      <c r="F943" s="155" t="s">
        <v>2074</v>
      </c>
      <c r="G943" s="158" t="s">
        <v>168</v>
      </c>
      <c r="H943" s="155"/>
      <c r="I943" s="158">
        <v>1</v>
      </c>
      <c r="J943" s="155" t="s">
        <v>72</v>
      </c>
      <c r="K943" s="158" t="s">
        <v>55</v>
      </c>
      <c r="L943" s="114">
        <v>44440</v>
      </c>
      <c r="M943" s="114">
        <v>44499</v>
      </c>
      <c r="N943" s="94" t="s">
        <v>496</v>
      </c>
      <c r="O943" s="94" t="s">
        <v>496</v>
      </c>
      <c r="P943" s="174"/>
      <c r="Q943" s="92"/>
      <c r="R943" s="90"/>
      <c r="S943" s="90"/>
      <c r="T943" s="95"/>
      <c r="U943" s="90"/>
      <c r="V943" s="131"/>
    </row>
    <row r="944" spans="1:22" s="11" customFormat="1" ht="66" hidden="1" customHeight="1" x14ac:dyDescent="0.25">
      <c r="A944" s="89" t="s">
        <v>10005</v>
      </c>
      <c r="B944" s="155" t="s">
        <v>10006</v>
      </c>
      <c r="C944" s="155" t="s">
        <v>2154</v>
      </c>
      <c r="D944" s="155" t="s">
        <v>2237</v>
      </c>
      <c r="E944" s="157" t="s">
        <v>605</v>
      </c>
      <c r="F944" s="155" t="s">
        <v>1358</v>
      </c>
      <c r="G944" s="158" t="s">
        <v>168</v>
      </c>
      <c r="H944" s="155"/>
      <c r="I944" s="158">
        <v>1</v>
      </c>
      <c r="J944" s="155" t="s">
        <v>72</v>
      </c>
      <c r="K944" s="158" t="s">
        <v>55</v>
      </c>
      <c r="L944" s="114">
        <v>44287</v>
      </c>
      <c r="M944" s="114">
        <f t="shared" si="15"/>
        <v>44316</v>
      </c>
      <c r="N944" s="94">
        <v>44298</v>
      </c>
      <c r="O944" s="94">
        <v>44301</v>
      </c>
      <c r="P944" s="174" t="s">
        <v>2238</v>
      </c>
      <c r="Q944" s="92"/>
      <c r="R944" s="90" t="s">
        <v>1007</v>
      </c>
      <c r="S944" s="90"/>
      <c r="T944" s="95" t="s">
        <v>66</v>
      </c>
      <c r="U944" s="90"/>
      <c r="V944" s="131"/>
    </row>
    <row r="945" spans="1:22" s="11" customFormat="1" ht="66" hidden="1" customHeight="1" x14ac:dyDescent="0.25">
      <c r="A945" s="89" t="s">
        <v>10005</v>
      </c>
      <c r="B945" s="155" t="s">
        <v>10006</v>
      </c>
      <c r="C945" s="155" t="s">
        <v>2154</v>
      </c>
      <c r="D945" s="155" t="s">
        <v>2239</v>
      </c>
      <c r="E945" s="157" t="s">
        <v>605</v>
      </c>
      <c r="F945" s="155" t="s">
        <v>2080</v>
      </c>
      <c r="G945" s="158" t="s">
        <v>172</v>
      </c>
      <c r="H945" s="155"/>
      <c r="I945" s="158">
        <v>1</v>
      </c>
      <c r="J945" s="155" t="s">
        <v>72</v>
      </c>
      <c r="K945" s="158" t="s">
        <v>55</v>
      </c>
      <c r="L945" s="114">
        <v>44228</v>
      </c>
      <c r="M945" s="114">
        <f t="shared" si="15"/>
        <v>44255</v>
      </c>
      <c r="N945" s="94">
        <v>44228</v>
      </c>
      <c r="O945" s="94">
        <v>44230</v>
      </c>
      <c r="P945" s="174" t="s">
        <v>2240</v>
      </c>
      <c r="Q945" s="92"/>
      <c r="R945" s="90" t="s">
        <v>2087</v>
      </c>
      <c r="S945" s="90"/>
      <c r="T945" s="95" t="s">
        <v>66</v>
      </c>
      <c r="U945" s="90"/>
      <c r="V945" s="131"/>
    </row>
    <row r="946" spans="1:22" s="11" customFormat="1" ht="66" hidden="1" customHeight="1" x14ac:dyDescent="0.25">
      <c r="A946" s="89" t="s">
        <v>10005</v>
      </c>
      <c r="B946" s="155" t="s">
        <v>10006</v>
      </c>
      <c r="C946" s="155" t="s">
        <v>2154</v>
      </c>
      <c r="D946" s="155" t="s">
        <v>2241</v>
      </c>
      <c r="E946" s="157" t="s">
        <v>605</v>
      </c>
      <c r="F946" s="155" t="s">
        <v>2080</v>
      </c>
      <c r="G946" s="158" t="s">
        <v>172</v>
      </c>
      <c r="H946" s="155"/>
      <c r="I946" s="158">
        <v>1</v>
      </c>
      <c r="J946" s="155" t="s">
        <v>72</v>
      </c>
      <c r="K946" s="158" t="s">
        <v>55</v>
      </c>
      <c r="L946" s="114">
        <v>44348</v>
      </c>
      <c r="M946" s="114">
        <f t="shared" si="15"/>
        <v>44377</v>
      </c>
      <c r="N946" s="94" t="s">
        <v>496</v>
      </c>
      <c r="O946" s="94" t="s">
        <v>496</v>
      </c>
      <c r="P946" s="174"/>
      <c r="Q946" s="92"/>
      <c r="R946" s="90"/>
      <c r="S946" s="90"/>
      <c r="T946" s="95"/>
      <c r="U946" s="90"/>
      <c r="V946" s="131"/>
    </row>
    <row r="947" spans="1:22" s="11" customFormat="1" ht="66" hidden="1" customHeight="1" x14ac:dyDescent="0.25">
      <c r="A947" s="89" t="s">
        <v>10005</v>
      </c>
      <c r="B947" s="155" t="s">
        <v>10006</v>
      </c>
      <c r="C947" s="155" t="s">
        <v>2154</v>
      </c>
      <c r="D947" s="155" t="s">
        <v>2242</v>
      </c>
      <c r="E947" s="157" t="s">
        <v>605</v>
      </c>
      <c r="F947" s="155" t="s">
        <v>2080</v>
      </c>
      <c r="G947" s="158" t="s">
        <v>172</v>
      </c>
      <c r="H947" s="155"/>
      <c r="I947" s="158">
        <v>1</v>
      </c>
      <c r="J947" s="155" t="s">
        <v>72</v>
      </c>
      <c r="K947" s="158" t="s">
        <v>55</v>
      </c>
      <c r="L947" s="114">
        <v>44440</v>
      </c>
      <c r="M947" s="190">
        <f t="shared" si="15"/>
        <v>44469</v>
      </c>
      <c r="N947" s="94" t="s">
        <v>496</v>
      </c>
      <c r="O947" s="94" t="s">
        <v>496</v>
      </c>
      <c r="P947" s="174"/>
      <c r="Q947" s="92"/>
      <c r="R947" s="90"/>
      <c r="S947" s="90"/>
      <c r="T947" s="95"/>
      <c r="U947" s="90"/>
      <c r="V947" s="131"/>
    </row>
    <row r="948" spans="1:22" s="11" customFormat="1" ht="66" hidden="1" customHeight="1" x14ac:dyDescent="0.25">
      <c r="A948" s="89" t="s">
        <v>10005</v>
      </c>
      <c r="B948" s="155" t="s">
        <v>10006</v>
      </c>
      <c r="C948" s="155" t="s">
        <v>2154</v>
      </c>
      <c r="D948" s="155" t="s">
        <v>2243</v>
      </c>
      <c r="E948" s="157" t="s">
        <v>605</v>
      </c>
      <c r="F948" s="155" t="s">
        <v>2080</v>
      </c>
      <c r="G948" s="158" t="s">
        <v>172</v>
      </c>
      <c r="H948" s="155"/>
      <c r="I948" s="158">
        <v>1</v>
      </c>
      <c r="J948" s="155" t="s">
        <v>72</v>
      </c>
      <c r="K948" s="158" t="s">
        <v>55</v>
      </c>
      <c r="L948" s="114">
        <v>44501</v>
      </c>
      <c r="M948" s="114">
        <f t="shared" si="15"/>
        <v>44530</v>
      </c>
      <c r="N948" s="94" t="s">
        <v>496</v>
      </c>
      <c r="O948" s="94" t="s">
        <v>496</v>
      </c>
      <c r="P948" s="174"/>
      <c r="Q948" s="92"/>
      <c r="R948" s="90"/>
      <c r="S948" s="90"/>
      <c r="T948" s="95"/>
      <c r="U948" s="90"/>
      <c r="V948" s="131"/>
    </row>
    <row r="949" spans="1:22" s="11" customFormat="1" ht="66" hidden="1" customHeight="1" x14ac:dyDescent="0.25">
      <c r="A949" s="89" t="s">
        <v>2244</v>
      </c>
      <c r="B949" s="90" t="s">
        <v>2245</v>
      </c>
      <c r="C949" s="90" t="s">
        <v>2246</v>
      </c>
      <c r="D949" s="90" t="s">
        <v>2246</v>
      </c>
      <c r="E949" s="92" t="s">
        <v>251</v>
      </c>
      <c r="F949" s="90" t="s">
        <v>51</v>
      </c>
      <c r="G949" s="93" t="s">
        <v>52</v>
      </c>
      <c r="H949" s="90"/>
      <c r="I949" s="93" t="s">
        <v>53</v>
      </c>
      <c r="J949" s="90" t="s">
        <v>54</v>
      </c>
      <c r="K949" s="93" t="s">
        <v>55</v>
      </c>
      <c r="L949" s="114">
        <v>43878</v>
      </c>
      <c r="M949" s="114">
        <f>L949+56</f>
        <v>43934</v>
      </c>
      <c r="N949" s="94">
        <v>43958</v>
      </c>
      <c r="O949" s="94">
        <v>43958</v>
      </c>
      <c r="P949" s="92" t="s">
        <v>2247</v>
      </c>
      <c r="Q949" s="92"/>
      <c r="R949" s="90" t="s">
        <v>81</v>
      </c>
      <c r="S949" s="90"/>
      <c r="T949" s="95" t="s">
        <v>66</v>
      </c>
      <c r="U949" s="90"/>
      <c r="V949" s="131"/>
    </row>
    <row r="950" spans="1:22" s="11" customFormat="1" ht="66" hidden="1" customHeight="1" x14ac:dyDescent="0.25">
      <c r="A950" s="89" t="s">
        <v>2248</v>
      </c>
      <c r="B950" s="90" t="s">
        <v>2249</v>
      </c>
      <c r="C950" s="90" t="s">
        <v>59</v>
      </c>
      <c r="D950" s="90" t="s">
        <v>59</v>
      </c>
      <c r="E950" s="92" t="s">
        <v>2250</v>
      </c>
      <c r="F950" s="90" t="s">
        <v>51</v>
      </c>
      <c r="G950" s="93" t="s">
        <v>52</v>
      </c>
      <c r="H950" s="90"/>
      <c r="I950" s="93" t="s">
        <v>53</v>
      </c>
      <c r="J950" s="90" t="s">
        <v>62</v>
      </c>
      <c r="K950" s="93" t="s">
        <v>63</v>
      </c>
      <c r="L950" s="114">
        <v>43706</v>
      </c>
      <c r="M950" s="114">
        <v>43706</v>
      </c>
      <c r="N950" s="94">
        <v>43706</v>
      </c>
      <c r="O950" s="94">
        <v>43706</v>
      </c>
      <c r="P950" s="92" t="s">
        <v>2251</v>
      </c>
      <c r="Q950" s="92"/>
      <c r="R950" s="90" t="s">
        <v>81</v>
      </c>
      <c r="S950" s="90"/>
      <c r="T950" s="95" t="s">
        <v>75</v>
      </c>
      <c r="U950" s="90"/>
      <c r="V950" s="132"/>
    </row>
    <row r="951" spans="1:22" s="11" customFormat="1" ht="66" hidden="1" customHeight="1" x14ac:dyDescent="0.25">
      <c r="A951" s="89" t="s">
        <v>2248</v>
      </c>
      <c r="B951" s="90" t="s">
        <v>2249</v>
      </c>
      <c r="C951" s="90" t="s">
        <v>2252</v>
      </c>
      <c r="D951" s="90" t="s">
        <v>2252</v>
      </c>
      <c r="E951" s="92" t="s">
        <v>2253</v>
      </c>
      <c r="F951" s="90" t="s">
        <v>1064</v>
      </c>
      <c r="G951" s="93" t="s">
        <v>52</v>
      </c>
      <c r="H951" s="90"/>
      <c r="I951" s="93" t="s">
        <v>53</v>
      </c>
      <c r="J951" s="90" t="s">
        <v>54</v>
      </c>
      <c r="K951" s="93" t="s">
        <v>55</v>
      </c>
      <c r="L951" s="114">
        <v>43706</v>
      </c>
      <c r="M951" s="114">
        <v>43706</v>
      </c>
      <c r="N951" s="94">
        <v>43706</v>
      </c>
      <c r="O951" s="94">
        <v>43706</v>
      </c>
      <c r="P951" s="92" t="s">
        <v>2254</v>
      </c>
      <c r="Q951" s="92"/>
      <c r="R951" s="90" t="s">
        <v>81</v>
      </c>
      <c r="S951" s="90"/>
      <c r="T951" s="95" t="s">
        <v>75</v>
      </c>
      <c r="U951" s="90"/>
      <c r="V951" s="131"/>
    </row>
    <row r="952" spans="1:22" s="11" customFormat="1" ht="66" hidden="1" customHeight="1" x14ac:dyDescent="0.25">
      <c r="A952" s="89" t="s">
        <v>2255</v>
      </c>
      <c r="B952" s="90" t="s">
        <v>2256</v>
      </c>
      <c r="C952" s="91" t="s">
        <v>2257</v>
      </c>
      <c r="D952" s="91" t="s">
        <v>2257</v>
      </c>
      <c r="E952" s="92" t="s">
        <v>2258</v>
      </c>
      <c r="F952" s="90" t="s">
        <v>51</v>
      </c>
      <c r="G952" s="93" t="s">
        <v>52</v>
      </c>
      <c r="H952" s="90"/>
      <c r="I952" s="93" t="s">
        <v>53</v>
      </c>
      <c r="J952" s="90" t="s">
        <v>72</v>
      </c>
      <c r="K952" s="93" t="s">
        <v>55</v>
      </c>
      <c r="L952" s="114">
        <v>43805</v>
      </c>
      <c r="M952" s="114">
        <v>43805</v>
      </c>
      <c r="N952" s="94">
        <v>43805</v>
      </c>
      <c r="O952" s="94">
        <v>43805</v>
      </c>
      <c r="P952" s="92" t="s">
        <v>2259</v>
      </c>
      <c r="Q952" s="92" t="s">
        <v>2260</v>
      </c>
      <c r="R952" s="90" t="s">
        <v>2261</v>
      </c>
      <c r="S952" s="90"/>
      <c r="T952" s="95" t="s">
        <v>75</v>
      </c>
      <c r="U952" s="90"/>
      <c r="V952" s="131"/>
    </row>
    <row r="953" spans="1:22" s="11" customFormat="1" ht="66" hidden="1" customHeight="1" x14ac:dyDescent="0.25">
      <c r="A953" s="89" t="s">
        <v>2255</v>
      </c>
      <c r="B953" s="90" t="s">
        <v>2256</v>
      </c>
      <c r="C953" s="91" t="s">
        <v>59</v>
      </c>
      <c r="D953" s="91" t="s">
        <v>59</v>
      </c>
      <c r="E953" s="92" t="s">
        <v>157</v>
      </c>
      <c r="F953" s="90" t="s">
        <v>51</v>
      </c>
      <c r="G953" s="93" t="s">
        <v>52</v>
      </c>
      <c r="H953" s="90"/>
      <c r="I953" s="93" t="s">
        <v>53</v>
      </c>
      <c r="J953" s="90" t="s">
        <v>62</v>
      </c>
      <c r="K953" s="93" t="s">
        <v>63</v>
      </c>
      <c r="L953" s="212">
        <v>43839</v>
      </c>
      <c r="M953" s="212">
        <v>43839</v>
      </c>
      <c r="N953" s="128">
        <v>43839</v>
      </c>
      <c r="O953" s="128">
        <v>43839</v>
      </c>
      <c r="P953" s="92" t="s">
        <v>2262</v>
      </c>
      <c r="Q953" s="92"/>
      <c r="R953" s="90" t="s">
        <v>156</v>
      </c>
      <c r="S953" s="90"/>
      <c r="T953" s="95" t="s">
        <v>66</v>
      </c>
      <c r="U953" s="90"/>
      <c r="V953" s="132"/>
    </row>
    <row r="954" spans="1:22" s="11" customFormat="1" ht="66" hidden="1" customHeight="1" x14ac:dyDescent="0.25">
      <c r="A954" s="89" t="s">
        <v>2255</v>
      </c>
      <c r="B954" s="90" t="s">
        <v>2256</v>
      </c>
      <c r="C954" s="91" t="s">
        <v>59</v>
      </c>
      <c r="D954" s="91" t="s">
        <v>59</v>
      </c>
      <c r="E954" s="92" t="s">
        <v>2263</v>
      </c>
      <c r="F954" s="90" t="s">
        <v>51</v>
      </c>
      <c r="G954" s="93" t="s">
        <v>52</v>
      </c>
      <c r="H954" s="90"/>
      <c r="I954" s="93" t="s">
        <v>53</v>
      </c>
      <c r="J954" s="90" t="s">
        <v>62</v>
      </c>
      <c r="K954" s="93" t="s">
        <v>63</v>
      </c>
      <c r="L954" s="114">
        <v>43905</v>
      </c>
      <c r="M954" s="114">
        <v>43905</v>
      </c>
      <c r="N954" s="94">
        <v>43905</v>
      </c>
      <c r="O954" s="94">
        <v>43905</v>
      </c>
      <c r="P954" s="96" t="s">
        <v>2264</v>
      </c>
      <c r="Q954" s="92"/>
      <c r="R954" s="90" t="s">
        <v>156</v>
      </c>
      <c r="S954" s="90"/>
      <c r="T954" s="95" t="s">
        <v>66</v>
      </c>
      <c r="U954" s="90"/>
      <c r="V954" s="131"/>
    </row>
    <row r="955" spans="1:22" s="11" customFormat="1" ht="66" hidden="1" customHeight="1" x14ac:dyDescent="0.25">
      <c r="A955" s="89" t="s">
        <v>2255</v>
      </c>
      <c r="B955" s="90" t="s">
        <v>2256</v>
      </c>
      <c r="C955" s="90" t="s">
        <v>59</v>
      </c>
      <c r="D955" s="91" t="s">
        <v>59</v>
      </c>
      <c r="E955" s="92" t="s">
        <v>2265</v>
      </c>
      <c r="F955" s="90" t="s">
        <v>51</v>
      </c>
      <c r="G955" s="93" t="s">
        <v>52</v>
      </c>
      <c r="H955" s="90"/>
      <c r="I955" s="93" t="s">
        <v>53</v>
      </c>
      <c r="J955" s="90" t="s">
        <v>62</v>
      </c>
      <c r="K955" s="93" t="s">
        <v>63</v>
      </c>
      <c r="L955" s="114">
        <v>43905</v>
      </c>
      <c r="M955" s="114">
        <v>43905</v>
      </c>
      <c r="N955" s="94">
        <v>43905</v>
      </c>
      <c r="O955" s="94">
        <v>43905</v>
      </c>
      <c r="P955" s="96" t="s">
        <v>2266</v>
      </c>
      <c r="Q955" s="92"/>
      <c r="R955" s="90" t="s">
        <v>354</v>
      </c>
      <c r="S955" s="90"/>
      <c r="T955" s="95" t="s">
        <v>66</v>
      </c>
      <c r="U955" s="90"/>
      <c r="V955" s="131"/>
    </row>
    <row r="956" spans="1:22" s="11" customFormat="1" ht="66" hidden="1" customHeight="1" x14ac:dyDescent="0.25">
      <c r="A956" s="89" t="s">
        <v>2255</v>
      </c>
      <c r="B956" s="90" t="s">
        <v>2256</v>
      </c>
      <c r="C956" s="90" t="s">
        <v>2267</v>
      </c>
      <c r="D956" s="90" t="s">
        <v>2267</v>
      </c>
      <c r="E956" s="92" t="s">
        <v>2268</v>
      </c>
      <c r="F956" s="90" t="s">
        <v>320</v>
      </c>
      <c r="G956" s="93" t="s">
        <v>52</v>
      </c>
      <c r="H956" s="90"/>
      <c r="I956" s="93">
        <v>1</v>
      </c>
      <c r="J956" s="90" t="s">
        <v>54</v>
      </c>
      <c r="K956" s="93" t="s">
        <v>55</v>
      </c>
      <c r="L956" s="114">
        <v>44060</v>
      </c>
      <c r="M956" s="114">
        <v>44061</v>
      </c>
      <c r="N956" s="94">
        <v>44053</v>
      </c>
      <c r="O956" s="94">
        <v>44053</v>
      </c>
      <c r="P956" s="96" t="s">
        <v>2269</v>
      </c>
      <c r="Q956" s="92"/>
      <c r="R956" s="90" t="s">
        <v>1201</v>
      </c>
      <c r="S956" s="90"/>
      <c r="T956" s="95" t="s">
        <v>66</v>
      </c>
      <c r="U956" s="90"/>
      <c r="V956" s="131"/>
    </row>
    <row r="957" spans="1:22" s="11" customFormat="1" ht="66" hidden="1" customHeight="1" x14ac:dyDescent="0.25">
      <c r="A957" s="89" t="s">
        <v>2255</v>
      </c>
      <c r="B957" s="90" t="s">
        <v>2256</v>
      </c>
      <c r="C957" s="90" t="s">
        <v>59</v>
      </c>
      <c r="D957" s="90" t="s">
        <v>59</v>
      </c>
      <c r="E957" s="92" t="s">
        <v>211</v>
      </c>
      <c r="F957" s="90" t="s">
        <v>320</v>
      </c>
      <c r="G957" s="93" t="s">
        <v>52</v>
      </c>
      <c r="H957" s="90"/>
      <c r="I957" s="93">
        <v>1</v>
      </c>
      <c r="J957" s="90" t="s">
        <v>62</v>
      </c>
      <c r="K957" s="93" t="s">
        <v>63</v>
      </c>
      <c r="L957" s="190">
        <v>44071</v>
      </c>
      <c r="M957" s="190">
        <v>44071</v>
      </c>
      <c r="N957" s="127">
        <v>44071</v>
      </c>
      <c r="O957" s="127">
        <v>44071</v>
      </c>
      <c r="P957" s="96" t="s">
        <v>2270</v>
      </c>
      <c r="Q957" s="92"/>
      <c r="R957" s="90" t="s">
        <v>2271</v>
      </c>
      <c r="S957" s="90"/>
      <c r="T957" s="95"/>
      <c r="U957" s="90" t="s">
        <v>58</v>
      </c>
      <c r="V957" s="131"/>
    </row>
    <row r="958" spans="1:22" s="11" customFormat="1" ht="66" hidden="1" customHeight="1" x14ac:dyDescent="0.25">
      <c r="A958" s="89" t="s">
        <v>2255</v>
      </c>
      <c r="B958" s="90" t="s">
        <v>2256</v>
      </c>
      <c r="C958" s="90" t="s">
        <v>2272</v>
      </c>
      <c r="D958" s="90" t="s">
        <v>2272</v>
      </c>
      <c r="E958" s="92" t="s">
        <v>397</v>
      </c>
      <c r="F958" s="90" t="s">
        <v>320</v>
      </c>
      <c r="G958" s="93" t="s">
        <v>52</v>
      </c>
      <c r="H958" s="90"/>
      <c r="I958" s="93">
        <v>1</v>
      </c>
      <c r="J958" s="90" t="s">
        <v>72</v>
      </c>
      <c r="K958" s="93" t="s">
        <v>55</v>
      </c>
      <c r="L958" s="190">
        <v>44101</v>
      </c>
      <c r="M958" s="190">
        <v>44175</v>
      </c>
      <c r="N958" s="127">
        <v>44086</v>
      </c>
      <c r="O958" s="127">
        <v>44162</v>
      </c>
      <c r="P958" s="96" t="s">
        <v>2273</v>
      </c>
      <c r="Q958" s="92"/>
      <c r="R958" s="90" t="s">
        <v>2274</v>
      </c>
      <c r="S958" s="90"/>
      <c r="T958" s="95"/>
      <c r="U958" s="90" t="s">
        <v>58</v>
      </c>
      <c r="V958" s="131"/>
    </row>
    <row r="959" spans="1:22" s="11" customFormat="1" ht="66" hidden="1" customHeight="1" x14ac:dyDescent="0.25">
      <c r="A959" s="89" t="s">
        <v>2255</v>
      </c>
      <c r="B959" s="90" t="s">
        <v>2256</v>
      </c>
      <c r="C959" s="90" t="s">
        <v>59</v>
      </c>
      <c r="D959" s="90" t="s">
        <v>59</v>
      </c>
      <c r="E959" s="92" t="s">
        <v>211</v>
      </c>
      <c r="F959" s="90" t="s">
        <v>51</v>
      </c>
      <c r="G959" s="93" t="s">
        <v>52</v>
      </c>
      <c r="H959" s="90"/>
      <c r="I959" s="93">
        <v>1</v>
      </c>
      <c r="J959" s="90" t="s">
        <v>62</v>
      </c>
      <c r="K959" s="93" t="s">
        <v>63</v>
      </c>
      <c r="L959" s="114">
        <v>44167</v>
      </c>
      <c r="M959" s="114">
        <v>44167</v>
      </c>
      <c r="N959" s="94">
        <v>44167</v>
      </c>
      <c r="O959" s="94">
        <v>44167</v>
      </c>
      <c r="P959" s="174" t="s">
        <v>2275</v>
      </c>
      <c r="Q959" s="92"/>
      <c r="R959" s="90" t="s">
        <v>2276</v>
      </c>
      <c r="S959" s="90"/>
      <c r="T959" s="95"/>
      <c r="U959" s="90" t="s">
        <v>58</v>
      </c>
      <c r="V959" s="131"/>
    </row>
    <row r="960" spans="1:22" s="11" customFormat="1" ht="66" hidden="1" customHeight="1" x14ac:dyDescent="0.25">
      <c r="A960" s="89" t="s">
        <v>2277</v>
      </c>
      <c r="B960" s="90" t="s">
        <v>2278</v>
      </c>
      <c r="C960" s="90" t="s">
        <v>2279</v>
      </c>
      <c r="D960" s="90" t="s">
        <v>2279</v>
      </c>
      <c r="E960" s="92" t="s">
        <v>2280</v>
      </c>
      <c r="F960" s="90" t="s">
        <v>2281</v>
      </c>
      <c r="G960" s="93" t="s">
        <v>52</v>
      </c>
      <c r="H960" s="90"/>
      <c r="I960" s="93" t="s">
        <v>53</v>
      </c>
      <c r="J960" s="90" t="s">
        <v>54</v>
      </c>
      <c r="K960" s="93" t="s">
        <v>55</v>
      </c>
      <c r="L960" s="114" t="s">
        <v>496</v>
      </c>
      <c r="M960" s="114" t="s">
        <v>496</v>
      </c>
      <c r="N960" s="94" t="s">
        <v>496</v>
      </c>
      <c r="O960" s="94" t="s">
        <v>496</v>
      </c>
      <c r="P960" s="92"/>
      <c r="Q960" s="92"/>
      <c r="R960" s="90"/>
      <c r="S960" s="90"/>
      <c r="T960" s="95"/>
      <c r="U960" s="90" t="s">
        <v>496</v>
      </c>
      <c r="V960" s="131"/>
    </row>
    <row r="961" spans="1:22" s="11" customFormat="1" ht="66" hidden="1" customHeight="1" x14ac:dyDescent="0.25">
      <c r="A961" s="89" t="s">
        <v>2282</v>
      </c>
      <c r="B961" s="90" t="s">
        <v>2283</v>
      </c>
      <c r="C961" s="91" t="s">
        <v>2284</v>
      </c>
      <c r="D961" s="90" t="s">
        <v>59</v>
      </c>
      <c r="E961" s="92" t="s">
        <v>2285</v>
      </c>
      <c r="F961" s="90" t="s">
        <v>51</v>
      </c>
      <c r="G961" s="93" t="s">
        <v>52</v>
      </c>
      <c r="H961" s="90"/>
      <c r="I961" s="93" t="s">
        <v>53</v>
      </c>
      <c r="J961" s="90" t="s">
        <v>54</v>
      </c>
      <c r="K961" s="93" t="s">
        <v>55</v>
      </c>
      <c r="L961" s="114">
        <v>43806</v>
      </c>
      <c r="M961" s="114">
        <f>L961+15</f>
        <v>43821</v>
      </c>
      <c r="N961" s="94">
        <v>43819</v>
      </c>
      <c r="O961" s="94">
        <v>43819</v>
      </c>
      <c r="P961" s="92"/>
      <c r="Q961" s="92"/>
      <c r="R961" s="90" t="s">
        <v>2286</v>
      </c>
      <c r="S961" s="90"/>
      <c r="T961" s="95"/>
      <c r="U961" s="90"/>
      <c r="V961" s="131">
        <v>1</v>
      </c>
    </row>
    <row r="962" spans="1:22" s="11" customFormat="1" ht="66" hidden="1" customHeight="1" x14ac:dyDescent="0.25">
      <c r="A962" s="89" t="s">
        <v>2287</v>
      </c>
      <c r="B962" s="90" t="s">
        <v>2288</v>
      </c>
      <c r="C962" s="91" t="s">
        <v>2289</v>
      </c>
      <c r="D962" s="91" t="s">
        <v>2289</v>
      </c>
      <c r="E962" s="92" t="s">
        <v>2290</v>
      </c>
      <c r="F962" s="90" t="s">
        <v>290</v>
      </c>
      <c r="G962" s="93" t="s">
        <v>52</v>
      </c>
      <c r="H962" s="90"/>
      <c r="I962" s="93" t="s">
        <v>53</v>
      </c>
      <c r="J962" s="90" t="s">
        <v>54</v>
      </c>
      <c r="K962" s="93" t="s">
        <v>55</v>
      </c>
      <c r="L962" s="114">
        <v>43747</v>
      </c>
      <c r="M962" s="114">
        <v>43747</v>
      </c>
      <c r="N962" s="94">
        <v>43747</v>
      </c>
      <c r="O962" s="94">
        <v>43747</v>
      </c>
      <c r="P962" s="92" t="s">
        <v>2291</v>
      </c>
      <c r="Q962" s="92"/>
      <c r="R962" s="90" t="s">
        <v>2292</v>
      </c>
      <c r="S962" s="90"/>
      <c r="T962" s="95" t="s">
        <v>66</v>
      </c>
      <c r="U962" s="90"/>
      <c r="V962" s="131"/>
    </row>
    <row r="963" spans="1:22" s="11" customFormat="1" ht="66" hidden="1" customHeight="1" x14ac:dyDescent="0.25">
      <c r="A963" s="89" t="s">
        <v>2287</v>
      </c>
      <c r="B963" s="90" t="s">
        <v>2288</v>
      </c>
      <c r="C963" s="90" t="s">
        <v>2293</v>
      </c>
      <c r="D963" s="90" t="s">
        <v>2293</v>
      </c>
      <c r="E963" s="92" t="s">
        <v>2294</v>
      </c>
      <c r="F963" s="90" t="s">
        <v>290</v>
      </c>
      <c r="G963" s="93" t="s">
        <v>52</v>
      </c>
      <c r="H963" s="90"/>
      <c r="I963" s="93" t="s">
        <v>53</v>
      </c>
      <c r="J963" s="90" t="s">
        <v>54</v>
      </c>
      <c r="K963" s="93" t="s">
        <v>55</v>
      </c>
      <c r="L963" s="114">
        <v>43793</v>
      </c>
      <c r="M963" s="114">
        <v>43793</v>
      </c>
      <c r="N963" s="94">
        <v>43793</v>
      </c>
      <c r="O963" s="94">
        <v>43793</v>
      </c>
      <c r="P963" s="92" t="s">
        <v>2295</v>
      </c>
      <c r="Q963" s="92"/>
      <c r="R963" s="90" t="s">
        <v>74</v>
      </c>
      <c r="S963" s="90"/>
      <c r="T963" s="95" t="s">
        <v>66</v>
      </c>
      <c r="U963" s="90"/>
      <c r="V963" s="131"/>
    </row>
    <row r="964" spans="1:22" s="11" customFormat="1" ht="66" hidden="1" customHeight="1" x14ac:dyDescent="0.25">
      <c r="A964" s="89" t="s">
        <v>10007</v>
      </c>
      <c r="B964" s="90" t="s">
        <v>2296</v>
      </c>
      <c r="C964" s="90" t="s">
        <v>2297</v>
      </c>
      <c r="D964" s="90" t="s">
        <v>2297</v>
      </c>
      <c r="E964" s="92" t="s">
        <v>2298</v>
      </c>
      <c r="F964" s="90" t="s">
        <v>2026</v>
      </c>
      <c r="G964" s="93" t="s">
        <v>52</v>
      </c>
      <c r="H964" s="90"/>
      <c r="I964" s="93" t="s">
        <v>53</v>
      </c>
      <c r="J964" s="90" t="s">
        <v>54</v>
      </c>
      <c r="K964" s="93" t="s">
        <v>55</v>
      </c>
      <c r="L964" s="114">
        <v>43684</v>
      </c>
      <c r="M964" s="114">
        <v>43686</v>
      </c>
      <c r="N964" s="94">
        <v>43684</v>
      </c>
      <c r="O964" s="94">
        <v>43686</v>
      </c>
      <c r="P964" s="92" t="s">
        <v>2299</v>
      </c>
      <c r="Q964" s="92"/>
      <c r="R964" s="90" t="s">
        <v>385</v>
      </c>
      <c r="S964" s="90"/>
      <c r="T964" s="95" t="s">
        <v>75</v>
      </c>
      <c r="U964" s="90"/>
      <c r="V964" s="131"/>
    </row>
    <row r="965" spans="1:22" s="11" customFormat="1" ht="66" hidden="1" customHeight="1" x14ac:dyDescent="0.25">
      <c r="A965" s="89" t="s">
        <v>10007</v>
      </c>
      <c r="B965" s="90" t="s">
        <v>2296</v>
      </c>
      <c r="C965" s="90" t="s">
        <v>2300</v>
      </c>
      <c r="D965" s="90" t="s">
        <v>2300</v>
      </c>
      <c r="E965" s="92" t="s">
        <v>2301</v>
      </c>
      <c r="F965" s="90" t="s">
        <v>633</v>
      </c>
      <c r="G965" s="93" t="s">
        <v>52</v>
      </c>
      <c r="H965" s="90"/>
      <c r="I965" s="93" t="s">
        <v>53</v>
      </c>
      <c r="J965" s="90" t="s">
        <v>54</v>
      </c>
      <c r="K965" s="93" t="s">
        <v>55</v>
      </c>
      <c r="L965" s="114">
        <v>43919</v>
      </c>
      <c r="M965" s="114">
        <f>L965+15</f>
        <v>43934</v>
      </c>
      <c r="N965" s="94">
        <v>43933</v>
      </c>
      <c r="O965" s="94">
        <v>43933</v>
      </c>
      <c r="P965" s="92" t="s">
        <v>2302</v>
      </c>
      <c r="Q965" s="92"/>
      <c r="R965" s="90" t="s">
        <v>81</v>
      </c>
      <c r="S965" s="90"/>
      <c r="T965" s="95" t="s">
        <v>75</v>
      </c>
      <c r="U965" s="90"/>
      <c r="V965" s="131"/>
    </row>
    <row r="966" spans="1:22" s="11" customFormat="1" ht="66" hidden="1" customHeight="1" x14ac:dyDescent="0.25">
      <c r="A966" s="89" t="s">
        <v>10007</v>
      </c>
      <c r="B966" s="90" t="s">
        <v>2296</v>
      </c>
      <c r="C966" s="91" t="s">
        <v>2303</v>
      </c>
      <c r="D966" s="91" t="s">
        <v>2303</v>
      </c>
      <c r="E966" s="92" t="s">
        <v>2304</v>
      </c>
      <c r="F966" s="90" t="s">
        <v>2026</v>
      </c>
      <c r="G966" s="93" t="s">
        <v>52</v>
      </c>
      <c r="H966" s="90"/>
      <c r="I966" s="93" t="s">
        <v>53</v>
      </c>
      <c r="J966" s="90" t="s">
        <v>54</v>
      </c>
      <c r="K966" s="93" t="s">
        <v>55</v>
      </c>
      <c r="L966" s="114">
        <v>43791</v>
      </c>
      <c r="M966" s="114">
        <f>L966+60</f>
        <v>43851</v>
      </c>
      <c r="N966" s="94">
        <v>43849</v>
      </c>
      <c r="O966" s="94">
        <v>43880</v>
      </c>
      <c r="P966" s="92"/>
      <c r="Q966" s="92"/>
      <c r="R966" s="90"/>
      <c r="S966" s="90"/>
      <c r="T966" s="95"/>
      <c r="U966" s="90" t="s">
        <v>82</v>
      </c>
      <c r="V966" s="131"/>
    </row>
    <row r="967" spans="1:22" s="11" customFormat="1" ht="66" hidden="1" customHeight="1" x14ac:dyDescent="0.25">
      <c r="A967" s="89" t="s">
        <v>10007</v>
      </c>
      <c r="B967" s="90" t="s">
        <v>2296</v>
      </c>
      <c r="C967" s="90" t="s">
        <v>59</v>
      </c>
      <c r="D967" s="90" t="s">
        <v>59</v>
      </c>
      <c r="E967" s="92" t="s">
        <v>2305</v>
      </c>
      <c r="F967" s="90" t="s">
        <v>337</v>
      </c>
      <c r="G967" s="93" t="s">
        <v>52</v>
      </c>
      <c r="H967" s="90"/>
      <c r="I967" s="93" t="s">
        <v>53</v>
      </c>
      <c r="J967" s="90" t="s">
        <v>62</v>
      </c>
      <c r="K967" s="93" t="s">
        <v>63</v>
      </c>
      <c r="L967" s="114">
        <v>43859</v>
      </c>
      <c r="M967" s="114">
        <v>43859</v>
      </c>
      <c r="N967" s="94">
        <v>43859</v>
      </c>
      <c r="O967" s="94">
        <v>43859</v>
      </c>
      <c r="P967" s="92" t="s">
        <v>2306</v>
      </c>
      <c r="Q967" s="92"/>
      <c r="R967" s="90" t="s">
        <v>2035</v>
      </c>
      <c r="S967" s="90"/>
      <c r="T967" s="95"/>
      <c r="U967" s="90"/>
      <c r="V967" s="132"/>
    </row>
    <row r="968" spans="1:22" s="11" customFormat="1" ht="66" hidden="1" customHeight="1" x14ac:dyDescent="0.25">
      <c r="A968" s="89" t="s">
        <v>10007</v>
      </c>
      <c r="B968" s="90" t="s">
        <v>2296</v>
      </c>
      <c r="C968" s="91" t="s">
        <v>2307</v>
      </c>
      <c r="D968" s="91" t="s">
        <v>2307</v>
      </c>
      <c r="E968" s="92" t="s">
        <v>2308</v>
      </c>
      <c r="F968" s="90" t="s">
        <v>633</v>
      </c>
      <c r="G968" s="93" t="s">
        <v>52</v>
      </c>
      <c r="H968" s="90"/>
      <c r="I968" s="93" t="s">
        <v>53</v>
      </c>
      <c r="J968" s="90" t="s">
        <v>54</v>
      </c>
      <c r="K968" s="93" t="s">
        <v>55</v>
      </c>
      <c r="L968" s="114">
        <v>43865</v>
      </c>
      <c r="M968" s="114">
        <v>43865</v>
      </c>
      <c r="N968" s="94">
        <v>43865</v>
      </c>
      <c r="O968" s="94">
        <v>43865</v>
      </c>
      <c r="P968" s="92" t="s">
        <v>2309</v>
      </c>
      <c r="Q968" s="92"/>
      <c r="R968" s="90" t="s">
        <v>2310</v>
      </c>
      <c r="S968" s="90"/>
      <c r="T968" s="95" t="s">
        <v>75</v>
      </c>
      <c r="U968" s="90"/>
      <c r="V968" s="131"/>
    </row>
    <row r="969" spans="1:22" s="11" customFormat="1" ht="66" hidden="1" customHeight="1" x14ac:dyDescent="0.25">
      <c r="A969" s="89" t="s">
        <v>10007</v>
      </c>
      <c r="B969" s="90" t="s">
        <v>2296</v>
      </c>
      <c r="C969" s="90" t="s">
        <v>2311</v>
      </c>
      <c r="D969" s="90" t="s">
        <v>2311</v>
      </c>
      <c r="E969" s="92" t="s">
        <v>2312</v>
      </c>
      <c r="F969" s="90" t="s">
        <v>521</v>
      </c>
      <c r="G969" s="93" t="s">
        <v>52</v>
      </c>
      <c r="H969" s="90"/>
      <c r="I969" s="93" t="s">
        <v>53</v>
      </c>
      <c r="J969" s="90" t="s">
        <v>72</v>
      </c>
      <c r="K969" s="93" t="s">
        <v>55</v>
      </c>
      <c r="L969" s="114">
        <v>43871</v>
      </c>
      <c r="M969" s="114">
        <f>L969+90</f>
        <v>43961</v>
      </c>
      <c r="N969" s="94">
        <v>43970</v>
      </c>
      <c r="O969" s="94">
        <v>43953</v>
      </c>
      <c r="P969" s="92" t="s">
        <v>2313</v>
      </c>
      <c r="Q969" s="92"/>
      <c r="R969" s="90" t="s">
        <v>2314</v>
      </c>
      <c r="S969" s="90"/>
      <c r="T969" s="95" t="s">
        <v>75</v>
      </c>
      <c r="U969" s="90"/>
      <c r="V969" s="132"/>
    </row>
    <row r="970" spans="1:22" s="11" customFormat="1" ht="66" hidden="1" customHeight="1" x14ac:dyDescent="0.25">
      <c r="A970" s="89" t="s">
        <v>10007</v>
      </c>
      <c r="B970" s="90" t="s">
        <v>2296</v>
      </c>
      <c r="C970" s="90" t="s">
        <v>2315</v>
      </c>
      <c r="D970" s="90" t="s">
        <v>2315</v>
      </c>
      <c r="E970" s="92" t="s">
        <v>2316</v>
      </c>
      <c r="F970" s="90" t="s">
        <v>2026</v>
      </c>
      <c r="G970" s="93" t="s">
        <v>52</v>
      </c>
      <c r="H970" s="90"/>
      <c r="I970" s="93" t="s">
        <v>53</v>
      </c>
      <c r="J970" s="90" t="s">
        <v>54</v>
      </c>
      <c r="K970" s="93" t="s">
        <v>55</v>
      </c>
      <c r="L970" s="114">
        <v>43927</v>
      </c>
      <c r="M970" s="114">
        <f>L970+30</f>
        <v>43957</v>
      </c>
      <c r="N970" s="94">
        <v>44077</v>
      </c>
      <c r="O970" s="94">
        <v>44077</v>
      </c>
      <c r="P970" s="96" t="s">
        <v>2317</v>
      </c>
      <c r="Q970" s="92" t="s">
        <v>2318</v>
      </c>
      <c r="R970" s="90" t="s">
        <v>392</v>
      </c>
      <c r="S970" s="90"/>
      <c r="T970" s="95" t="s">
        <v>110</v>
      </c>
      <c r="U970" s="90"/>
      <c r="V970" s="131"/>
    </row>
    <row r="971" spans="1:22" s="11" customFormat="1" ht="66" hidden="1" customHeight="1" x14ac:dyDescent="0.25">
      <c r="A971" s="89" t="s">
        <v>10007</v>
      </c>
      <c r="B971" s="90" t="s">
        <v>2296</v>
      </c>
      <c r="C971" s="90" t="s">
        <v>2319</v>
      </c>
      <c r="D971" s="90" t="s">
        <v>2319</v>
      </c>
      <c r="E971" s="92" t="s">
        <v>2320</v>
      </c>
      <c r="F971" s="90" t="s">
        <v>633</v>
      </c>
      <c r="G971" s="93" t="s">
        <v>52</v>
      </c>
      <c r="H971" s="90"/>
      <c r="I971" s="93" t="s">
        <v>53</v>
      </c>
      <c r="J971" s="90" t="s">
        <v>54</v>
      </c>
      <c r="K971" s="93" t="s">
        <v>55</v>
      </c>
      <c r="L971" s="114">
        <v>43900</v>
      </c>
      <c r="M971" s="114">
        <f>L971+30</f>
        <v>43930</v>
      </c>
      <c r="N971" s="94">
        <v>43933</v>
      </c>
      <c r="O971" s="94">
        <v>43933</v>
      </c>
      <c r="P971" s="92" t="s">
        <v>2321</v>
      </c>
      <c r="Q971" s="92"/>
      <c r="R971" s="90" t="s">
        <v>81</v>
      </c>
      <c r="S971" s="90"/>
      <c r="T971" s="95" t="s">
        <v>75</v>
      </c>
      <c r="U971" s="90"/>
      <c r="V971" s="131"/>
    </row>
    <row r="972" spans="1:22" s="11" customFormat="1" ht="66" hidden="1" customHeight="1" x14ac:dyDescent="0.25">
      <c r="A972" s="89" t="s">
        <v>10007</v>
      </c>
      <c r="B972" s="90" t="s">
        <v>2296</v>
      </c>
      <c r="C972" s="91" t="s">
        <v>59</v>
      </c>
      <c r="D972" s="91" t="s">
        <v>59</v>
      </c>
      <c r="E972" s="92" t="s">
        <v>2322</v>
      </c>
      <c r="F972" s="90" t="s">
        <v>334</v>
      </c>
      <c r="G972" s="93" t="s">
        <v>52</v>
      </c>
      <c r="H972" s="90"/>
      <c r="I972" s="93" t="s">
        <v>53</v>
      </c>
      <c r="J972" s="90" t="s">
        <v>62</v>
      </c>
      <c r="K972" s="93" t="s">
        <v>55</v>
      </c>
      <c r="L972" s="114">
        <v>43904</v>
      </c>
      <c r="M972" s="114">
        <v>43904</v>
      </c>
      <c r="N972" s="94">
        <v>43904</v>
      </c>
      <c r="O972" s="94">
        <v>43904</v>
      </c>
      <c r="P972" s="92" t="s">
        <v>2323</v>
      </c>
      <c r="Q972" s="92"/>
      <c r="R972" s="90" t="s">
        <v>1173</v>
      </c>
      <c r="S972" s="90"/>
      <c r="T972" s="95" t="s">
        <v>66</v>
      </c>
      <c r="U972" s="90"/>
      <c r="V972" s="132"/>
    </row>
    <row r="973" spans="1:22" s="11" customFormat="1" ht="66" hidden="1" customHeight="1" x14ac:dyDescent="0.25">
      <c r="A973" s="89" t="s">
        <v>10007</v>
      </c>
      <c r="B973" s="90" t="s">
        <v>2296</v>
      </c>
      <c r="C973" s="90" t="s">
        <v>2324</v>
      </c>
      <c r="D973" s="90" t="s">
        <v>2325</v>
      </c>
      <c r="E973" s="92" t="s">
        <v>605</v>
      </c>
      <c r="F973" s="90" t="s">
        <v>1340</v>
      </c>
      <c r="G973" s="93" t="s">
        <v>75</v>
      </c>
      <c r="H973" s="90"/>
      <c r="I973" s="93" t="s">
        <v>53</v>
      </c>
      <c r="J973" s="90" t="s">
        <v>72</v>
      </c>
      <c r="K973" s="93" t="s">
        <v>55</v>
      </c>
      <c r="L973" s="114">
        <v>43933</v>
      </c>
      <c r="M973" s="114">
        <v>43933</v>
      </c>
      <c r="N973" s="94">
        <v>43933</v>
      </c>
      <c r="O973" s="94">
        <v>43933</v>
      </c>
      <c r="P973" s="92" t="s">
        <v>2326</v>
      </c>
      <c r="Q973" s="92" t="s">
        <v>2327</v>
      </c>
      <c r="R973" s="90" t="s">
        <v>2328</v>
      </c>
      <c r="S973" s="90"/>
      <c r="T973" s="95" t="s">
        <v>75</v>
      </c>
      <c r="U973" s="90"/>
      <c r="V973" s="131"/>
    </row>
    <row r="974" spans="1:22" s="11" customFormat="1" ht="66" hidden="1" customHeight="1" x14ac:dyDescent="0.25">
      <c r="A974" s="89" t="s">
        <v>10007</v>
      </c>
      <c r="B974" s="90" t="s">
        <v>2296</v>
      </c>
      <c r="C974" s="90" t="s">
        <v>2324</v>
      </c>
      <c r="D974" s="90" t="s">
        <v>2329</v>
      </c>
      <c r="E974" s="92" t="s">
        <v>605</v>
      </c>
      <c r="F974" s="90" t="s">
        <v>1340</v>
      </c>
      <c r="G974" s="93" t="s">
        <v>75</v>
      </c>
      <c r="H974" s="90"/>
      <c r="I974" s="93" t="s">
        <v>53</v>
      </c>
      <c r="J974" s="90" t="s">
        <v>72</v>
      </c>
      <c r="K974" s="93" t="s">
        <v>55</v>
      </c>
      <c r="L974" s="114">
        <v>44136</v>
      </c>
      <c r="M974" s="114">
        <v>44165</v>
      </c>
      <c r="N974" s="94">
        <v>44154</v>
      </c>
      <c r="O974" s="94">
        <v>44154</v>
      </c>
      <c r="P974" s="96" t="s">
        <v>2330</v>
      </c>
      <c r="Q974" s="92"/>
      <c r="R974" s="90" t="s">
        <v>2331</v>
      </c>
      <c r="S974" s="90"/>
      <c r="T974" s="95" t="s">
        <v>66</v>
      </c>
      <c r="U974" s="90"/>
      <c r="V974" s="131"/>
    </row>
    <row r="975" spans="1:22" s="11" customFormat="1" ht="66" hidden="1" customHeight="1" x14ac:dyDescent="0.25">
      <c r="A975" s="89" t="s">
        <v>10007</v>
      </c>
      <c r="B975" s="90" t="s">
        <v>2296</v>
      </c>
      <c r="C975" s="90" t="s">
        <v>2324</v>
      </c>
      <c r="D975" s="90" t="s">
        <v>2332</v>
      </c>
      <c r="E975" s="92" t="s">
        <v>605</v>
      </c>
      <c r="F975" s="90" t="s">
        <v>334</v>
      </c>
      <c r="G975" s="93" t="s">
        <v>168</v>
      </c>
      <c r="H975" s="90"/>
      <c r="I975" s="93" t="s">
        <v>53</v>
      </c>
      <c r="J975" s="90" t="s">
        <v>72</v>
      </c>
      <c r="K975" s="93" t="s">
        <v>55</v>
      </c>
      <c r="L975" s="114">
        <v>43862</v>
      </c>
      <c r="M975" s="114">
        <v>43890</v>
      </c>
      <c r="N975" s="94">
        <v>43885</v>
      </c>
      <c r="O975" s="94">
        <v>43898</v>
      </c>
      <c r="P975" s="96" t="s">
        <v>2333</v>
      </c>
      <c r="Q975" s="96" t="s">
        <v>2334</v>
      </c>
      <c r="R975" s="90" t="s">
        <v>2335</v>
      </c>
      <c r="S975" s="90"/>
      <c r="T975" s="95" t="s">
        <v>110</v>
      </c>
      <c r="U975" s="90"/>
      <c r="V975" s="131"/>
    </row>
    <row r="976" spans="1:22" s="11" customFormat="1" ht="66" hidden="1" customHeight="1" x14ac:dyDescent="0.25">
      <c r="A976" s="89" t="s">
        <v>10007</v>
      </c>
      <c r="B976" s="90" t="s">
        <v>2296</v>
      </c>
      <c r="C976" s="90" t="s">
        <v>2324</v>
      </c>
      <c r="D976" s="90" t="s">
        <v>2336</v>
      </c>
      <c r="E976" s="92" t="s">
        <v>605</v>
      </c>
      <c r="F976" s="90" t="s">
        <v>334</v>
      </c>
      <c r="G976" s="93" t="s">
        <v>75</v>
      </c>
      <c r="H976" s="90"/>
      <c r="I976" s="93" t="s">
        <v>53</v>
      </c>
      <c r="J976" s="90" t="s">
        <v>72</v>
      </c>
      <c r="K976" s="93" t="s">
        <v>55</v>
      </c>
      <c r="L976" s="114">
        <v>44075</v>
      </c>
      <c r="M976" s="114">
        <v>44105</v>
      </c>
      <c r="N976" s="94">
        <v>44100</v>
      </c>
      <c r="O976" s="94">
        <v>44105</v>
      </c>
      <c r="P976" s="92" t="s">
        <v>2337</v>
      </c>
      <c r="Q976" s="92" t="s">
        <v>2338</v>
      </c>
      <c r="R976" s="90" t="s">
        <v>2339</v>
      </c>
      <c r="S976" s="90"/>
      <c r="T976" s="95" t="s">
        <v>75</v>
      </c>
      <c r="U976" s="90"/>
      <c r="V976" s="131"/>
    </row>
    <row r="977" spans="1:22" s="11" customFormat="1" ht="66" hidden="1" customHeight="1" x14ac:dyDescent="0.25">
      <c r="A977" s="89" t="s">
        <v>10007</v>
      </c>
      <c r="B977" s="90" t="s">
        <v>2296</v>
      </c>
      <c r="C977" s="90" t="s">
        <v>2324</v>
      </c>
      <c r="D977" s="90" t="s">
        <v>2340</v>
      </c>
      <c r="E977" s="92" t="s">
        <v>605</v>
      </c>
      <c r="F977" s="90" t="s">
        <v>337</v>
      </c>
      <c r="G977" s="93" t="s">
        <v>75</v>
      </c>
      <c r="H977" s="90"/>
      <c r="I977" s="93" t="s">
        <v>53</v>
      </c>
      <c r="J977" s="90" t="s">
        <v>72</v>
      </c>
      <c r="K977" s="93" t="s">
        <v>55</v>
      </c>
      <c r="L977" s="114">
        <v>43891</v>
      </c>
      <c r="M977" s="114">
        <v>43921</v>
      </c>
      <c r="N977" s="94">
        <v>43900</v>
      </c>
      <c r="O977" s="94">
        <v>43902</v>
      </c>
      <c r="P977" s="96" t="s">
        <v>2341</v>
      </c>
      <c r="Q977" s="96" t="s">
        <v>2342</v>
      </c>
      <c r="R977" s="90" t="s">
        <v>2003</v>
      </c>
      <c r="S977" s="90"/>
      <c r="T977" s="95" t="s">
        <v>110</v>
      </c>
      <c r="U977" s="90"/>
      <c r="V977" s="131"/>
    </row>
    <row r="978" spans="1:22" s="11" customFormat="1" ht="66" hidden="1" customHeight="1" x14ac:dyDescent="0.25">
      <c r="A978" s="89" t="s">
        <v>10007</v>
      </c>
      <c r="B978" s="90" t="s">
        <v>2296</v>
      </c>
      <c r="C978" s="90" t="s">
        <v>2324</v>
      </c>
      <c r="D978" s="90" t="s">
        <v>2343</v>
      </c>
      <c r="E978" s="92" t="s">
        <v>605</v>
      </c>
      <c r="F978" s="90" t="s">
        <v>337</v>
      </c>
      <c r="G978" s="93" t="s">
        <v>75</v>
      </c>
      <c r="H978" s="90"/>
      <c r="I978" s="93" t="s">
        <v>53</v>
      </c>
      <c r="J978" s="90" t="s">
        <v>72</v>
      </c>
      <c r="K978" s="93" t="s">
        <v>55</v>
      </c>
      <c r="L978" s="114">
        <v>44075</v>
      </c>
      <c r="M978" s="114">
        <v>44104</v>
      </c>
      <c r="N978" s="94">
        <v>44079</v>
      </c>
      <c r="O978" s="94">
        <v>44080</v>
      </c>
      <c r="P978" s="96" t="s">
        <v>2344</v>
      </c>
      <c r="Q978" s="96" t="s">
        <v>2345</v>
      </c>
      <c r="R978" s="90" t="s">
        <v>2346</v>
      </c>
      <c r="S978" s="90"/>
      <c r="T978" s="95" t="s">
        <v>75</v>
      </c>
      <c r="U978" s="90"/>
      <c r="V978" s="131"/>
    </row>
    <row r="979" spans="1:22" s="11" customFormat="1" ht="66" hidden="1" customHeight="1" x14ac:dyDescent="0.25">
      <c r="A979" s="89" t="s">
        <v>10007</v>
      </c>
      <c r="B979" s="90" t="s">
        <v>2296</v>
      </c>
      <c r="C979" s="90" t="s">
        <v>2324</v>
      </c>
      <c r="D979" s="90" t="s">
        <v>2347</v>
      </c>
      <c r="E979" s="92" t="s">
        <v>605</v>
      </c>
      <c r="F979" s="90" t="s">
        <v>498</v>
      </c>
      <c r="G979" s="93" t="s">
        <v>75</v>
      </c>
      <c r="H979" s="90"/>
      <c r="I979" s="93" t="s">
        <v>53</v>
      </c>
      <c r="J979" s="90" t="s">
        <v>72</v>
      </c>
      <c r="K979" s="93" t="s">
        <v>55</v>
      </c>
      <c r="L979" s="114">
        <v>44013</v>
      </c>
      <c r="M979" s="114">
        <v>44042</v>
      </c>
      <c r="N979" s="94">
        <v>44017</v>
      </c>
      <c r="O979" s="94">
        <v>44017</v>
      </c>
      <c r="P979" s="92" t="s">
        <v>2348</v>
      </c>
      <c r="Q979" s="92" t="s">
        <v>2349</v>
      </c>
      <c r="R979" s="90" t="s">
        <v>2350</v>
      </c>
      <c r="S979" s="90"/>
      <c r="T979" s="95" t="s">
        <v>110</v>
      </c>
      <c r="U979" s="90"/>
      <c r="V979" s="131"/>
    </row>
    <row r="980" spans="1:22" s="11" customFormat="1" ht="66" hidden="1" customHeight="1" x14ac:dyDescent="0.25">
      <c r="A980" s="89" t="s">
        <v>10007</v>
      </c>
      <c r="B980" s="90" t="s">
        <v>2296</v>
      </c>
      <c r="C980" s="90" t="s">
        <v>2324</v>
      </c>
      <c r="D980" s="90" t="s">
        <v>2351</v>
      </c>
      <c r="E980" s="92" t="s">
        <v>605</v>
      </c>
      <c r="F980" s="90" t="s">
        <v>498</v>
      </c>
      <c r="G980" s="93" t="s">
        <v>75</v>
      </c>
      <c r="H980" s="90"/>
      <c r="I980" s="93" t="s">
        <v>53</v>
      </c>
      <c r="J980" s="90" t="s">
        <v>72</v>
      </c>
      <c r="K980" s="93" t="s">
        <v>55</v>
      </c>
      <c r="L980" s="114">
        <v>44197</v>
      </c>
      <c r="M980" s="114">
        <v>44227</v>
      </c>
      <c r="N980" s="94">
        <v>44192</v>
      </c>
      <c r="O980" s="94">
        <v>44192</v>
      </c>
      <c r="P980" s="92" t="s">
        <v>2352</v>
      </c>
      <c r="Q980" s="92"/>
      <c r="R980" s="90" t="s">
        <v>2353</v>
      </c>
      <c r="S980" s="90"/>
      <c r="T980" s="95" t="s">
        <v>75</v>
      </c>
      <c r="U980" s="90"/>
      <c r="V980" s="131"/>
    </row>
    <row r="981" spans="1:22" s="11" customFormat="1" ht="66" hidden="1" customHeight="1" x14ac:dyDescent="0.25">
      <c r="A981" s="89" t="s">
        <v>10007</v>
      </c>
      <c r="B981" s="90" t="s">
        <v>2296</v>
      </c>
      <c r="C981" s="90" t="s">
        <v>2324</v>
      </c>
      <c r="D981" s="90" t="s">
        <v>2354</v>
      </c>
      <c r="E981" s="92" t="s">
        <v>605</v>
      </c>
      <c r="F981" s="90" t="s">
        <v>2355</v>
      </c>
      <c r="G981" s="93" t="s">
        <v>168</v>
      </c>
      <c r="H981" s="90"/>
      <c r="I981" s="93" t="s">
        <v>53</v>
      </c>
      <c r="J981" s="90" t="s">
        <v>72</v>
      </c>
      <c r="K981" s="93" t="s">
        <v>55</v>
      </c>
      <c r="L981" s="114">
        <v>44075</v>
      </c>
      <c r="M981" s="114">
        <v>44104</v>
      </c>
      <c r="N981" s="94">
        <v>44076</v>
      </c>
      <c r="O981" s="94">
        <v>44076</v>
      </c>
      <c r="P981" s="96" t="s">
        <v>2356</v>
      </c>
      <c r="Q981" s="92" t="s">
        <v>2357</v>
      </c>
      <c r="R981" s="90" t="s">
        <v>2358</v>
      </c>
      <c r="S981" s="96" t="s">
        <v>2359</v>
      </c>
      <c r="T981" s="95"/>
      <c r="U981" s="90" t="s">
        <v>58</v>
      </c>
      <c r="V981" s="131"/>
    </row>
    <row r="982" spans="1:22" s="11" customFormat="1" ht="66" hidden="1" customHeight="1" x14ac:dyDescent="0.25">
      <c r="A982" s="89" t="s">
        <v>10007</v>
      </c>
      <c r="B982" s="90" t="s">
        <v>2296</v>
      </c>
      <c r="C982" s="90" t="s">
        <v>2324</v>
      </c>
      <c r="D982" s="90" t="s">
        <v>2354</v>
      </c>
      <c r="E982" s="92" t="s">
        <v>605</v>
      </c>
      <c r="F982" s="90" t="s">
        <v>2360</v>
      </c>
      <c r="G982" s="93" t="s">
        <v>168</v>
      </c>
      <c r="H982" s="90"/>
      <c r="I982" s="93" t="s">
        <v>53</v>
      </c>
      <c r="J982" s="90" t="s">
        <v>72</v>
      </c>
      <c r="K982" s="93" t="s">
        <v>55</v>
      </c>
      <c r="L982" s="114">
        <v>44075</v>
      </c>
      <c r="M982" s="114">
        <v>44104</v>
      </c>
      <c r="N982" s="94">
        <v>44076</v>
      </c>
      <c r="O982" s="94">
        <v>44076</v>
      </c>
      <c r="P982" s="96" t="s">
        <v>2361</v>
      </c>
      <c r="Q982" s="96" t="s">
        <v>2362</v>
      </c>
      <c r="R982" s="90" t="s">
        <v>2358</v>
      </c>
      <c r="S982" s="96" t="s">
        <v>2363</v>
      </c>
      <c r="T982" s="95"/>
      <c r="U982" s="90" t="s">
        <v>58</v>
      </c>
      <c r="V982" s="131"/>
    </row>
    <row r="983" spans="1:22" s="11" customFormat="1" ht="66" hidden="1" customHeight="1" x14ac:dyDescent="0.25">
      <c r="A983" s="89" t="s">
        <v>10007</v>
      </c>
      <c r="B983" s="90" t="s">
        <v>2296</v>
      </c>
      <c r="C983" s="90" t="s">
        <v>2324</v>
      </c>
      <c r="D983" s="90" t="s">
        <v>2354</v>
      </c>
      <c r="E983" s="92" t="s">
        <v>605</v>
      </c>
      <c r="F983" s="90" t="s">
        <v>2364</v>
      </c>
      <c r="G983" s="93" t="s">
        <v>168</v>
      </c>
      <c r="H983" s="90"/>
      <c r="I983" s="93" t="s">
        <v>53</v>
      </c>
      <c r="J983" s="90" t="s">
        <v>72</v>
      </c>
      <c r="K983" s="93" t="s">
        <v>55</v>
      </c>
      <c r="L983" s="114">
        <v>44075</v>
      </c>
      <c r="M983" s="114">
        <v>44165</v>
      </c>
      <c r="N983" s="94">
        <v>44143</v>
      </c>
      <c r="O983" s="94">
        <v>44143</v>
      </c>
      <c r="P983" s="92" t="s">
        <v>2365</v>
      </c>
      <c r="Q983" s="92"/>
      <c r="R983" s="90" t="s">
        <v>2366</v>
      </c>
      <c r="S983" s="90"/>
      <c r="T983" s="95" t="s">
        <v>75</v>
      </c>
      <c r="U983" s="90"/>
      <c r="V983" s="131"/>
    </row>
    <row r="984" spans="1:22" s="11" customFormat="1" ht="66" hidden="1" customHeight="1" x14ac:dyDescent="0.25">
      <c r="A984" s="89" t="s">
        <v>10007</v>
      </c>
      <c r="B984" s="90" t="s">
        <v>2296</v>
      </c>
      <c r="C984" s="90" t="s">
        <v>2324</v>
      </c>
      <c r="D984" s="90" t="s">
        <v>2367</v>
      </c>
      <c r="E984" s="92" t="s">
        <v>605</v>
      </c>
      <c r="F984" s="90" t="s">
        <v>2368</v>
      </c>
      <c r="G984" s="93" t="s">
        <v>2369</v>
      </c>
      <c r="H984" s="90"/>
      <c r="I984" s="93" t="s">
        <v>53</v>
      </c>
      <c r="J984" s="90" t="s">
        <v>72</v>
      </c>
      <c r="K984" s="93" t="s">
        <v>55</v>
      </c>
      <c r="L984" s="114">
        <v>43922</v>
      </c>
      <c r="M984" s="114">
        <v>43951</v>
      </c>
      <c r="N984" s="94">
        <v>43941</v>
      </c>
      <c r="O984" s="94">
        <v>43944</v>
      </c>
      <c r="P984" s="96" t="s">
        <v>2370</v>
      </c>
      <c r="Q984" s="92" t="s">
        <v>2371</v>
      </c>
      <c r="R984" s="90" t="s">
        <v>2372</v>
      </c>
      <c r="S984" s="90"/>
      <c r="T984" s="95" t="s">
        <v>75</v>
      </c>
      <c r="U984" s="90"/>
      <c r="V984" s="131"/>
    </row>
    <row r="985" spans="1:22" s="11" customFormat="1" ht="66" hidden="1" customHeight="1" x14ac:dyDescent="0.25">
      <c r="A985" s="89" t="s">
        <v>10007</v>
      </c>
      <c r="B985" s="90" t="s">
        <v>2296</v>
      </c>
      <c r="C985" s="90" t="s">
        <v>2324</v>
      </c>
      <c r="D985" s="90" t="s">
        <v>2373</v>
      </c>
      <c r="E985" s="92" t="s">
        <v>605</v>
      </c>
      <c r="F985" s="90" t="s">
        <v>2368</v>
      </c>
      <c r="G985" s="93" t="s">
        <v>2369</v>
      </c>
      <c r="H985" s="90"/>
      <c r="I985" s="93" t="s">
        <v>53</v>
      </c>
      <c r="J985" s="90" t="s">
        <v>72</v>
      </c>
      <c r="K985" s="93" t="s">
        <v>55</v>
      </c>
      <c r="L985" s="114">
        <v>44044</v>
      </c>
      <c r="M985" s="114">
        <v>44074</v>
      </c>
      <c r="N985" s="94">
        <v>44055</v>
      </c>
      <c r="O985" s="94">
        <v>44058</v>
      </c>
      <c r="P985" s="92" t="s">
        <v>2374</v>
      </c>
      <c r="Q985" s="92" t="s">
        <v>2375</v>
      </c>
      <c r="R985" s="90" t="s">
        <v>2376</v>
      </c>
      <c r="S985" s="90"/>
      <c r="T985" s="95" t="s">
        <v>75</v>
      </c>
      <c r="U985" s="90"/>
      <c r="V985" s="131"/>
    </row>
    <row r="986" spans="1:22" s="11" customFormat="1" ht="66" hidden="1" customHeight="1" x14ac:dyDescent="0.25">
      <c r="A986" s="89" t="s">
        <v>10007</v>
      </c>
      <c r="B986" s="90" t="s">
        <v>2296</v>
      </c>
      <c r="C986" s="90" t="s">
        <v>2324</v>
      </c>
      <c r="D986" s="90" t="s">
        <v>2377</v>
      </c>
      <c r="E986" s="92" t="s">
        <v>605</v>
      </c>
      <c r="F986" s="90" t="s">
        <v>2368</v>
      </c>
      <c r="G986" s="93" t="s">
        <v>2369</v>
      </c>
      <c r="H986" s="90"/>
      <c r="I986" s="93" t="s">
        <v>53</v>
      </c>
      <c r="J986" s="90" t="s">
        <v>72</v>
      </c>
      <c r="K986" s="93" t="s">
        <v>55</v>
      </c>
      <c r="L986" s="114">
        <v>44166</v>
      </c>
      <c r="M986" s="114">
        <v>44196</v>
      </c>
      <c r="N986" s="94">
        <v>44181</v>
      </c>
      <c r="O986" s="94">
        <v>44186</v>
      </c>
      <c r="P986" s="96" t="s">
        <v>2378</v>
      </c>
      <c r="Q986" s="96" t="s">
        <v>2379</v>
      </c>
      <c r="R986" s="90" t="s">
        <v>2380</v>
      </c>
      <c r="S986" s="90"/>
      <c r="T986" s="95" t="s">
        <v>110</v>
      </c>
      <c r="U986" s="90"/>
      <c r="V986" s="131"/>
    </row>
    <row r="987" spans="1:22" s="11" customFormat="1" ht="66" hidden="1" customHeight="1" x14ac:dyDescent="0.25">
      <c r="A987" s="89" t="s">
        <v>10007</v>
      </c>
      <c r="B987" s="90" t="s">
        <v>2296</v>
      </c>
      <c r="C987" s="90" t="s">
        <v>2324</v>
      </c>
      <c r="D987" s="90" t="s">
        <v>2381</v>
      </c>
      <c r="E987" s="92" t="s">
        <v>605</v>
      </c>
      <c r="F987" s="90" t="s">
        <v>2382</v>
      </c>
      <c r="G987" s="93" t="s">
        <v>75</v>
      </c>
      <c r="H987" s="90"/>
      <c r="I987" s="93" t="s">
        <v>53</v>
      </c>
      <c r="J987" s="90" t="s">
        <v>72</v>
      </c>
      <c r="K987" s="93" t="s">
        <v>55</v>
      </c>
      <c r="L987" s="114">
        <v>44013</v>
      </c>
      <c r="M987" s="114">
        <v>44042</v>
      </c>
      <c r="N987" s="94">
        <v>44012</v>
      </c>
      <c r="O987" s="94">
        <v>44016</v>
      </c>
      <c r="P987" s="96" t="s">
        <v>2383</v>
      </c>
      <c r="Q987" s="92" t="s">
        <v>2384</v>
      </c>
      <c r="R987" s="90" t="s">
        <v>2350</v>
      </c>
      <c r="S987" s="90"/>
      <c r="T987" s="95" t="s">
        <v>110</v>
      </c>
      <c r="U987" s="90"/>
      <c r="V987" s="131"/>
    </row>
    <row r="988" spans="1:22" s="11" customFormat="1" ht="66" hidden="1" customHeight="1" x14ac:dyDescent="0.25">
      <c r="A988" s="89" t="s">
        <v>10007</v>
      </c>
      <c r="B988" s="90" t="s">
        <v>2296</v>
      </c>
      <c r="C988" s="90" t="s">
        <v>2324</v>
      </c>
      <c r="D988" s="90" t="s">
        <v>2385</v>
      </c>
      <c r="E988" s="92" t="s">
        <v>605</v>
      </c>
      <c r="F988" s="90" t="s">
        <v>2382</v>
      </c>
      <c r="G988" s="93" t="s">
        <v>75</v>
      </c>
      <c r="H988" s="90"/>
      <c r="I988" s="93" t="s">
        <v>53</v>
      </c>
      <c r="J988" s="90" t="s">
        <v>72</v>
      </c>
      <c r="K988" s="93" t="s">
        <v>55</v>
      </c>
      <c r="L988" s="114">
        <v>44197</v>
      </c>
      <c r="M988" s="114">
        <v>44227</v>
      </c>
      <c r="N988" s="94">
        <v>44274</v>
      </c>
      <c r="O988" s="94">
        <v>44274</v>
      </c>
      <c r="P988" s="96" t="s">
        <v>2386</v>
      </c>
      <c r="Q988" s="96" t="s">
        <v>2387</v>
      </c>
      <c r="R988" s="90" t="s">
        <v>2388</v>
      </c>
      <c r="S988" s="90"/>
      <c r="T988" s="95" t="s">
        <v>75</v>
      </c>
      <c r="U988" s="90"/>
      <c r="V988" s="131"/>
    </row>
    <row r="989" spans="1:22" s="11" customFormat="1" ht="66" hidden="1" customHeight="1" x14ac:dyDescent="0.25">
      <c r="A989" s="89" t="s">
        <v>10007</v>
      </c>
      <c r="B989" s="90" t="s">
        <v>2296</v>
      </c>
      <c r="C989" s="90" t="s">
        <v>2324</v>
      </c>
      <c r="D989" s="90" t="s">
        <v>2340</v>
      </c>
      <c r="E989" s="92" t="s">
        <v>605</v>
      </c>
      <c r="F989" s="90" t="s">
        <v>2389</v>
      </c>
      <c r="G989" s="93" t="s">
        <v>75</v>
      </c>
      <c r="H989" s="90"/>
      <c r="I989" s="93" t="s">
        <v>53</v>
      </c>
      <c r="J989" s="90" t="s">
        <v>72</v>
      </c>
      <c r="K989" s="93" t="s">
        <v>55</v>
      </c>
      <c r="L989" s="114">
        <v>44013</v>
      </c>
      <c r="M989" s="114">
        <v>44042</v>
      </c>
      <c r="N989" s="94">
        <v>44017</v>
      </c>
      <c r="O989" s="94">
        <v>44017</v>
      </c>
      <c r="P989" s="92" t="s">
        <v>937</v>
      </c>
      <c r="Q989" s="92" t="s">
        <v>2390</v>
      </c>
      <c r="R989" s="90" t="s">
        <v>2350</v>
      </c>
      <c r="S989" s="90"/>
      <c r="T989" s="95" t="s">
        <v>110</v>
      </c>
      <c r="U989" s="90"/>
      <c r="V989" s="131"/>
    </row>
    <row r="990" spans="1:22" s="11" customFormat="1" ht="66" hidden="1" customHeight="1" x14ac:dyDescent="0.25">
      <c r="A990" s="89" t="s">
        <v>10007</v>
      </c>
      <c r="B990" s="90" t="s">
        <v>2296</v>
      </c>
      <c r="C990" s="90" t="s">
        <v>2324</v>
      </c>
      <c r="D990" s="90" t="s">
        <v>2343</v>
      </c>
      <c r="E990" s="92" t="s">
        <v>605</v>
      </c>
      <c r="F990" s="90" t="s">
        <v>2389</v>
      </c>
      <c r="G990" s="93" t="s">
        <v>75</v>
      </c>
      <c r="H990" s="90"/>
      <c r="I990" s="93" t="s">
        <v>53</v>
      </c>
      <c r="J990" s="90" t="s">
        <v>72</v>
      </c>
      <c r="K990" s="93" t="s">
        <v>55</v>
      </c>
      <c r="L990" s="114">
        <v>44197</v>
      </c>
      <c r="M990" s="114">
        <v>44227</v>
      </c>
      <c r="N990" s="94">
        <v>44192</v>
      </c>
      <c r="O990" s="94">
        <v>44192</v>
      </c>
      <c r="P990" s="92" t="s">
        <v>2391</v>
      </c>
      <c r="Q990" s="92" t="s">
        <v>2392</v>
      </c>
      <c r="R990" s="90" t="s">
        <v>2353</v>
      </c>
      <c r="S990" s="90"/>
      <c r="T990" s="95" t="s">
        <v>75</v>
      </c>
      <c r="U990" s="90"/>
      <c r="V990" s="131"/>
    </row>
    <row r="991" spans="1:22" s="11" customFormat="1" ht="66" hidden="1" customHeight="1" x14ac:dyDescent="0.25">
      <c r="A991" s="89" t="s">
        <v>10007</v>
      </c>
      <c r="B991" s="90" t="s">
        <v>2296</v>
      </c>
      <c r="C991" s="90" t="s">
        <v>2324</v>
      </c>
      <c r="D991" s="90" t="s">
        <v>2393</v>
      </c>
      <c r="E991" s="92" t="s">
        <v>605</v>
      </c>
      <c r="F991" s="90" t="s">
        <v>2394</v>
      </c>
      <c r="G991" s="93" t="s">
        <v>75</v>
      </c>
      <c r="H991" s="90"/>
      <c r="I991" s="93" t="s">
        <v>53</v>
      </c>
      <c r="J991" s="90" t="s">
        <v>72</v>
      </c>
      <c r="K991" s="93" t="s">
        <v>55</v>
      </c>
      <c r="L991" s="114">
        <v>44013</v>
      </c>
      <c r="M991" s="114">
        <v>44042</v>
      </c>
      <c r="N991" s="94">
        <v>44017</v>
      </c>
      <c r="O991" s="94">
        <v>44017</v>
      </c>
      <c r="P991" s="92" t="s">
        <v>2395</v>
      </c>
      <c r="Q991" s="92" t="s">
        <v>2396</v>
      </c>
      <c r="R991" s="90" t="s">
        <v>2350</v>
      </c>
      <c r="S991" s="90"/>
      <c r="T991" s="95" t="s">
        <v>110</v>
      </c>
      <c r="U991" s="90"/>
      <c r="V991" s="131"/>
    </row>
    <row r="992" spans="1:22" s="11" customFormat="1" ht="66" hidden="1" customHeight="1" x14ac:dyDescent="0.25">
      <c r="A992" s="89" t="s">
        <v>10007</v>
      </c>
      <c r="B992" s="90" t="s">
        <v>2296</v>
      </c>
      <c r="C992" s="90" t="s">
        <v>2324</v>
      </c>
      <c r="D992" s="90" t="s">
        <v>2397</v>
      </c>
      <c r="E992" s="92" t="s">
        <v>605</v>
      </c>
      <c r="F992" s="90" t="s">
        <v>2394</v>
      </c>
      <c r="G992" s="93" t="s">
        <v>75</v>
      </c>
      <c r="H992" s="90"/>
      <c r="I992" s="93" t="s">
        <v>53</v>
      </c>
      <c r="J992" s="90" t="s">
        <v>72</v>
      </c>
      <c r="K992" s="93" t="s">
        <v>55</v>
      </c>
      <c r="L992" s="114">
        <v>44197</v>
      </c>
      <c r="M992" s="114">
        <v>44227</v>
      </c>
      <c r="N992" s="94">
        <v>44192</v>
      </c>
      <c r="O992" s="94">
        <v>44192</v>
      </c>
      <c r="P992" s="92" t="s">
        <v>2398</v>
      </c>
      <c r="Q992" s="92"/>
      <c r="R992" s="90" t="s">
        <v>2399</v>
      </c>
      <c r="S992" s="90"/>
      <c r="T992" s="95" t="s">
        <v>75</v>
      </c>
      <c r="U992" s="90"/>
      <c r="V992" s="131"/>
    </row>
    <row r="993" spans="1:22" s="11" customFormat="1" ht="66" hidden="1" customHeight="1" x14ac:dyDescent="0.25">
      <c r="A993" s="113" t="s">
        <v>10007</v>
      </c>
      <c r="B993" s="155" t="s">
        <v>2296</v>
      </c>
      <c r="C993" s="155" t="s">
        <v>2400</v>
      </c>
      <c r="D993" s="155" t="s">
        <v>2400</v>
      </c>
      <c r="E993" s="157" t="s">
        <v>211</v>
      </c>
      <c r="F993" s="155" t="s">
        <v>334</v>
      </c>
      <c r="G993" s="158" t="s">
        <v>52</v>
      </c>
      <c r="H993" s="155"/>
      <c r="I993" s="158" t="s">
        <v>53</v>
      </c>
      <c r="J993" s="155" t="s">
        <v>54</v>
      </c>
      <c r="K993" s="158" t="s">
        <v>55</v>
      </c>
      <c r="L993" s="190">
        <v>43972</v>
      </c>
      <c r="M993" s="190">
        <v>43972</v>
      </c>
      <c r="N993" s="127">
        <v>43972</v>
      </c>
      <c r="O993" s="127">
        <v>43972</v>
      </c>
      <c r="P993" s="124" t="s">
        <v>2401</v>
      </c>
      <c r="Q993" s="157"/>
      <c r="R993" s="155" t="s">
        <v>2402</v>
      </c>
      <c r="S993" s="155"/>
      <c r="T993" s="95" t="s">
        <v>75</v>
      </c>
      <c r="U993" s="155"/>
      <c r="V993" s="160"/>
    </row>
    <row r="994" spans="1:22" s="11" customFormat="1" ht="66" hidden="1" customHeight="1" x14ac:dyDescent="0.25">
      <c r="A994" s="113" t="s">
        <v>10007</v>
      </c>
      <c r="B994" s="155" t="s">
        <v>2296</v>
      </c>
      <c r="C994" s="155" t="s">
        <v>59</v>
      </c>
      <c r="D994" s="155" t="s">
        <v>59</v>
      </c>
      <c r="E994" s="157" t="s">
        <v>406</v>
      </c>
      <c r="F994" s="155" t="s">
        <v>2026</v>
      </c>
      <c r="G994" s="158" t="s">
        <v>52</v>
      </c>
      <c r="H994" s="155"/>
      <c r="I994" s="158" t="s">
        <v>53</v>
      </c>
      <c r="J994" s="155" t="s">
        <v>54</v>
      </c>
      <c r="K994" s="158" t="s">
        <v>63</v>
      </c>
      <c r="L994" s="190">
        <v>43995</v>
      </c>
      <c r="M994" s="190">
        <v>43995</v>
      </c>
      <c r="N994" s="127">
        <v>43995</v>
      </c>
      <c r="O994" s="127">
        <v>43995</v>
      </c>
      <c r="P994" s="157" t="s">
        <v>2403</v>
      </c>
      <c r="Q994" s="157"/>
      <c r="R994" s="155" t="s">
        <v>1452</v>
      </c>
      <c r="S994" s="155"/>
      <c r="T994" s="95" t="s">
        <v>75</v>
      </c>
      <c r="U994" s="155"/>
      <c r="V994" s="160"/>
    </row>
    <row r="995" spans="1:22" ht="66" hidden="1" customHeight="1" x14ac:dyDescent="0.25">
      <c r="A995" s="89" t="s">
        <v>10007</v>
      </c>
      <c r="B995" s="90" t="s">
        <v>2296</v>
      </c>
      <c r="C995" s="90" t="s">
        <v>59</v>
      </c>
      <c r="D995" s="91" t="s">
        <v>59</v>
      </c>
      <c r="E995" s="92" t="s">
        <v>211</v>
      </c>
      <c r="F995" s="90" t="s">
        <v>2389</v>
      </c>
      <c r="G995" s="93" t="s">
        <v>52</v>
      </c>
      <c r="H995" s="90"/>
      <c r="I995" s="93">
        <v>1</v>
      </c>
      <c r="J995" s="90" t="s">
        <v>62</v>
      </c>
      <c r="K995" s="93" t="s">
        <v>63</v>
      </c>
      <c r="L995" s="114">
        <v>44027</v>
      </c>
      <c r="M995" s="114">
        <v>44027</v>
      </c>
      <c r="N995" s="94">
        <v>44027</v>
      </c>
      <c r="O995" s="94">
        <v>44027</v>
      </c>
      <c r="P995" s="96" t="s">
        <v>2404</v>
      </c>
      <c r="Q995" s="92"/>
      <c r="R995" s="90" t="s">
        <v>2405</v>
      </c>
      <c r="S995" s="90"/>
      <c r="T995" s="95" t="s">
        <v>110</v>
      </c>
      <c r="U995" s="90"/>
    </row>
    <row r="996" spans="1:22" ht="66" hidden="1" customHeight="1" x14ac:dyDescent="0.25">
      <c r="A996" s="89" t="s">
        <v>10007</v>
      </c>
      <c r="B996" s="90" t="s">
        <v>2296</v>
      </c>
      <c r="C996" s="90" t="s">
        <v>2324</v>
      </c>
      <c r="D996" s="90" t="s">
        <v>2381</v>
      </c>
      <c r="E996" s="92" t="s">
        <v>605</v>
      </c>
      <c r="F996" s="90" t="s">
        <v>2382</v>
      </c>
      <c r="G996" s="93" t="s">
        <v>75</v>
      </c>
      <c r="H996" s="90"/>
      <c r="I996" s="93">
        <v>1</v>
      </c>
      <c r="J996" s="90" t="s">
        <v>72</v>
      </c>
      <c r="K996" s="93" t="s">
        <v>55</v>
      </c>
      <c r="L996" s="114">
        <v>44055</v>
      </c>
      <c r="M996" s="114">
        <v>44055</v>
      </c>
      <c r="N996" s="94">
        <v>44055</v>
      </c>
      <c r="O996" s="94">
        <v>44055</v>
      </c>
      <c r="P996" s="96" t="s">
        <v>2406</v>
      </c>
      <c r="Q996" s="92"/>
      <c r="R996" s="90" t="s">
        <v>81</v>
      </c>
      <c r="S996" s="90"/>
      <c r="T996" s="95" t="s">
        <v>66</v>
      </c>
      <c r="U996" s="90"/>
    </row>
    <row r="997" spans="1:22" ht="66" hidden="1" customHeight="1" x14ac:dyDescent="0.25">
      <c r="A997" s="89" t="s">
        <v>10007</v>
      </c>
      <c r="B997" s="90" t="s">
        <v>2296</v>
      </c>
      <c r="C997" s="90" t="s">
        <v>2407</v>
      </c>
      <c r="D997" s="90" t="s">
        <v>2407</v>
      </c>
      <c r="E997" s="92" t="s">
        <v>2408</v>
      </c>
      <c r="F997" s="90" t="s">
        <v>633</v>
      </c>
      <c r="G997" s="93" t="s">
        <v>52</v>
      </c>
      <c r="H997" s="90"/>
      <c r="I997" s="93">
        <v>1</v>
      </c>
      <c r="J997" s="90" t="s">
        <v>54</v>
      </c>
      <c r="K997" s="93" t="s">
        <v>55</v>
      </c>
      <c r="L997" s="114">
        <v>44093</v>
      </c>
      <c r="M997" s="114">
        <v>44093</v>
      </c>
      <c r="N997" s="94">
        <v>44076</v>
      </c>
      <c r="O997" s="94">
        <v>44076</v>
      </c>
      <c r="P997" s="96" t="s">
        <v>2409</v>
      </c>
      <c r="Q997" s="92"/>
      <c r="R997" s="90" t="s">
        <v>81</v>
      </c>
      <c r="S997" s="90"/>
      <c r="T997" s="95"/>
      <c r="U997" s="90" t="s">
        <v>58</v>
      </c>
    </row>
    <row r="998" spans="1:22" ht="66" hidden="1" customHeight="1" x14ac:dyDescent="0.25">
      <c r="A998" s="89" t="s">
        <v>10007</v>
      </c>
      <c r="B998" s="90" t="s">
        <v>2296</v>
      </c>
      <c r="C998" s="90" t="s">
        <v>2410</v>
      </c>
      <c r="D998" s="90" t="s">
        <v>2410</v>
      </c>
      <c r="E998" s="92" t="s">
        <v>2411</v>
      </c>
      <c r="F998" s="90" t="s">
        <v>521</v>
      </c>
      <c r="G998" s="93" t="s">
        <v>52</v>
      </c>
      <c r="H998" s="90"/>
      <c r="I998" s="93">
        <v>1</v>
      </c>
      <c r="J998" s="90" t="s">
        <v>54</v>
      </c>
      <c r="K998" s="93" t="s">
        <v>55</v>
      </c>
      <c r="L998" s="190">
        <v>44098</v>
      </c>
      <c r="M998" s="190">
        <v>44105</v>
      </c>
      <c r="N998" s="127">
        <v>44128</v>
      </c>
      <c r="O998" s="127">
        <v>44128</v>
      </c>
      <c r="P998" s="96" t="s">
        <v>2412</v>
      </c>
      <c r="Q998" s="92"/>
      <c r="R998" s="90" t="s">
        <v>1315</v>
      </c>
      <c r="S998" s="90"/>
      <c r="T998" s="95" t="s">
        <v>110</v>
      </c>
      <c r="U998" s="90"/>
    </row>
    <row r="999" spans="1:22" ht="66" hidden="1" customHeight="1" x14ac:dyDescent="0.25">
      <c r="A999" s="89" t="s">
        <v>10007</v>
      </c>
      <c r="B999" s="90" t="s">
        <v>2296</v>
      </c>
      <c r="C999" s="90" t="s">
        <v>2400</v>
      </c>
      <c r="D999" s="90" t="s">
        <v>2400</v>
      </c>
      <c r="E999" s="92" t="s">
        <v>211</v>
      </c>
      <c r="F999" s="90" t="s">
        <v>2368</v>
      </c>
      <c r="G999" s="93" t="s">
        <v>52</v>
      </c>
      <c r="H999" s="90"/>
      <c r="I999" s="93">
        <v>1</v>
      </c>
      <c r="J999" s="90" t="s">
        <v>54</v>
      </c>
      <c r="K999" s="93" t="s">
        <v>55</v>
      </c>
      <c r="L999" s="190">
        <v>44090</v>
      </c>
      <c r="M999" s="190">
        <v>44090</v>
      </c>
      <c r="N999" s="127">
        <v>44090</v>
      </c>
      <c r="O999" s="127">
        <v>44090</v>
      </c>
      <c r="P999" s="96" t="s">
        <v>2413</v>
      </c>
      <c r="Q999" s="92"/>
      <c r="R999" s="90" t="s">
        <v>2414</v>
      </c>
      <c r="S999" s="90"/>
      <c r="T999" s="95" t="s">
        <v>75</v>
      </c>
      <c r="U999" s="90"/>
    </row>
    <row r="1000" spans="1:22" ht="66" hidden="1" customHeight="1" x14ac:dyDescent="0.25">
      <c r="A1000" s="89" t="s">
        <v>10007</v>
      </c>
      <c r="B1000" s="90" t="s">
        <v>2296</v>
      </c>
      <c r="C1000" s="90" t="s">
        <v>2400</v>
      </c>
      <c r="D1000" s="90" t="s">
        <v>2400</v>
      </c>
      <c r="E1000" s="92" t="s">
        <v>211</v>
      </c>
      <c r="F1000" s="90" t="s">
        <v>2368</v>
      </c>
      <c r="G1000" s="93" t="s">
        <v>52</v>
      </c>
      <c r="H1000" s="90"/>
      <c r="I1000" s="93">
        <v>1</v>
      </c>
      <c r="J1000" s="90" t="s">
        <v>54</v>
      </c>
      <c r="K1000" s="93" t="s">
        <v>55</v>
      </c>
      <c r="L1000" s="114">
        <v>44128</v>
      </c>
      <c r="M1000" s="114">
        <v>44128</v>
      </c>
      <c r="N1000" s="94">
        <v>44128</v>
      </c>
      <c r="O1000" s="94">
        <v>44128</v>
      </c>
      <c r="P1000" s="96" t="s">
        <v>2415</v>
      </c>
      <c r="Q1000" s="92"/>
      <c r="R1000" s="90" t="s">
        <v>2416</v>
      </c>
      <c r="S1000" s="90"/>
      <c r="T1000" s="95" t="s">
        <v>75</v>
      </c>
      <c r="U1000" s="90"/>
    </row>
    <row r="1001" spans="1:22" ht="66" hidden="1" customHeight="1" x14ac:dyDescent="0.25">
      <c r="A1001" s="89" t="s">
        <v>10007</v>
      </c>
      <c r="B1001" s="90" t="s">
        <v>2296</v>
      </c>
      <c r="C1001" s="90" t="s">
        <v>2417</v>
      </c>
      <c r="D1001" s="90" t="s">
        <v>2417</v>
      </c>
      <c r="E1001" s="92" t="s">
        <v>397</v>
      </c>
      <c r="F1001" s="90" t="s">
        <v>2026</v>
      </c>
      <c r="G1001" s="93" t="s">
        <v>52</v>
      </c>
      <c r="H1001" s="90"/>
      <c r="I1001" s="93">
        <v>1</v>
      </c>
      <c r="J1001" s="90" t="s">
        <v>72</v>
      </c>
      <c r="K1001" s="93" t="s">
        <v>55</v>
      </c>
      <c r="L1001" s="114">
        <v>44170</v>
      </c>
      <c r="M1001" s="114">
        <v>44195</v>
      </c>
      <c r="N1001" s="94">
        <v>44151</v>
      </c>
      <c r="O1001" s="94">
        <v>44163</v>
      </c>
      <c r="P1001" s="96" t="s">
        <v>2418</v>
      </c>
      <c r="Q1001" s="92"/>
      <c r="R1001" s="90" t="s">
        <v>2419</v>
      </c>
      <c r="S1001" s="90"/>
      <c r="T1001" s="95" t="s">
        <v>75</v>
      </c>
      <c r="U1001" s="90"/>
    </row>
    <row r="1002" spans="1:22" ht="66" hidden="1" customHeight="1" x14ac:dyDescent="0.25">
      <c r="A1002" s="89" t="s">
        <v>10007</v>
      </c>
      <c r="B1002" s="90" t="s">
        <v>2296</v>
      </c>
      <c r="C1002" s="90" t="s">
        <v>2417</v>
      </c>
      <c r="D1002" s="90" t="s">
        <v>2417</v>
      </c>
      <c r="E1002" s="92" t="s">
        <v>397</v>
      </c>
      <c r="F1002" s="90" t="s">
        <v>1952</v>
      </c>
      <c r="G1002" s="93" t="s">
        <v>52</v>
      </c>
      <c r="H1002" s="90"/>
      <c r="I1002" s="93">
        <v>1</v>
      </c>
      <c r="J1002" s="90" t="s">
        <v>72</v>
      </c>
      <c r="K1002" s="93" t="s">
        <v>55</v>
      </c>
      <c r="L1002" s="114">
        <v>44170</v>
      </c>
      <c r="M1002" s="114">
        <v>44195</v>
      </c>
      <c r="N1002" s="94">
        <v>44151</v>
      </c>
      <c r="O1002" s="94">
        <v>44163</v>
      </c>
      <c r="P1002" s="96" t="s">
        <v>2420</v>
      </c>
      <c r="Q1002" s="92"/>
      <c r="R1002" s="90" t="s">
        <v>2419</v>
      </c>
      <c r="S1002" s="90"/>
      <c r="T1002" s="95" t="s">
        <v>75</v>
      </c>
      <c r="U1002" s="90"/>
    </row>
    <row r="1003" spans="1:22" ht="66" hidden="1" customHeight="1" x14ac:dyDescent="0.25">
      <c r="A1003" s="89" t="s">
        <v>10007</v>
      </c>
      <c r="B1003" s="90" t="s">
        <v>2296</v>
      </c>
      <c r="C1003" s="90" t="s">
        <v>2421</v>
      </c>
      <c r="D1003" s="90" t="s">
        <v>2421</v>
      </c>
      <c r="E1003" s="92" t="s">
        <v>2408</v>
      </c>
      <c r="F1003" s="90" t="s">
        <v>633</v>
      </c>
      <c r="G1003" s="93" t="s">
        <v>52</v>
      </c>
      <c r="H1003" s="90"/>
      <c r="I1003" s="93">
        <v>1</v>
      </c>
      <c r="J1003" s="90" t="s">
        <v>54</v>
      </c>
      <c r="K1003" s="93" t="s">
        <v>55</v>
      </c>
      <c r="L1003" s="114">
        <v>44154</v>
      </c>
      <c r="M1003" s="114">
        <v>44154</v>
      </c>
      <c r="N1003" s="94">
        <v>44154</v>
      </c>
      <c r="O1003" s="94">
        <v>44154</v>
      </c>
      <c r="P1003" s="96" t="s">
        <v>2422</v>
      </c>
      <c r="Q1003" s="92"/>
      <c r="R1003" s="90" t="s">
        <v>81</v>
      </c>
      <c r="S1003" s="90"/>
      <c r="T1003" s="95"/>
      <c r="U1003" s="90" t="s">
        <v>58</v>
      </c>
    </row>
    <row r="1004" spans="1:22" ht="66" hidden="1" customHeight="1" x14ac:dyDescent="0.25">
      <c r="A1004" s="89" t="s">
        <v>10007</v>
      </c>
      <c r="B1004" s="90" t="s">
        <v>2296</v>
      </c>
      <c r="C1004" s="90" t="s">
        <v>1716</v>
      </c>
      <c r="D1004" s="91" t="s">
        <v>59</v>
      </c>
      <c r="E1004" s="92" t="s">
        <v>211</v>
      </c>
      <c r="F1004" s="90" t="s">
        <v>2423</v>
      </c>
      <c r="G1004" s="93" t="s">
        <v>52</v>
      </c>
      <c r="H1004" s="90"/>
      <c r="I1004" s="93">
        <v>1</v>
      </c>
      <c r="J1004" s="90" t="s">
        <v>62</v>
      </c>
      <c r="K1004" s="93" t="s">
        <v>63</v>
      </c>
      <c r="L1004" s="114">
        <v>44154</v>
      </c>
      <c r="M1004" s="114">
        <v>44154</v>
      </c>
      <c r="N1004" s="94">
        <v>44154</v>
      </c>
      <c r="O1004" s="94">
        <v>44154</v>
      </c>
      <c r="P1004" s="96" t="s">
        <v>2424</v>
      </c>
      <c r="Q1004" s="92"/>
      <c r="R1004" s="90" t="s">
        <v>81</v>
      </c>
      <c r="S1004" s="90"/>
      <c r="T1004" s="95" t="s">
        <v>75</v>
      </c>
      <c r="U1004" s="90"/>
    </row>
    <row r="1005" spans="1:22" ht="66" hidden="1" customHeight="1" x14ac:dyDescent="0.25">
      <c r="A1005" s="89" t="s">
        <v>10007</v>
      </c>
      <c r="B1005" s="90" t="s">
        <v>2296</v>
      </c>
      <c r="C1005" s="90" t="s">
        <v>59</v>
      </c>
      <c r="D1005" s="90" t="s">
        <v>59</v>
      </c>
      <c r="E1005" s="92" t="s">
        <v>211</v>
      </c>
      <c r="F1005" s="90" t="s">
        <v>2368</v>
      </c>
      <c r="G1005" s="93" t="s">
        <v>52</v>
      </c>
      <c r="H1005" s="90"/>
      <c r="I1005" s="93">
        <v>1</v>
      </c>
      <c r="J1005" s="90" t="s">
        <v>99</v>
      </c>
      <c r="K1005" s="93" t="s">
        <v>63</v>
      </c>
      <c r="L1005" s="114">
        <v>44162</v>
      </c>
      <c r="M1005" s="114">
        <v>44162</v>
      </c>
      <c r="N1005" s="94">
        <v>44162</v>
      </c>
      <c r="O1005" s="94">
        <v>44162</v>
      </c>
      <c r="P1005" s="174" t="s">
        <v>2425</v>
      </c>
      <c r="Q1005" s="92"/>
      <c r="R1005" s="90" t="s">
        <v>2426</v>
      </c>
      <c r="S1005" s="90"/>
      <c r="T1005" s="95" t="s">
        <v>75</v>
      </c>
      <c r="U1005" s="90"/>
    </row>
    <row r="1006" spans="1:22" ht="66" hidden="1" customHeight="1" x14ac:dyDescent="0.25">
      <c r="A1006" s="89" t="s">
        <v>10007</v>
      </c>
      <c r="B1006" s="90" t="s">
        <v>2296</v>
      </c>
      <c r="C1006" s="90" t="s">
        <v>59</v>
      </c>
      <c r="D1006" s="91" t="s">
        <v>59</v>
      </c>
      <c r="E1006" s="92" t="s">
        <v>406</v>
      </c>
      <c r="F1006" s="90" t="s">
        <v>320</v>
      </c>
      <c r="G1006" s="93" t="s">
        <v>52</v>
      </c>
      <c r="H1006" s="90"/>
      <c r="I1006" s="93">
        <v>1</v>
      </c>
      <c r="J1006" s="90" t="s">
        <v>62</v>
      </c>
      <c r="K1006" s="93" t="s">
        <v>63</v>
      </c>
      <c r="L1006" s="114">
        <v>44196</v>
      </c>
      <c r="M1006" s="114">
        <v>44196</v>
      </c>
      <c r="N1006" s="94">
        <v>44196</v>
      </c>
      <c r="O1006" s="94">
        <v>44196</v>
      </c>
      <c r="P1006" s="174" t="s">
        <v>2427</v>
      </c>
      <c r="Q1006" s="92"/>
      <c r="R1006" s="90" t="s">
        <v>2428</v>
      </c>
      <c r="S1006" s="90"/>
      <c r="T1006" s="95" t="s">
        <v>110</v>
      </c>
      <c r="U1006" s="90"/>
    </row>
    <row r="1007" spans="1:22" ht="66" hidden="1" customHeight="1" x14ac:dyDescent="0.25">
      <c r="A1007" s="89" t="s">
        <v>2429</v>
      </c>
      <c r="B1007" s="90" t="s">
        <v>2430</v>
      </c>
      <c r="C1007" s="90" t="s">
        <v>2431</v>
      </c>
      <c r="D1007" s="90"/>
      <c r="E1007" s="92" t="s">
        <v>2432</v>
      </c>
      <c r="F1007" s="90" t="s">
        <v>51</v>
      </c>
      <c r="G1007" s="93" t="s">
        <v>52</v>
      </c>
      <c r="H1007" s="90" t="s">
        <v>2206</v>
      </c>
      <c r="I1007" s="93" t="s">
        <v>1772</v>
      </c>
      <c r="J1007" s="90" t="s">
        <v>72</v>
      </c>
      <c r="K1007" s="93" t="s">
        <v>55</v>
      </c>
      <c r="L1007" s="114">
        <v>44097</v>
      </c>
      <c r="M1007" s="114">
        <v>44097</v>
      </c>
      <c r="N1007" s="94">
        <v>44072</v>
      </c>
      <c r="O1007" s="94">
        <v>44072</v>
      </c>
      <c r="P1007" s="96" t="s">
        <v>2433</v>
      </c>
      <c r="Q1007" s="92"/>
      <c r="R1007" s="90" t="s">
        <v>156</v>
      </c>
      <c r="S1007" s="90"/>
      <c r="T1007" s="95" t="s">
        <v>75</v>
      </c>
      <c r="U1007" s="90"/>
    </row>
    <row r="1008" spans="1:22" ht="66" hidden="1" customHeight="1" x14ac:dyDescent="0.25">
      <c r="A1008" s="89" t="s">
        <v>2429</v>
      </c>
      <c r="B1008" s="90" t="s">
        <v>2430</v>
      </c>
      <c r="C1008" s="90" t="s">
        <v>2431</v>
      </c>
      <c r="D1008" s="90"/>
      <c r="E1008" s="92" t="s">
        <v>2432</v>
      </c>
      <c r="F1008" s="90" t="s">
        <v>51</v>
      </c>
      <c r="G1008" s="93" t="s">
        <v>52</v>
      </c>
      <c r="H1008" s="90" t="s">
        <v>2206</v>
      </c>
      <c r="I1008" s="93" t="s">
        <v>1772</v>
      </c>
      <c r="J1008" s="90" t="s">
        <v>72</v>
      </c>
      <c r="K1008" s="93" t="s">
        <v>55</v>
      </c>
      <c r="L1008" s="114">
        <v>44097</v>
      </c>
      <c r="M1008" s="114">
        <v>44097</v>
      </c>
      <c r="N1008" s="94">
        <v>44072</v>
      </c>
      <c r="O1008" s="94">
        <v>44072</v>
      </c>
      <c r="P1008" s="96" t="s">
        <v>2433</v>
      </c>
      <c r="Q1008" s="92"/>
      <c r="R1008" s="90" t="s">
        <v>156</v>
      </c>
      <c r="S1008" s="90"/>
      <c r="T1008" s="95" t="s">
        <v>75</v>
      </c>
      <c r="U1008" s="90"/>
    </row>
    <row r="1009" spans="1:22" ht="66" hidden="1" customHeight="1" x14ac:dyDescent="0.25">
      <c r="A1009" s="89" t="s">
        <v>10008</v>
      </c>
      <c r="B1009" s="90" t="s">
        <v>2434</v>
      </c>
      <c r="C1009" s="91" t="s">
        <v>59</v>
      </c>
      <c r="D1009" s="91" t="s">
        <v>59</v>
      </c>
      <c r="E1009" s="92" t="s">
        <v>2435</v>
      </c>
      <c r="F1009" s="90" t="s">
        <v>320</v>
      </c>
      <c r="G1009" s="93" t="s">
        <v>52</v>
      </c>
      <c r="H1009" s="90"/>
      <c r="I1009" s="93" t="s">
        <v>53</v>
      </c>
      <c r="J1009" s="90" t="s">
        <v>62</v>
      </c>
      <c r="K1009" s="93" t="s">
        <v>63</v>
      </c>
      <c r="L1009" s="114">
        <v>43650</v>
      </c>
      <c r="M1009" s="114">
        <v>43650</v>
      </c>
      <c r="N1009" s="114">
        <v>43650</v>
      </c>
      <c r="O1009" s="114">
        <v>43650</v>
      </c>
      <c r="P1009" s="96" t="s">
        <v>2436</v>
      </c>
      <c r="Q1009" s="96"/>
      <c r="R1009" s="90" t="s">
        <v>385</v>
      </c>
      <c r="S1009" s="90"/>
      <c r="T1009" s="95" t="s">
        <v>66</v>
      </c>
      <c r="U1009" s="90"/>
      <c r="V1009" s="132"/>
    </row>
    <row r="1010" spans="1:22" ht="66" hidden="1" customHeight="1" x14ac:dyDescent="0.25">
      <c r="A1010" s="102" t="s">
        <v>2437</v>
      </c>
      <c r="B1010" s="90" t="s">
        <v>2438</v>
      </c>
      <c r="C1010" s="90" t="s">
        <v>2439</v>
      </c>
      <c r="D1010" s="90"/>
      <c r="E1010" s="92" t="s">
        <v>333</v>
      </c>
      <c r="F1010" s="90" t="s">
        <v>334</v>
      </c>
      <c r="G1010" s="93" t="s">
        <v>52</v>
      </c>
      <c r="H1010" s="90"/>
      <c r="I1010" s="93" t="s">
        <v>53</v>
      </c>
      <c r="J1010" s="90" t="s">
        <v>72</v>
      </c>
      <c r="K1010" s="93" t="s">
        <v>55</v>
      </c>
      <c r="L1010" s="114">
        <v>43811</v>
      </c>
      <c r="M1010" s="114">
        <f>L1010+360</f>
        <v>44171</v>
      </c>
      <c r="N1010" s="94">
        <v>43873</v>
      </c>
      <c r="O1010" s="94">
        <v>43898</v>
      </c>
      <c r="P1010" s="92" t="s">
        <v>2440</v>
      </c>
      <c r="Q1010" s="92"/>
      <c r="R1010" s="90" t="s">
        <v>2441</v>
      </c>
      <c r="S1010" s="90"/>
      <c r="T1010" s="95" t="s">
        <v>110</v>
      </c>
      <c r="U1010" s="90"/>
      <c r="V1010" s="132"/>
    </row>
    <row r="1011" spans="1:22" ht="66" hidden="1" customHeight="1" x14ac:dyDescent="0.25">
      <c r="A1011" s="102" t="s">
        <v>2437</v>
      </c>
      <c r="B1011" s="90" t="s">
        <v>2438</v>
      </c>
      <c r="C1011" s="90" t="s">
        <v>2439</v>
      </c>
      <c r="D1011" s="90"/>
      <c r="E1011" s="92" t="s">
        <v>333</v>
      </c>
      <c r="F1011" s="90" t="s">
        <v>337</v>
      </c>
      <c r="G1011" s="93" t="s">
        <v>52</v>
      </c>
      <c r="H1011" s="90"/>
      <c r="I1011" s="93" t="s">
        <v>53</v>
      </c>
      <c r="J1011" s="90" t="s">
        <v>72</v>
      </c>
      <c r="K1011" s="93" t="s">
        <v>55</v>
      </c>
      <c r="L1011" s="114">
        <v>43811</v>
      </c>
      <c r="M1011" s="114">
        <f>L1011+360</f>
        <v>44171</v>
      </c>
      <c r="N1011" s="94">
        <v>43864</v>
      </c>
      <c r="O1011" s="94">
        <v>43866</v>
      </c>
      <c r="P1011" s="92" t="s">
        <v>2442</v>
      </c>
      <c r="Q1011" s="92"/>
      <c r="R1011" s="92" t="s">
        <v>2443</v>
      </c>
      <c r="S1011" s="90"/>
      <c r="T1011" s="95" t="s">
        <v>110</v>
      </c>
      <c r="U1011" s="90"/>
      <c r="V1011" s="132"/>
    </row>
    <row r="1012" spans="1:22" ht="66" hidden="1" customHeight="1" x14ac:dyDescent="0.25">
      <c r="A1012" s="102" t="s">
        <v>2437</v>
      </c>
      <c r="B1012" s="90" t="s">
        <v>2438</v>
      </c>
      <c r="C1012" s="90" t="s">
        <v>2439</v>
      </c>
      <c r="D1012" s="90"/>
      <c r="E1012" s="92" t="s">
        <v>2444</v>
      </c>
      <c r="F1012" s="90" t="s">
        <v>2445</v>
      </c>
      <c r="G1012" s="93" t="s">
        <v>52</v>
      </c>
      <c r="H1012" s="90"/>
      <c r="I1012" s="93" t="s">
        <v>53</v>
      </c>
      <c r="J1012" s="90" t="s">
        <v>72</v>
      </c>
      <c r="K1012" s="93" t="s">
        <v>55</v>
      </c>
      <c r="L1012" s="114">
        <v>43811</v>
      </c>
      <c r="M1012" s="114">
        <f>L1012+360</f>
        <v>44171</v>
      </c>
      <c r="N1012" s="94">
        <v>43866</v>
      </c>
      <c r="O1012" s="94">
        <v>43866</v>
      </c>
      <c r="P1012" s="92" t="s">
        <v>2446</v>
      </c>
      <c r="Q1012" s="92"/>
      <c r="R1012" s="90" t="s">
        <v>81</v>
      </c>
      <c r="S1012" s="90"/>
      <c r="T1012" s="95" t="s">
        <v>110</v>
      </c>
      <c r="U1012" s="90"/>
      <c r="V1012" s="132"/>
    </row>
    <row r="1013" spans="1:22" ht="66" hidden="1" customHeight="1" x14ac:dyDescent="0.25">
      <c r="A1013" s="102" t="s">
        <v>2437</v>
      </c>
      <c r="B1013" s="90" t="s">
        <v>2438</v>
      </c>
      <c r="C1013" s="91" t="s">
        <v>59</v>
      </c>
      <c r="D1013" s="91" t="s">
        <v>59</v>
      </c>
      <c r="E1013" s="92" t="s">
        <v>2447</v>
      </c>
      <c r="F1013" s="90" t="s">
        <v>532</v>
      </c>
      <c r="G1013" s="93" t="s">
        <v>52</v>
      </c>
      <c r="H1013" s="90"/>
      <c r="I1013" s="93" t="s">
        <v>53</v>
      </c>
      <c r="J1013" s="90" t="s">
        <v>62</v>
      </c>
      <c r="K1013" s="93" t="s">
        <v>63</v>
      </c>
      <c r="L1013" s="114">
        <v>43816</v>
      </c>
      <c r="M1013" s="114">
        <v>43818</v>
      </c>
      <c r="N1013" s="94">
        <v>43816</v>
      </c>
      <c r="O1013" s="94">
        <v>43818</v>
      </c>
      <c r="P1013" s="92" t="s">
        <v>2448</v>
      </c>
      <c r="Q1013" s="92"/>
      <c r="R1013" s="90" t="s">
        <v>607</v>
      </c>
      <c r="S1013" s="90"/>
      <c r="T1013" s="95" t="s">
        <v>75</v>
      </c>
      <c r="U1013" s="90"/>
      <c r="V1013" s="132"/>
    </row>
    <row r="1014" spans="1:22" ht="66" hidden="1" customHeight="1" x14ac:dyDescent="0.25">
      <c r="A1014" s="89" t="s">
        <v>2449</v>
      </c>
      <c r="B1014" s="90" t="s">
        <v>2450</v>
      </c>
      <c r="C1014" s="91" t="s">
        <v>2451</v>
      </c>
      <c r="D1014" s="91" t="s">
        <v>2451</v>
      </c>
      <c r="E1014" s="92" t="s">
        <v>2452</v>
      </c>
      <c r="F1014" s="90" t="s">
        <v>424</v>
      </c>
      <c r="G1014" s="93" t="s">
        <v>52</v>
      </c>
      <c r="H1014" s="90"/>
      <c r="I1014" s="93" t="s">
        <v>53</v>
      </c>
      <c r="J1014" s="90" t="s">
        <v>54</v>
      </c>
      <c r="K1014" s="93" t="s">
        <v>55</v>
      </c>
      <c r="L1014" s="114">
        <v>43607</v>
      </c>
      <c r="M1014" s="114">
        <f>L1014+20</f>
        <v>43627</v>
      </c>
      <c r="N1014" s="114">
        <v>43612</v>
      </c>
      <c r="O1014" s="114">
        <v>43615</v>
      </c>
      <c r="P1014" s="96" t="s">
        <v>2453</v>
      </c>
      <c r="Q1014" s="96"/>
      <c r="R1014" s="90" t="s">
        <v>74</v>
      </c>
      <c r="S1014" s="90"/>
      <c r="T1014" s="95" t="s">
        <v>75</v>
      </c>
      <c r="U1014" s="90"/>
    </row>
    <row r="1015" spans="1:22" ht="66" hidden="1" customHeight="1" x14ac:dyDescent="0.25">
      <c r="A1015" s="89" t="s">
        <v>2454</v>
      </c>
      <c r="B1015" s="90" t="s">
        <v>2455</v>
      </c>
      <c r="C1015" s="90" t="s">
        <v>59</v>
      </c>
      <c r="D1015" s="91" t="s">
        <v>59</v>
      </c>
      <c r="E1015" s="92" t="s">
        <v>2456</v>
      </c>
      <c r="F1015" s="90" t="s">
        <v>51</v>
      </c>
      <c r="G1015" s="93" t="s">
        <v>52</v>
      </c>
      <c r="H1015" s="90"/>
      <c r="I1015" s="93" t="s">
        <v>53</v>
      </c>
      <c r="J1015" s="90" t="s">
        <v>62</v>
      </c>
      <c r="K1015" s="93" t="s">
        <v>63</v>
      </c>
      <c r="L1015" s="114">
        <v>43880</v>
      </c>
      <c r="M1015" s="114">
        <v>43880</v>
      </c>
      <c r="N1015" s="94">
        <v>43880</v>
      </c>
      <c r="O1015" s="94">
        <v>43880</v>
      </c>
      <c r="P1015" s="96" t="s">
        <v>2457</v>
      </c>
      <c r="Q1015" s="90"/>
      <c r="R1015" s="90" t="s">
        <v>156</v>
      </c>
      <c r="S1015" s="90"/>
      <c r="T1015" s="95"/>
      <c r="U1015" s="90" t="s">
        <v>58</v>
      </c>
      <c r="V1015" s="132"/>
    </row>
    <row r="1016" spans="1:22" ht="66" hidden="1" customHeight="1" x14ac:dyDescent="0.25">
      <c r="A1016" s="113" t="s">
        <v>2458</v>
      </c>
      <c r="B1016" s="90" t="s">
        <v>2459</v>
      </c>
      <c r="C1016" s="90" t="s">
        <v>2460</v>
      </c>
      <c r="D1016" s="90" t="s">
        <v>2461</v>
      </c>
      <c r="E1016" s="92" t="s">
        <v>2462</v>
      </c>
      <c r="F1016" s="90" t="s">
        <v>2463</v>
      </c>
      <c r="G1016" s="93" t="s">
        <v>52</v>
      </c>
      <c r="H1016" s="90"/>
      <c r="I1016" s="93" t="s">
        <v>53</v>
      </c>
      <c r="J1016" s="90" t="s">
        <v>72</v>
      </c>
      <c r="K1016" s="93" t="s">
        <v>55</v>
      </c>
      <c r="L1016" s="114">
        <v>43971</v>
      </c>
      <c r="M1016" s="114">
        <f>L1016+34</f>
        <v>44005</v>
      </c>
      <c r="N1016" s="94">
        <v>43989</v>
      </c>
      <c r="O1016" s="94">
        <v>43989</v>
      </c>
      <c r="P1016" s="96" t="s">
        <v>2464</v>
      </c>
      <c r="Q1016" s="92"/>
      <c r="R1016" s="90" t="s">
        <v>2465</v>
      </c>
      <c r="S1016" s="90"/>
      <c r="T1016" s="95" t="s">
        <v>66</v>
      </c>
      <c r="U1016" s="90"/>
      <c r="V1016" s="163"/>
    </row>
    <row r="1017" spans="1:22" ht="66" hidden="1" customHeight="1" x14ac:dyDescent="0.25">
      <c r="A1017" s="113" t="s">
        <v>2458</v>
      </c>
      <c r="B1017" s="90" t="s">
        <v>2459</v>
      </c>
      <c r="C1017" s="90" t="s">
        <v>2460</v>
      </c>
      <c r="D1017" s="90" t="s">
        <v>2461</v>
      </c>
      <c r="E1017" s="92" t="s">
        <v>2462</v>
      </c>
      <c r="F1017" s="90" t="s">
        <v>2463</v>
      </c>
      <c r="G1017" s="93" t="s">
        <v>52</v>
      </c>
      <c r="H1017" s="90"/>
      <c r="I1017" s="93" t="s">
        <v>53</v>
      </c>
      <c r="J1017" s="90" t="s">
        <v>72</v>
      </c>
      <c r="K1017" s="93" t="s">
        <v>55</v>
      </c>
      <c r="L1017" s="114">
        <v>44262</v>
      </c>
      <c r="M1017" s="114">
        <v>44262</v>
      </c>
      <c r="N1017" s="94">
        <v>44262</v>
      </c>
      <c r="O1017" s="94">
        <v>44262</v>
      </c>
      <c r="P1017" s="96" t="s">
        <v>2466</v>
      </c>
      <c r="Q1017" s="92"/>
      <c r="R1017" s="90" t="s">
        <v>2467</v>
      </c>
      <c r="S1017" s="90"/>
      <c r="T1017" s="95" t="s">
        <v>66</v>
      </c>
      <c r="U1017" s="90"/>
    </row>
    <row r="1018" spans="1:22" ht="66" hidden="1" customHeight="1" x14ac:dyDescent="0.25">
      <c r="A1018" s="89" t="s">
        <v>2468</v>
      </c>
      <c r="B1018" s="90" t="s">
        <v>2469</v>
      </c>
      <c r="C1018" s="90" t="s">
        <v>59</v>
      </c>
      <c r="D1018" s="90" t="s">
        <v>59</v>
      </c>
      <c r="E1018" s="126" t="s">
        <v>211</v>
      </c>
      <c r="F1018" s="90" t="s">
        <v>148</v>
      </c>
      <c r="G1018" s="93" t="s">
        <v>52</v>
      </c>
      <c r="H1018" s="90"/>
      <c r="I1018" s="93">
        <v>1</v>
      </c>
      <c r="J1018" s="90" t="s">
        <v>54</v>
      </c>
      <c r="K1018" s="93" t="s">
        <v>63</v>
      </c>
      <c r="L1018" s="114">
        <v>44204</v>
      </c>
      <c r="M1018" s="114">
        <v>44204</v>
      </c>
      <c r="N1018" s="94">
        <v>44204</v>
      </c>
      <c r="O1018" s="94">
        <v>44204</v>
      </c>
      <c r="P1018" s="96" t="s">
        <v>2470</v>
      </c>
      <c r="Q1018" s="92" t="s">
        <v>2471</v>
      </c>
      <c r="R1018" s="90" t="s">
        <v>176</v>
      </c>
      <c r="S1018" s="90"/>
      <c r="T1018" s="95" t="s">
        <v>66</v>
      </c>
      <c r="U1018" s="90"/>
    </row>
    <row r="1019" spans="1:22" ht="66" hidden="1" customHeight="1" x14ac:dyDescent="0.25">
      <c r="A1019" s="113" t="s">
        <v>10009</v>
      </c>
      <c r="B1019" s="90" t="s">
        <v>2472</v>
      </c>
      <c r="C1019" s="90" t="s">
        <v>2473</v>
      </c>
      <c r="D1019" s="90" t="s">
        <v>2474</v>
      </c>
      <c r="E1019" s="92" t="s">
        <v>2475</v>
      </c>
      <c r="F1019" s="90" t="s">
        <v>502</v>
      </c>
      <c r="G1019" s="93" t="s">
        <v>168</v>
      </c>
      <c r="H1019" s="90"/>
      <c r="I1019" s="93">
        <v>1</v>
      </c>
      <c r="J1019" s="90" t="s">
        <v>72</v>
      </c>
      <c r="K1019" s="93" t="s">
        <v>55</v>
      </c>
      <c r="L1019" s="190">
        <v>44136</v>
      </c>
      <c r="M1019" s="190">
        <f>EOMONTH(L1019,0)</f>
        <v>44165</v>
      </c>
      <c r="N1019" s="127">
        <v>44145</v>
      </c>
      <c r="O1019" s="127">
        <v>44166</v>
      </c>
      <c r="P1019" s="96" t="s">
        <v>2476</v>
      </c>
      <c r="Q1019" s="92"/>
      <c r="R1019" s="90" t="s">
        <v>2477</v>
      </c>
      <c r="S1019" s="90"/>
      <c r="T1019" s="95" t="s">
        <v>75</v>
      </c>
      <c r="U1019" s="90"/>
    </row>
    <row r="1020" spans="1:22" ht="66" hidden="1" customHeight="1" x14ac:dyDescent="0.25">
      <c r="A1020" s="113" t="s">
        <v>10009</v>
      </c>
      <c r="B1020" s="90" t="s">
        <v>2472</v>
      </c>
      <c r="C1020" s="90" t="s">
        <v>2473</v>
      </c>
      <c r="D1020" s="90" t="s">
        <v>2478</v>
      </c>
      <c r="E1020" s="92" t="s">
        <v>2475</v>
      </c>
      <c r="F1020" s="90" t="s">
        <v>502</v>
      </c>
      <c r="G1020" s="93" t="s">
        <v>75</v>
      </c>
      <c r="H1020" s="90"/>
      <c r="I1020" s="93">
        <v>1</v>
      </c>
      <c r="J1020" s="90" t="s">
        <v>72</v>
      </c>
      <c r="K1020" s="93" t="s">
        <v>55</v>
      </c>
      <c r="L1020" s="190">
        <v>44317</v>
      </c>
      <c r="M1020" s="190">
        <v>44377</v>
      </c>
      <c r="N1020" s="127">
        <v>44375</v>
      </c>
      <c r="O1020" s="127">
        <v>44376</v>
      </c>
      <c r="P1020" s="96" t="s">
        <v>2479</v>
      </c>
      <c r="Q1020" s="92"/>
      <c r="R1020" s="90" t="s">
        <v>2480</v>
      </c>
      <c r="S1020" s="90"/>
      <c r="T1020" s="95" t="s">
        <v>75</v>
      </c>
      <c r="U1020" s="90"/>
    </row>
    <row r="1021" spans="1:22" ht="66" hidden="1" customHeight="1" x14ac:dyDescent="0.25">
      <c r="A1021" s="113" t="s">
        <v>2481</v>
      </c>
      <c r="B1021" s="90" t="s">
        <v>2482</v>
      </c>
      <c r="C1021" s="91" t="s">
        <v>2483</v>
      </c>
      <c r="D1021" s="91" t="s">
        <v>2483</v>
      </c>
      <c r="E1021" s="92" t="s">
        <v>2484</v>
      </c>
      <c r="F1021" s="90" t="s">
        <v>334</v>
      </c>
      <c r="G1021" s="93" t="s">
        <v>52</v>
      </c>
      <c r="H1021" s="90"/>
      <c r="I1021" s="93" t="s">
        <v>53</v>
      </c>
      <c r="J1021" s="90" t="s">
        <v>72</v>
      </c>
      <c r="K1021" s="93" t="s">
        <v>55</v>
      </c>
      <c r="L1021" s="114">
        <v>43553</v>
      </c>
      <c r="M1021" s="114">
        <f>L1021+37</f>
        <v>43590</v>
      </c>
      <c r="N1021" s="114">
        <v>43571</v>
      </c>
      <c r="O1021" s="114">
        <v>43581</v>
      </c>
      <c r="P1021" s="96" t="s">
        <v>2485</v>
      </c>
      <c r="Q1021" s="96"/>
      <c r="R1021" s="90" t="s">
        <v>680</v>
      </c>
      <c r="S1021" s="90"/>
      <c r="T1021" s="95" t="s">
        <v>66</v>
      </c>
      <c r="U1021" s="90"/>
    </row>
    <row r="1022" spans="1:22" ht="66" hidden="1" customHeight="1" x14ac:dyDescent="0.25">
      <c r="A1022" s="113" t="s">
        <v>2481</v>
      </c>
      <c r="B1022" s="90" t="s">
        <v>2482</v>
      </c>
      <c r="C1022" s="91" t="s">
        <v>2486</v>
      </c>
      <c r="D1022" s="91" t="s">
        <v>2486</v>
      </c>
      <c r="E1022" s="92" t="s">
        <v>2487</v>
      </c>
      <c r="F1022" s="90" t="s">
        <v>2488</v>
      </c>
      <c r="G1022" s="93" t="s">
        <v>168</v>
      </c>
      <c r="H1022" s="90"/>
      <c r="I1022" s="93" t="s">
        <v>53</v>
      </c>
      <c r="J1022" s="90" t="s">
        <v>72</v>
      </c>
      <c r="K1022" s="93" t="s">
        <v>55</v>
      </c>
      <c r="L1022" s="114">
        <v>43806</v>
      </c>
      <c r="M1022" s="114">
        <v>43806</v>
      </c>
      <c r="N1022" s="94">
        <v>43806</v>
      </c>
      <c r="O1022" s="94">
        <v>43807</v>
      </c>
      <c r="P1022" s="92" t="s">
        <v>2489</v>
      </c>
      <c r="Q1022" s="92"/>
      <c r="R1022" s="90" t="s">
        <v>2490</v>
      </c>
      <c r="S1022" s="90"/>
      <c r="T1022" s="95" t="s">
        <v>66</v>
      </c>
      <c r="U1022" s="90"/>
    </row>
    <row r="1023" spans="1:22" ht="66" hidden="1" customHeight="1" x14ac:dyDescent="0.25">
      <c r="A1023" s="113" t="s">
        <v>2481</v>
      </c>
      <c r="B1023" s="90" t="s">
        <v>2482</v>
      </c>
      <c r="C1023" s="91" t="s">
        <v>2491</v>
      </c>
      <c r="D1023" s="91" t="s">
        <v>2491</v>
      </c>
      <c r="E1023" s="92" t="s">
        <v>2492</v>
      </c>
      <c r="F1023" s="90" t="s">
        <v>401</v>
      </c>
      <c r="G1023" s="93" t="s">
        <v>52</v>
      </c>
      <c r="H1023" s="90"/>
      <c r="I1023" s="93" t="s">
        <v>53</v>
      </c>
      <c r="J1023" s="90" t="s">
        <v>54</v>
      </c>
      <c r="K1023" s="93" t="s">
        <v>55</v>
      </c>
      <c r="L1023" s="114">
        <v>43925</v>
      </c>
      <c r="M1023" s="114">
        <f>L1023+90</f>
        <v>44015</v>
      </c>
      <c r="N1023" s="94">
        <v>43946</v>
      </c>
      <c r="O1023" s="94">
        <v>43946</v>
      </c>
      <c r="P1023" s="92" t="s">
        <v>2493</v>
      </c>
      <c r="Q1023" s="92"/>
      <c r="R1023" s="90" t="s">
        <v>81</v>
      </c>
      <c r="S1023" s="90"/>
      <c r="T1023" s="95" t="s">
        <v>75</v>
      </c>
      <c r="U1023" s="90" t="s">
        <v>2494</v>
      </c>
    </row>
    <row r="1024" spans="1:22" ht="66" hidden="1" customHeight="1" x14ac:dyDescent="0.25">
      <c r="A1024" s="89" t="s">
        <v>2481</v>
      </c>
      <c r="B1024" s="90" t="s">
        <v>2482</v>
      </c>
      <c r="C1024" s="90" t="s">
        <v>2495</v>
      </c>
      <c r="D1024" s="90" t="s">
        <v>2495</v>
      </c>
      <c r="E1024" s="92" t="s">
        <v>2496</v>
      </c>
      <c r="F1024" s="90" t="s">
        <v>2497</v>
      </c>
      <c r="G1024" s="93" t="s">
        <v>52</v>
      </c>
      <c r="H1024" s="90"/>
      <c r="I1024" s="93">
        <v>1</v>
      </c>
      <c r="J1024" s="90" t="s">
        <v>72</v>
      </c>
      <c r="K1024" s="93" t="s">
        <v>55</v>
      </c>
      <c r="L1024" s="114">
        <v>44073</v>
      </c>
      <c r="M1024" s="114">
        <v>44080</v>
      </c>
      <c r="N1024" s="94">
        <v>44058</v>
      </c>
      <c r="O1024" s="94">
        <v>44065</v>
      </c>
      <c r="P1024" s="96" t="s">
        <v>2498</v>
      </c>
      <c r="Q1024" s="92"/>
      <c r="R1024" s="90" t="s">
        <v>2499</v>
      </c>
      <c r="S1024" s="90"/>
      <c r="T1024" s="95" t="s">
        <v>75</v>
      </c>
      <c r="U1024" s="90"/>
    </row>
    <row r="1025" spans="1:22" ht="66" hidden="1" customHeight="1" x14ac:dyDescent="0.25">
      <c r="A1025" s="89" t="s">
        <v>2481</v>
      </c>
      <c r="B1025" s="90" t="s">
        <v>2482</v>
      </c>
      <c r="C1025" s="90" t="s">
        <v>2495</v>
      </c>
      <c r="D1025" s="90" t="s">
        <v>2495</v>
      </c>
      <c r="E1025" s="92" t="s">
        <v>2496</v>
      </c>
      <c r="F1025" s="90" t="s">
        <v>290</v>
      </c>
      <c r="G1025" s="93" t="s">
        <v>52</v>
      </c>
      <c r="H1025" s="90"/>
      <c r="I1025" s="93">
        <v>1</v>
      </c>
      <c r="J1025" s="90" t="s">
        <v>72</v>
      </c>
      <c r="K1025" s="93" t="s">
        <v>55</v>
      </c>
      <c r="L1025" s="114">
        <v>44073</v>
      </c>
      <c r="M1025" s="114">
        <v>44080</v>
      </c>
      <c r="N1025" s="94">
        <v>44058</v>
      </c>
      <c r="O1025" s="94">
        <v>44065</v>
      </c>
      <c r="P1025" s="96" t="s">
        <v>2500</v>
      </c>
      <c r="Q1025" s="92"/>
      <c r="R1025" s="90" t="s">
        <v>2499</v>
      </c>
      <c r="S1025" s="90"/>
      <c r="T1025" s="95" t="s">
        <v>75</v>
      </c>
      <c r="U1025" s="90"/>
    </row>
    <row r="1026" spans="1:22" ht="66" hidden="1" customHeight="1" x14ac:dyDescent="0.25">
      <c r="A1026" s="89" t="s">
        <v>2481</v>
      </c>
      <c r="B1026" s="90" t="s">
        <v>2482</v>
      </c>
      <c r="C1026" s="90" t="s">
        <v>2495</v>
      </c>
      <c r="D1026" s="90" t="s">
        <v>2495</v>
      </c>
      <c r="E1026" s="92" t="s">
        <v>2496</v>
      </c>
      <c r="F1026" s="90" t="s">
        <v>1999</v>
      </c>
      <c r="G1026" s="93" t="s">
        <v>52</v>
      </c>
      <c r="H1026" s="90"/>
      <c r="I1026" s="93">
        <v>1</v>
      </c>
      <c r="J1026" s="90" t="s">
        <v>72</v>
      </c>
      <c r="K1026" s="93" t="s">
        <v>55</v>
      </c>
      <c r="L1026" s="114">
        <v>44073</v>
      </c>
      <c r="M1026" s="114">
        <v>44080</v>
      </c>
      <c r="N1026" s="94">
        <v>44058</v>
      </c>
      <c r="O1026" s="94">
        <v>44065</v>
      </c>
      <c r="P1026" s="96" t="s">
        <v>2501</v>
      </c>
      <c r="Q1026" s="92"/>
      <c r="R1026" s="90" t="s">
        <v>2499</v>
      </c>
      <c r="S1026" s="90"/>
      <c r="T1026" s="95" t="s">
        <v>75</v>
      </c>
      <c r="U1026" s="90"/>
    </row>
    <row r="1027" spans="1:22" ht="66" hidden="1" customHeight="1" x14ac:dyDescent="0.25">
      <c r="A1027" s="89" t="s">
        <v>2481</v>
      </c>
      <c r="B1027" s="90" t="s">
        <v>2482</v>
      </c>
      <c r="C1027" s="90" t="s">
        <v>2502</v>
      </c>
      <c r="D1027" s="90" t="s">
        <v>2502</v>
      </c>
      <c r="E1027" s="92" t="s">
        <v>2484</v>
      </c>
      <c r="F1027" s="90" t="s">
        <v>334</v>
      </c>
      <c r="G1027" s="93" t="s">
        <v>52</v>
      </c>
      <c r="H1027" s="90"/>
      <c r="I1027" s="93">
        <v>1</v>
      </c>
      <c r="J1027" s="90" t="s">
        <v>72</v>
      </c>
      <c r="K1027" s="93" t="s">
        <v>55</v>
      </c>
      <c r="L1027" s="190">
        <v>44124</v>
      </c>
      <c r="M1027" s="190">
        <v>44138</v>
      </c>
      <c r="N1027" s="127">
        <v>44130</v>
      </c>
      <c r="O1027" s="127">
        <v>44136</v>
      </c>
      <c r="P1027" s="96" t="s">
        <v>2503</v>
      </c>
      <c r="Q1027" s="92"/>
      <c r="R1027" s="90" t="s">
        <v>2504</v>
      </c>
      <c r="S1027" s="90"/>
      <c r="T1027" s="95" t="s">
        <v>66</v>
      </c>
      <c r="U1027" s="90"/>
    </row>
    <row r="1028" spans="1:22" ht="66" hidden="1" customHeight="1" x14ac:dyDescent="0.25">
      <c r="A1028" s="113" t="s">
        <v>2505</v>
      </c>
      <c r="B1028" s="90" t="s">
        <v>2506</v>
      </c>
      <c r="C1028" s="91" t="s">
        <v>2507</v>
      </c>
      <c r="D1028" s="91" t="s">
        <v>2507</v>
      </c>
      <c r="E1028" s="92" t="s">
        <v>2508</v>
      </c>
      <c r="F1028" s="90" t="s">
        <v>2497</v>
      </c>
      <c r="G1028" s="93" t="s">
        <v>52</v>
      </c>
      <c r="H1028" s="90"/>
      <c r="I1028" s="93" t="s">
        <v>53</v>
      </c>
      <c r="J1028" s="90" t="s">
        <v>54</v>
      </c>
      <c r="K1028" s="93" t="s">
        <v>55</v>
      </c>
      <c r="L1028" s="114">
        <v>43523</v>
      </c>
      <c r="M1028" s="114">
        <v>43524</v>
      </c>
      <c r="N1028" s="114">
        <v>43523</v>
      </c>
      <c r="O1028" s="114">
        <v>43524</v>
      </c>
      <c r="P1028" s="96" t="s">
        <v>2509</v>
      </c>
      <c r="Q1028" s="96"/>
      <c r="R1028" s="90" t="s">
        <v>117</v>
      </c>
      <c r="S1028" s="90"/>
      <c r="T1028" s="95" t="s">
        <v>66</v>
      </c>
      <c r="U1028" s="90"/>
    </row>
    <row r="1029" spans="1:22" ht="66" hidden="1" customHeight="1" x14ac:dyDescent="0.25">
      <c r="A1029" s="89" t="s">
        <v>2505</v>
      </c>
      <c r="B1029" s="90" t="s">
        <v>2506</v>
      </c>
      <c r="C1029" s="91" t="s">
        <v>2510</v>
      </c>
      <c r="D1029" s="91" t="s">
        <v>2510</v>
      </c>
      <c r="E1029" s="92" t="s">
        <v>2511</v>
      </c>
      <c r="F1029" s="90" t="s">
        <v>320</v>
      </c>
      <c r="G1029" s="93" t="s">
        <v>172</v>
      </c>
      <c r="H1029" s="90"/>
      <c r="I1029" s="93" t="s">
        <v>53</v>
      </c>
      <c r="J1029" s="90" t="s">
        <v>72</v>
      </c>
      <c r="K1029" s="93" t="s">
        <v>55</v>
      </c>
      <c r="L1029" s="114">
        <v>43556</v>
      </c>
      <c r="M1029" s="114">
        <v>43584</v>
      </c>
      <c r="N1029" s="114">
        <v>43568</v>
      </c>
      <c r="O1029" s="114">
        <v>43573</v>
      </c>
      <c r="P1029" s="117" t="s">
        <v>2512</v>
      </c>
      <c r="Q1029" s="96"/>
      <c r="R1029" s="90" t="s">
        <v>385</v>
      </c>
      <c r="S1029" s="90"/>
      <c r="T1029" s="95" t="s">
        <v>66</v>
      </c>
      <c r="U1029" s="90"/>
    </row>
    <row r="1030" spans="1:22" ht="66" hidden="1" customHeight="1" x14ac:dyDescent="0.25">
      <c r="A1030" s="89" t="s">
        <v>2505</v>
      </c>
      <c r="B1030" s="90" t="s">
        <v>2506</v>
      </c>
      <c r="C1030" s="91" t="s">
        <v>2510</v>
      </c>
      <c r="D1030" s="91" t="s">
        <v>2510</v>
      </c>
      <c r="E1030" s="92" t="s">
        <v>2511</v>
      </c>
      <c r="F1030" s="90" t="s">
        <v>320</v>
      </c>
      <c r="G1030" s="93" t="s">
        <v>172</v>
      </c>
      <c r="H1030" s="90"/>
      <c r="I1030" s="93" t="s">
        <v>53</v>
      </c>
      <c r="J1030" s="90" t="s">
        <v>72</v>
      </c>
      <c r="K1030" s="93" t="s">
        <v>55</v>
      </c>
      <c r="L1030" s="114">
        <v>43647</v>
      </c>
      <c r="M1030" s="114">
        <v>43675</v>
      </c>
      <c r="N1030" s="114">
        <v>43655</v>
      </c>
      <c r="O1030" s="114">
        <v>43658</v>
      </c>
      <c r="P1030" s="96" t="s">
        <v>2513</v>
      </c>
      <c r="Q1030" s="96"/>
      <c r="R1030" s="90" t="s">
        <v>381</v>
      </c>
      <c r="S1030" s="90"/>
      <c r="T1030" s="95" t="s">
        <v>66</v>
      </c>
      <c r="U1030" s="90"/>
    </row>
    <row r="1031" spans="1:22" ht="66" hidden="1" customHeight="1" x14ac:dyDescent="0.25">
      <c r="A1031" s="89" t="s">
        <v>2505</v>
      </c>
      <c r="B1031" s="90" t="s">
        <v>2506</v>
      </c>
      <c r="C1031" s="91" t="s">
        <v>2510</v>
      </c>
      <c r="D1031" s="91" t="s">
        <v>2510</v>
      </c>
      <c r="E1031" s="92" t="s">
        <v>2511</v>
      </c>
      <c r="F1031" s="90" t="s">
        <v>320</v>
      </c>
      <c r="G1031" s="93" t="s">
        <v>172</v>
      </c>
      <c r="H1031" s="90"/>
      <c r="I1031" s="93" t="s">
        <v>53</v>
      </c>
      <c r="J1031" s="90" t="s">
        <v>72</v>
      </c>
      <c r="K1031" s="93" t="s">
        <v>55</v>
      </c>
      <c r="L1031" s="114">
        <v>43739</v>
      </c>
      <c r="M1031" s="114">
        <v>43767</v>
      </c>
      <c r="N1031" s="114">
        <v>43745</v>
      </c>
      <c r="O1031" s="114">
        <v>43750</v>
      </c>
      <c r="P1031" s="96" t="s">
        <v>2514</v>
      </c>
      <c r="Q1031" s="96"/>
      <c r="R1031" s="90" t="s">
        <v>2515</v>
      </c>
      <c r="S1031" s="90"/>
      <c r="T1031" s="95" t="s">
        <v>66</v>
      </c>
      <c r="U1031" s="90"/>
    </row>
    <row r="1032" spans="1:22" ht="66" hidden="1" customHeight="1" x14ac:dyDescent="0.25">
      <c r="A1032" s="89" t="s">
        <v>2505</v>
      </c>
      <c r="B1032" s="90" t="s">
        <v>2506</v>
      </c>
      <c r="C1032" s="91" t="s">
        <v>2510</v>
      </c>
      <c r="D1032" s="91" t="s">
        <v>2510</v>
      </c>
      <c r="E1032" s="92" t="s">
        <v>2511</v>
      </c>
      <c r="F1032" s="90" t="s">
        <v>320</v>
      </c>
      <c r="G1032" s="93" t="s">
        <v>172</v>
      </c>
      <c r="H1032" s="90"/>
      <c r="I1032" s="93" t="s">
        <v>53</v>
      </c>
      <c r="J1032" s="90" t="s">
        <v>72</v>
      </c>
      <c r="K1032" s="93" t="s">
        <v>55</v>
      </c>
      <c r="L1032" s="114">
        <v>43831</v>
      </c>
      <c r="M1032" s="114">
        <v>43859</v>
      </c>
      <c r="N1032" s="114">
        <v>43832</v>
      </c>
      <c r="O1032" s="114">
        <v>43837</v>
      </c>
      <c r="P1032" s="96" t="s">
        <v>2516</v>
      </c>
      <c r="Q1032" s="96"/>
      <c r="R1032" s="90" t="s">
        <v>2517</v>
      </c>
      <c r="S1032" s="90"/>
      <c r="T1032" s="95" t="s">
        <v>66</v>
      </c>
      <c r="U1032" s="90"/>
    </row>
    <row r="1033" spans="1:22" ht="66" hidden="1" customHeight="1" x14ac:dyDescent="0.25">
      <c r="A1033" s="89" t="s">
        <v>2505</v>
      </c>
      <c r="B1033" s="90" t="s">
        <v>2506</v>
      </c>
      <c r="C1033" s="91" t="s">
        <v>59</v>
      </c>
      <c r="D1033" s="91" t="s">
        <v>59</v>
      </c>
      <c r="E1033" s="92" t="s">
        <v>2518</v>
      </c>
      <c r="F1033" s="90" t="s">
        <v>320</v>
      </c>
      <c r="G1033" s="93" t="s">
        <v>52</v>
      </c>
      <c r="H1033" s="90"/>
      <c r="I1033" s="93" t="s">
        <v>53</v>
      </c>
      <c r="J1033" s="90" t="s">
        <v>62</v>
      </c>
      <c r="K1033" s="93" t="s">
        <v>63</v>
      </c>
      <c r="L1033" s="114">
        <v>43589</v>
      </c>
      <c r="M1033" s="114">
        <v>43589</v>
      </c>
      <c r="N1033" s="114">
        <v>43589</v>
      </c>
      <c r="O1033" s="114">
        <v>43589</v>
      </c>
      <c r="P1033" s="92" t="s">
        <v>2519</v>
      </c>
      <c r="Q1033" s="118"/>
      <c r="R1033" s="90" t="s">
        <v>385</v>
      </c>
      <c r="S1033" s="90"/>
      <c r="T1033" s="95" t="s">
        <v>66</v>
      </c>
      <c r="U1033" s="90"/>
      <c r="V1033" s="132"/>
    </row>
    <row r="1034" spans="1:22" ht="66" hidden="1" customHeight="1" x14ac:dyDescent="0.25">
      <c r="A1034" s="89" t="s">
        <v>2505</v>
      </c>
      <c r="B1034" s="90" t="s">
        <v>2506</v>
      </c>
      <c r="C1034" s="91" t="s">
        <v>59</v>
      </c>
      <c r="D1034" s="91" t="s">
        <v>59</v>
      </c>
      <c r="E1034" s="92" t="s">
        <v>2520</v>
      </c>
      <c r="F1034" s="90" t="s">
        <v>320</v>
      </c>
      <c r="G1034" s="93" t="s">
        <v>52</v>
      </c>
      <c r="H1034" s="90"/>
      <c r="I1034" s="93" t="s">
        <v>53</v>
      </c>
      <c r="J1034" s="90" t="s">
        <v>62</v>
      </c>
      <c r="K1034" s="93" t="s">
        <v>63</v>
      </c>
      <c r="L1034" s="114">
        <v>43594</v>
      </c>
      <c r="M1034" s="114">
        <v>43594</v>
      </c>
      <c r="N1034" s="114">
        <v>43594</v>
      </c>
      <c r="O1034" s="114">
        <v>43594</v>
      </c>
      <c r="P1034" s="92" t="s">
        <v>2521</v>
      </c>
      <c r="Q1034" s="118"/>
      <c r="R1034" s="90" t="s">
        <v>74</v>
      </c>
      <c r="S1034" s="90"/>
      <c r="T1034" s="95" t="s">
        <v>66</v>
      </c>
      <c r="U1034" s="90" t="s">
        <v>2522</v>
      </c>
      <c r="V1034" s="132"/>
    </row>
    <row r="1035" spans="1:22" ht="66" hidden="1" customHeight="1" x14ac:dyDescent="0.25">
      <c r="A1035" s="89" t="s">
        <v>2505</v>
      </c>
      <c r="B1035" s="90" t="s">
        <v>2506</v>
      </c>
      <c r="C1035" s="91" t="s">
        <v>59</v>
      </c>
      <c r="D1035" s="91" t="s">
        <v>59</v>
      </c>
      <c r="E1035" s="92" t="s">
        <v>2523</v>
      </c>
      <c r="F1035" s="90" t="s">
        <v>320</v>
      </c>
      <c r="G1035" s="93" t="s">
        <v>52</v>
      </c>
      <c r="H1035" s="90"/>
      <c r="I1035" s="93" t="s">
        <v>53</v>
      </c>
      <c r="J1035" s="90" t="s">
        <v>62</v>
      </c>
      <c r="K1035" s="93" t="s">
        <v>63</v>
      </c>
      <c r="L1035" s="114">
        <v>43689</v>
      </c>
      <c r="M1035" s="114">
        <v>43689</v>
      </c>
      <c r="N1035" s="94">
        <v>43689</v>
      </c>
      <c r="O1035" s="94">
        <v>43689</v>
      </c>
      <c r="P1035" s="92" t="s">
        <v>2524</v>
      </c>
      <c r="Q1035" s="92"/>
      <c r="R1035" s="90" t="s">
        <v>381</v>
      </c>
      <c r="S1035" s="90"/>
      <c r="T1035" s="95" t="s">
        <v>66</v>
      </c>
      <c r="U1035" s="90"/>
    </row>
    <row r="1036" spans="1:22" ht="66" hidden="1" customHeight="1" x14ac:dyDescent="0.25">
      <c r="A1036" s="89" t="s">
        <v>2505</v>
      </c>
      <c r="B1036" s="90" t="s">
        <v>2506</v>
      </c>
      <c r="C1036" s="91" t="s">
        <v>59</v>
      </c>
      <c r="D1036" s="91" t="s">
        <v>2507</v>
      </c>
      <c r="E1036" s="92" t="s">
        <v>2525</v>
      </c>
      <c r="F1036" s="90" t="s">
        <v>1290</v>
      </c>
      <c r="G1036" s="93" t="s">
        <v>52</v>
      </c>
      <c r="H1036" s="90"/>
      <c r="I1036" s="93" t="s">
        <v>53</v>
      </c>
      <c r="J1036" s="90" t="s">
        <v>54</v>
      </c>
      <c r="K1036" s="93" t="s">
        <v>63</v>
      </c>
      <c r="L1036" s="114">
        <v>43738</v>
      </c>
      <c r="M1036" s="114">
        <v>43738</v>
      </c>
      <c r="N1036" s="94">
        <v>43738</v>
      </c>
      <c r="O1036" s="94">
        <v>43738</v>
      </c>
      <c r="P1036" s="92" t="s">
        <v>2526</v>
      </c>
      <c r="Q1036" s="92"/>
      <c r="R1036" s="90" t="s">
        <v>381</v>
      </c>
      <c r="S1036" s="90"/>
      <c r="T1036" s="95" t="s">
        <v>66</v>
      </c>
      <c r="U1036" s="90"/>
    </row>
    <row r="1037" spans="1:22" ht="66" hidden="1" customHeight="1" x14ac:dyDescent="0.25">
      <c r="A1037" s="89" t="s">
        <v>2505</v>
      </c>
      <c r="B1037" s="90" t="s">
        <v>2506</v>
      </c>
      <c r="C1037" s="91" t="s">
        <v>2527</v>
      </c>
      <c r="D1037" s="91" t="s">
        <v>2527</v>
      </c>
      <c r="E1037" s="92" t="s">
        <v>2528</v>
      </c>
      <c r="F1037" s="90" t="s">
        <v>401</v>
      </c>
      <c r="G1037" s="93" t="s">
        <v>52</v>
      </c>
      <c r="H1037" s="90"/>
      <c r="I1037" s="93" t="s">
        <v>53</v>
      </c>
      <c r="J1037" s="90" t="s">
        <v>54</v>
      </c>
      <c r="K1037" s="93" t="s">
        <v>55</v>
      </c>
      <c r="L1037" s="114">
        <v>43805</v>
      </c>
      <c r="M1037" s="114">
        <v>43946</v>
      </c>
      <c r="N1037" s="94">
        <v>43805</v>
      </c>
      <c r="O1037" s="94">
        <v>43934</v>
      </c>
      <c r="P1037" s="92" t="s">
        <v>2529</v>
      </c>
      <c r="Q1037" s="92"/>
      <c r="R1037" s="90" t="s">
        <v>81</v>
      </c>
      <c r="S1037" s="90"/>
      <c r="T1037" s="95" t="s">
        <v>66</v>
      </c>
      <c r="U1037" s="90"/>
    </row>
    <row r="1038" spans="1:22" ht="66" hidden="1" customHeight="1" x14ac:dyDescent="0.25">
      <c r="A1038" s="89" t="s">
        <v>2505</v>
      </c>
      <c r="B1038" s="90" t="s">
        <v>2506</v>
      </c>
      <c r="C1038" s="91" t="s">
        <v>2530</v>
      </c>
      <c r="D1038" s="91" t="s">
        <v>2530</v>
      </c>
      <c r="E1038" s="92" t="s">
        <v>2531</v>
      </c>
      <c r="F1038" s="90" t="s">
        <v>1290</v>
      </c>
      <c r="G1038" s="93" t="s">
        <v>52</v>
      </c>
      <c r="H1038" s="90"/>
      <c r="I1038" s="93" t="s">
        <v>53</v>
      </c>
      <c r="J1038" s="90" t="s">
        <v>54</v>
      </c>
      <c r="K1038" s="93" t="s">
        <v>55</v>
      </c>
      <c r="L1038" s="114">
        <v>43808</v>
      </c>
      <c r="M1038" s="114">
        <v>43808</v>
      </c>
      <c r="N1038" s="94">
        <v>43808</v>
      </c>
      <c r="O1038" s="94">
        <v>43808</v>
      </c>
      <c r="P1038" s="92" t="s">
        <v>2532</v>
      </c>
      <c r="Q1038" s="92"/>
      <c r="R1038" s="90" t="s">
        <v>392</v>
      </c>
      <c r="S1038" s="90"/>
      <c r="T1038" s="95" t="s">
        <v>66</v>
      </c>
      <c r="U1038" s="90"/>
    </row>
    <row r="1039" spans="1:22" ht="66" hidden="1" customHeight="1" x14ac:dyDescent="0.25">
      <c r="A1039" s="89" t="s">
        <v>2505</v>
      </c>
      <c r="B1039" s="90" t="s">
        <v>2506</v>
      </c>
      <c r="C1039" s="91" t="s">
        <v>2533</v>
      </c>
      <c r="D1039" s="91" t="s">
        <v>2533</v>
      </c>
      <c r="E1039" s="92" t="s">
        <v>2534</v>
      </c>
      <c r="F1039" s="90" t="s">
        <v>2535</v>
      </c>
      <c r="G1039" s="93" t="s">
        <v>52</v>
      </c>
      <c r="H1039" s="90"/>
      <c r="I1039" s="93" t="s">
        <v>53</v>
      </c>
      <c r="J1039" s="90" t="s">
        <v>54</v>
      </c>
      <c r="K1039" s="93" t="s">
        <v>55</v>
      </c>
      <c r="L1039" s="114">
        <v>43816</v>
      </c>
      <c r="M1039" s="114">
        <f>L1039</f>
        <v>43816</v>
      </c>
      <c r="N1039" s="94">
        <v>43816</v>
      </c>
      <c r="O1039" s="94">
        <f>N1039</f>
        <v>43816</v>
      </c>
      <c r="P1039" s="92"/>
      <c r="Q1039" s="92"/>
      <c r="R1039" s="90" t="s">
        <v>81</v>
      </c>
      <c r="S1039" s="90"/>
      <c r="T1039" s="95" t="s">
        <v>66</v>
      </c>
      <c r="U1039" s="90"/>
    </row>
    <row r="1040" spans="1:22" ht="66" hidden="1" customHeight="1" x14ac:dyDescent="0.25">
      <c r="A1040" s="89" t="s">
        <v>2505</v>
      </c>
      <c r="B1040" s="90" t="s">
        <v>2506</v>
      </c>
      <c r="C1040" s="90" t="s">
        <v>2536</v>
      </c>
      <c r="D1040" s="90" t="s">
        <v>2536</v>
      </c>
      <c r="E1040" s="92" t="s">
        <v>2537</v>
      </c>
      <c r="F1040" s="90" t="s">
        <v>320</v>
      </c>
      <c r="G1040" s="93" t="s">
        <v>52</v>
      </c>
      <c r="H1040" s="90"/>
      <c r="I1040" s="93" t="s">
        <v>53</v>
      </c>
      <c r="J1040" s="90" t="s">
        <v>54</v>
      </c>
      <c r="K1040" s="93" t="s">
        <v>55</v>
      </c>
      <c r="L1040" s="114">
        <v>43868</v>
      </c>
      <c r="M1040" s="114">
        <f>L1040+87</f>
        <v>43955</v>
      </c>
      <c r="N1040" s="94">
        <v>43881</v>
      </c>
      <c r="O1040" s="94">
        <v>43934</v>
      </c>
      <c r="P1040" s="92" t="s">
        <v>2538</v>
      </c>
      <c r="Q1040" s="92"/>
      <c r="R1040" s="90" t="s">
        <v>2539</v>
      </c>
      <c r="S1040" s="90"/>
      <c r="T1040" s="95" t="s">
        <v>66</v>
      </c>
      <c r="U1040" s="90"/>
    </row>
    <row r="1041" spans="1:22" ht="66" hidden="1" customHeight="1" x14ac:dyDescent="0.25">
      <c r="A1041" s="89" t="s">
        <v>2505</v>
      </c>
      <c r="B1041" s="90" t="s">
        <v>2506</v>
      </c>
      <c r="C1041" s="90" t="s">
        <v>2540</v>
      </c>
      <c r="D1041" s="90" t="s">
        <v>2540</v>
      </c>
      <c r="E1041" s="92" t="s">
        <v>2541</v>
      </c>
      <c r="F1041" s="90" t="s">
        <v>401</v>
      </c>
      <c r="G1041" s="93" t="s">
        <v>52</v>
      </c>
      <c r="H1041" s="90"/>
      <c r="I1041" s="93" t="s">
        <v>53</v>
      </c>
      <c r="J1041" s="90" t="s">
        <v>54</v>
      </c>
      <c r="K1041" s="93" t="s">
        <v>55</v>
      </c>
      <c r="L1041" s="114">
        <v>43862</v>
      </c>
      <c r="M1041" s="114">
        <f>L1041+28</f>
        <v>43890</v>
      </c>
      <c r="N1041" s="94">
        <v>43871</v>
      </c>
      <c r="O1041" s="94">
        <v>43887</v>
      </c>
      <c r="P1041" s="92" t="s">
        <v>2542</v>
      </c>
      <c r="Q1041" s="92"/>
      <c r="R1041" s="90" t="s">
        <v>81</v>
      </c>
      <c r="S1041" s="90"/>
      <c r="T1041" s="95" t="s">
        <v>66</v>
      </c>
      <c r="U1041" s="90"/>
    </row>
    <row r="1042" spans="1:22" ht="66" hidden="1" customHeight="1" x14ac:dyDescent="0.25">
      <c r="A1042" s="113" t="s">
        <v>2543</v>
      </c>
      <c r="B1042" s="90" t="s">
        <v>2506</v>
      </c>
      <c r="C1042" s="90" t="s">
        <v>2544</v>
      </c>
      <c r="D1042" s="90" t="s">
        <v>2544</v>
      </c>
      <c r="E1042" s="92" t="s">
        <v>2545</v>
      </c>
      <c r="F1042" s="90" t="s">
        <v>401</v>
      </c>
      <c r="G1042" s="93" t="s">
        <v>52</v>
      </c>
      <c r="H1042" s="90"/>
      <c r="I1042" s="93" t="s">
        <v>53</v>
      </c>
      <c r="J1042" s="90" t="s">
        <v>54</v>
      </c>
      <c r="K1042" s="93" t="s">
        <v>55</v>
      </c>
      <c r="L1042" s="114">
        <v>43984</v>
      </c>
      <c r="M1042" s="114">
        <v>43984</v>
      </c>
      <c r="N1042" s="94">
        <v>43984</v>
      </c>
      <c r="O1042" s="94">
        <v>43984</v>
      </c>
      <c r="P1042" s="96" t="s">
        <v>2546</v>
      </c>
      <c r="Q1042" s="92"/>
      <c r="R1042" s="90" t="s">
        <v>2547</v>
      </c>
      <c r="S1042" s="90"/>
      <c r="T1042" s="95" t="s">
        <v>66</v>
      </c>
      <c r="U1042" s="90"/>
      <c r="V1042" s="163"/>
    </row>
    <row r="1043" spans="1:22" ht="66" hidden="1" customHeight="1" x14ac:dyDescent="0.25">
      <c r="A1043" s="89" t="s">
        <v>2505</v>
      </c>
      <c r="B1043" s="90" t="s">
        <v>2506</v>
      </c>
      <c r="C1043" s="90" t="s">
        <v>2548</v>
      </c>
      <c r="D1043" s="90"/>
      <c r="E1043" s="92" t="s">
        <v>2549</v>
      </c>
      <c r="F1043" s="90" t="s">
        <v>320</v>
      </c>
      <c r="G1043" s="93" t="s">
        <v>52</v>
      </c>
      <c r="H1043" s="90"/>
      <c r="I1043" s="93" t="s">
        <v>53</v>
      </c>
      <c r="J1043" s="90" t="s">
        <v>72</v>
      </c>
      <c r="K1043" s="93" t="s">
        <v>55</v>
      </c>
      <c r="L1043" s="114">
        <v>43997</v>
      </c>
      <c r="M1043" s="114">
        <v>44000</v>
      </c>
      <c r="N1043" s="94">
        <v>43997</v>
      </c>
      <c r="O1043" s="94">
        <v>44000</v>
      </c>
      <c r="P1043" s="96" t="s">
        <v>2550</v>
      </c>
      <c r="Q1043" s="92"/>
      <c r="R1043" s="90" t="s">
        <v>2551</v>
      </c>
      <c r="S1043" s="90"/>
      <c r="T1043" s="95" t="s">
        <v>66</v>
      </c>
      <c r="U1043" s="90"/>
    </row>
    <row r="1044" spans="1:22" ht="66" hidden="1" customHeight="1" x14ac:dyDescent="0.25">
      <c r="A1044" s="89" t="s">
        <v>2505</v>
      </c>
      <c r="B1044" s="90" t="s">
        <v>2506</v>
      </c>
      <c r="C1044" s="90" t="s">
        <v>2552</v>
      </c>
      <c r="D1044" s="90" t="s">
        <v>2552</v>
      </c>
      <c r="E1044" s="92" t="s">
        <v>2553</v>
      </c>
      <c r="F1044" s="90" t="s">
        <v>320</v>
      </c>
      <c r="G1044" s="93" t="s">
        <v>52</v>
      </c>
      <c r="H1044" s="90"/>
      <c r="I1044" s="93" t="s">
        <v>53</v>
      </c>
      <c r="J1044" s="90" t="s">
        <v>54</v>
      </c>
      <c r="K1044" s="93" t="s">
        <v>55</v>
      </c>
      <c r="L1044" s="114">
        <v>44011</v>
      </c>
      <c r="M1044" s="114">
        <v>44013</v>
      </c>
      <c r="N1044" s="94">
        <v>44011</v>
      </c>
      <c r="O1044" s="94">
        <v>44013</v>
      </c>
      <c r="P1044" s="96" t="s">
        <v>2554</v>
      </c>
      <c r="Q1044" s="92"/>
      <c r="R1044" s="90" t="s">
        <v>2555</v>
      </c>
      <c r="S1044" s="90"/>
      <c r="T1044" s="95" t="s">
        <v>66</v>
      </c>
      <c r="U1044" s="90"/>
    </row>
    <row r="1045" spans="1:22" ht="66" hidden="1" customHeight="1" x14ac:dyDescent="0.25">
      <c r="A1045" s="89" t="s">
        <v>2505</v>
      </c>
      <c r="B1045" s="90" t="s">
        <v>2506</v>
      </c>
      <c r="C1045" s="90" t="s">
        <v>2556</v>
      </c>
      <c r="D1045" s="90" t="s">
        <v>2556</v>
      </c>
      <c r="E1045" s="92" t="s">
        <v>2557</v>
      </c>
      <c r="F1045" s="90" t="s">
        <v>320</v>
      </c>
      <c r="G1045" s="93" t="s">
        <v>52</v>
      </c>
      <c r="H1045" s="90"/>
      <c r="I1045" s="93" t="s">
        <v>53</v>
      </c>
      <c r="J1045" s="90" t="s">
        <v>54</v>
      </c>
      <c r="K1045" s="93" t="s">
        <v>55</v>
      </c>
      <c r="L1045" s="114">
        <v>44024</v>
      </c>
      <c r="M1045" s="114">
        <v>44042</v>
      </c>
      <c r="N1045" s="94">
        <v>44025</v>
      </c>
      <c r="O1045" s="94">
        <v>44034</v>
      </c>
      <c r="P1045" s="96" t="s">
        <v>2558</v>
      </c>
      <c r="Q1045" s="92"/>
      <c r="R1045" s="90" t="s">
        <v>2559</v>
      </c>
      <c r="S1045" s="90"/>
      <c r="T1045" s="95" t="s">
        <v>66</v>
      </c>
      <c r="U1045" s="90"/>
    </row>
    <row r="1046" spans="1:22" ht="66" hidden="1" customHeight="1" x14ac:dyDescent="0.25">
      <c r="A1046" s="89" t="s">
        <v>2505</v>
      </c>
      <c r="B1046" s="90" t="s">
        <v>2506</v>
      </c>
      <c r="C1046" s="90" t="s">
        <v>2556</v>
      </c>
      <c r="D1046" s="90" t="s">
        <v>2556</v>
      </c>
      <c r="E1046" s="92" t="s">
        <v>2557</v>
      </c>
      <c r="F1046" s="90" t="s">
        <v>320</v>
      </c>
      <c r="G1046" s="93" t="s">
        <v>52</v>
      </c>
      <c r="H1046" s="90"/>
      <c r="I1046" s="93" t="s">
        <v>53</v>
      </c>
      <c r="J1046" s="90" t="s">
        <v>54</v>
      </c>
      <c r="K1046" s="93" t="s">
        <v>55</v>
      </c>
      <c r="L1046" s="114">
        <v>44024</v>
      </c>
      <c r="M1046" s="114">
        <v>44042</v>
      </c>
      <c r="N1046" s="94">
        <v>44039</v>
      </c>
      <c r="O1046" s="94">
        <v>44040</v>
      </c>
      <c r="P1046" s="96" t="s">
        <v>2560</v>
      </c>
      <c r="Q1046" s="92"/>
      <c r="R1046" s="90" t="s">
        <v>1296</v>
      </c>
      <c r="S1046" s="90"/>
      <c r="T1046" s="95" t="s">
        <v>66</v>
      </c>
      <c r="U1046" s="90"/>
    </row>
    <row r="1047" spans="1:22" ht="66" hidden="1" customHeight="1" x14ac:dyDescent="0.25">
      <c r="A1047" s="89" t="s">
        <v>2505</v>
      </c>
      <c r="B1047" s="90" t="s">
        <v>2506</v>
      </c>
      <c r="C1047" s="90" t="s">
        <v>2561</v>
      </c>
      <c r="D1047" s="90" t="s">
        <v>2561</v>
      </c>
      <c r="E1047" s="92" t="s">
        <v>2537</v>
      </c>
      <c r="F1047" s="90" t="s">
        <v>320</v>
      </c>
      <c r="G1047" s="93" t="s">
        <v>52</v>
      </c>
      <c r="H1047" s="90"/>
      <c r="I1047" s="93">
        <v>1</v>
      </c>
      <c r="J1047" s="90" t="s">
        <v>54</v>
      </c>
      <c r="K1047" s="93" t="s">
        <v>55</v>
      </c>
      <c r="L1047" s="114">
        <v>44044</v>
      </c>
      <c r="M1047" s="114">
        <v>44074</v>
      </c>
      <c r="N1047" s="94">
        <v>44041</v>
      </c>
      <c r="O1047" s="94">
        <v>44041</v>
      </c>
      <c r="P1047" s="96" t="s">
        <v>2562</v>
      </c>
      <c r="Q1047" s="92"/>
      <c r="R1047" s="90" t="s">
        <v>1296</v>
      </c>
      <c r="S1047" s="90"/>
      <c r="T1047" s="95" t="s">
        <v>66</v>
      </c>
      <c r="U1047" s="90"/>
    </row>
    <row r="1048" spans="1:22" ht="66" hidden="1" customHeight="1" x14ac:dyDescent="0.25">
      <c r="A1048" s="89" t="s">
        <v>2505</v>
      </c>
      <c r="B1048" s="90" t="s">
        <v>2506</v>
      </c>
      <c r="C1048" s="90" t="s">
        <v>2563</v>
      </c>
      <c r="D1048" s="90" t="s">
        <v>2563</v>
      </c>
      <c r="E1048" s="92" t="s">
        <v>397</v>
      </c>
      <c r="F1048" s="90" t="s">
        <v>320</v>
      </c>
      <c r="G1048" s="93" t="s">
        <v>52</v>
      </c>
      <c r="H1048" s="90"/>
      <c r="I1048" s="93">
        <v>1</v>
      </c>
      <c r="J1048" s="90" t="s">
        <v>54</v>
      </c>
      <c r="K1048" s="93" t="s">
        <v>55</v>
      </c>
      <c r="L1048" s="114">
        <v>44049</v>
      </c>
      <c r="M1048" s="114">
        <v>44049</v>
      </c>
      <c r="N1048" s="94">
        <v>44049</v>
      </c>
      <c r="O1048" s="94">
        <v>44049</v>
      </c>
      <c r="P1048" s="96" t="s">
        <v>2564</v>
      </c>
      <c r="Q1048" s="92"/>
      <c r="R1048" s="90" t="s">
        <v>2565</v>
      </c>
      <c r="S1048" s="90"/>
      <c r="T1048" s="95" t="s">
        <v>66</v>
      </c>
      <c r="U1048" s="90"/>
    </row>
    <row r="1049" spans="1:22" ht="66" hidden="1" customHeight="1" x14ac:dyDescent="0.25">
      <c r="A1049" s="89" t="s">
        <v>2505</v>
      </c>
      <c r="B1049" s="90" t="s">
        <v>2506</v>
      </c>
      <c r="C1049" s="90" t="s">
        <v>2563</v>
      </c>
      <c r="D1049" s="90" t="s">
        <v>2563</v>
      </c>
      <c r="E1049" s="92" t="s">
        <v>397</v>
      </c>
      <c r="F1049" s="90" t="s">
        <v>320</v>
      </c>
      <c r="G1049" s="93" t="s">
        <v>52</v>
      </c>
      <c r="H1049" s="90"/>
      <c r="I1049" s="93">
        <v>1</v>
      </c>
      <c r="J1049" s="90" t="s">
        <v>99</v>
      </c>
      <c r="K1049" s="93" t="s">
        <v>63</v>
      </c>
      <c r="L1049" s="190">
        <v>44069</v>
      </c>
      <c r="M1049" s="190">
        <v>44069</v>
      </c>
      <c r="N1049" s="127">
        <v>44069</v>
      </c>
      <c r="O1049" s="127">
        <v>44069</v>
      </c>
      <c r="P1049" s="96" t="s">
        <v>2566</v>
      </c>
      <c r="Q1049" s="92"/>
      <c r="R1049" s="90" t="s">
        <v>381</v>
      </c>
      <c r="S1049" s="90"/>
      <c r="T1049" s="95" t="s">
        <v>66</v>
      </c>
      <c r="U1049" s="90"/>
    </row>
    <row r="1050" spans="1:22" ht="66" hidden="1" customHeight="1" x14ac:dyDescent="0.25">
      <c r="A1050" s="89" t="s">
        <v>2505</v>
      </c>
      <c r="B1050" s="90" t="s">
        <v>2506</v>
      </c>
      <c r="C1050" s="90" t="s">
        <v>59</v>
      </c>
      <c r="D1050" s="91" t="s">
        <v>59</v>
      </c>
      <c r="E1050" s="92" t="s">
        <v>211</v>
      </c>
      <c r="F1050" s="90" t="s">
        <v>320</v>
      </c>
      <c r="G1050" s="93" t="s">
        <v>52</v>
      </c>
      <c r="H1050" s="90"/>
      <c r="I1050" s="93">
        <v>1</v>
      </c>
      <c r="J1050" s="90" t="s">
        <v>62</v>
      </c>
      <c r="K1050" s="93" t="s">
        <v>63</v>
      </c>
      <c r="L1050" s="190">
        <v>44042</v>
      </c>
      <c r="M1050" s="190">
        <v>44042</v>
      </c>
      <c r="N1050" s="127">
        <v>44042</v>
      </c>
      <c r="O1050" s="127">
        <v>44042</v>
      </c>
      <c r="P1050" s="96" t="s">
        <v>2567</v>
      </c>
      <c r="Q1050" s="92"/>
      <c r="R1050" s="90" t="s">
        <v>2009</v>
      </c>
      <c r="S1050" s="90"/>
      <c r="T1050" s="95" t="s">
        <v>66</v>
      </c>
      <c r="U1050" s="90"/>
    </row>
    <row r="1051" spans="1:22" ht="66" hidden="1" customHeight="1" x14ac:dyDescent="0.25">
      <c r="A1051" s="89" t="s">
        <v>2505</v>
      </c>
      <c r="B1051" s="90" t="s">
        <v>2506</v>
      </c>
      <c r="C1051" s="90" t="s">
        <v>2568</v>
      </c>
      <c r="D1051" s="90" t="s">
        <v>2568</v>
      </c>
      <c r="E1051" s="92" t="s">
        <v>2569</v>
      </c>
      <c r="F1051" s="90" t="s">
        <v>320</v>
      </c>
      <c r="G1051" s="93" t="s">
        <v>52</v>
      </c>
      <c r="H1051" s="90"/>
      <c r="I1051" s="93">
        <v>1</v>
      </c>
      <c r="J1051" s="90" t="s">
        <v>54</v>
      </c>
      <c r="K1051" s="93" t="s">
        <v>55</v>
      </c>
      <c r="L1051" s="114">
        <v>44110</v>
      </c>
      <c r="M1051" s="114">
        <v>44111</v>
      </c>
      <c r="N1051" s="94">
        <v>44110</v>
      </c>
      <c r="O1051" s="94">
        <v>44110</v>
      </c>
      <c r="P1051" s="96" t="s">
        <v>2570</v>
      </c>
      <c r="Q1051" s="92"/>
      <c r="R1051" s="90" t="s">
        <v>2571</v>
      </c>
      <c r="S1051" s="90"/>
      <c r="T1051" s="95" t="s">
        <v>66</v>
      </c>
      <c r="U1051" s="90"/>
    </row>
    <row r="1052" spans="1:22" ht="66" hidden="1" customHeight="1" x14ac:dyDescent="0.25">
      <c r="A1052" s="89" t="s">
        <v>2505</v>
      </c>
      <c r="B1052" s="90" t="s">
        <v>2506</v>
      </c>
      <c r="C1052" s="90" t="s">
        <v>2572</v>
      </c>
      <c r="D1052" s="90" t="s">
        <v>2572</v>
      </c>
      <c r="E1052" s="92" t="s">
        <v>2549</v>
      </c>
      <c r="F1052" s="90" t="s">
        <v>320</v>
      </c>
      <c r="G1052" s="93" t="s">
        <v>52</v>
      </c>
      <c r="H1052" s="90"/>
      <c r="I1052" s="93">
        <v>1</v>
      </c>
      <c r="J1052" s="90" t="s">
        <v>72</v>
      </c>
      <c r="K1052" s="93" t="s">
        <v>55</v>
      </c>
      <c r="L1052" s="114">
        <v>44105</v>
      </c>
      <c r="M1052" s="114">
        <f>EOMONTH(L1052,0)</f>
        <v>44135</v>
      </c>
      <c r="N1052" s="94">
        <v>44111</v>
      </c>
      <c r="O1052" s="94">
        <v>44118</v>
      </c>
      <c r="P1052" s="96" t="s">
        <v>2573</v>
      </c>
      <c r="Q1052" s="92"/>
      <c r="R1052" s="90" t="s">
        <v>2574</v>
      </c>
      <c r="S1052" s="90"/>
      <c r="T1052" s="95" t="s">
        <v>66</v>
      </c>
      <c r="U1052" s="90"/>
    </row>
    <row r="1053" spans="1:22" ht="66" hidden="1" customHeight="1" x14ac:dyDescent="0.25">
      <c r="A1053" s="89" t="s">
        <v>2505</v>
      </c>
      <c r="B1053" s="90" t="s">
        <v>2506</v>
      </c>
      <c r="C1053" s="90" t="s">
        <v>2572</v>
      </c>
      <c r="D1053" s="90" t="s">
        <v>2572</v>
      </c>
      <c r="E1053" s="92" t="s">
        <v>2549</v>
      </c>
      <c r="F1053" s="90" t="s">
        <v>1290</v>
      </c>
      <c r="G1053" s="93" t="s">
        <v>52</v>
      </c>
      <c r="H1053" s="90"/>
      <c r="I1053" s="93">
        <v>1</v>
      </c>
      <c r="J1053" s="90" t="s">
        <v>72</v>
      </c>
      <c r="K1053" s="93" t="s">
        <v>55</v>
      </c>
      <c r="L1053" s="114">
        <v>44105</v>
      </c>
      <c r="M1053" s="114">
        <f>EOMONTH(L1053,0)</f>
        <v>44135</v>
      </c>
      <c r="N1053" s="94">
        <v>44111</v>
      </c>
      <c r="O1053" s="94">
        <v>44118</v>
      </c>
      <c r="P1053" s="96" t="s">
        <v>2575</v>
      </c>
      <c r="Q1053" s="92"/>
      <c r="R1053" s="90" t="s">
        <v>2574</v>
      </c>
      <c r="S1053" s="90"/>
      <c r="T1053" s="95" t="s">
        <v>66</v>
      </c>
      <c r="U1053" s="90"/>
    </row>
    <row r="1054" spans="1:22" ht="66" hidden="1" customHeight="1" x14ac:dyDescent="0.25">
      <c r="A1054" s="89" t="s">
        <v>2505</v>
      </c>
      <c r="B1054" s="90" t="s">
        <v>2506</v>
      </c>
      <c r="C1054" s="90" t="s">
        <v>2572</v>
      </c>
      <c r="D1054" s="90" t="s">
        <v>2572</v>
      </c>
      <c r="E1054" s="92" t="s">
        <v>2549</v>
      </c>
      <c r="F1054" s="90" t="s">
        <v>79</v>
      </c>
      <c r="G1054" s="93" t="s">
        <v>52</v>
      </c>
      <c r="H1054" s="90"/>
      <c r="I1054" s="93">
        <v>1</v>
      </c>
      <c r="J1054" s="90" t="s">
        <v>72</v>
      </c>
      <c r="K1054" s="93" t="s">
        <v>55</v>
      </c>
      <c r="L1054" s="114">
        <v>44105</v>
      </c>
      <c r="M1054" s="114">
        <f>EOMONTH(L1054,0)</f>
        <v>44135</v>
      </c>
      <c r="N1054" s="94">
        <v>44111</v>
      </c>
      <c r="O1054" s="94">
        <v>44118</v>
      </c>
      <c r="P1054" s="96" t="s">
        <v>2576</v>
      </c>
      <c r="Q1054" s="92"/>
      <c r="R1054" s="90" t="s">
        <v>2574</v>
      </c>
      <c r="S1054" s="90"/>
      <c r="T1054" s="95" t="s">
        <v>66</v>
      </c>
      <c r="U1054" s="90"/>
    </row>
    <row r="1055" spans="1:22" ht="66" hidden="1" customHeight="1" x14ac:dyDescent="0.25">
      <c r="A1055" s="89" t="s">
        <v>2505</v>
      </c>
      <c r="B1055" s="90" t="s">
        <v>2506</v>
      </c>
      <c r="C1055" s="90" t="s">
        <v>2572</v>
      </c>
      <c r="D1055" s="90"/>
      <c r="E1055" s="92" t="s">
        <v>2549</v>
      </c>
      <c r="F1055" s="90" t="s">
        <v>502</v>
      </c>
      <c r="G1055" s="93" t="s">
        <v>52</v>
      </c>
      <c r="H1055" s="90"/>
      <c r="I1055" s="93">
        <v>1</v>
      </c>
      <c r="J1055" s="90" t="s">
        <v>72</v>
      </c>
      <c r="K1055" s="93" t="s">
        <v>55</v>
      </c>
      <c r="L1055" s="114">
        <v>44105</v>
      </c>
      <c r="M1055" s="114">
        <f>EOMONTH(L1055,0)</f>
        <v>44135</v>
      </c>
      <c r="N1055" s="94">
        <v>44111</v>
      </c>
      <c r="O1055" s="94">
        <v>44118</v>
      </c>
      <c r="P1055" s="96" t="s">
        <v>2577</v>
      </c>
      <c r="Q1055" s="92"/>
      <c r="R1055" s="90" t="s">
        <v>2574</v>
      </c>
      <c r="S1055" s="90"/>
      <c r="T1055" s="95" t="s">
        <v>66</v>
      </c>
      <c r="U1055" s="90"/>
    </row>
    <row r="1056" spans="1:22" ht="66" hidden="1" customHeight="1" x14ac:dyDescent="0.25">
      <c r="A1056" s="89" t="s">
        <v>2505</v>
      </c>
      <c r="B1056" s="90" t="s">
        <v>2506</v>
      </c>
      <c r="C1056" s="90" t="s">
        <v>2561</v>
      </c>
      <c r="D1056" s="90" t="s">
        <v>2561</v>
      </c>
      <c r="E1056" s="92" t="s">
        <v>2537</v>
      </c>
      <c r="F1056" s="90" t="s">
        <v>320</v>
      </c>
      <c r="G1056" s="93" t="s">
        <v>52</v>
      </c>
      <c r="H1056" s="90"/>
      <c r="I1056" s="93">
        <v>1</v>
      </c>
      <c r="J1056" s="90" t="s">
        <v>54</v>
      </c>
      <c r="K1056" s="93" t="s">
        <v>55</v>
      </c>
      <c r="L1056" s="114">
        <v>44044</v>
      </c>
      <c r="M1056" s="114">
        <v>44074</v>
      </c>
      <c r="N1056" s="94">
        <v>44110</v>
      </c>
      <c r="O1056" s="94">
        <v>44110</v>
      </c>
      <c r="P1056" s="96" t="s">
        <v>2578</v>
      </c>
      <c r="Q1056" s="92"/>
      <c r="R1056" s="90" t="s">
        <v>2571</v>
      </c>
      <c r="S1056" s="90"/>
      <c r="T1056" s="95" t="s">
        <v>66</v>
      </c>
      <c r="U1056" s="90"/>
    </row>
    <row r="1057" spans="1:22" ht="66" hidden="1" customHeight="1" x14ac:dyDescent="0.25">
      <c r="A1057" s="89" t="s">
        <v>2505</v>
      </c>
      <c r="B1057" s="90" t="s">
        <v>2506</v>
      </c>
      <c r="C1057" s="90" t="s">
        <v>59</v>
      </c>
      <c r="D1057" s="91" t="s">
        <v>59</v>
      </c>
      <c r="E1057" s="92" t="s">
        <v>211</v>
      </c>
      <c r="F1057" s="90" t="s">
        <v>320</v>
      </c>
      <c r="G1057" s="93" t="s">
        <v>52</v>
      </c>
      <c r="H1057" s="90"/>
      <c r="I1057" s="93">
        <v>1</v>
      </c>
      <c r="J1057" s="90" t="s">
        <v>62</v>
      </c>
      <c r="K1057" s="93" t="s">
        <v>63</v>
      </c>
      <c r="L1057" s="114">
        <v>44109</v>
      </c>
      <c r="M1057" s="114">
        <v>44109</v>
      </c>
      <c r="N1057" s="94">
        <v>44109</v>
      </c>
      <c r="O1057" s="94">
        <v>44109</v>
      </c>
      <c r="P1057" s="96" t="s">
        <v>2579</v>
      </c>
      <c r="Q1057" s="92"/>
      <c r="R1057" s="90" t="s">
        <v>2580</v>
      </c>
      <c r="S1057" s="90"/>
      <c r="T1057" s="95" t="s">
        <v>66</v>
      </c>
      <c r="U1057" s="90"/>
    </row>
    <row r="1058" spans="1:22" ht="66" hidden="1" customHeight="1" x14ac:dyDescent="0.25">
      <c r="A1058" s="89" t="s">
        <v>2505</v>
      </c>
      <c r="B1058" s="90" t="s">
        <v>2506</v>
      </c>
      <c r="C1058" s="90" t="s">
        <v>2581</v>
      </c>
      <c r="D1058" s="90" t="s">
        <v>2581</v>
      </c>
      <c r="E1058" s="92" t="s">
        <v>2582</v>
      </c>
      <c r="F1058" s="90" t="s">
        <v>401</v>
      </c>
      <c r="G1058" s="93" t="s">
        <v>52</v>
      </c>
      <c r="H1058" s="90"/>
      <c r="I1058" s="93">
        <v>1</v>
      </c>
      <c r="J1058" s="90" t="s">
        <v>54</v>
      </c>
      <c r="K1058" s="93" t="s">
        <v>55</v>
      </c>
      <c r="L1058" s="114">
        <v>44167</v>
      </c>
      <c r="M1058" s="114">
        <v>44170</v>
      </c>
      <c r="N1058" s="94">
        <v>44156</v>
      </c>
      <c r="O1058" s="94">
        <v>44156</v>
      </c>
      <c r="P1058" s="96" t="s">
        <v>2583</v>
      </c>
      <c r="Q1058" s="92"/>
      <c r="R1058" s="90" t="s">
        <v>74</v>
      </c>
      <c r="S1058" s="90"/>
      <c r="T1058" s="95" t="s">
        <v>66</v>
      </c>
      <c r="U1058" s="90"/>
    </row>
    <row r="1059" spans="1:22" ht="66" hidden="1" customHeight="1" x14ac:dyDescent="0.25">
      <c r="A1059" s="89" t="s">
        <v>2505</v>
      </c>
      <c r="B1059" s="90" t="s">
        <v>2506</v>
      </c>
      <c r="C1059" s="90" t="s">
        <v>2584</v>
      </c>
      <c r="D1059" s="90" t="s">
        <v>2584</v>
      </c>
      <c r="E1059" s="92" t="s">
        <v>2585</v>
      </c>
      <c r="F1059" s="90" t="s">
        <v>401</v>
      </c>
      <c r="G1059" s="93" t="s">
        <v>52</v>
      </c>
      <c r="H1059" s="90"/>
      <c r="I1059" s="93">
        <v>1</v>
      </c>
      <c r="J1059" s="90" t="s">
        <v>54</v>
      </c>
      <c r="K1059" s="93" t="s">
        <v>55</v>
      </c>
      <c r="L1059" s="114">
        <v>44159</v>
      </c>
      <c r="M1059" s="114">
        <v>44162</v>
      </c>
      <c r="N1059" s="94">
        <v>44159</v>
      </c>
      <c r="O1059" s="94">
        <v>44162</v>
      </c>
      <c r="P1059" s="96" t="s">
        <v>2586</v>
      </c>
      <c r="Q1059" s="92"/>
      <c r="R1059" s="90" t="s">
        <v>2587</v>
      </c>
      <c r="S1059" s="90"/>
      <c r="T1059" s="95" t="s">
        <v>66</v>
      </c>
      <c r="U1059" s="90"/>
    </row>
    <row r="1060" spans="1:22" ht="66" hidden="1" customHeight="1" x14ac:dyDescent="0.25">
      <c r="A1060" s="89" t="s">
        <v>2588</v>
      </c>
      <c r="B1060" s="90" t="s">
        <v>2589</v>
      </c>
      <c r="C1060" s="90" t="s">
        <v>2590</v>
      </c>
      <c r="D1060" s="90" t="s">
        <v>2590</v>
      </c>
      <c r="E1060" s="92" t="s">
        <v>2591</v>
      </c>
      <c r="F1060" s="90" t="s">
        <v>1638</v>
      </c>
      <c r="G1060" s="93" t="s">
        <v>52</v>
      </c>
      <c r="H1060" s="90"/>
      <c r="I1060" s="93" t="s">
        <v>53</v>
      </c>
      <c r="J1060" s="90" t="s">
        <v>54</v>
      </c>
      <c r="K1060" s="93" t="s">
        <v>55</v>
      </c>
      <c r="L1060" s="114">
        <v>43724</v>
      </c>
      <c r="M1060" s="114">
        <v>43754</v>
      </c>
      <c r="N1060" s="94">
        <v>43746</v>
      </c>
      <c r="O1060" s="94">
        <v>43749</v>
      </c>
      <c r="P1060" s="92" t="s">
        <v>2592</v>
      </c>
      <c r="Q1060" s="92"/>
      <c r="R1060" s="90" t="s">
        <v>2593</v>
      </c>
      <c r="S1060" s="90"/>
      <c r="T1060" s="95" t="s">
        <v>66</v>
      </c>
      <c r="U1060" s="90"/>
    </row>
    <row r="1061" spans="1:22" ht="66" hidden="1" customHeight="1" x14ac:dyDescent="0.25">
      <c r="A1061" s="102" t="s">
        <v>2594</v>
      </c>
      <c r="B1061" s="90" t="s">
        <v>2595</v>
      </c>
      <c r="C1061" s="91" t="s">
        <v>2596</v>
      </c>
      <c r="D1061" s="91" t="s">
        <v>2596</v>
      </c>
      <c r="E1061" s="92" t="s">
        <v>2597</v>
      </c>
      <c r="F1061" s="90" t="s">
        <v>2598</v>
      </c>
      <c r="G1061" s="93" t="s">
        <v>52</v>
      </c>
      <c r="H1061" s="90"/>
      <c r="I1061" s="93" t="s">
        <v>53</v>
      </c>
      <c r="J1061" s="90" t="s">
        <v>54</v>
      </c>
      <c r="K1061" s="93" t="s">
        <v>55</v>
      </c>
      <c r="L1061" s="114">
        <v>43721</v>
      </c>
      <c r="M1061" s="114">
        <f>L1061+45</f>
        <v>43766</v>
      </c>
      <c r="N1061" s="94">
        <v>43721</v>
      </c>
      <c r="O1061" s="94">
        <f>N1061+45</f>
        <v>43766</v>
      </c>
      <c r="P1061" s="92" t="s">
        <v>2599</v>
      </c>
      <c r="Q1061" s="92"/>
      <c r="R1061" s="90" t="s">
        <v>117</v>
      </c>
      <c r="S1061" s="90"/>
      <c r="T1061" s="95" t="s">
        <v>75</v>
      </c>
      <c r="U1061" s="90"/>
    </row>
    <row r="1062" spans="1:22" s="11" customFormat="1" ht="66" hidden="1" customHeight="1" x14ac:dyDescent="0.25">
      <c r="A1062" s="89" t="s">
        <v>2594</v>
      </c>
      <c r="B1062" s="90" t="s">
        <v>2595</v>
      </c>
      <c r="C1062" s="90" t="s">
        <v>59</v>
      </c>
      <c r="D1062" s="91" t="s">
        <v>59</v>
      </c>
      <c r="E1062" s="92" t="s">
        <v>2597</v>
      </c>
      <c r="F1062" s="90" t="s">
        <v>334</v>
      </c>
      <c r="G1062" s="93" t="s">
        <v>52</v>
      </c>
      <c r="H1062" s="90"/>
      <c r="I1062" s="93" t="s">
        <v>53</v>
      </c>
      <c r="J1062" s="90" t="s">
        <v>62</v>
      </c>
      <c r="K1062" s="93" t="s">
        <v>55</v>
      </c>
      <c r="L1062" s="114">
        <v>43721</v>
      </c>
      <c r="M1062" s="114">
        <v>43721</v>
      </c>
      <c r="N1062" s="94">
        <v>43721</v>
      </c>
      <c r="O1062" s="94">
        <v>43721</v>
      </c>
      <c r="P1062" s="92" t="s">
        <v>2600</v>
      </c>
      <c r="Q1062" s="92"/>
      <c r="R1062" s="90" t="s">
        <v>2601</v>
      </c>
      <c r="S1062" s="90"/>
      <c r="T1062" s="95" t="s">
        <v>75</v>
      </c>
      <c r="U1062" s="90"/>
      <c r="V1062" s="132"/>
    </row>
    <row r="1063" spans="1:22" s="11" customFormat="1" ht="66" hidden="1" customHeight="1" x14ac:dyDescent="0.25">
      <c r="A1063" s="89" t="s">
        <v>2594</v>
      </c>
      <c r="B1063" s="90" t="s">
        <v>2595</v>
      </c>
      <c r="C1063" s="91" t="s">
        <v>2602</v>
      </c>
      <c r="D1063" s="91" t="s">
        <v>2602</v>
      </c>
      <c r="E1063" s="92" t="s">
        <v>2591</v>
      </c>
      <c r="F1063" s="90" t="s">
        <v>2603</v>
      </c>
      <c r="G1063" s="93" t="s">
        <v>52</v>
      </c>
      <c r="H1063" s="90"/>
      <c r="I1063" s="93" t="s">
        <v>53</v>
      </c>
      <c r="J1063" s="90" t="s">
        <v>54</v>
      </c>
      <c r="K1063" s="93" t="s">
        <v>55</v>
      </c>
      <c r="L1063" s="114">
        <v>43724</v>
      </c>
      <c r="M1063" s="114">
        <v>43742</v>
      </c>
      <c r="N1063" s="94">
        <v>43738</v>
      </c>
      <c r="O1063" s="94">
        <v>43740</v>
      </c>
      <c r="P1063" s="92" t="s">
        <v>2604</v>
      </c>
      <c r="Q1063" s="92" t="s">
        <v>2605</v>
      </c>
      <c r="R1063" s="90" t="s">
        <v>81</v>
      </c>
      <c r="S1063" s="90"/>
      <c r="T1063" s="95" t="s">
        <v>66</v>
      </c>
      <c r="U1063" s="90"/>
      <c r="V1063" s="131"/>
    </row>
    <row r="1064" spans="1:22" s="11" customFormat="1" ht="66" hidden="1" customHeight="1" x14ac:dyDescent="0.25">
      <c r="A1064" s="102" t="s">
        <v>2594</v>
      </c>
      <c r="B1064" s="90" t="s">
        <v>2595</v>
      </c>
      <c r="C1064" s="91" t="s">
        <v>2606</v>
      </c>
      <c r="D1064" s="91" t="s">
        <v>2606</v>
      </c>
      <c r="E1064" s="92" t="s">
        <v>2591</v>
      </c>
      <c r="F1064" s="90" t="s">
        <v>2603</v>
      </c>
      <c r="G1064" s="93" t="s">
        <v>52</v>
      </c>
      <c r="H1064" s="90"/>
      <c r="I1064" s="93" t="s">
        <v>53</v>
      </c>
      <c r="J1064" s="90" t="s">
        <v>54</v>
      </c>
      <c r="K1064" s="93" t="s">
        <v>55</v>
      </c>
      <c r="L1064" s="114">
        <v>43724</v>
      </c>
      <c r="M1064" s="114">
        <v>43742</v>
      </c>
      <c r="N1064" s="94">
        <v>43740</v>
      </c>
      <c r="O1064" s="94">
        <v>43741</v>
      </c>
      <c r="P1064" s="92" t="s">
        <v>2607</v>
      </c>
      <c r="Q1064" s="92" t="s">
        <v>2608</v>
      </c>
      <c r="R1064" s="90" t="s">
        <v>81</v>
      </c>
      <c r="S1064" s="90"/>
      <c r="T1064" s="95" t="s">
        <v>66</v>
      </c>
      <c r="U1064" s="90"/>
      <c r="V1064" s="131"/>
    </row>
    <row r="1065" spans="1:22" s="11" customFormat="1" ht="66" hidden="1" customHeight="1" x14ac:dyDescent="0.25">
      <c r="A1065" s="89" t="s">
        <v>2594</v>
      </c>
      <c r="B1065" s="90" t="s">
        <v>2595</v>
      </c>
      <c r="C1065" s="90" t="s">
        <v>2609</v>
      </c>
      <c r="D1065" s="90" t="s">
        <v>2609</v>
      </c>
      <c r="E1065" s="92" t="s">
        <v>2610</v>
      </c>
      <c r="F1065" s="90" t="s">
        <v>148</v>
      </c>
      <c r="G1065" s="93" t="s">
        <v>52</v>
      </c>
      <c r="H1065" s="90"/>
      <c r="I1065" s="93">
        <v>1</v>
      </c>
      <c r="J1065" s="90" t="s">
        <v>54</v>
      </c>
      <c r="K1065" s="93" t="s">
        <v>55</v>
      </c>
      <c r="L1065" s="114">
        <v>44122</v>
      </c>
      <c r="M1065" s="114">
        <v>44122</v>
      </c>
      <c r="N1065" s="94">
        <v>44122</v>
      </c>
      <c r="O1065" s="94">
        <v>44122</v>
      </c>
      <c r="P1065" s="96" t="s">
        <v>2611</v>
      </c>
      <c r="Q1065" s="92"/>
      <c r="R1065" s="90" t="s">
        <v>2612</v>
      </c>
      <c r="S1065" s="90"/>
      <c r="T1065" s="95" t="s">
        <v>66</v>
      </c>
      <c r="U1065" s="90"/>
      <c r="V1065" s="131"/>
    </row>
    <row r="1066" spans="1:22" s="11" customFormat="1" ht="66" hidden="1" customHeight="1" x14ac:dyDescent="0.25">
      <c r="A1066" s="113" t="s">
        <v>2613</v>
      </c>
      <c r="B1066" s="90" t="s">
        <v>2278</v>
      </c>
      <c r="C1066" s="91" t="s">
        <v>2614</v>
      </c>
      <c r="D1066" s="91" t="s">
        <v>2614</v>
      </c>
      <c r="E1066" s="92" t="s">
        <v>2615</v>
      </c>
      <c r="F1066" s="90" t="s">
        <v>1020</v>
      </c>
      <c r="G1066" s="93" t="s">
        <v>52</v>
      </c>
      <c r="H1066" s="90"/>
      <c r="I1066" s="93" t="s">
        <v>53</v>
      </c>
      <c r="J1066" s="90" t="s">
        <v>54</v>
      </c>
      <c r="K1066" s="93" t="s">
        <v>55</v>
      </c>
      <c r="L1066" s="114">
        <v>43524</v>
      </c>
      <c r="M1066" s="114">
        <v>43528</v>
      </c>
      <c r="N1066" s="114">
        <v>43524</v>
      </c>
      <c r="O1066" s="114">
        <v>43528</v>
      </c>
      <c r="P1066" s="96" t="s">
        <v>2616</v>
      </c>
      <c r="Q1066" s="96"/>
      <c r="R1066" s="90" t="s">
        <v>57</v>
      </c>
      <c r="S1066" s="90"/>
      <c r="T1066" s="95" t="s">
        <v>75</v>
      </c>
      <c r="U1066" s="90"/>
      <c r="V1066" s="131"/>
    </row>
    <row r="1067" spans="1:22" s="11" customFormat="1" ht="66" hidden="1" customHeight="1" x14ac:dyDescent="0.25">
      <c r="A1067" s="89" t="s">
        <v>2613</v>
      </c>
      <c r="B1067" s="90" t="s">
        <v>2278</v>
      </c>
      <c r="C1067" s="91" t="s">
        <v>2617</v>
      </c>
      <c r="D1067" s="91" t="s">
        <v>2617</v>
      </c>
      <c r="E1067" s="92" t="s">
        <v>2618</v>
      </c>
      <c r="F1067" s="90" t="s">
        <v>51</v>
      </c>
      <c r="G1067" s="93" t="s">
        <v>52</v>
      </c>
      <c r="H1067" s="90"/>
      <c r="I1067" s="93" t="s">
        <v>53</v>
      </c>
      <c r="J1067" s="90" t="s">
        <v>54</v>
      </c>
      <c r="K1067" s="93" t="s">
        <v>55</v>
      </c>
      <c r="L1067" s="114">
        <v>43866</v>
      </c>
      <c r="M1067" s="114">
        <f>L1067+33</f>
        <v>43899</v>
      </c>
      <c r="N1067" s="94">
        <v>43888</v>
      </c>
      <c r="O1067" s="94">
        <v>43888</v>
      </c>
      <c r="P1067" s="92" t="s">
        <v>2619</v>
      </c>
      <c r="Q1067" s="92"/>
      <c r="R1067" s="90" t="s">
        <v>2620</v>
      </c>
      <c r="S1067" s="90"/>
      <c r="T1067" s="95" t="s">
        <v>66</v>
      </c>
      <c r="U1067" s="90"/>
      <c r="V1067" s="131"/>
    </row>
    <row r="1068" spans="1:22" s="11" customFormat="1" ht="66" hidden="1" customHeight="1" x14ac:dyDescent="0.25">
      <c r="A1068" s="143" t="s">
        <v>2613</v>
      </c>
      <c r="B1068" s="90" t="s">
        <v>2278</v>
      </c>
      <c r="C1068" s="90" t="s">
        <v>2621</v>
      </c>
      <c r="D1068" s="90" t="s">
        <v>2621</v>
      </c>
      <c r="E1068" s="96" t="s">
        <v>2622</v>
      </c>
      <c r="F1068" s="90" t="s">
        <v>401</v>
      </c>
      <c r="G1068" s="93" t="s">
        <v>52</v>
      </c>
      <c r="H1068" s="90"/>
      <c r="I1068" s="93" t="s">
        <v>53</v>
      </c>
      <c r="J1068" s="90" t="s">
        <v>54</v>
      </c>
      <c r="K1068" s="93" t="s">
        <v>55</v>
      </c>
      <c r="L1068" s="114">
        <v>43921</v>
      </c>
      <c r="M1068" s="114">
        <f>L1068+9</f>
        <v>43930</v>
      </c>
      <c r="N1068" s="94">
        <v>43948</v>
      </c>
      <c r="O1068" s="94">
        <v>43949</v>
      </c>
      <c r="P1068" s="92" t="s">
        <v>2623</v>
      </c>
      <c r="Q1068" s="92"/>
      <c r="R1068" s="90" t="s">
        <v>2624</v>
      </c>
      <c r="S1068" s="90"/>
      <c r="T1068" s="95" t="s">
        <v>75</v>
      </c>
      <c r="U1068" s="90"/>
      <c r="V1068" s="131"/>
    </row>
    <row r="1069" spans="1:22" s="11" customFormat="1" ht="66" hidden="1" customHeight="1" x14ac:dyDescent="0.25">
      <c r="A1069" s="89" t="s">
        <v>2625</v>
      </c>
      <c r="B1069" s="90" t="s">
        <v>2626</v>
      </c>
      <c r="C1069" s="91" t="s">
        <v>2627</v>
      </c>
      <c r="D1069" s="91" t="s">
        <v>2627</v>
      </c>
      <c r="E1069" s="92" t="s">
        <v>2628</v>
      </c>
      <c r="F1069" s="90" t="s">
        <v>320</v>
      </c>
      <c r="G1069" s="93" t="s">
        <v>52</v>
      </c>
      <c r="H1069" s="90"/>
      <c r="I1069" s="93" t="s">
        <v>53</v>
      </c>
      <c r="J1069" s="90" t="s">
        <v>54</v>
      </c>
      <c r="K1069" s="93" t="s">
        <v>55</v>
      </c>
      <c r="L1069" s="114">
        <v>43843</v>
      </c>
      <c r="M1069" s="114">
        <v>43845</v>
      </c>
      <c r="N1069" s="94">
        <v>43843</v>
      </c>
      <c r="O1069" s="94">
        <v>43845</v>
      </c>
      <c r="P1069" s="92" t="s">
        <v>2629</v>
      </c>
      <c r="Q1069" s="92"/>
      <c r="R1069" s="90" t="s">
        <v>2630</v>
      </c>
      <c r="S1069" s="90"/>
      <c r="T1069" s="95" t="s">
        <v>66</v>
      </c>
      <c r="U1069" s="90"/>
      <c r="V1069" s="131"/>
    </row>
    <row r="1070" spans="1:22" s="11" customFormat="1" ht="66" hidden="1" customHeight="1" x14ac:dyDescent="0.25">
      <c r="A1070" s="89" t="s">
        <v>2625</v>
      </c>
      <c r="B1070" s="90" t="s">
        <v>2626</v>
      </c>
      <c r="C1070" s="90" t="s">
        <v>59</v>
      </c>
      <c r="D1070" s="90" t="s">
        <v>59</v>
      </c>
      <c r="E1070" s="92" t="s">
        <v>2631</v>
      </c>
      <c r="F1070" s="90" t="s">
        <v>401</v>
      </c>
      <c r="G1070" s="93" t="s">
        <v>52</v>
      </c>
      <c r="H1070" s="90"/>
      <c r="I1070" s="93" t="s">
        <v>53</v>
      </c>
      <c r="J1070" s="90" t="s">
        <v>54</v>
      </c>
      <c r="K1070" s="93" t="s">
        <v>63</v>
      </c>
      <c r="L1070" s="114">
        <v>43922</v>
      </c>
      <c r="M1070" s="114">
        <v>43931</v>
      </c>
      <c r="N1070" s="94">
        <v>43924</v>
      </c>
      <c r="O1070" s="94">
        <v>43924</v>
      </c>
      <c r="P1070" s="96" t="s">
        <v>2632</v>
      </c>
      <c r="Q1070" s="92"/>
      <c r="R1070" s="90" t="s">
        <v>697</v>
      </c>
      <c r="S1070" s="90"/>
      <c r="T1070" s="95" t="s">
        <v>66</v>
      </c>
      <c r="U1070" s="90"/>
      <c r="V1070" s="131"/>
    </row>
    <row r="1071" spans="1:22" s="11" customFormat="1" ht="66" hidden="1" customHeight="1" x14ac:dyDescent="0.25">
      <c r="A1071" s="89" t="s">
        <v>2633</v>
      </c>
      <c r="B1071" s="90" t="s">
        <v>2634</v>
      </c>
      <c r="C1071" s="90" t="s">
        <v>59</v>
      </c>
      <c r="D1071" s="91" t="s">
        <v>59</v>
      </c>
      <c r="E1071" s="92" t="s">
        <v>211</v>
      </c>
      <c r="F1071" s="90" t="s">
        <v>320</v>
      </c>
      <c r="G1071" s="93" t="s">
        <v>52</v>
      </c>
      <c r="H1071" s="90"/>
      <c r="I1071" s="93">
        <v>1</v>
      </c>
      <c r="J1071" s="90" t="s">
        <v>62</v>
      </c>
      <c r="K1071" s="93" t="s">
        <v>55</v>
      </c>
      <c r="L1071" s="190">
        <v>44090</v>
      </c>
      <c r="M1071" s="190">
        <v>44090</v>
      </c>
      <c r="N1071" s="127">
        <v>44090</v>
      </c>
      <c r="O1071" s="127">
        <v>44090</v>
      </c>
      <c r="P1071" s="96" t="s">
        <v>2635</v>
      </c>
      <c r="Q1071" s="92"/>
      <c r="R1071" s="90" t="s">
        <v>2636</v>
      </c>
      <c r="S1071" s="90"/>
      <c r="T1071" s="95" t="s">
        <v>75</v>
      </c>
      <c r="U1071" s="90"/>
      <c r="V1071" s="131"/>
    </row>
    <row r="1072" spans="1:22" s="11" customFormat="1" ht="66" hidden="1" customHeight="1" x14ac:dyDescent="0.25">
      <c r="A1072" s="89" t="s">
        <v>2637</v>
      </c>
      <c r="B1072" s="90" t="s">
        <v>2638</v>
      </c>
      <c r="C1072" s="90" t="s">
        <v>59</v>
      </c>
      <c r="D1072" s="91" t="s">
        <v>59</v>
      </c>
      <c r="E1072" s="92" t="s">
        <v>2639</v>
      </c>
      <c r="F1072" s="90" t="s">
        <v>2640</v>
      </c>
      <c r="G1072" s="93" t="s">
        <v>52</v>
      </c>
      <c r="H1072" s="90"/>
      <c r="I1072" s="93">
        <v>1</v>
      </c>
      <c r="J1072" s="90" t="s">
        <v>62</v>
      </c>
      <c r="K1072" s="93" t="s">
        <v>63</v>
      </c>
      <c r="L1072" s="114">
        <v>44042</v>
      </c>
      <c r="M1072" s="114">
        <v>44042</v>
      </c>
      <c r="N1072" s="94">
        <v>44042</v>
      </c>
      <c r="O1072" s="94">
        <v>44042</v>
      </c>
      <c r="P1072" s="96" t="s">
        <v>2641</v>
      </c>
      <c r="Q1072" s="92"/>
      <c r="R1072" s="90" t="s">
        <v>2642</v>
      </c>
      <c r="S1072" s="90"/>
      <c r="T1072" s="95"/>
      <c r="U1072" s="90" t="s">
        <v>58</v>
      </c>
      <c r="V1072" s="131"/>
    </row>
    <row r="1073" spans="1:22" s="11" customFormat="1" ht="66" hidden="1" customHeight="1" x14ac:dyDescent="0.25">
      <c r="A1073" s="89" t="s">
        <v>2643</v>
      </c>
      <c r="B1073" s="90" t="s">
        <v>2644</v>
      </c>
      <c r="C1073" s="90" t="s">
        <v>59</v>
      </c>
      <c r="D1073" s="90" t="s">
        <v>59</v>
      </c>
      <c r="E1073" s="92" t="s">
        <v>2316</v>
      </c>
      <c r="F1073" s="90" t="s">
        <v>320</v>
      </c>
      <c r="G1073" s="93" t="s">
        <v>52</v>
      </c>
      <c r="H1073" s="90"/>
      <c r="I1073" s="93">
        <v>1</v>
      </c>
      <c r="J1073" s="90" t="s">
        <v>54</v>
      </c>
      <c r="K1073" s="93" t="s">
        <v>55</v>
      </c>
      <c r="L1073" s="190">
        <v>44079</v>
      </c>
      <c r="M1073" s="190">
        <v>44079</v>
      </c>
      <c r="N1073" s="127">
        <v>44079</v>
      </c>
      <c r="O1073" s="127">
        <v>44079</v>
      </c>
      <c r="P1073" s="96" t="s">
        <v>2645</v>
      </c>
      <c r="Q1073" s="92"/>
      <c r="R1073" s="90" t="s">
        <v>2646</v>
      </c>
      <c r="S1073" s="90"/>
      <c r="T1073" s="95"/>
      <c r="U1073" s="90" t="s">
        <v>58</v>
      </c>
      <c r="V1073" s="131"/>
    </row>
    <row r="1074" spans="1:22" s="11" customFormat="1" ht="66" hidden="1" customHeight="1" x14ac:dyDescent="0.25">
      <c r="A1074" s="113" t="s">
        <v>2647</v>
      </c>
      <c r="B1074" s="90"/>
      <c r="C1074" s="91" t="s">
        <v>59</v>
      </c>
      <c r="D1074" s="91"/>
      <c r="E1074" s="92" t="s">
        <v>2648</v>
      </c>
      <c r="F1074" s="90" t="s">
        <v>320</v>
      </c>
      <c r="G1074" s="93" t="s">
        <v>52</v>
      </c>
      <c r="H1074" s="90"/>
      <c r="I1074" s="93" t="s">
        <v>53</v>
      </c>
      <c r="J1074" s="90" t="s">
        <v>72</v>
      </c>
      <c r="K1074" s="93" t="s">
        <v>63</v>
      </c>
      <c r="L1074" s="114">
        <v>43551</v>
      </c>
      <c r="M1074" s="114">
        <v>43551</v>
      </c>
      <c r="N1074" s="114">
        <v>43551</v>
      </c>
      <c r="O1074" s="114">
        <v>43551</v>
      </c>
      <c r="P1074" s="96" t="s">
        <v>2649</v>
      </c>
      <c r="Q1074" s="96"/>
      <c r="R1074" s="90" t="s">
        <v>385</v>
      </c>
      <c r="S1074" s="90"/>
      <c r="T1074" s="95" t="s">
        <v>66</v>
      </c>
      <c r="U1074" s="90"/>
      <c r="V1074" s="131"/>
    </row>
    <row r="1075" spans="1:22" s="11" customFormat="1" ht="66" hidden="1" customHeight="1" x14ac:dyDescent="0.25">
      <c r="A1075" s="89" t="s">
        <v>2647</v>
      </c>
      <c r="B1075" s="90"/>
      <c r="C1075" s="90" t="s">
        <v>59</v>
      </c>
      <c r="D1075" s="90" t="s">
        <v>59</v>
      </c>
      <c r="E1075" s="92" t="s">
        <v>2650</v>
      </c>
      <c r="F1075" s="90" t="s">
        <v>320</v>
      </c>
      <c r="G1075" s="93" t="s">
        <v>52</v>
      </c>
      <c r="H1075" s="90"/>
      <c r="I1075" s="93" t="s">
        <v>53</v>
      </c>
      <c r="J1075" s="90" t="s">
        <v>54</v>
      </c>
      <c r="K1075" s="93" t="s">
        <v>63</v>
      </c>
      <c r="L1075" s="114">
        <v>43637</v>
      </c>
      <c r="M1075" s="114">
        <v>43637</v>
      </c>
      <c r="N1075" s="114">
        <v>43637</v>
      </c>
      <c r="O1075" s="114">
        <v>43637</v>
      </c>
      <c r="P1075" s="96" t="s">
        <v>2651</v>
      </c>
      <c r="Q1075" s="96"/>
      <c r="R1075" s="90"/>
      <c r="S1075" s="90"/>
      <c r="T1075" s="95" t="s">
        <v>66</v>
      </c>
      <c r="U1075" s="90"/>
      <c r="V1075" s="131"/>
    </row>
    <row r="1076" spans="1:22" s="11" customFormat="1" ht="66" hidden="1" customHeight="1" x14ac:dyDescent="0.25">
      <c r="A1076" s="89" t="s">
        <v>2647</v>
      </c>
      <c r="B1076" s="90"/>
      <c r="C1076" s="91" t="s">
        <v>59</v>
      </c>
      <c r="D1076" s="91" t="s">
        <v>59</v>
      </c>
      <c r="E1076" s="92" t="s">
        <v>2652</v>
      </c>
      <c r="F1076" s="90" t="s">
        <v>2653</v>
      </c>
      <c r="G1076" s="93" t="s">
        <v>52</v>
      </c>
      <c r="H1076" s="90"/>
      <c r="I1076" s="93" t="s">
        <v>53</v>
      </c>
      <c r="J1076" s="90" t="s">
        <v>62</v>
      </c>
      <c r="K1076" s="93" t="s">
        <v>63</v>
      </c>
      <c r="L1076" s="114">
        <v>43823</v>
      </c>
      <c r="M1076" s="114">
        <v>43823</v>
      </c>
      <c r="N1076" s="94">
        <v>43823</v>
      </c>
      <c r="O1076" s="94">
        <v>43823</v>
      </c>
      <c r="P1076" s="92"/>
      <c r="Q1076" s="92"/>
      <c r="R1076" s="90" t="s">
        <v>354</v>
      </c>
      <c r="S1076" s="90"/>
      <c r="T1076" s="95" t="s">
        <v>66</v>
      </c>
      <c r="U1076" s="90"/>
      <c r="V1076" s="132"/>
    </row>
    <row r="1077" spans="1:22" s="11" customFormat="1" ht="66" hidden="1" customHeight="1" x14ac:dyDescent="0.25">
      <c r="A1077" s="89" t="s">
        <v>2654</v>
      </c>
      <c r="B1077" s="90"/>
      <c r="C1077" s="91" t="s">
        <v>2655</v>
      </c>
      <c r="D1077" s="91"/>
      <c r="E1077" s="92" t="s">
        <v>379</v>
      </c>
      <c r="F1077" s="90" t="s">
        <v>320</v>
      </c>
      <c r="G1077" s="93" t="s">
        <v>52</v>
      </c>
      <c r="H1077" s="90"/>
      <c r="I1077" s="93" t="s">
        <v>53</v>
      </c>
      <c r="J1077" s="90" t="s">
        <v>72</v>
      </c>
      <c r="K1077" s="93" t="s">
        <v>55</v>
      </c>
      <c r="L1077" s="114">
        <v>43641</v>
      </c>
      <c r="M1077" s="114">
        <v>43644</v>
      </c>
      <c r="N1077" s="114">
        <v>43641</v>
      </c>
      <c r="O1077" s="114">
        <v>43644</v>
      </c>
      <c r="P1077" s="96" t="s">
        <v>2656</v>
      </c>
      <c r="Q1077" s="96"/>
      <c r="R1077" s="90" t="s">
        <v>381</v>
      </c>
      <c r="S1077" s="90"/>
      <c r="T1077" s="95" t="s">
        <v>75</v>
      </c>
      <c r="U1077" s="90"/>
      <c r="V1077" s="131"/>
    </row>
    <row r="1078" spans="1:22" s="11" customFormat="1" ht="66" hidden="1" customHeight="1" x14ac:dyDescent="0.25">
      <c r="A1078" s="89" t="s">
        <v>2654</v>
      </c>
      <c r="B1078" s="90"/>
      <c r="C1078" s="91" t="s">
        <v>2657</v>
      </c>
      <c r="D1078" s="91" t="s">
        <v>2657</v>
      </c>
      <c r="E1078" s="92" t="s">
        <v>2658</v>
      </c>
      <c r="F1078" s="90" t="s">
        <v>320</v>
      </c>
      <c r="G1078" s="93" t="s">
        <v>52</v>
      </c>
      <c r="H1078" s="90"/>
      <c r="I1078" s="93" t="s">
        <v>53</v>
      </c>
      <c r="J1078" s="90" t="s">
        <v>54</v>
      </c>
      <c r="K1078" s="93" t="s">
        <v>55</v>
      </c>
      <c r="L1078" s="114">
        <v>43643</v>
      </c>
      <c r="M1078" s="114">
        <f>L1078+21</f>
        <v>43664</v>
      </c>
      <c r="N1078" s="114">
        <v>43648</v>
      </c>
      <c r="O1078" s="114">
        <v>43652</v>
      </c>
      <c r="P1078" s="96" t="s">
        <v>2659</v>
      </c>
      <c r="Q1078" s="96"/>
      <c r="R1078" s="90" t="s">
        <v>381</v>
      </c>
      <c r="S1078" s="90"/>
      <c r="T1078" s="95" t="s">
        <v>66</v>
      </c>
      <c r="U1078" s="90"/>
      <c r="V1078" s="131"/>
    </row>
    <row r="1079" spans="1:22" s="11" customFormat="1" ht="66" hidden="1" customHeight="1" x14ac:dyDescent="0.25">
      <c r="A1079" s="89" t="s">
        <v>2660</v>
      </c>
      <c r="B1079" s="90"/>
      <c r="C1079" s="90" t="s">
        <v>59</v>
      </c>
      <c r="D1079" s="90" t="s">
        <v>59</v>
      </c>
      <c r="E1079" s="92" t="s">
        <v>2661</v>
      </c>
      <c r="F1079" s="90" t="s">
        <v>401</v>
      </c>
      <c r="G1079" s="93" t="s">
        <v>52</v>
      </c>
      <c r="H1079" s="90"/>
      <c r="I1079" s="93" t="s">
        <v>53</v>
      </c>
      <c r="J1079" s="90" t="s">
        <v>54</v>
      </c>
      <c r="K1079" s="93" t="s">
        <v>63</v>
      </c>
      <c r="L1079" s="114">
        <v>43607</v>
      </c>
      <c r="M1079" s="114">
        <v>43607</v>
      </c>
      <c r="N1079" s="114">
        <v>43607</v>
      </c>
      <c r="O1079" s="114">
        <v>43607</v>
      </c>
      <c r="P1079" s="96" t="s">
        <v>2662</v>
      </c>
      <c r="Q1079" s="96"/>
      <c r="R1079" s="90" t="s">
        <v>385</v>
      </c>
      <c r="S1079" s="90"/>
      <c r="T1079" s="95" t="s">
        <v>66</v>
      </c>
      <c r="U1079" s="90"/>
      <c r="V1079" s="131"/>
    </row>
    <row r="1080" spans="1:22" ht="66" hidden="1" customHeight="1" x14ac:dyDescent="0.25">
      <c r="A1080" s="89" t="s">
        <v>2663</v>
      </c>
      <c r="B1080" s="90"/>
      <c r="C1080" s="91" t="s">
        <v>2664</v>
      </c>
      <c r="D1080" s="91" t="s">
        <v>2664</v>
      </c>
      <c r="E1080" s="92" t="s">
        <v>2665</v>
      </c>
      <c r="F1080" s="90" t="s">
        <v>320</v>
      </c>
      <c r="G1080" s="93" t="s">
        <v>52</v>
      </c>
      <c r="H1080" s="90"/>
      <c r="I1080" s="93" t="s">
        <v>53</v>
      </c>
      <c r="J1080" s="90" t="s">
        <v>54</v>
      </c>
      <c r="K1080" s="93" t="s">
        <v>55</v>
      </c>
      <c r="L1080" s="114">
        <v>43566</v>
      </c>
      <c r="M1080" s="114">
        <v>43566</v>
      </c>
      <c r="N1080" s="114">
        <v>43566</v>
      </c>
      <c r="O1080" s="114">
        <v>43566</v>
      </c>
      <c r="P1080" s="96" t="s">
        <v>2666</v>
      </c>
      <c r="Q1080" s="96"/>
      <c r="R1080" s="90" t="s">
        <v>385</v>
      </c>
      <c r="S1080" s="90"/>
      <c r="T1080" s="95" t="s">
        <v>66</v>
      </c>
      <c r="U1080" s="90"/>
    </row>
    <row r="1081" spans="1:22" s="11" customFormat="1" ht="66" hidden="1" customHeight="1" x14ac:dyDescent="0.25">
      <c r="A1081" s="89" t="s">
        <v>2663</v>
      </c>
      <c r="B1081" s="90"/>
      <c r="C1081" s="90" t="s">
        <v>2667</v>
      </c>
      <c r="D1081" s="90" t="s">
        <v>2667</v>
      </c>
      <c r="E1081" s="92" t="s">
        <v>2668</v>
      </c>
      <c r="F1081" s="90" t="s">
        <v>320</v>
      </c>
      <c r="G1081" s="93" t="s">
        <v>52</v>
      </c>
      <c r="H1081" s="90"/>
      <c r="I1081" s="93" t="s">
        <v>53</v>
      </c>
      <c r="J1081" s="90" t="s">
        <v>54</v>
      </c>
      <c r="K1081" s="93" t="s">
        <v>55</v>
      </c>
      <c r="L1081" s="114">
        <v>43677</v>
      </c>
      <c r="M1081" s="114">
        <v>43694</v>
      </c>
      <c r="N1081" s="94">
        <v>43677</v>
      </c>
      <c r="O1081" s="94">
        <v>43694</v>
      </c>
      <c r="P1081" s="92" t="s">
        <v>2669</v>
      </c>
      <c r="Q1081" s="92"/>
      <c r="R1081" s="90" t="s">
        <v>381</v>
      </c>
      <c r="S1081" s="90"/>
      <c r="T1081" s="95" t="s">
        <v>66</v>
      </c>
      <c r="U1081" s="90"/>
      <c r="V1081" s="131"/>
    </row>
    <row r="1082" spans="1:22" s="11" customFormat="1" ht="66" hidden="1" customHeight="1" x14ac:dyDescent="0.25">
      <c r="A1082" s="89" t="s">
        <v>2633</v>
      </c>
      <c r="B1082" s="90" t="s">
        <v>2634</v>
      </c>
      <c r="C1082" s="90" t="s">
        <v>2670</v>
      </c>
      <c r="D1082" s="90" t="s">
        <v>2670</v>
      </c>
      <c r="E1082" s="92" t="s">
        <v>2671</v>
      </c>
      <c r="F1082" s="90" t="s">
        <v>320</v>
      </c>
      <c r="G1082" s="93" t="s">
        <v>52</v>
      </c>
      <c r="H1082" s="90"/>
      <c r="I1082" s="93" t="s">
        <v>53</v>
      </c>
      <c r="J1082" s="90" t="s">
        <v>54</v>
      </c>
      <c r="K1082" s="93" t="s">
        <v>55</v>
      </c>
      <c r="L1082" s="114">
        <v>43986</v>
      </c>
      <c r="M1082" s="114">
        <f>L1082+9</f>
        <v>43995</v>
      </c>
      <c r="N1082" s="94">
        <v>43986</v>
      </c>
      <c r="O1082" s="94">
        <v>43986</v>
      </c>
      <c r="P1082" s="92" t="s">
        <v>2672</v>
      </c>
      <c r="Q1082" s="92"/>
      <c r="R1082" s="90" t="s">
        <v>2673</v>
      </c>
      <c r="S1082" s="90"/>
      <c r="T1082" s="95" t="s">
        <v>75</v>
      </c>
      <c r="U1082" s="90"/>
      <c r="V1082" s="131"/>
    </row>
    <row r="1083" spans="1:22" s="11" customFormat="1" ht="66" hidden="1" customHeight="1" x14ac:dyDescent="0.25">
      <c r="A1083" s="89" t="s">
        <v>2633</v>
      </c>
      <c r="B1083" s="90" t="s">
        <v>2674</v>
      </c>
      <c r="C1083" s="90" t="s">
        <v>2675</v>
      </c>
      <c r="D1083" s="90" t="s">
        <v>2675</v>
      </c>
      <c r="E1083" s="92" t="s">
        <v>2676</v>
      </c>
      <c r="F1083" s="90" t="s">
        <v>320</v>
      </c>
      <c r="G1083" s="93" t="s">
        <v>52</v>
      </c>
      <c r="H1083" s="90"/>
      <c r="I1083" s="93" t="s">
        <v>53</v>
      </c>
      <c r="J1083" s="90" t="s">
        <v>54</v>
      </c>
      <c r="K1083" s="93" t="s">
        <v>55</v>
      </c>
      <c r="L1083" s="114">
        <v>43991</v>
      </c>
      <c r="M1083" s="114">
        <f>L1083+9</f>
        <v>44000</v>
      </c>
      <c r="N1083" s="94">
        <v>43995</v>
      </c>
      <c r="O1083" s="94">
        <v>43995</v>
      </c>
      <c r="P1083" s="92" t="s">
        <v>2677</v>
      </c>
      <c r="Q1083" s="92"/>
      <c r="R1083" s="90" t="s">
        <v>2678</v>
      </c>
      <c r="S1083" s="90"/>
      <c r="T1083" s="95"/>
      <c r="U1083" s="90"/>
      <c r="V1083" s="164" t="s">
        <v>9837</v>
      </c>
    </row>
    <row r="1084" spans="1:22" s="11" customFormat="1" ht="66" hidden="1" customHeight="1" x14ac:dyDescent="0.25">
      <c r="A1084" s="89" t="s">
        <v>2633</v>
      </c>
      <c r="B1084" s="90"/>
      <c r="C1084" s="90" t="s">
        <v>59</v>
      </c>
      <c r="D1084" s="90" t="s">
        <v>59</v>
      </c>
      <c r="E1084" s="92" t="s">
        <v>1560</v>
      </c>
      <c r="F1084" s="90" t="s">
        <v>320</v>
      </c>
      <c r="G1084" s="93" t="s">
        <v>52</v>
      </c>
      <c r="H1084" s="90"/>
      <c r="I1084" s="93" t="s">
        <v>53</v>
      </c>
      <c r="J1084" s="90" t="s">
        <v>99</v>
      </c>
      <c r="K1084" s="93" t="s">
        <v>55</v>
      </c>
      <c r="L1084" s="114">
        <v>44011</v>
      </c>
      <c r="M1084" s="114">
        <v>44011</v>
      </c>
      <c r="N1084" s="94">
        <v>44011</v>
      </c>
      <c r="O1084" s="94">
        <v>44011</v>
      </c>
      <c r="P1084" s="96" t="s">
        <v>2679</v>
      </c>
      <c r="Q1084" s="92"/>
      <c r="R1084" s="90" t="s">
        <v>413</v>
      </c>
      <c r="S1084" s="90"/>
      <c r="T1084" s="95"/>
      <c r="U1084" s="90"/>
      <c r="V1084" s="131"/>
    </row>
    <row r="1085" spans="1:22" s="11" customFormat="1" ht="66" hidden="1" customHeight="1" x14ac:dyDescent="0.25">
      <c r="A1085" s="89" t="s">
        <v>2633</v>
      </c>
      <c r="B1085" s="90"/>
      <c r="C1085" s="91" t="s">
        <v>2680</v>
      </c>
      <c r="D1085" s="91" t="s">
        <v>2680</v>
      </c>
      <c r="E1085" s="92" t="s">
        <v>379</v>
      </c>
      <c r="F1085" s="90" t="s">
        <v>320</v>
      </c>
      <c r="G1085" s="93" t="s">
        <v>52</v>
      </c>
      <c r="H1085" s="90"/>
      <c r="I1085" s="93" t="s">
        <v>53</v>
      </c>
      <c r="J1085" s="90" t="s">
        <v>72</v>
      </c>
      <c r="K1085" s="93" t="s">
        <v>55</v>
      </c>
      <c r="L1085" s="114">
        <v>43641</v>
      </c>
      <c r="M1085" s="114">
        <v>43644</v>
      </c>
      <c r="N1085" s="114">
        <v>43641</v>
      </c>
      <c r="O1085" s="114">
        <v>43644</v>
      </c>
      <c r="P1085" s="96" t="s">
        <v>2681</v>
      </c>
      <c r="Q1085" s="96"/>
      <c r="R1085" s="90" t="s">
        <v>381</v>
      </c>
      <c r="S1085" s="90"/>
      <c r="T1085" s="95" t="s">
        <v>66</v>
      </c>
      <c r="U1085" s="90"/>
      <c r="V1085" s="131"/>
    </row>
    <row r="1086" spans="1:22" s="11" customFormat="1" ht="66" hidden="1" customHeight="1" x14ac:dyDescent="0.25">
      <c r="A1086" s="89" t="s">
        <v>2633</v>
      </c>
      <c r="B1086" s="90"/>
      <c r="C1086" s="90" t="s">
        <v>2682</v>
      </c>
      <c r="D1086" s="90" t="s">
        <v>2682</v>
      </c>
      <c r="E1086" s="92" t="s">
        <v>2671</v>
      </c>
      <c r="F1086" s="90" t="s">
        <v>320</v>
      </c>
      <c r="G1086" s="93" t="s">
        <v>52</v>
      </c>
      <c r="H1086" s="90"/>
      <c r="I1086" s="93" t="s">
        <v>53</v>
      </c>
      <c r="J1086" s="90" t="s">
        <v>72</v>
      </c>
      <c r="K1086" s="93" t="s">
        <v>55</v>
      </c>
      <c r="L1086" s="114">
        <v>43763</v>
      </c>
      <c r="M1086" s="114">
        <f>L1086+8</f>
        <v>43771</v>
      </c>
      <c r="N1086" s="94">
        <v>43771</v>
      </c>
      <c r="O1086" s="94">
        <v>43778</v>
      </c>
      <c r="P1086" s="92" t="s">
        <v>2683</v>
      </c>
      <c r="Q1086" s="92"/>
      <c r="R1086" s="90" t="s">
        <v>1524</v>
      </c>
      <c r="S1086" s="90"/>
      <c r="T1086" s="95"/>
      <c r="U1086" s="90"/>
      <c r="V1086" s="131">
        <v>1</v>
      </c>
    </row>
    <row r="1087" spans="1:22" ht="66" hidden="1" customHeight="1" x14ac:dyDescent="0.25">
      <c r="A1087" s="89" t="s">
        <v>2684</v>
      </c>
      <c r="B1087" s="90"/>
      <c r="C1087" s="90" t="s">
        <v>59</v>
      </c>
      <c r="D1087" s="90" t="s">
        <v>59</v>
      </c>
      <c r="E1087" s="92" t="s">
        <v>2685</v>
      </c>
      <c r="F1087" s="90" t="s">
        <v>320</v>
      </c>
      <c r="G1087" s="93" t="s">
        <v>52</v>
      </c>
      <c r="H1087" s="90"/>
      <c r="I1087" s="93" t="s">
        <v>53</v>
      </c>
      <c r="J1087" s="90" t="s">
        <v>54</v>
      </c>
      <c r="K1087" s="93" t="s">
        <v>55</v>
      </c>
      <c r="L1087" s="114">
        <v>44007</v>
      </c>
      <c r="M1087" s="114">
        <v>44007</v>
      </c>
      <c r="N1087" s="94">
        <v>44007</v>
      </c>
      <c r="O1087" s="94">
        <v>44007</v>
      </c>
      <c r="P1087" s="96" t="s">
        <v>2686</v>
      </c>
      <c r="Q1087" s="92"/>
      <c r="R1087" s="90" t="s">
        <v>734</v>
      </c>
      <c r="S1087" s="90"/>
      <c r="T1087" s="95"/>
      <c r="U1087" s="90"/>
      <c r="V1087" s="164" t="s">
        <v>9837</v>
      </c>
    </row>
    <row r="1088" spans="1:22" s="11" customFormat="1" ht="66" hidden="1" customHeight="1" x14ac:dyDescent="0.25">
      <c r="A1088" s="89" t="s">
        <v>2687</v>
      </c>
      <c r="B1088" s="90"/>
      <c r="C1088" s="91" t="s">
        <v>59</v>
      </c>
      <c r="D1088" s="90" t="s">
        <v>59</v>
      </c>
      <c r="E1088" s="126" t="s">
        <v>2688</v>
      </c>
      <c r="F1088" s="90" t="s">
        <v>320</v>
      </c>
      <c r="G1088" s="93" t="s">
        <v>52</v>
      </c>
      <c r="H1088" s="90"/>
      <c r="I1088" s="93" t="s">
        <v>53</v>
      </c>
      <c r="J1088" s="90" t="s">
        <v>54</v>
      </c>
      <c r="K1088" s="93" t="s">
        <v>63</v>
      </c>
      <c r="L1088" s="114">
        <v>43666</v>
      </c>
      <c r="M1088" s="114">
        <v>43666</v>
      </c>
      <c r="N1088" s="114">
        <v>43666</v>
      </c>
      <c r="O1088" s="114">
        <v>43666</v>
      </c>
      <c r="P1088" s="96" t="s">
        <v>2689</v>
      </c>
      <c r="Q1088" s="96"/>
      <c r="R1088" s="90" t="s">
        <v>381</v>
      </c>
      <c r="S1088" s="90"/>
      <c r="T1088" s="95" t="s">
        <v>66</v>
      </c>
      <c r="U1088" s="90"/>
      <c r="V1088" s="131"/>
    </row>
    <row r="1089" spans="1:22" s="11" customFormat="1" ht="66" hidden="1" customHeight="1" x14ac:dyDescent="0.25">
      <c r="A1089" s="89" t="s">
        <v>9836</v>
      </c>
      <c r="B1089" s="90" t="s">
        <v>2690</v>
      </c>
      <c r="C1089" s="90" t="s">
        <v>2691</v>
      </c>
      <c r="D1089" s="90" t="s">
        <v>2691</v>
      </c>
      <c r="E1089" s="92" t="s">
        <v>2692</v>
      </c>
      <c r="F1089" s="90" t="s">
        <v>320</v>
      </c>
      <c r="G1089" s="93" t="s">
        <v>52</v>
      </c>
      <c r="H1089" s="90"/>
      <c r="I1089" s="93" t="s">
        <v>53</v>
      </c>
      <c r="J1089" s="90" t="s">
        <v>54</v>
      </c>
      <c r="K1089" s="93" t="s">
        <v>55</v>
      </c>
      <c r="L1089" s="114">
        <v>44015</v>
      </c>
      <c r="M1089" s="114">
        <v>44015</v>
      </c>
      <c r="N1089" s="94">
        <v>44015</v>
      </c>
      <c r="O1089" s="94">
        <v>44015</v>
      </c>
      <c r="P1089" s="96" t="s">
        <v>2693</v>
      </c>
      <c r="Q1089" s="92"/>
      <c r="R1089" s="90" t="s">
        <v>2694</v>
      </c>
      <c r="S1089" s="90"/>
      <c r="T1089" s="95" t="s">
        <v>75</v>
      </c>
      <c r="U1089" s="90"/>
      <c r="V1089" s="131"/>
    </row>
    <row r="1090" spans="1:22" s="11" customFormat="1" ht="131.25" hidden="1" customHeight="1" x14ac:dyDescent="0.25">
      <c r="A1090" s="89" t="s">
        <v>2695</v>
      </c>
      <c r="B1090" s="90" t="s">
        <v>2696</v>
      </c>
      <c r="C1090" s="90" t="s">
        <v>59</v>
      </c>
      <c r="D1090" s="91" t="s">
        <v>59</v>
      </c>
      <c r="E1090" s="92" t="s">
        <v>2697</v>
      </c>
      <c r="F1090" s="90" t="s">
        <v>138</v>
      </c>
      <c r="G1090" s="93" t="s">
        <v>52</v>
      </c>
      <c r="H1090" s="90"/>
      <c r="I1090" s="93" t="s">
        <v>53</v>
      </c>
      <c r="J1090" s="90" t="s">
        <v>62</v>
      </c>
      <c r="K1090" s="93" t="s">
        <v>63</v>
      </c>
      <c r="L1090" s="114">
        <v>43851</v>
      </c>
      <c r="M1090" s="114">
        <v>43851</v>
      </c>
      <c r="N1090" s="94">
        <v>43851</v>
      </c>
      <c r="O1090" s="94">
        <v>43851</v>
      </c>
      <c r="P1090" s="92"/>
      <c r="Q1090" s="92"/>
      <c r="R1090" s="90" t="s">
        <v>81</v>
      </c>
      <c r="S1090" s="90"/>
      <c r="T1090" s="95" t="s">
        <v>66</v>
      </c>
      <c r="U1090" s="90"/>
      <c r="V1090" s="132"/>
    </row>
    <row r="1091" spans="1:22" s="11" customFormat="1" ht="66" hidden="1" customHeight="1" x14ac:dyDescent="0.25">
      <c r="A1091" s="89" t="s">
        <v>2695</v>
      </c>
      <c r="B1091" s="90" t="s">
        <v>2696</v>
      </c>
      <c r="C1091" s="90" t="s">
        <v>59</v>
      </c>
      <c r="D1091" s="90" t="s">
        <v>59</v>
      </c>
      <c r="E1091" s="92" t="s">
        <v>2698</v>
      </c>
      <c r="F1091" s="90" t="s">
        <v>2699</v>
      </c>
      <c r="G1091" s="93" t="s">
        <v>52</v>
      </c>
      <c r="H1091" s="90"/>
      <c r="I1091" s="93" t="s">
        <v>53</v>
      </c>
      <c r="J1091" s="90" t="s">
        <v>358</v>
      </c>
      <c r="K1091" s="93" t="s">
        <v>63</v>
      </c>
      <c r="L1091" s="114">
        <v>43883</v>
      </c>
      <c r="M1091" s="114">
        <v>43883</v>
      </c>
      <c r="N1091" s="94">
        <v>43883</v>
      </c>
      <c r="O1091" s="94">
        <v>43883</v>
      </c>
      <c r="P1091" s="96" t="s">
        <v>2700</v>
      </c>
      <c r="Q1091" s="90"/>
      <c r="R1091" s="90" t="s">
        <v>156</v>
      </c>
      <c r="S1091" s="90"/>
      <c r="T1091" s="95" t="s">
        <v>66</v>
      </c>
      <c r="U1091" s="90"/>
      <c r="V1091" s="132"/>
    </row>
    <row r="1092" spans="1:22" s="11" customFormat="1" ht="66" hidden="1" customHeight="1" x14ac:dyDescent="0.25">
      <c r="A1092" s="89" t="s">
        <v>2701</v>
      </c>
      <c r="B1092" s="90" t="s">
        <v>2702</v>
      </c>
      <c r="C1092" s="91" t="s">
        <v>2703</v>
      </c>
      <c r="D1092" s="91"/>
      <c r="E1092" s="92" t="s">
        <v>333</v>
      </c>
      <c r="F1092" s="90" t="s">
        <v>334</v>
      </c>
      <c r="G1092" s="93" t="s">
        <v>75</v>
      </c>
      <c r="H1092" s="90"/>
      <c r="I1092" s="93" t="s">
        <v>53</v>
      </c>
      <c r="J1092" s="90" t="s">
        <v>72</v>
      </c>
      <c r="K1092" s="93" t="s">
        <v>55</v>
      </c>
      <c r="L1092" s="114">
        <v>43800</v>
      </c>
      <c r="M1092" s="114">
        <v>43830</v>
      </c>
      <c r="N1092" s="94">
        <v>44002</v>
      </c>
      <c r="O1092" s="94">
        <v>44002</v>
      </c>
      <c r="P1092" s="96" t="s">
        <v>2704</v>
      </c>
      <c r="Q1092" s="92"/>
      <c r="R1092" s="90" t="s">
        <v>2705</v>
      </c>
      <c r="S1092" s="90"/>
      <c r="T1092" s="95"/>
      <c r="U1092" s="90"/>
      <c r="V1092" s="164" t="s">
        <v>9837</v>
      </c>
    </row>
    <row r="1093" spans="1:22" s="11" customFormat="1" ht="66" hidden="1" customHeight="1" x14ac:dyDescent="0.25">
      <c r="A1093" s="89" t="s">
        <v>2701</v>
      </c>
      <c r="B1093" s="90" t="s">
        <v>2702</v>
      </c>
      <c r="C1093" s="91" t="s">
        <v>2703</v>
      </c>
      <c r="D1093" s="91"/>
      <c r="E1093" s="92" t="s">
        <v>333</v>
      </c>
      <c r="F1093" s="90" t="s">
        <v>337</v>
      </c>
      <c r="G1093" s="93" t="s">
        <v>75</v>
      </c>
      <c r="H1093" s="90"/>
      <c r="I1093" s="93" t="s">
        <v>53</v>
      </c>
      <c r="J1093" s="90" t="s">
        <v>72</v>
      </c>
      <c r="K1093" s="93" t="s">
        <v>55</v>
      </c>
      <c r="L1093" s="114">
        <v>43800</v>
      </c>
      <c r="M1093" s="114">
        <v>43830</v>
      </c>
      <c r="N1093" s="94">
        <v>43801</v>
      </c>
      <c r="O1093" s="94">
        <v>43829</v>
      </c>
      <c r="P1093" s="92" t="s">
        <v>2706</v>
      </c>
      <c r="Q1093" s="92"/>
      <c r="R1093" s="90" t="s">
        <v>2707</v>
      </c>
      <c r="S1093" s="90"/>
      <c r="T1093" s="95"/>
      <c r="U1093" s="90"/>
      <c r="V1093" s="164" t="s">
        <v>9837</v>
      </c>
    </row>
    <row r="1094" spans="1:22" s="11" customFormat="1" ht="66" hidden="1" customHeight="1" x14ac:dyDescent="0.25">
      <c r="A1094" s="89" t="s">
        <v>2701</v>
      </c>
      <c r="B1094" s="90" t="s">
        <v>2702</v>
      </c>
      <c r="C1094" s="91" t="s">
        <v>2703</v>
      </c>
      <c r="D1094" s="91"/>
      <c r="E1094" s="92" t="s">
        <v>333</v>
      </c>
      <c r="F1094" s="90" t="s">
        <v>498</v>
      </c>
      <c r="G1094" s="93" t="s">
        <v>75</v>
      </c>
      <c r="H1094" s="90"/>
      <c r="I1094" s="93" t="s">
        <v>53</v>
      </c>
      <c r="J1094" s="90" t="s">
        <v>72</v>
      </c>
      <c r="K1094" s="93" t="s">
        <v>55</v>
      </c>
      <c r="L1094" s="114">
        <v>43800</v>
      </c>
      <c r="M1094" s="114">
        <v>43830</v>
      </c>
      <c r="N1094" s="94">
        <v>43801</v>
      </c>
      <c r="O1094" s="94">
        <v>43829</v>
      </c>
      <c r="P1094" s="92" t="s">
        <v>2708</v>
      </c>
      <c r="Q1094" s="92"/>
      <c r="R1094" s="90" t="s">
        <v>2709</v>
      </c>
      <c r="S1094" s="90"/>
      <c r="T1094" s="95"/>
      <c r="U1094" s="90"/>
      <c r="V1094" s="164" t="s">
        <v>9837</v>
      </c>
    </row>
    <row r="1095" spans="1:22" s="11" customFormat="1" ht="66" hidden="1" customHeight="1" x14ac:dyDescent="0.25">
      <c r="A1095" s="89" t="s">
        <v>2701</v>
      </c>
      <c r="B1095" s="90" t="s">
        <v>2702</v>
      </c>
      <c r="C1095" s="91" t="s">
        <v>2703</v>
      </c>
      <c r="D1095" s="91"/>
      <c r="E1095" s="92" t="s">
        <v>333</v>
      </c>
      <c r="F1095" s="90" t="s">
        <v>1020</v>
      </c>
      <c r="G1095" s="93" t="s">
        <v>75</v>
      </c>
      <c r="H1095" s="90"/>
      <c r="I1095" s="93" t="s">
        <v>53</v>
      </c>
      <c r="J1095" s="90" t="s">
        <v>72</v>
      </c>
      <c r="K1095" s="93" t="s">
        <v>55</v>
      </c>
      <c r="L1095" s="114">
        <v>43800</v>
      </c>
      <c r="M1095" s="114">
        <v>43830</v>
      </c>
      <c r="N1095" s="94">
        <v>43801</v>
      </c>
      <c r="O1095" s="94">
        <v>43829</v>
      </c>
      <c r="P1095" s="92" t="s">
        <v>2710</v>
      </c>
      <c r="Q1095" s="92"/>
      <c r="R1095" s="90" t="s">
        <v>2707</v>
      </c>
      <c r="S1095" s="90"/>
      <c r="T1095" s="95"/>
      <c r="U1095" s="90"/>
      <c r="V1095" s="164" t="s">
        <v>9837</v>
      </c>
    </row>
    <row r="1096" spans="1:22" s="11" customFormat="1" ht="66" hidden="1" customHeight="1" x14ac:dyDescent="0.25">
      <c r="A1096" s="89" t="s">
        <v>2701</v>
      </c>
      <c r="B1096" s="90" t="s">
        <v>2702</v>
      </c>
      <c r="C1096" s="91" t="s">
        <v>2703</v>
      </c>
      <c r="D1096" s="91"/>
      <c r="E1096" s="92" t="s">
        <v>333</v>
      </c>
      <c r="F1096" s="90" t="s">
        <v>2711</v>
      </c>
      <c r="G1096" s="93" t="s">
        <v>75</v>
      </c>
      <c r="H1096" s="90"/>
      <c r="I1096" s="93" t="s">
        <v>53</v>
      </c>
      <c r="J1096" s="90" t="s">
        <v>72</v>
      </c>
      <c r="K1096" s="93" t="s">
        <v>55</v>
      </c>
      <c r="L1096" s="114">
        <v>43800</v>
      </c>
      <c r="M1096" s="114">
        <v>43830</v>
      </c>
      <c r="N1096" s="94" t="s">
        <v>496</v>
      </c>
      <c r="O1096" s="94" t="s">
        <v>496</v>
      </c>
      <c r="P1096" s="92"/>
      <c r="Q1096" s="92"/>
      <c r="R1096" s="90"/>
      <c r="S1096" s="90"/>
      <c r="T1096" s="95"/>
      <c r="U1096" s="90"/>
      <c r="V1096" s="132"/>
    </row>
    <row r="1097" spans="1:22" s="11" customFormat="1" ht="66" hidden="1" customHeight="1" x14ac:dyDescent="0.25">
      <c r="A1097" s="89" t="s">
        <v>2701</v>
      </c>
      <c r="B1097" s="90" t="s">
        <v>2702</v>
      </c>
      <c r="C1097" s="91" t="s">
        <v>2703</v>
      </c>
      <c r="D1097" s="91"/>
      <c r="E1097" s="92" t="s">
        <v>333</v>
      </c>
      <c r="F1097" s="90" t="s">
        <v>2712</v>
      </c>
      <c r="G1097" s="93" t="s">
        <v>75</v>
      </c>
      <c r="H1097" s="90"/>
      <c r="I1097" s="93" t="s">
        <v>53</v>
      </c>
      <c r="J1097" s="90" t="s">
        <v>72</v>
      </c>
      <c r="K1097" s="93" t="s">
        <v>55</v>
      </c>
      <c r="L1097" s="114">
        <v>43800</v>
      </c>
      <c r="M1097" s="114">
        <v>43830</v>
      </c>
      <c r="N1097" s="94">
        <v>43801</v>
      </c>
      <c r="O1097" s="94">
        <v>43829</v>
      </c>
      <c r="P1097" s="92" t="s">
        <v>2713</v>
      </c>
      <c r="Q1097" s="92"/>
      <c r="R1097" s="90" t="s">
        <v>2714</v>
      </c>
      <c r="S1097" s="90"/>
      <c r="T1097" s="95"/>
      <c r="U1097" s="90"/>
      <c r="V1097" s="164" t="s">
        <v>9837</v>
      </c>
    </row>
    <row r="1098" spans="1:22" s="11" customFormat="1" ht="66" hidden="1" customHeight="1" x14ac:dyDescent="0.25">
      <c r="A1098" s="89" t="s">
        <v>2701</v>
      </c>
      <c r="B1098" s="90" t="s">
        <v>2702</v>
      </c>
      <c r="C1098" s="91" t="s">
        <v>2703</v>
      </c>
      <c r="D1098" s="91"/>
      <c r="E1098" s="92" t="s">
        <v>333</v>
      </c>
      <c r="F1098" s="90" t="s">
        <v>334</v>
      </c>
      <c r="G1098" s="93" t="s">
        <v>75</v>
      </c>
      <c r="H1098" s="90"/>
      <c r="I1098" s="93" t="s">
        <v>53</v>
      </c>
      <c r="J1098" s="90" t="s">
        <v>72</v>
      </c>
      <c r="K1098" s="93" t="s">
        <v>55</v>
      </c>
      <c r="L1098" s="114">
        <v>43617</v>
      </c>
      <c r="M1098" s="114">
        <v>44012</v>
      </c>
      <c r="N1098" s="94">
        <v>43997</v>
      </c>
      <c r="O1098" s="94">
        <v>43998</v>
      </c>
      <c r="P1098" s="92" t="s">
        <v>2715</v>
      </c>
      <c r="Q1098" s="92"/>
      <c r="R1098" s="90" t="s">
        <v>2716</v>
      </c>
      <c r="S1098" s="90"/>
      <c r="T1098" s="95"/>
      <c r="U1098" s="90"/>
      <c r="V1098" s="164" t="s">
        <v>9837</v>
      </c>
    </row>
    <row r="1099" spans="1:22" ht="66" hidden="1" customHeight="1" x14ac:dyDescent="0.25">
      <c r="A1099" s="89" t="s">
        <v>2701</v>
      </c>
      <c r="B1099" s="90" t="s">
        <v>2702</v>
      </c>
      <c r="C1099" s="91" t="s">
        <v>2703</v>
      </c>
      <c r="D1099" s="91"/>
      <c r="E1099" s="92" t="s">
        <v>333</v>
      </c>
      <c r="F1099" s="90" t="s">
        <v>337</v>
      </c>
      <c r="G1099" s="93" t="s">
        <v>75</v>
      </c>
      <c r="H1099" s="90"/>
      <c r="I1099" s="93" t="s">
        <v>53</v>
      </c>
      <c r="J1099" s="90" t="s">
        <v>72</v>
      </c>
      <c r="K1099" s="93" t="s">
        <v>55</v>
      </c>
      <c r="L1099" s="114">
        <v>43617</v>
      </c>
      <c r="M1099" s="114">
        <v>44012</v>
      </c>
      <c r="N1099" s="94">
        <v>44002</v>
      </c>
      <c r="O1099" s="94">
        <v>44002</v>
      </c>
      <c r="P1099" s="96" t="s">
        <v>2704</v>
      </c>
      <c r="Q1099" s="92"/>
      <c r="R1099" s="90" t="s">
        <v>2705</v>
      </c>
      <c r="S1099" s="90"/>
      <c r="T1099" s="95"/>
      <c r="U1099" s="90" t="s">
        <v>58</v>
      </c>
      <c r="V1099" s="132"/>
    </row>
    <row r="1100" spans="1:22" ht="66" hidden="1" customHeight="1" x14ac:dyDescent="0.25">
      <c r="A1100" s="89" t="s">
        <v>2701</v>
      </c>
      <c r="B1100" s="90" t="s">
        <v>2702</v>
      </c>
      <c r="C1100" s="91" t="s">
        <v>2703</v>
      </c>
      <c r="D1100" s="91"/>
      <c r="E1100" s="92" t="s">
        <v>333</v>
      </c>
      <c r="F1100" s="90" t="s">
        <v>498</v>
      </c>
      <c r="G1100" s="93" t="s">
        <v>75</v>
      </c>
      <c r="H1100" s="90"/>
      <c r="I1100" s="93" t="s">
        <v>53</v>
      </c>
      <c r="J1100" s="90" t="s">
        <v>72</v>
      </c>
      <c r="K1100" s="93" t="s">
        <v>55</v>
      </c>
      <c r="L1100" s="114" t="s">
        <v>496</v>
      </c>
      <c r="M1100" s="114" t="s">
        <v>496</v>
      </c>
      <c r="N1100" s="94" t="s">
        <v>496</v>
      </c>
      <c r="O1100" s="94" t="s">
        <v>496</v>
      </c>
      <c r="P1100" s="92"/>
      <c r="Q1100" s="92"/>
      <c r="R1100" s="90"/>
      <c r="S1100" s="90"/>
      <c r="T1100" s="95"/>
      <c r="U1100" s="90" t="s">
        <v>2717</v>
      </c>
      <c r="V1100" s="132"/>
    </row>
    <row r="1101" spans="1:22" ht="66" hidden="1" customHeight="1" x14ac:dyDescent="0.25">
      <c r="A1101" s="89" t="s">
        <v>2701</v>
      </c>
      <c r="B1101" s="90" t="s">
        <v>2702</v>
      </c>
      <c r="C1101" s="91" t="s">
        <v>2703</v>
      </c>
      <c r="D1101" s="91"/>
      <c r="E1101" s="92" t="s">
        <v>333</v>
      </c>
      <c r="F1101" s="90" t="s">
        <v>502</v>
      </c>
      <c r="G1101" s="93" t="s">
        <v>75</v>
      </c>
      <c r="H1101" s="90"/>
      <c r="I1101" s="93" t="s">
        <v>53</v>
      </c>
      <c r="J1101" s="90" t="s">
        <v>72</v>
      </c>
      <c r="K1101" s="93" t="s">
        <v>55</v>
      </c>
      <c r="L1101" s="114" t="s">
        <v>496</v>
      </c>
      <c r="M1101" s="114" t="s">
        <v>496</v>
      </c>
      <c r="N1101" s="94" t="s">
        <v>496</v>
      </c>
      <c r="O1101" s="94" t="s">
        <v>496</v>
      </c>
      <c r="P1101" s="92"/>
      <c r="Q1101" s="92"/>
      <c r="R1101" s="90"/>
      <c r="S1101" s="90"/>
      <c r="T1101" s="95"/>
      <c r="U1101" s="90" t="s">
        <v>2717</v>
      </c>
      <c r="V1101" s="132"/>
    </row>
    <row r="1102" spans="1:22" ht="66" hidden="1" customHeight="1" x14ac:dyDescent="0.25">
      <c r="A1102" s="89" t="s">
        <v>2701</v>
      </c>
      <c r="B1102" s="90" t="s">
        <v>2702</v>
      </c>
      <c r="C1102" s="91" t="s">
        <v>2703</v>
      </c>
      <c r="D1102" s="91"/>
      <c r="E1102" s="92" t="s">
        <v>333</v>
      </c>
      <c r="F1102" s="90" t="s">
        <v>2711</v>
      </c>
      <c r="G1102" s="93" t="s">
        <v>75</v>
      </c>
      <c r="H1102" s="90"/>
      <c r="I1102" s="93" t="s">
        <v>53</v>
      </c>
      <c r="J1102" s="90" t="s">
        <v>72</v>
      </c>
      <c r="K1102" s="93" t="s">
        <v>55</v>
      </c>
      <c r="L1102" s="114" t="s">
        <v>496</v>
      </c>
      <c r="M1102" s="114" t="s">
        <v>496</v>
      </c>
      <c r="N1102" s="94" t="s">
        <v>496</v>
      </c>
      <c r="O1102" s="94" t="s">
        <v>496</v>
      </c>
      <c r="P1102" s="92"/>
      <c r="Q1102" s="92"/>
      <c r="R1102" s="90"/>
      <c r="S1102" s="90"/>
      <c r="T1102" s="95"/>
      <c r="U1102" s="90" t="s">
        <v>2717</v>
      </c>
      <c r="V1102" s="132"/>
    </row>
    <row r="1103" spans="1:22" ht="66" hidden="1" customHeight="1" x14ac:dyDescent="0.25">
      <c r="A1103" s="89" t="s">
        <v>10010</v>
      </c>
      <c r="B1103" s="90" t="s">
        <v>330</v>
      </c>
      <c r="C1103" s="90" t="s">
        <v>59</v>
      </c>
      <c r="D1103" s="90" t="s">
        <v>59</v>
      </c>
      <c r="E1103" s="92" t="s">
        <v>2718</v>
      </c>
      <c r="F1103" s="90" t="s">
        <v>334</v>
      </c>
      <c r="G1103" s="93" t="s">
        <v>52</v>
      </c>
      <c r="H1103" s="90"/>
      <c r="I1103" s="93" t="s">
        <v>53</v>
      </c>
      <c r="J1103" s="90" t="s">
        <v>54</v>
      </c>
      <c r="K1103" s="93" t="s">
        <v>63</v>
      </c>
      <c r="L1103" s="114">
        <v>43957</v>
      </c>
      <c r="M1103" s="114">
        <v>43957</v>
      </c>
      <c r="N1103" s="94">
        <v>43957</v>
      </c>
      <c r="O1103" s="94">
        <v>43957</v>
      </c>
      <c r="P1103" s="96" t="s">
        <v>2719</v>
      </c>
      <c r="Q1103" s="92"/>
      <c r="R1103" s="90" t="s">
        <v>354</v>
      </c>
      <c r="S1103" s="90"/>
      <c r="T1103" s="95" t="s">
        <v>66</v>
      </c>
      <c r="U1103" s="90"/>
    </row>
    <row r="1104" spans="1:22" ht="66" hidden="1" customHeight="1" x14ac:dyDescent="0.25">
      <c r="A1104" s="89" t="s">
        <v>2720</v>
      </c>
      <c r="B1104" s="90" t="s">
        <v>2702</v>
      </c>
      <c r="C1104" s="91" t="s">
        <v>2721</v>
      </c>
      <c r="D1104" s="91"/>
      <c r="E1104" s="92" t="s">
        <v>167</v>
      </c>
      <c r="F1104" s="90" t="s">
        <v>51</v>
      </c>
      <c r="G1104" s="93" t="s">
        <v>172</v>
      </c>
      <c r="H1104" s="90"/>
      <c r="I1104" s="93" t="s">
        <v>53</v>
      </c>
      <c r="J1104" s="90" t="s">
        <v>72</v>
      </c>
      <c r="K1104" s="93" t="s">
        <v>55</v>
      </c>
      <c r="L1104" s="114">
        <v>43739</v>
      </c>
      <c r="M1104" s="114">
        <f t="shared" ref="M1104:M1110" si="16">L1104+29</f>
        <v>43768</v>
      </c>
      <c r="N1104" s="94">
        <v>43762</v>
      </c>
      <c r="O1104" s="94">
        <v>43762</v>
      </c>
      <c r="P1104" s="92" t="s">
        <v>2722</v>
      </c>
      <c r="Q1104" s="92"/>
      <c r="R1104" s="90" t="s">
        <v>2723</v>
      </c>
      <c r="S1104" s="90"/>
      <c r="T1104" s="95" t="s">
        <v>66</v>
      </c>
      <c r="U1104" s="90"/>
    </row>
    <row r="1105" spans="1:22" s="11" customFormat="1" ht="66" hidden="1" customHeight="1" x14ac:dyDescent="0.25">
      <c r="A1105" s="89" t="s">
        <v>2720</v>
      </c>
      <c r="B1105" s="90" t="s">
        <v>2702</v>
      </c>
      <c r="C1105" s="91" t="s">
        <v>2721</v>
      </c>
      <c r="D1105" s="91"/>
      <c r="E1105" s="92" t="s">
        <v>167</v>
      </c>
      <c r="F1105" s="90" t="s">
        <v>51</v>
      </c>
      <c r="G1105" s="93" t="s">
        <v>172</v>
      </c>
      <c r="H1105" s="90"/>
      <c r="I1105" s="93" t="s">
        <v>53</v>
      </c>
      <c r="J1105" s="90" t="s">
        <v>72</v>
      </c>
      <c r="K1105" s="93" t="s">
        <v>55</v>
      </c>
      <c r="L1105" s="114">
        <v>43831</v>
      </c>
      <c r="M1105" s="114">
        <f t="shared" si="16"/>
        <v>43860</v>
      </c>
      <c r="N1105" s="94">
        <v>43832</v>
      </c>
      <c r="O1105" s="94">
        <v>43832</v>
      </c>
      <c r="P1105" s="92" t="s">
        <v>2724</v>
      </c>
      <c r="Q1105" s="92"/>
      <c r="R1105" s="90" t="s">
        <v>2725</v>
      </c>
      <c r="S1105" s="90"/>
      <c r="T1105" s="95" t="s">
        <v>75</v>
      </c>
      <c r="U1105" s="90"/>
      <c r="V1105" s="131"/>
    </row>
    <row r="1106" spans="1:22" s="11" customFormat="1" ht="66" hidden="1" customHeight="1" x14ac:dyDescent="0.25">
      <c r="A1106" s="89" t="s">
        <v>2720</v>
      </c>
      <c r="B1106" s="90" t="s">
        <v>2702</v>
      </c>
      <c r="C1106" s="91" t="s">
        <v>2721</v>
      </c>
      <c r="D1106" s="91"/>
      <c r="E1106" s="92" t="s">
        <v>167</v>
      </c>
      <c r="F1106" s="90" t="s">
        <v>51</v>
      </c>
      <c r="G1106" s="93" t="s">
        <v>172</v>
      </c>
      <c r="H1106" s="90"/>
      <c r="I1106" s="93" t="s">
        <v>53</v>
      </c>
      <c r="J1106" s="90" t="s">
        <v>72</v>
      </c>
      <c r="K1106" s="93" t="s">
        <v>55</v>
      </c>
      <c r="L1106" s="114">
        <v>43922</v>
      </c>
      <c r="M1106" s="114">
        <f t="shared" si="16"/>
        <v>43951</v>
      </c>
      <c r="N1106" s="94">
        <v>43917</v>
      </c>
      <c r="O1106" s="94">
        <v>43917</v>
      </c>
      <c r="P1106" s="96" t="s">
        <v>2726</v>
      </c>
      <c r="Q1106" s="92"/>
      <c r="R1106" s="90" t="s">
        <v>1768</v>
      </c>
      <c r="S1106" s="90"/>
      <c r="T1106" s="95" t="s">
        <v>75</v>
      </c>
      <c r="U1106" s="90"/>
      <c r="V1106" s="132"/>
    </row>
    <row r="1107" spans="1:22" ht="66" hidden="1" customHeight="1" x14ac:dyDescent="0.25">
      <c r="A1107" s="89" t="s">
        <v>2720</v>
      </c>
      <c r="B1107" s="90" t="s">
        <v>2702</v>
      </c>
      <c r="C1107" s="91" t="s">
        <v>2721</v>
      </c>
      <c r="D1107" s="91"/>
      <c r="E1107" s="92" t="s">
        <v>167</v>
      </c>
      <c r="F1107" s="90" t="s">
        <v>51</v>
      </c>
      <c r="G1107" s="93" t="s">
        <v>172</v>
      </c>
      <c r="H1107" s="90"/>
      <c r="I1107" s="93" t="s">
        <v>53</v>
      </c>
      <c r="J1107" s="90" t="s">
        <v>72</v>
      </c>
      <c r="K1107" s="93" t="s">
        <v>55</v>
      </c>
      <c r="L1107" s="114">
        <v>44013</v>
      </c>
      <c r="M1107" s="114">
        <f t="shared" si="16"/>
        <v>44042</v>
      </c>
      <c r="N1107" s="94">
        <v>44016</v>
      </c>
      <c r="O1107" s="94">
        <v>44016</v>
      </c>
      <c r="P1107" s="96" t="s">
        <v>2727</v>
      </c>
      <c r="Q1107" s="92"/>
      <c r="R1107" s="90" t="s">
        <v>197</v>
      </c>
      <c r="S1107" s="90"/>
      <c r="T1107" s="95" t="s">
        <v>66</v>
      </c>
      <c r="U1107" s="90"/>
      <c r="V1107" s="132"/>
    </row>
    <row r="1108" spans="1:22" ht="66" hidden="1" customHeight="1" x14ac:dyDescent="0.25">
      <c r="A1108" s="89" t="s">
        <v>2720</v>
      </c>
      <c r="B1108" s="90" t="s">
        <v>2702</v>
      </c>
      <c r="C1108" s="91" t="s">
        <v>2728</v>
      </c>
      <c r="D1108" s="91"/>
      <c r="E1108" s="92" t="s">
        <v>333</v>
      </c>
      <c r="F1108" s="90" t="s">
        <v>334</v>
      </c>
      <c r="G1108" s="93" t="s">
        <v>75</v>
      </c>
      <c r="H1108" s="90"/>
      <c r="I1108" s="93" t="s">
        <v>53</v>
      </c>
      <c r="J1108" s="90" t="s">
        <v>72</v>
      </c>
      <c r="K1108" s="93" t="s">
        <v>55</v>
      </c>
      <c r="L1108" s="114">
        <v>43723</v>
      </c>
      <c r="M1108" s="114">
        <f t="shared" si="16"/>
        <v>43752</v>
      </c>
      <c r="N1108" s="94">
        <v>43729</v>
      </c>
      <c r="O1108" s="94">
        <v>43756</v>
      </c>
      <c r="P1108" s="92" t="s">
        <v>2729</v>
      </c>
      <c r="Q1108" s="92"/>
      <c r="R1108" s="90" t="s">
        <v>2730</v>
      </c>
      <c r="S1108" s="90"/>
      <c r="T1108" s="95"/>
      <c r="U1108" s="90" t="s">
        <v>2731</v>
      </c>
      <c r="V1108" s="131">
        <v>1</v>
      </c>
    </row>
    <row r="1109" spans="1:22" ht="66" hidden="1" customHeight="1" x14ac:dyDescent="0.25">
      <c r="A1109" s="89" t="s">
        <v>2720</v>
      </c>
      <c r="B1109" s="90" t="s">
        <v>2702</v>
      </c>
      <c r="C1109" s="91" t="s">
        <v>2728</v>
      </c>
      <c r="D1109" s="91"/>
      <c r="E1109" s="92" t="s">
        <v>333</v>
      </c>
      <c r="F1109" s="90" t="s">
        <v>334</v>
      </c>
      <c r="G1109" s="93" t="s">
        <v>75</v>
      </c>
      <c r="H1109" s="90"/>
      <c r="I1109" s="93" t="s">
        <v>53</v>
      </c>
      <c r="J1109" s="90" t="s">
        <v>72</v>
      </c>
      <c r="K1109" s="93" t="s">
        <v>55</v>
      </c>
      <c r="L1109" s="114">
        <v>43723</v>
      </c>
      <c r="M1109" s="114">
        <f t="shared" si="16"/>
        <v>43752</v>
      </c>
      <c r="N1109" s="94">
        <v>43740</v>
      </c>
      <c r="O1109" s="94">
        <v>43746</v>
      </c>
      <c r="P1109" s="92" t="s">
        <v>2732</v>
      </c>
      <c r="Q1109" s="92"/>
      <c r="R1109" s="90" t="s">
        <v>2733</v>
      </c>
      <c r="S1109" s="90"/>
      <c r="T1109" s="95"/>
      <c r="U1109" s="90" t="s">
        <v>2731</v>
      </c>
      <c r="V1109" s="131">
        <v>1</v>
      </c>
    </row>
    <row r="1110" spans="1:22" ht="66" hidden="1" customHeight="1" x14ac:dyDescent="0.25">
      <c r="A1110" s="89" t="s">
        <v>2720</v>
      </c>
      <c r="B1110" s="90" t="s">
        <v>2702</v>
      </c>
      <c r="C1110" s="91" t="s">
        <v>2728</v>
      </c>
      <c r="D1110" s="91"/>
      <c r="E1110" s="92" t="s">
        <v>333</v>
      </c>
      <c r="F1110" s="90" t="s">
        <v>502</v>
      </c>
      <c r="G1110" s="93" t="s">
        <v>75</v>
      </c>
      <c r="H1110" s="90"/>
      <c r="I1110" s="93" t="s">
        <v>53</v>
      </c>
      <c r="J1110" s="90" t="s">
        <v>72</v>
      </c>
      <c r="K1110" s="93" t="s">
        <v>55</v>
      </c>
      <c r="L1110" s="114">
        <v>43723</v>
      </c>
      <c r="M1110" s="114">
        <f t="shared" si="16"/>
        <v>43752</v>
      </c>
      <c r="N1110" s="94">
        <v>43742</v>
      </c>
      <c r="O1110" s="94">
        <v>43745</v>
      </c>
      <c r="P1110" s="92" t="s">
        <v>2734</v>
      </c>
      <c r="Q1110" s="92"/>
      <c r="R1110" s="90" t="s">
        <v>292</v>
      </c>
      <c r="S1110" s="90"/>
      <c r="T1110" s="95"/>
      <c r="U1110" s="90" t="s">
        <v>2731</v>
      </c>
      <c r="V1110" s="131">
        <v>1</v>
      </c>
    </row>
    <row r="1111" spans="1:22" ht="66" hidden="1" customHeight="1" x14ac:dyDescent="0.25">
      <c r="A1111" s="89" t="s">
        <v>2720</v>
      </c>
      <c r="B1111" s="90" t="s">
        <v>2702</v>
      </c>
      <c r="C1111" s="91" t="s">
        <v>2728</v>
      </c>
      <c r="D1111" s="91"/>
      <c r="E1111" s="92" t="s">
        <v>333</v>
      </c>
      <c r="F1111" s="90" t="s">
        <v>591</v>
      </c>
      <c r="G1111" s="93" t="s">
        <v>75</v>
      </c>
      <c r="H1111" s="90"/>
      <c r="I1111" s="93" t="s">
        <v>53</v>
      </c>
      <c r="J1111" s="90" t="s">
        <v>72</v>
      </c>
      <c r="K1111" s="93" t="s">
        <v>55</v>
      </c>
      <c r="L1111" s="114">
        <v>43913</v>
      </c>
      <c r="M1111" s="114">
        <v>43982</v>
      </c>
      <c r="N1111" s="94">
        <v>43913</v>
      </c>
      <c r="O1111" s="94">
        <v>43980</v>
      </c>
      <c r="P1111" s="96" t="s">
        <v>2735</v>
      </c>
      <c r="Q1111" s="92"/>
      <c r="R1111" s="90" t="s">
        <v>74</v>
      </c>
      <c r="S1111" s="90"/>
      <c r="T1111" s="95" t="s">
        <v>75</v>
      </c>
      <c r="U1111" s="90"/>
      <c r="V1111" s="132"/>
    </row>
    <row r="1112" spans="1:22" ht="66" hidden="1" customHeight="1" x14ac:dyDescent="0.25">
      <c r="A1112" s="89" t="s">
        <v>2720</v>
      </c>
      <c r="B1112" s="90" t="s">
        <v>2702</v>
      </c>
      <c r="C1112" s="91" t="s">
        <v>2728</v>
      </c>
      <c r="D1112" s="91"/>
      <c r="E1112" s="92" t="s">
        <v>333</v>
      </c>
      <c r="F1112" s="90" t="s">
        <v>2736</v>
      </c>
      <c r="G1112" s="93" t="s">
        <v>75</v>
      </c>
      <c r="H1112" s="90"/>
      <c r="I1112" s="93" t="s">
        <v>53</v>
      </c>
      <c r="J1112" s="90" t="s">
        <v>72</v>
      </c>
      <c r="K1112" s="93" t="s">
        <v>55</v>
      </c>
      <c r="L1112" s="114">
        <v>43913</v>
      </c>
      <c r="M1112" s="114">
        <v>43982</v>
      </c>
      <c r="N1112" s="94">
        <v>43920</v>
      </c>
      <c r="O1112" s="94">
        <v>43926</v>
      </c>
      <c r="P1112" s="96" t="s">
        <v>2737</v>
      </c>
      <c r="Q1112" s="92"/>
      <c r="R1112" s="90" t="s">
        <v>74</v>
      </c>
      <c r="S1112" s="90"/>
      <c r="T1112" s="95" t="s">
        <v>75</v>
      </c>
      <c r="U1112" s="90"/>
      <c r="V1112" s="132"/>
    </row>
    <row r="1113" spans="1:22" ht="66" hidden="1" customHeight="1" x14ac:dyDescent="0.25">
      <c r="A1113" s="89" t="s">
        <v>2720</v>
      </c>
      <c r="B1113" s="90" t="s">
        <v>2702</v>
      </c>
      <c r="C1113" s="91" t="s">
        <v>2728</v>
      </c>
      <c r="D1113" s="91"/>
      <c r="E1113" s="92" t="s">
        <v>333</v>
      </c>
      <c r="F1113" s="90" t="s">
        <v>1020</v>
      </c>
      <c r="G1113" s="93" t="s">
        <v>75</v>
      </c>
      <c r="H1113" s="90"/>
      <c r="I1113" s="93" t="s">
        <v>53</v>
      </c>
      <c r="J1113" s="90" t="s">
        <v>72</v>
      </c>
      <c r="K1113" s="93" t="s">
        <v>55</v>
      </c>
      <c r="L1113" s="114">
        <v>43913</v>
      </c>
      <c r="M1113" s="114">
        <v>43982</v>
      </c>
      <c r="N1113" s="94">
        <v>43920</v>
      </c>
      <c r="O1113" s="94">
        <v>43960</v>
      </c>
      <c r="P1113" s="92" t="s">
        <v>2738</v>
      </c>
      <c r="Q1113" s="92"/>
      <c r="R1113" s="90" t="s">
        <v>74</v>
      </c>
      <c r="S1113" s="90"/>
      <c r="T1113" s="95" t="s">
        <v>110</v>
      </c>
      <c r="U1113" s="90"/>
      <c r="V1113" s="132"/>
    </row>
    <row r="1114" spans="1:22" ht="66" hidden="1" customHeight="1" x14ac:dyDescent="0.25">
      <c r="A1114" s="89" t="s">
        <v>2720</v>
      </c>
      <c r="B1114" s="90" t="s">
        <v>2702</v>
      </c>
      <c r="C1114" s="91" t="s">
        <v>2728</v>
      </c>
      <c r="D1114" s="91"/>
      <c r="E1114" s="92" t="s">
        <v>333</v>
      </c>
      <c r="F1114" s="90" t="s">
        <v>491</v>
      </c>
      <c r="G1114" s="93" t="s">
        <v>75</v>
      </c>
      <c r="H1114" s="90"/>
      <c r="I1114" s="93" t="s">
        <v>53</v>
      </c>
      <c r="J1114" s="90" t="s">
        <v>72</v>
      </c>
      <c r="K1114" s="93" t="s">
        <v>55</v>
      </c>
      <c r="L1114" s="114">
        <v>43913</v>
      </c>
      <c r="M1114" s="114">
        <v>43982</v>
      </c>
      <c r="N1114" s="94">
        <v>43920</v>
      </c>
      <c r="O1114" s="94">
        <v>43957</v>
      </c>
      <c r="P1114" s="96" t="s">
        <v>2739</v>
      </c>
      <c r="Q1114" s="92"/>
      <c r="R1114" s="90" t="s">
        <v>74</v>
      </c>
      <c r="S1114" s="90"/>
      <c r="T1114" s="95" t="s">
        <v>75</v>
      </c>
      <c r="U1114" s="90"/>
      <c r="V1114" s="132"/>
    </row>
    <row r="1115" spans="1:22" ht="66" hidden="1" customHeight="1" x14ac:dyDescent="0.25">
      <c r="A1115" s="89" t="s">
        <v>10011</v>
      </c>
      <c r="B1115" s="90" t="s">
        <v>2702</v>
      </c>
      <c r="C1115" s="91" t="s">
        <v>59</v>
      </c>
      <c r="D1115" s="90" t="s">
        <v>59</v>
      </c>
      <c r="E1115" s="92" t="s">
        <v>2740</v>
      </c>
      <c r="F1115" s="90" t="s">
        <v>2741</v>
      </c>
      <c r="G1115" s="93" t="s">
        <v>52</v>
      </c>
      <c r="H1115" s="90"/>
      <c r="I1115" s="93" t="s">
        <v>53</v>
      </c>
      <c r="J1115" s="90" t="s">
        <v>54</v>
      </c>
      <c r="K1115" s="93" t="s">
        <v>55</v>
      </c>
      <c r="L1115" s="114">
        <v>43746</v>
      </c>
      <c r="M1115" s="114">
        <v>43746</v>
      </c>
      <c r="N1115" s="94">
        <v>43746</v>
      </c>
      <c r="O1115" s="94">
        <v>43746</v>
      </c>
      <c r="P1115" s="92" t="s">
        <v>2742</v>
      </c>
      <c r="Q1115" s="92"/>
      <c r="R1115" s="90" t="s">
        <v>2743</v>
      </c>
      <c r="S1115" s="90"/>
      <c r="T1115" s="95"/>
      <c r="U1115" s="90" t="s">
        <v>1492</v>
      </c>
      <c r="V1115" s="131">
        <v>1</v>
      </c>
    </row>
    <row r="1116" spans="1:22" ht="66" hidden="1" customHeight="1" x14ac:dyDescent="0.25">
      <c r="A1116" s="89" t="s">
        <v>2720</v>
      </c>
      <c r="B1116" s="90" t="s">
        <v>2702</v>
      </c>
      <c r="C1116" s="91" t="s">
        <v>2744</v>
      </c>
      <c r="D1116" s="91" t="s">
        <v>2744</v>
      </c>
      <c r="E1116" s="92" t="s">
        <v>2745</v>
      </c>
      <c r="F1116" s="90" t="s">
        <v>334</v>
      </c>
      <c r="G1116" s="93" t="s">
        <v>52</v>
      </c>
      <c r="H1116" s="90"/>
      <c r="I1116" s="93" t="s">
        <v>53</v>
      </c>
      <c r="J1116" s="90" t="s">
        <v>54</v>
      </c>
      <c r="K1116" s="93" t="s">
        <v>55</v>
      </c>
      <c r="L1116" s="114">
        <v>43808</v>
      </c>
      <c r="M1116" s="114">
        <f>L1116+22</f>
        <v>43830</v>
      </c>
      <c r="N1116" s="94">
        <v>43812</v>
      </c>
      <c r="O1116" s="94">
        <v>43812</v>
      </c>
      <c r="P1116" s="92"/>
      <c r="Q1116" s="92"/>
      <c r="R1116" s="90"/>
      <c r="S1116" s="90"/>
      <c r="T1116" s="95"/>
      <c r="U1116" s="90"/>
    </row>
    <row r="1117" spans="1:22" ht="62.45" hidden="1" customHeight="1" x14ac:dyDescent="0.25">
      <c r="A1117" s="89" t="s">
        <v>2746</v>
      </c>
      <c r="B1117" s="90" t="s">
        <v>2747</v>
      </c>
      <c r="C1117" s="91" t="s">
        <v>2748</v>
      </c>
      <c r="D1117" s="91" t="s">
        <v>2748</v>
      </c>
      <c r="E1117" s="92" t="s">
        <v>2749</v>
      </c>
      <c r="F1117" s="90" t="s">
        <v>2750</v>
      </c>
      <c r="G1117" s="93" t="s">
        <v>52</v>
      </c>
      <c r="H1117" s="90"/>
      <c r="I1117" s="93" t="s">
        <v>53</v>
      </c>
      <c r="J1117" s="90" t="s">
        <v>54</v>
      </c>
      <c r="K1117" s="93" t="s">
        <v>55</v>
      </c>
      <c r="L1117" s="114">
        <v>43582</v>
      </c>
      <c r="M1117" s="114">
        <f>L1117+17</f>
        <v>43599</v>
      </c>
      <c r="N1117" s="114">
        <v>43587</v>
      </c>
      <c r="O1117" s="114">
        <v>43587</v>
      </c>
      <c r="P1117" s="96" t="s">
        <v>2751</v>
      </c>
      <c r="Q1117" s="96"/>
      <c r="R1117" s="90" t="s">
        <v>680</v>
      </c>
      <c r="S1117" s="90"/>
      <c r="T1117" s="95" t="s">
        <v>66</v>
      </c>
      <c r="U1117" s="90"/>
    </row>
    <row r="1118" spans="1:22" ht="66" hidden="1" customHeight="1" x14ac:dyDescent="0.25">
      <c r="A1118" s="89" t="s">
        <v>2746</v>
      </c>
      <c r="B1118" s="90" t="s">
        <v>2747</v>
      </c>
      <c r="C1118" s="91" t="s">
        <v>2752</v>
      </c>
      <c r="D1118" s="91" t="s">
        <v>2752</v>
      </c>
      <c r="E1118" s="92" t="s">
        <v>2753</v>
      </c>
      <c r="F1118" s="90" t="s">
        <v>1503</v>
      </c>
      <c r="G1118" s="93" t="s">
        <v>52</v>
      </c>
      <c r="H1118" s="90"/>
      <c r="I1118" s="93" t="s">
        <v>53</v>
      </c>
      <c r="J1118" s="90" t="s">
        <v>54</v>
      </c>
      <c r="K1118" s="93" t="s">
        <v>55</v>
      </c>
      <c r="L1118" s="114">
        <v>43588</v>
      </c>
      <c r="M1118" s="114">
        <v>43588</v>
      </c>
      <c r="N1118" s="114">
        <v>43588</v>
      </c>
      <c r="O1118" s="114">
        <v>43588</v>
      </c>
      <c r="P1118" s="96" t="s">
        <v>2754</v>
      </c>
      <c r="Q1118" s="96"/>
      <c r="R1118" s="90" t="s">
        <v>57</v>
      </c>
      <c r="S1118" s="90"/>
      <c r="T1118" s="95" t="s">
        <v>66</v>
      </c>
      <c r="U1118" s="90"/>
    </row>
    <row r="1119" spans="1:22" ht="66" hidden="1" customHeight="1" x14ac:dyDescent="0.25">
      <c r="A1119" s="89" t="s">
        <v>2746</v>
      </c>
      <c r="B1119" s="90" t="s">
        <v>2747</v>
      </c>
      <c r="C1119" s="91" t="s">
        <v>2755</v>
      </c>
      <c r="D1119" s="91" t="s">
        <v>2752</v>
      </c>
      <c r="E1119" s="92" t="s">
        <v>1878</v>
      </c>
      <c r="F1119" s="90" t="s">
        <v>107</v>
      </c>
      <c r="G1119" s="93" t="s">
        <v>52</v>
      </c>
      <c r="H1119" s="90"/>
      <c r="I1119" s="93" t="s">
        <v>53</v>
      </c>
      <c r="J1119" s="90" t="s">
        <v>54</v>
      </c>
      <c r="K1119" s="93" t="s">
        <v>55</v>
      </c>
      <c r="L1119" s="114">
        <v>43588</v>
      </c>
      <c r="M1119" s="114">
        <v>43589</v>
      </c>
      <c r="N1119" s="114">
        <v>43588</v>
      </c>
      <c r="O1119" s="114">
        <v>43589</v>
      </c>
      <c r="P1119" s="92" t="s">
        <v>2756</v>
      </c>
      <c r="Q1119" s="118"/>
      <c r="R1119" s="90" t="s">
        <v>57</v>
      </c>
      <c r="S1119" s="90"/>
      <c r="T1119" s="95" t="s">
        <v>66</v>
      </c>
      <c r="U1119" s="90"/>
    </row>
    <row r="1120" spans="1:22" ht="66" hidden="1" customHeight="1" x14ac:dyDescent="0.25">
      <c r="A1120" s="89" t="s">
        <v>2757</v>
      </c>
      <c r="B1120" s="90" t="s">
        <v>2758</v>
      </c>
      <c r="C1120" s="90" t="s">
        <v>2759</v>
      </c>
      <c r="D1120" s="90" t="s">
        <v>2759</v>
      </c>
      <c r="E1120" s="92" t="s">
        <v>2760</v>
      </c>
      <c r="F1120" s="90" t="s">
        <v>2368</v>
      </c>
      <c r="G1120" s="93" t="s">
        <v>52</v>
      </c>
      <c r="H1120" s="90"/>
      <c r="I1120" s="93" t="s">
        <v>53</v>
      </c>
      <c r="J1120" s="90" t="s">
        <v>54</v>
      </c>
      <c r="K1120" s="93" t="s">
        <v>55</v>
      </c>
      <c r="L1120" s="114">
        <v>43767</v>
      </c>
      <c r="M1120" s="190">
        <f>L1120+60</f>
        <v>43827</v>
      </c>
      <c r="N1120" s="94">
        <v>43791</v>
      </c>
      <c r="O1120" s="94">
        <v>43791</v>
      </c>
      <c r="P1120" s="92" t="s">
        <v>2761</v>
      </c>
      <c r="Q1120" s="92"/>
      <c r="R1120" s="90" t="s">
        <v>1074</v>
      </c>
      <c r="S1120" s="90"/>
      <c r="T1120" s="95" t="s">
        <v>75</v>
      </c>
      <c r="U1120" s="90"/>
    </row>
    <row r="1121" spans="1:22" ht="66" hidden="1" customHeight="1" x14ac:dyDescent="0.25">
      <c r="A1121" s="89" t="s">
        <v>2757</v>
      </c>
      <c r="B1121" s="90" t="s">
        <v>2758</v>
      </c>
      <c r="C1121" s="90" t="s">
        <v>59</v>
      </c>
      <c r="D1121" s="90" t="s">
        <v>59</v>
      </c>
      <c r="E1121" s="92" t="s">
        <v>2762</v>
      </c>
      <c r="F1121" s="90" t="s">
        <v>2382</v>
      </c>
      <c r="G1121" s="93" t="s">
        <v>52</v>
      </c>
      <c r="H1121" s="90"/>
      <c r="I1121" s="93" t="s">
        <v>53</v>
      </c>
      <c r="J1121" s="90" t="s">
        <v>62</v>
      </c>
      <c r="K1121" s="93" t="s">
        <v>63</v>
      </c>
      <c r="L1121" s="114">
        <v>43977</v>
      </c>
      <c r="M1121" s="190">
        <v>43977</v>
      </c>
      <c r="N1121" s="94">
        <v>43977</v>
      </c>
      <c r="O1121" s="94">
        <v>43977</v>
      </c>
      <c r="P1121" s="96" t="s">
        <v>2763</v>
      </c>
      <c r="Q1121" s="92"/>
      <c r="R1121" s="90" t="s">
        <v>542</v>
      </c>
      <c r="S1121" s="90"/>
      <c r="T1121" s="95" t="s">
        <v>75</v>
      </c>
      <c r="U1121" s="90"/>
    </row>
    <row r="1122" spans="1:22" ht="66" hidden="1" customHeight="1" x14ac:dyDescent="0.25">
      <c r="A1122" s="89" t="s">
        <v>2757</v>
      </c>
      <c r="B1122" s="90" t="s">
        <v>2758</v>
      </c>
      <c r="C1122" s="90" t="s">
        <v>59</v>
      </c>
      <c r="D1122" s="90" t="s">
        <v>59</v>
      </c>
      <c r="E1122" s="92" t="s">
        <v>2764</v>
      </c>
      <c r="F1122" s="90" t="s">
        <v>2382</v>
      </c>
      <c r="G1122" s="93" t="s">
        <v>52</v>
      </c>
      <c r="H1122" s="90"/>
      <c r="I1122" s="93" t="s">
        <v>53</v>
      </c>
      <c r="J1122" s="90" t="s">
        <v>62</v>
      </c>
      <c r="K1122" s="93" t="s">
        <v>63</v>
      </c>
      <c r="L1122" s="114">
        <v>43979</v>
      </c>
      <c r="M1122" s="190">
        <v>43979</v>
      </c>
      <c r="N1122" s="94">
        <v>43979</v>
      </c>
      <c r="O1122" s="94">
        <v>43979</v>
      </c>
      <c r="P1122" s="96" t="s">
        <v>2765</v>
      </c>
      <c r="Q1122" s="92"/>
      <c r="R1122" s="90" t="s">
        <v>156</v>
      </c>
      <c r="S1122" s="90"/>
      <c r="T1122" s="95" t="s">
        <v>75</v>
      </c>
      <c r="U1122" s="90"/>
    </row>
    <row r="1123" spans="1:22" ht="66" hidden="1" customHeight="1" x14ac:dyDescent="0.25">
      <c r="A1123" s="89" t="s">
        <v>2757</v>
      </c>
      <c r="B1123" s="90" t="s">
        <v>2758</v>
      </c>
      <c r="C1123" s="90" t="s">
        <v>2766</v>
      </c>
      <c r="D1123" s="90" t="s">
        <v>2767</v>
      </c>
      <c r="E1123" s="92" t="s">
        <v>2768</v>
      </c>
      <c r="F1123" s="90" t="s">
        <v>2382</v>
      </c>
      <c r="G1123" s="93" t="s">
        <v>172</v>
      </c>
      <c r="H1123" s="90"/>
      <c r="I1123" s="93" t="s">
        <v>53</v>
      </c>
      <c r="J1123" s="90" t="s">
        <v>72</v>
      </c>
      <c r="K1123" s="93" t="s">
        <v>55</v>
      </c>
      <c r="L1123" s="114">
        <v>44013</v>
      </c>
      <c r="M1123" s="190">
        <f>L1123+30</f>
        <v>44043</v>
      </c>
      <c r="N1123" s="94">
        <v>44021</v>
      </c>
      <c r="O1123" s="94">
        <v>44022</v>
      </c>
      <c r="P1123" s="96" t="s">
        <v>2769</v>
      </c>
      <c r="Q1123" s="92"/>
      <c r="R1123" s="90" t="s">
        <v>1779</v>
      </c>
      <c r="S1123" s="90"/>
      <c r="T1123" s="95" t="s">
        <v>75</v>
      </c>
      <c r="U1123" s="90"/>
      <c r="V1123" s="163"/>
    </row>
    <row r="1124" spans="1:22" ht="90" hidden="1" customHeight="1" x14ac:dyDescent="0.25">
      <c r="A1124" s="89" t="s">
        <v>2757</v>
      </c>
      <c r="B1124" s="90" t="s">
        <v>2758</v>
      </c>
      <c r="C1124" s="90" t="s">
        <v>2766</v>
      </c>
      <c r="D1124" s="90" t="s">
        <v>2770</v>
      </c>
      <c r="E1124" s="92" t="s">
        <v>2768</v>
      </c>
      <c r="F1124" s="90" t="s">
        <v>2382</v>
      </c>
      <c r="G1124" s="93" t="s">
        <v>172</v>
      </c>
      <c r="H1124" s="90"/>
      <c r="I1124" s="93" t="s">
        <v>53</v>
      </c>
      <c r="J1124" s="90" t="s">
        <v>72</v>
      </c>
      <c r="K1124" s="93" t="s">
        <v>55</v>
      </c>
      <c r="L1124" s="114">
        <v>44105</v>
      </c>
      <c r="M1124" s="190">
        <f>L1124+30</f>
        <v>44135</v>
      </c>
      <c r="N1124" s="94">
        <v>44124</v>
      </c>
      <c r="O1124" s="94">
        <v>44125</v>
      </c>
      <c r="P1124" s="96" t="s">
        <v>2771</v>
      </c>
      <c r="Q1124" s="92"/>
      <c r="R1124" s="90" t="s">
        <v>2772</v>
      </c>
      <c r="S1124" s="90"/>
      <c r="T1124" s="95" t="s">
        <v>75</v>
      </c>
      <c r="U1124" s="90"/>
    </row>
    <row r="1125" spans="1:22" ht="90" hidden="1" customHeight="1" x14ac:dyDescent="0.25">
      <c r="A1125" s="89" t="s">
        <v>2757</v>
      </c>
      <c r="B1125" s="90" t="s">
        <v>2758</v>
      </c>
      <c r="C1125" s="90" t="s">
        <v>2766</v>
      </c>
      <c r="D1125" s="90" t="s">
        <v>2773</v>
      </c>
      <c r="E1125" s="92" t="s">
        <v>2768</v>
      </c>
      <c r="F1125" s="90" t="s">
        <v>2382</v>
      </c>
      <c r="G1125" s="93" t="s">
        <v>172</v>
      </c>
      <c r="H1125" s="90"/>
      <c r="I1125" s="93" t="s">
        <v>53</v>
      </c>
      <c r="J1125" s="90" t="s">
        <v>72</v>
      </c>
      <c r="K1125" s="93" t="s">
        <v>55</v>
      </c>
      <c r="L1125" s="114">
        <v>44197</v>
      </c>
      <c r="M1125" s="190">
        <f>EOMONTH(L1125,0)</f>
        <v>44227</v>
      </c>
      <c r="N1125" s="94">
        <v>44200</v>
      </c>
      <c r="O1125" s="94">
        <v>44201</v>
      </c>
      <c r="P1125" s="96" t="s">
        <v>2771</v>
      </c>
      <c r="Q1125" s="92"/>
      <c r="R1125" s="90" t="s">
        <v>1351</v>
      </c>
      <c r="S1125" s="90"/>
      <c r="T1125" s="95" t="s">
        <v>75</v>
      </c>
      <c r="U1125" s="90"/>
    </row>
    <row r="1126" spans="1:22" ht="90" hidden="1" customHeight="1" x14ac:dyDescent="0.25">
      <c r="A1126" s="89" t="s">
        <v>2757</v>
      </c>
      <c r="B1126" s="90" t="s">
        <v>2758</v>
      </c>
      <c r="C1126" s="90" t="s">
        <v>2766</v>
      </c>
      <c r="D1126" s="90" t="s">
        <v>2774</v>
      </c>
      <c r="E1126" s="92" t="s">
        <v>2768</v>
      </c>
      <c r="F1126" s="90" t="s">
        <v>2382</v>
      </c>
      <c r="G1126" s="93" t="s">
        <v>172</v>
      </c>
      <c r="H1126" s="90"/>
      <c r="I1126" s="93" t="s">
        <v>53</v>
      </c>
      <c r="J1126" s="90" t="s">
        <v>72</v>
      </c>
      <c r="K1126" s="93" t="s">
        <v>55</v>
      </c>
      <c r="L1126" s="114">
        <v>44287</v>
      </c>
      <c r="M1126" s="190">
        <f>EOMONTH(L1126,0)</f>
        <v>44316</v>
      </c>
      <c r="N1126" s="94">
        <v>44293</v>
      </c>
      <c r="O1126" s="94">
        <v>44293</v>
      </c>
      <c r="P1126" s="92" t="s">
        <v>2775</v>
      </c>
      <c r="Q1126" s="92"/>
      <c r="R1126" s="90" t="s">
        <v>381</v>
      </c>
      <c r="S1126" s="90"/>
      <c r="T1126" s="95" t="s">
        <v>75</v>
      </c>
      <c r="U1126" s="90"/>
    </row>
    <row r="1127" spans="1:22" ht="90" hidden="1" customHeight="1" x14ac:dyDescent="0.25">
      <c r="A1127" s="89" t="s">
        <v>2757</v>
      </c>
      <c r="B1127" s="90" t="s">
        <v>2758</v>
      </c>
      <c r="C1127" s="90" t="s">
        <v>2766</v>
      </c>
      <c r="D1127" s="90" t="s">
        <v>2776</v>
      </c>
      <c r="E1127" s="92" t="s">
        <v>397</v>
      </c>
      <c r="F1127" s="90" t="s">
        <v>2026</v>
      </c>
      <c r="G1127" s="93" t="s">
        <v>172</v>
      </c>
      <c r="H1127" s="90"/>
      <c r="I1127" s="93" t="s">
        <v>53</v>
      </c>
      <c r="J1127" s="90" t="s">
        <v>72</v>
      </c>
      <c r="K1127" s="93" t="s">
        <v>55</v>
      </c>
      <c r="L1127" s="114">
        <v>44013</v>
      </c>
      <c r="M1127" s="190">
        <f>EOMONTH(L1127,0)</f>
        <v>44043</v>
      </c>
      <c r="N1127" s="94">
        <v>44012</v>
      </c>
      <c r="O1127" s="94">
        <v>44023</v>
      </c>
      <c r="P1127" s="96" t="s">
        <v>2777</v>
      </c>
      <c r="Q1127" s="92"/>
      <c r="R1127" s="90" t="s">
        <v>2778</v>
      </c>
      <c r="S1127" s="90"/>
      <c r="T1127" s="95" t="s">
        <v>75</v>
      </c>
      <c r="U1127" s="90"/>
      <c r="V1127" s="163"/>
    </row>
    <row r="1128" spans="1:22" ht="90" hidden="1" customHeight="1" x14ac:dyDescent="0.25">
      <c r="A1128" s="89" t="s">
        <v>2757</v>
      </c>
      <c r="B1128" s="90" t="s">
        <v>2758</v>
      </c>
      <c r="C1128" s="90" t="s">
        <v>2766</v>
      </c>
      <c r="D1128" s="90" t="s">
        <v>2779</v>
      </c>
      <c r="E1128" s="92" t="s">
        <v>397</v>
      </c>
      <c r="F1128" s="90" t="s">
        <v>2780</v>
      </c>
      <c r="G1128" s="93" t="s">
        <v>172</v>
      </c>
      <c r="H1128" s="90"/>
      <c r="I1128" s="93" t="s">
        <v>53</v>
      </c>
      <c r="J1128" s="90" t="s">
        <v>72</v>
      </c>
      <c r="K1128" s="93" t="s">
        <v>55</v>
      </c>
      <c r="L1128" s="114">
        <v>44013</v>
      </c>
      <c r="M1128" s="190">
        <f>EOMONTH(L1128,0)</f>
        <v>44043</v>
      </c>
      <c r="N1128" s="94">
        <v>44022</v>
      </c>
      <c r="O1128" s="94">
        <v>44022</v>
      </c>
      <c r="P1128" s="96" t="s">
        <v>2781</v>
      </c>
      <c r="Q1128" s="92"/>
      <c r="R1128" s="90" t="s">
        <v>2782</v>
      </c>
      <c r="S1128" s="90"/>
      <c r="T1128" s="95" t="s">
        <v>75</v>
      </c>
      <c r="U1128" s="90"/>
      <c r="V1128" s="163"/>
    </row>
    <row r="1129" spans="1:22" ht="90" hidden="1" customHeight="1" x14ac:dyDescent="0.25">
      <c r="A1129" s="89" t="s">
        <v>2757</v>
      </c>
      <c r="B1129" s="90" t="s">
        <v>2758</v>
      </c>
      <c r="C1129" s="90" t="s">
        <v>2766</v>
      </c>
      <c r="D1129" s="90" t="s">
        <v>2783</v>
      </c>
      <c r="E1129" s="92" t="s">
        <v>397</v>
      </c>
      <c r="F1129" s="90" t="s">
        <v>1952</v>
      </c>
      <c r="G1129" s="93" t="s">
        <v>172</v>
      </c>
      <c r="H1129" s="90"/>
      <c r="I1129" s="93" t="s">
        <v>53</v>
      </c>
      <c r="J1129" s="90" t="s">
        <v>72</v>
      </c>
      <c r="K1129" s="93" t="s">
        <v>55</v>
      </c>
      <c r="L1129" s="114">
        <v>44013</v>
      </c>
      <c r="M1129" s="190">
        <f>EOMONTH(L1129,0)</f>
        <v>44043</v>
      </c>
      <c r="N1129" s="94">
        <v>44012</v>
      </c>
      <c r="O1129" s="94">
        <v>44023</v>
      </c>
      <c r="P1129" s="96" t="s">
        <v>2784</v>
      </c>
      <c r="Q1129" s="92"/>
      <c r="R1129" s="90" t="s">
        <v>2778</v>
      </c>
      <c r="S1129" s="90"/>
      <c r="T1129" s="95" t="s">
        <v>75</v>
      </c>
      <c r="U1129" s="90"/>
      <c r="V1129" s="163"/>
    </row>
    <row r="1130" spans="1:22" ht="90" hidden="1" customHeight="1" x14ac:dyDescent="0.25">
      <c r="A1130" s="89" t="s">
        <v>2757</v>
      </c>
      <c r="B1130" s="90" t="s">
        <v>2758</v>
      </c>
      <c r="C1130" s="90" t="s">
        <v>2766</v>
      </c>
      <c r="D1130" s="90" t="s">
        <v>2785</v>
      </c>
      <c r="E1130" s="92" t="s">
        <v>397</v>
      </c>
      <c r="F1130" s="90" t="s">
        <v>2026</v>
      </c>
      <c r="G1130" s="93" t="s">
        <v>172</v>
      </c>
      <c r="H1130" s="90"/>
      <c r="I1130" s="93" t="s">
        <v>53</v>
      </c>
      <c r="J1130" s="90" t="s">
        <v>72</v>
      </c>
      <c r="K1130" s="93" t="s">
        <v>55</v>
      </c>
      <c r="L1130" s="114">
        <v>44105</v>
      </c>
      <c r="M1130" s="190">
        <f>L1130+30</f>
        <v>44135</v>
      </c>
      <c r="N1130" s="94">
        <v>44116</v>
      </c>
      <c r="O1130" s="94">
        <v>44120</v>
      </c>
      <c r="P1130" s="96" t="s">
        <v>2786</v>
      </c>
      <c r="Q1130" s="92"/>
      <c r="R1130" s="90" t="s">
        <v>2787</v>
      </c>
      <c r="S1130" s="90"/>
      <c r="T1130" s="95" t="s">
        <v>75</v>
      </c>
      <c r="U1130" s="90"/>
    </row>
    <row r="1131" spans="1:22" ht="90" hidden="1" customHeight="1" x14ac:dyDescent="0.25">
      <c r="A1131" s="89" t="s">
        <v>2757</v>
      </c>
      <c r="B1131" s="90" t="s">
        <v>2758</v>
      </c>
      <c r="C1131" s="90" t="s">
        <v>2766</v>
      </c>
      <c r="D1131" s="90" t="s">
        <v>2788</v>
      </c>
      <c r="E1131" s="92" t="s">
        <v>397</v>
      </c>
      <c r="F1131" s="90" t="s">
        <v>2780</v>
      </c>
      <c r="G1131" s="93" t="s">
        <v>172</v>
      </c>
      <c r="H1131" s="90"/>
      <c r="I1131" s="93" t="s">
        <v>53</v>
      </c>
      <c r="J1131" s="90" t="s">
        <v>72</v>
      </c>
      <c r="K1131" s="93" t="s">
        <v>55</v>
      </c>
      <c r="L1131" s="114">
        <v>44105</v>
      </c>
      <c r="M1131" s="190">
        <f>L1131+30</f>
        <v>44135</v>
      </c>
      <c r="N1131" s="94">
        <v>44116</v>
      </c>
      <c r="O1131" s="94">
        <v>44120</v>
      </c>
      <c r="P1131" s="96" t="s">
        <v>2789</v>
      </c>
      <c r="Q1131" s="92"/>
      <c r="R1131" s="90" t="s">
        <v>2790</v>
      </c>
      <c r="S1131" s="90"/>
      <c r="T1131" s="95" t="s">
        <v>75</v>
      </c>
      <c r="U1131" s="90"/>
    </row>
    <row r="1132" spans="1:22" ht="90" hidden="1" customHeight="1" x14ac:dyDescent="0.25">
      <c r="A1132" s="89" t="s">
        <v>2757</v>
      </c>
      <c r="B1132" s="90" t="s">
        <v>2758</v>
      </c>
      <c r="C1132" s="90" t="s">
        <v>2766</v>
      </c>
      <c r="D1132" s="90" t="s">
        <v>2791</v>
      </c>
      <c r="E1132" s="92" t="s">
        <v>397</v>
      </c>
      <c r="F1132" s="90" t="s">
        <v>1952</v>
      </c>
      <c r="G1132" s="93" t="s">
        <v>172</v>
      </c>
      <c r="H1132" s="90"/>
      <c r="I1132" s="93" t="s">
        <v>53</v>
      </c>
      <c r="J1132" s="90" t="s">
        <v>72</v>
      </c>
      <c r="K1132" s="93" t="s">
        <v>55</v>
      </c>
      <c r="L1132" s="114">
        <v>44105</v>
      </c>
      <c r="M1132" s="190">
        <f>L1132+30</f>
        <v>44135</v>
      </c>
      <c r="N1132" s="94">
        <v>44116</v>
      </c>
      <c r="O1132" s="94">
        <v>44120</v>
      </c>
      <c r="P1132" s="96" t="s">
        <v>2784</v>
      </c>
      <c r="Q1132" s="92"/>
      <c r="R1132" s="90" t="s">
        <v>2792</v>
      </c>
      <c r="S1132" s="90"/>
      <c r="T1132" s="95" t="s">
        <v>75</v>
      </c>
      <c r="U1132" s="90"/>
    </row>
    <row r="1133" spans="1:22" ht="90" hidden="1" customHeight="1" x14ac:dyDescent="0.25">
      <c r="A1133" s="113" t="s">
        <v>2757</v>
      </c>
      <c r="B1133" s="90" t="s">
        <v>2758</v>
      </c>
      <c r="C1133" s="90" t="s">
        <v>2766</v>
      </c>
      <c r="D1133" s="90" t="s">
        <v>2793</v>
      </c>
      <c r="E1133" s="92" t="s">
        <v>397</v>
      </c>
      <c r="F1133" s="90" t="s">
        <v>2026</v>
      </c>
      <c r="G1133" s="93" t="s">
        <v>172</v>
      </c>
      <c r="H1133" s="90"/>
      <c r="I1133" s="93" t="s">
        <v>53</v>
      </c>
      <c r="J1133" s="90" t="s">
        <v>72</v>
      </c>
      <c r="K1133" s="93" t="s">
        <v>55</v>
      </c>
      <c r="L1133" s="114">
        <v>44197</v>
      </c>
      <c r="M1133" s="190">
        <f t="shared" ref="M1133:M1141" si="17">EOMONTH(L1133,0)</f>
        <v>44227</v>
      </c>
      <c r="N1133" s="94">
        <v>44202</v>
      </c>
      <c r="O1133" s="94">
        <v>44208</v>
      </c>
      <c r="P1133" s="96" t="s">
        <v>2794</v>
      </c>
      <c r="Q1133" s="96" t="s">
        <v>2795</v>
      </c>
      <c r="R1133" s="90" t="s">
        <v>2796</v>
      </c>
      <c r="S1133" s="90"/>
      <c r="T1133" s="95" t="s">
        <v>75</v>
      </c>
      <c r="U1133" s="90"/>
    </row>
    <row r="1134" spans="1:22" ht="90" hidden="1" customHeight="1" x14ac:dyDescent="0.25">
      <c r="A1134" s="113" t="s">
        <v>2757</v>
      </c>
      <c r="B1134" s="90" t="s">
        <v>2758</v>
      </c>
      <c r="C1134" s="90" t="s">
        <v>2766</v>
      </c>
      <c r="D1134" s="90" t="s">
        <v>2797</v>
      </c>
      <c r="E1134" s="92" t="s">
        <v>397</v>
      </c>
      <c r="F1134" s="90" t="s">
        <v>2780</v>
      </c>
      <c r="G1134" s="93" t="s">
        <v>172</v>
      </c>
      <c r="H1134" s="90"/>
      <c r="I1134" s="93" t="s">
        <v>53</v>
      </c>
      <c r="J1134" s="90" t="s">
        <v>72</v>
      </c>
      <c r="K1134" s="93" t="s">
        <v>55</v>
      </c>
      <c r="L1134" s="114">
        <v>44197</v>
      </c>
      <c r="M1134" s="190">
        <f t="shared" si="17"/>
        <v>44227</v>
      </c>
      <c r="N1134" s="94">
        <v>44202</v>
      </c>
      <c r="O1134" s="94">
        <v>44208</v>
      </c>
      <c r="P1134" s="96" t="s">
        <v>2789</v>
      </c>
      <c r="Q1134" s="92"/>
      <c r="R1134" s="90" t="s">
        <v>2796</v>
      </c>
      <c r="S1134" s="90"/>
      <c r="T1134" s="95" t="s">
        <v>75</v>
      </c>
      <c r="U1134" s="90"/>
    </row>
    <row r="1135" spans="1:22" ht="90" hidden="1" customHeight="1" x14ac:dyDescent="0.25">
      <c r="A1135" s="113" t="s">
        <v>2757</v>
      </c>
      <c r="B1135" s="90" t="s">
        <v>2758</v>
      </c>
      <c r="C1135" s="90" t="s">
        <v>2766</v>
      </c>
      <c r="D1135" s="90" t="s">
        <v>2798</v>
      </c>
      <c r="E1135" s="92" t="s">
        <v>397</v>
      </c>
      <c r="F1135" s="90" t="s">
        <v>1952</v>
      </c>
      <c r="G1135" s="93" t="s">
        <v>172</v>
      </c>
      <c r="H1135" s="90"/>
      <c r="I1135" s="93" t="s">
        <v>53</v>
      </c>
      <c r="J1135" s="90" t="s">
        <v>72</v>
      </c>
      <c r="K1135" s="93" t="s">
        <v>55</v>
      </c>
      <c r="L1135" s="114">
        <v>44197</v>
      </c>
      <c r="M1135" s="190">
        <f t="shared" si="17"/>
        <v>44227</v>
      </c>
      <c r="N1135" s="94">
        <v>44202</v>
      </c>
      <c r="O1135" s="94">
        <v>44208</v>
      </c>
      <c r="P1135" s="92" t="s">
        <v>2799</v>
      </c>
      <c r="Q1135" s="92"/>
      <c r="R1135" s="90" t="s">
        <v>2796</v>
      </c>
      <c r="S1135" s="90"/>
      <c r="T1135" s="95" t="s">
        <v>75</v>
      </c>
      <c r="U1135" s="90"/>
    </row>
    <row r="1136" spans="1:22" ht="90" hidden="1" customHeight="1" x14ac:dyDescent="0.25">
      <c r="A1136" s="113" t="s">
        <v>2757</v>
      </c>
      <c r="B1136" s="90" t="s">
        <v>2758</v>
      </c>
      <c r="C1136" s="90" t="s">
        <v>2766</v>
      </c>
      <c r="D1136" s="90" t="s">
        <v>2800</v>
      </c>
      <c r="E1136" s="92" t="s">
        <v>397</v>
      </c>
      <c r="F1136" s="90" t="s">
        <v>2026</v>
      </c>
      <c r="G1136" s="93" t="s">
        <v>172</v>
      </c>
      <c r="H1136" s="90"/>
      <c r="I1136" s="93" t="s">
        <v>53</v>
      </c>
      <c r="J1136" s="90" t="s">
        <v>72</v>
      </c>
      <c r="K1136" s="93" t="s">
        <v>55</v>
      </c>
      <c r="L1136" s="114">
        <v>44287</v>
      </c>
      <c r="M1136" s="190">
        <f t="shared" si="17"/>
        <v>44316</v>
      </c>
      <c r="N1136" s="94">
        <v>44295</v>
      </c>
      <c r="O1136" s="94">
        <v>44298</v>
      </c>
      <c r="P1136" s="92" t="s">
        <v>2801</v>
      </c>
      <c r="Q1136" s="92"/>
      <c r="R1136" s="90" t="s">
        <v>2802</v>
      </c>
      <c r="S1136" s="90"/>
      <c r="T1136" s="95" t="s">
        <v>75</v>
      </c>
      <c r="U1136" s="90"/>
    </row>
    <row r="1137" spans="1:21" ht="90" hidden="1" customHeight="1" x14ac:dyDescent="0.25">
      <c r="A1137" s="113" t="s">
        <v>2757</v>
      </c>
      <c r="B1137" s="90" t="s">
        <v>2758</v>
      </c>
      <c r="C1137" s="90" t="s">
        <v>2766</v>
      </c>
      <c r="D1137" s="90" t="s">
        <v>2803</v>
      </c>
      <c r="E1137" s="92" t="s">
        <v>397</v>
      </c>
      <c r="F1137" s="90" t="s">
        <v>2780</v>
      </c>
      <c r="G1137" s="93" t="s">
        <v>172</v>
      </c>
      <c r="H1137" s="90"/>
      <c r="I1137" s="93" t="s">
        <v>53</v>
      </c>
      <c r="J1137" s="90" t="s">
        <v>72</v>
      </c>
      <c r="K1137" s="93" t="s">
        <v>55</v>
      </c>
      <c r="L1137" s="114">
        <v>44287</v>
      </c>
      <c r="M1137" s="190">
        <f t="shared" si="17"/>
        <v>44316</v>
      </c>
      <c r="N1137" s="94">
        <v>44295</v>
      </c>
      <c r="O1137" s="94">
        <v>44298</v>
      </c>
      <c r="P1137" s="92" t="s">
        <v>2804</v>
      </c>
      <c r="Q1137" s="92"/>
      <c r="R1137" s="90" t="s">
        <v>2802</v>
      </c>
      <c r="S1137" s="90"/>
      <c r="T1137" s="95" t="s">
        <v>75</v>
      </c>
      <c r="U1137" s="90"/>
    </row>
    <row r="1138" spans="1:21" ht="90" hidden="1" customHeight="1" x14ac:dyDescent="0.25">
      <c r="A1138" s="113" t="s">
        <v>2757</v>
      </c>
      <c r="B1138" s="90" t="s">
        <v>2758</v>
      </c>
      <c r="C1138" s="90" t="s">
        <v>2766</v>
      </c>
      <c r="D1138" s="90" t="s">
        <v>2805</v>
      </c>
      <c r="E1138" s="92" t="s">
        <v>397</v>
      </c>
      <c r="F1138" s="90" t="s">
        <v>1952</v>
      </c>
      <c r="G1138" s="93" t="s">
        <v>172</v>
      </c>
      <c r="H1138" s="90"/>
      <c r="I1138" s="93" t="s">
        <v>53</v>
      </c>
      <c r="J1138" s="90" t="s">
        <v>72</v>
      </c>
      <c r="K1138" s="93" t="s">
        <v>55</v>
      </c>
      <c r="L1138" s="114">
        <v>44287</v>
      </c>
      <c r="M1138" s="190">
        <f t="shared" si="17"/>
        <v>44316</v>
      </c>
      <c r="N1138" s="94">
        <v>44295</v>
      </c>
      <c r="O1138" s="94">
        <v>44298</v>
      </c>
      <c r="P1138" s="92" t="s">
        <v>2806</v>
      </c>
      <c r="Q1138" s="92"/>
      <c r="R1138" s="90" t="s">
        <v>2802</v>
      </c>
      <c r="S1138" s="90"/>
      <c r="T1138" s="95" t="s">
        <v>75</v>
      </c>
      <c r="U1138" s="90"/>
    </row>
    <row r="1139" spans="1:21" ht="90" hidden="1" customHeight="1" x14ac:dyDescent="0.25">
      <c r="A1139" s="113" t="s">
        <v>2757</v>
      </c>
      <c r="B1139" s="90" t="s">
        <v>2758</v>
      </c>
      <c r="C1139" s="90" t="s">
        <v>2807</v>
      </c>
      <c r="D1139" s="90" t="s">
        <v>2808</v>
      </c>
      <c r="E1139" s="92" t="s">
        <v>605</v>
      </c>
      <c r="F1139" s="90" t="s">
        <v>1999</v>
      </c>
      <c r="G1139" s="93" t="s">
        <v>2369</v>
      </c>
      <c r="H1139" s="90"/>
      <c r="I1139" s="93" t="s">
        <v>53</v>
      </c>
      <c r="J1139" s="90" t="s">
        <v>72</v>
      </c>
      <c r="K1139" s="93" t="s">
        <v>55</v>
      </c>
      <c r="L1139" s="114">
        <v>44013</v>
      </c>
      <c r="M1139" s="190">
        <f t="shared" si="17"/>
        <v>44043</v>
      </c>
      <c r="N1139" s="94">
        <v>44020</v>
      </c>
      <c r="O1139" s="94">
        <v>44023</v>
      </c>
      <c r="P1139" s="92" t="s">
        <v>937</v>
      </c>
      <c r="Q1139" s="92"/>
      <c r="R1139" s="90" t="s">
        <v>2809</v>
      </c>
      <c r="S1139" s="90"/>
      <c r="T1139" s="95" t="s">
        <v>75</v>
      </c>
      <c r="U1139" s="90"/>
    </row>
    <row r="1140" spans="1:21" ht="90" hidden="1" customHeight="1" x14ac:dyDescent="0.25">
      <c r="A1140" s="113" t="s">
        <v>2757</v>
      </c>
      <c r="B1140" s="90" t="s">
        <v>2758</v>
      </c>
      <c r="C1140" s="90" t="s">
        <v>2807</v>
      </c>
      <c r="D1140" s="90" t="s">
        <v>2810</v>
      </c>
      <c r="E1140" s="92" t="s">
        <v>605</v>
      </c>
      <c r="F1140" s="90" t="s">
        <v>1999</v>
      </c>
      <c r="G1140" s="93" t="s">
        <v>2369</v>
      </c>
      <c r="H1140" s="90"/>
      <c r="I1140" s="93" t="s">
        <v>53</v>
      </c>
      <c r="J1140" s="90" t="s">
        <v>72</v>
      </c>
      <c r="K1140" s="93" t="s">
        <v>55</v>
      </c>
      <c r="L1140" s="114">
        <v>44136</v>
      </c>
      <c r="M1140" s="190">
        <f t="shared" si="17"/>
        <v>44165</v>
      </c>
      <c r="N1140" s="94">
        <v>44154</v>
      </c>
      <c r="O1140" s="94">
        <v>44154</v>
      </c>
      <c r="P1140" s="96" t="s">
        <v>2811</v>
      </c>
      <c r="Q1140" s="92"/>
      <c r="R1140" s="90" t="s">
        <v>2812</v>
      </c>
      <c r="S1140" s="90"/>
      <c r="T1140" s="95" t="s">
        <v>75</v>
      </c>
      <c r="U1140" s="90"/>
    </row>
    <row r="1141" spans="1:21" ht="90" hidden="1" customHeight="1" x14ac:dyDescent="0.25">
      <c r="A1141" s="113" t="s">
        <v>2757</v>
      </c>
      <c r="B1141" s="90" t="s">
        <v>2758</v>
      </c>
      <c r="C1141" s="90" t="s">
        <v>2807</v>
      </c>
      <c r="D1141" s="90" t="s">
        <v>2813</v>
      </c>
      <c r="E1141" s="92" t="s">
        <v>605</v>
      </c>
      <c r="F1141" s="90" t="s">
        <v>1999</v>
      </c>
      <c r="G1141" s="93" t="s">
        <v>2369</v>
      </c>
      <c r="H1141" s="90"/>
      <c r="I1141" s="93" t="s">
        <v>53</v>
      </c>
      <c r="J1141" s="90" t="s">
        <v>72</v>
      </c>
      <c r="K1141" s="93" t="s">
        <v>55</v>
      </c>
      <c r="L1141" s="114">
        <v>44256</v>
      </c>
      <c r="M1141" s="190">
        <f t="shared" si="17"/>
        <v>44286</v>
      </c>
      <c r="N1141" s="94">
        <v>44258</v>
      </c>
      <c r="O1141" s="94">
        <v>44258</v>
      </c>
      <c r="P1141" s="96" t="s">
        <v>2814</v>
      </c>
      <c r="Q1141" s="92"/>
      <c r="R1141" s="90" t="s">
        <v>772</v>
      </c>
      <c r="S1141" s="90"/>
      <c r="T1141" s="95" t="s">
        <v>75</v>
      </c>
      <c r="U1141" s="90"/>
    </row>
    <row r="1142" spans="1:21" ht="90" hidden="1" customHeight="1" x14ac:dyDescent="0.25">
      <c r="A1142" s="89" t="s">
        <v>2757</v>
      </c>
      <c r="B1142" s="90" t="s">
        <v>2758</v>
      </c>
      <c r="C1142" s="91" t="s">
        <v>2807</v>
      </c>
      <c r="D1142" s="91" t="s">
        <v>2815</v>
      </c>
      <c r="E1142" s="92" t="s">
        <v>605</v>
      </c>
      <c r="F1142" s="90" t="s">
        <v>502</v>
      </c>
      <c r="G1142" s="93" t="s">
        <v>75</v>
      </c>
      <c r="H1142" s="90"/>
      <c r="I1142" s="93" t="s">
        <v>53</v>
      </c>
      <c r="J1142" s="90" t="s">
        <v>72</v>
      </c>
      <c r="K1142" s="93" t="s">
        <v>55</v>
      </c>
      <c r="L1142" s="114">
        <v>44013</v>
      </c>
      <c r="M1142" s="190">
        <f>L1142+30</f>
        <v>44043</v>
      </c>
      <c r="N1142" s="94">
        <v>44006</v>
      </c>
      <c r="O1142" s="94">
        <v>44011</v>
      </c>
      <c r="P1142" s="96" t="s">
        <v>2816</v>
      </c>
      <c r="Q1142" s="92"/>
      <c r="R1142" s="90" t="s">
        <v>2817</v>
      </c>
      <c r="S1142" s="90"/>
      <c r="T1142" s="95" t="s">
        <v>66</v>
      </c>
      <c r="U1142" s="90"/>
    </row>
    <row r="1143" spans="1:21" ht="90" hidden="1" customHeight="1" x14ac:dyDescent="0.25">
      <c r="A1143" s="89" t="s">
        <v>2757</v>
      </c>
      <c r="B1143" s="90" t="s">
        <v>2758</v>
      </c>
      <c r="C1143" s="91" t="s">
        <v>2807</v>
      </c>
      <c r="D1143" s="91" t="s">
        <v>2818</v>
      </c>
      <c r="E1143" s="92" t="s">
        <v>605</v>
      </c>
      <c r="F1143" s="90" t="s">
        <v>502</v>
      </c>
      <c r="G1143" s="93" t="s">
        <v>75</v>
      </c>
      <c r="H1143" s="90"/>
      <c r="I1143" s="93" t="s">
        <v>53</v>
      </c>
      <c r="J1143" s="90" t="s">
        <v>72</v>
      </c>
      <c r="K1143" s="93" t="s">
        <v>55</v>
      </c>
      <c r="L1143" s="114">
        <v>44197</v>
      </c>
      <c r="M1143" s="190">
        <f>L1143+30</f>
        <v>44227</v>
      </c>
      <c r="N1143" s="94">
        <v>44217</v>
      </c>
      <c r="O1143" s="94">
        <v>44223</v>
      </c>
      <c r="P1143" s="96" t="s">
        <v>2819</v>
      </c>
      <c r="Q1143" s="92"/>
      <c r="R1143" s="90" t="s">
        <v>2820</v>
      </c>
      <c r="S1143" s="90"/>
      <c r="T1143" s="95" t="s">
        <v>75</v>
      </c>
      <c r="U1143" s="90"/>
    </row>
    <row r="1144" spans="1:21" ht="66" hidden="1" customHeight="1" x14ac:dyDescent="0.25">
      <c r="A1144" s="89" t="s">
        <v>2757</v>
      </c>
      <c r="B1144" s="90" t="s">
        <v>2758</v>
      </c>
      <c r="C1144" s="91" t="s">
        <v>2807</v>
      </c>
      <c r="D1144" s="91" t="s">
        <v>2821</v>
      </c>
      <c r="E1144" s="92" t="s">
        <v>605</v>
      </c>
      <c r="F1144" s="90" t="s">
        <v>334</v>
      </c>
      <c r="G1144" s="93" t="s">
        <v>2369</v>
      </c>
      <c r="H1144" s="90"/>
      <c r="I1144" s="93" t="s">
        <v>53</v>
      </c>
      <c r="J1144" s="90" t="s">
        <v>72</v>
      </c>
      <c r="K1144" s="93" t="s">
        <v>55</v>
      </c>
      <c r="L1144" s="114">
        <v>44013</v>
      </c>
      <c r="M1144" s="190">
        <f>EOMONTH(L1144,0)</f>
        <v>44043</v>
      </c>
      <c r="N1144" s="94">
        <v>44008</v>
      </c>
      <c r="O1144" s="94">
        <v>44009</v>
      </c>
      <c r="P1144" s="96" t="s">
        <v>2822</v>
      </c>
      <c r="Q1144" s="92"/>
      <c r="R1144" s="90" t="s">
        <v>74</v>
      </c>
      <c r="S1144" s="90"/>
      <c r="T1144" s="95" t="s">
        <v>75</v>
      </c>
      <c r="U1144" s="90"/>
    </row>
    <row r="1145" spans="1:21" ht="66" hidden="1" customHeight="1" x14ac:dyDescent="0.25">
      <c r="A1145" s="89" t="s">
        <v>2757</v>
      </c>
      <c r="B1145" s="90" t="s">
        <v>2758</v>
      </c>
      <c r="C1145" s="91" t="s">
        <v>2807</v>
      </c>
      <c r="D1145" s="91" t="s">
        <v>2823</v>
      </c>
      <c r="E1145" s="92" t="s">
        <v>605</v>
      </c>
      <c r="F1145" s="90" t="s">
        <v>334</v>
      </c>
      <c r="G1145" s="93" t="s">
        <v>2369</v>
      </c>
      <c r="H1145" s="90"/>
      <c r="I1145" s="93" t="s">
        <v>53</v>
      </c>
      <c r="J1145" s="90" t="s">
        <v>72</v>
      </c>
      <c r="K1145" s="93" t="s">
        <v>55</v>
      </c>
      <c r="L1145" s="114">
        <v>44136</v>
      </c>
      <c r="M1145" s="190">
        <f>EOMONTH(L1145,0)</f>
        <v>44165</v>
      </c>
      <c r="N1145" s="94">
        <v>44162</v>
      </c>
      <c r="O1145" s="94">
        <v>44163</v>
      </c>
      <c r="P1145" s="92" t="s">
        <v>2824</v>
      </c>
      <c r="Q1145" s="92"/>
      <c r="R1145" s="90" t="s">
        <v>2825</v>
      </c>
      <c r="S1145" s="90"/>
      <c r="T1145" s="95" t="s">
        <v>75</v>
      </c>
      <c r="U1145" s="90"/>
    </row>
    <row r="1146" spans="1:21" ht="66" hidden="1" customHeight="1" x14ac:dyDescent="0.25">
      <c r="A1146" s="89" t="s">
        <v>2757</v>
      </c>
      <c r="B1146" s="90" t="s">
        <v>2758</v>
      </c>
      <c r="C1146" s="91" t="s">
        <v>2807</v>
      </c>
      <c r="D1146" s="91" t="s">
        <v>2826</v>
      </c>
      <c r="E1146" s="92" t="s">
        <v>605</v>
      </c>
      <c r="F1146" s="90" t="s">
        <v>334</v>
      </c>
      <c r="G1146" s="93" t="s">
        <v>2369</v>
      </c>
      <c r="H1146" s="90"/>
      <c r="I1146" s="93" t="s">
        <v>53</v>
      </c>
      <c r="J1146" s="90" t="s">
        <v>72</v>
      </c>
      <c r="K1146" s="93" t="s">
        <v>55</v>
      </c>
      <c r="L1146" s="114">
        <v>44256</v>
      </c>
      <c r="M1146" s="190">
        <f>EOMONTH(L1146,0)</f>
        <v>44286</v>
      </c>
      <c r="N1146" s="94">
        <v>44260</v>
      </c>
      <c r="O1146" s="94">
        <v>44261</v>
      </c>
      <c r="P1146" s="92" t="s">
        <v>2827</v>
      </c>
      <c r="Q1146" s="92"/>
      <c r="R1146" s="90" t="s">
        <v>2828</v>
      </c>
      <c r="S1146" s="90"/>
      <c r="T1146" s="95" t="s">
        <v>75</v>
      </c>
      <c r="U1146" s="90"/>
    </row>
    <row r="1147" spans="1:21" ht="66" hidden="1" customHeight="1" x14ac:dyDescent="0.25">
      <c r="A1147" s="89" t="s">
        <v>2757</v>
      </c>
      <c r="B1147" s="90" t="s">
        <v>2758</v>
      </c>
      <c r="C1147" s="91" t="s">
        <v>2807</v>
      </c>
      <c r="D1147" s="91" t="s">
        <v>2829</v>
      </c>
      <c r="E1147" s="92" t="s">
        <v>605</v>
      </c>
      <c r="F1147" s="90" t="s">
        <v>2830</v>
      </c>
      <c r="G1147" s="93" t="s">
        <v>75</v>
      </c>
      <c r="H1147" s="90"/>
      <c r="I1147" s="93" t="s">
        <v>53</v>
      </c>
      <c r="J1147" s="90" t="s">
        <v>72</v>
      </c>
      <c r="K1147" s="93" t="s">
        <v>55</v>
      </c>
      <c r="L1147" s="114">
        <v>44013</v>
      </c>
      <c r="M1147" s="190">
        <f>L1147+30</f>
        <v>44043</v>
      </c>
      <c r="N1147" s="94">
        <v>44020</v>
      </c>
      <c r="O1147" s="94">
        <v>44023</v>
      </c>
      <c r="P1147" s="96" t="s">
        <v>2831</v>
      </c>
      <c r="Q1147" s="92"/>
      <c r="R1147" s="90" t="s">
        <v>2809</v>
      </c>
      <c r="S1147" s="90"/>
      <c r="T1147" s="95" t="s">
        <v>75</v>
      </c>
      <c r="U1147" s="90"/>
    </row>
    <row r="1148" spans="1:21" ht="66" hidden="1" customHeight="1" x14ac:dyDescent="0.25">
      <c r="A1148" s="89" t="s">
        <v>2757</v>
      </c>
      <c r="B1148" s="90" t="s">
        <v>2758</v>
      </c>
      <c r="C1148" s="91" t="s">
        <v>2807</v>
      </c>
      <c r="D1148" s="91" t="s">
        <v>2832</v>
      </c>
      <c r="E1148" s="92" t="s">
        <v>605</v>
      </c>
      <c r="F1148" s="90" t="s">
        <v>2830</v>
      </c>
      <c r="G1148" s="93" t="s">
        <v>75</v>
      </c>
      <c r="H1148" s="90"/>
      <c r="I1148" s="93" t="s">
        <v>53</v>
      </c>
      <c r="J1148" s="90" t="s">
        <v>72</v>
      </c>
      <c r="K1148" s="93" t="s">
        <v>55</v>
      </c>
      <c r="L1148" s="114">
        <v>44197</v>
      </c>
      <c r="M1148" s="190">
        <f>L1148+30</f>
        <v>44227</v>
      </c>
      <c r="N1148" s="94">
        <v>44214</v>
      </c>
      <c r="O1148" s="94">
        <v>44217</v>
      </c>
      <c r="P1148" s="96" t="s">
        <v>2833</v>
      </c>
      <c r="Q1148" s="92"/>
      <c r="R1148" s="90" t="s">
        <v>772</v>
      </c>
      <c r="S1148" s="90"/>
      <c r="T1148" s="95" t="s">
        <v>75</v>
      </c>
      <c r="U1148" s="90"/>
    </row>
    <row r="1149" spans="1:21" ht="66" hidden="1" customHeight="1" x14ac:dyDescent="0.25">
      <c r="A1149" s="89" t="s">
        <v>2757</v>
      </c>
      <c r="B1149" s="90" t="s">
        <v>2758</v>
      </c>
      <c r="C1149" s="91" t="s">
        <v>2807</v>
      </c>
      <c r="D1149" s="91" t="s">
        <v>2834</v>
      </c>
      <c r="E1149" s="92" t="s">
        <v>605</v>
      </c>
      <c r="F1149" s="155" t="s">
        <v>1036</v>
      </c>
      <c r="G1149" s="93" t="s">
        <v>75</v>
      </c>
      <c r="H1149" s="90"/>
      <c r="I1149" s="93" t="s">
        <v>53</v>
      </c>
      <c r="J1149" s="90" t="s">
        <v>72</v>
      </c>
      <c r="K1149" s="93" t="s">
        <v>55</v>
      </c>
      <c r="L1149" s="114">
        <v>44013</v>
      </c>
      <c r="M1149" s="190">
        <f>L1149+30</f>
        <v>44043</v>
      </c>
      <c r="N1149" s="94">
        <v>44020</v>
      </c>
      <c r="O1149" s="94">
        <v>44023</v>
      </c>
      <c r="P1149" s="96" t="s">
        <v>2835</v>
      </c>
      <c r="Q1149" s="92"/>
      <c r="R1149" s="90" t="s">
        <v>2809</v>
      </c>
      <c r="S1149" s="90"/>
      <c r="T1149" s="95" t="s">
        <v>75</v>
      </c>
      <c r="U1149" s="90"/>
    </row>
    <row r="1150" spans="1:21" ht="66" hidden="1" customHeight="1" x14ac:dyDescent="0.25">
      <c r="A1150" s="89" t="s">
        <v>2757</v>
      </c>
      <c r="B1150" s="90" t="s">
        <v>2758</v>
      </c>
      <c r="C1150" s="91" t="s">
        <v>2807</v>
      </c>
      <c r="D1150" s="91" t="s">
        <v>2836</v>
      </c>
      <c r="E1150" s="92" t="s">
        <v>605</v>
      </c>
      <c r="F1150" s="155" t="s">
        <v>1036</v>
      </c>
      <c r="G1150" s="93" t="s">
        <v>75</v>
      </c>
      <c r="H1150" s="90"/>
      <c r="I1150" s="93" t="s">
        <v>53</v>
      </c>
      <c r="J1150" s="90" t="s">
        <v>72</v>
      </c>
      <c r="K1150" s="93" t="s">
        <v>55</v>
      </c>
      <c r="L1150" s="114">
        <v>44197</v>
      </c>
      <c r="M1150" s="190">
        <f>L1150+30</f>
        <v>44227</v>
      </c>
      <c r="N1150" s="94">
        <v>44214</v>
      </c>
      <c r="O1150" s="94">
        <v>44217</v>
      </c>
      <c r="P1150" s="96" t="s">
        <v>2837</v>
      </c>
      <c r="Q1150" s="92"/>
      <c r="R1150" s="90" t="s">
        <v>772</v>
      </c>
      <c r="S1150" s="90"/>
      <c r="T1150" s="95" t="s">
        <v>75</v>
      </c>
      <c r="U1150" s="90"/>
    </row>
    <row r="1151" spans="1:21" ht="66" hidden="1" customHeight="1" x14ac:dyDescent="0.25">
      <c r="A1151" s="113" t="s">
        <v>2757</v>
      </c>
      <c r="B1151" s="90" t="s">
        <v>2758</v>
      </c>
      <c r="C1151" s="90" t="s">
        <v>2838</v>
      </c>
      <c r="D1151" s="90" t="s">
        <v>2838</v>
      </c>
      <c r="E1151" s="92" t="s">
        <v>2839</v>
      </c>
      <c r="F1151" s="90" t="s">
        <v>2382</v>
      </c>
      <c r="G1151" s="93" t="s">
        <v>52</v>
      </c>
      <c r="H1151" s="90"/>
      <c r="I1151" s="93" t="s">
        <v>53</v>
      </c>
      <c r="J1151" s="90" t="s">
        <v>54</v>
      </c>
      <c r="K1151" s="93" t="s">
        <v>55</v>
      </c>
      <c r="L1151" s="114">
        <v>43998</v>
      </c>
      <c r="M1151" s="190">
        <v>43998</v>
      </c>
      <c r="N1151" s="94">
        <v>43998</v>
      </c>
      <c r="O1151" s="94">
        <v>43998</v>
      </c>
      <c r="P1151" s="92" t="s">
        <v>2840</v>
      </c>
      <c r="Q1151" s="92"/>
      <c r="R1151" s="90" t="s">
        <v>2841</v>
      </c>
      <c r="S1151" s="90"/>
      <c r="T1151" s="95" t="s">
        <v>75</v>
      </c>
      <c r="U1151" s="90"/>
    </row>
    <row r="1152" spans="1:21" ht="66" hidden="1" customHeight="1" x14ac:dyDescent="0.25">
      <c r="A1152" s="89" t="s">
        <v>2757</v>
      </c>
      <c r="B1152" s="90" t="s">
        <v>2758</v>
      </c>
      <c r="C1152" s="90" t="s">
        <v>2842</v>
      </c>
      <c r="D1152" s="90" t="s">
        <v>2842</v>
      </c>
      <c r="E1152" s="92" t="s">
        <v>2843</v>
      </c>
      <c r="F1152" s="90" t="s">
        <v>2368</v>
      </c>
      <c r="G1152" s="93" t="s">
        <v>52</v>
      </c>
      <c r="H1152" s="90"/>
      <c r="I1152" s="93" t="s">
        <v>53</v>
      </c>
      <c r="J1152" s="90" t="s">
        <v>54</v>
      </c>
      <c r="K1152" s="93" t="s">
        <v>55</v>
      </c>
      <c r="L1152" s="114">
        <v>44075</v>
      </c>
      <c r="M1152" s="190">
        <f>L1152+3</f>
        <v>44078</v>
      </c>
      <c r="N1152" s="94">
        <v>44053</v>
      </c>
      <c r="O1152" s="94">
        <v>44063</v>
      </c>
      <c r="P1152" s="96" t="s">
        <v>2844</v>
      </c>
      <c r="Q1152" s="92"/>
      <c r="R1152" s="90" t="s">
        <v>2845</v>
      </c>
      <c r="S1152" s="90"/>
      <c r="T1152" s="95" t="s">
        <v>75</v>
      </c>
      <c r="U1152" s="90"/>
    </row>
    <row r="1153" spans="1:22" ht="66" hidden="1" customHeight="1" x14ac:dyDescent="0.25">
      <c r="A1153" s="89" t="s">
        <v>2757</v>
      </c>
      <c r="B1153" s="90" t="s">
        <v>2758</v>
      </c>
      <c r="C1153" s="90" t="s">
        <v>2846</v>
      </c>
      <c r="D1153" s="90" t="s">
        <v>2846</v>
      </c>
      <c r="E1153" s="92" t="s">
        <v>2847</v>
      </c>
      <c r="F1153" s="90" t="s">
        <v>502</v>
      </c>
      <c r="G1153" s="93" t="s">
        <v>52</v>
      </c>
      <c r="H1153" s="90"/>
      <c r="I1153" s="93">
        <v>1</v>
      </c>
      <c r="J1153" s="90" t="s">
        <v>54</v>
      </c>
      <c r="K1153" s="93" t="s">
        <v>55</v>
      </c>
      <c r="L1153" s="114">
        <v>44044</v>
      </c>
      <c r="M1153" s="190">
        <f>EOMONTH(L1153,0)</f>
        <v>44074</v>
      </c>
      <c r="N1153" s="94">
        <v>44048</v>
      </c>
      <c r="O1153" s="94">
        <v>44048</v>
      </c>
      <c r="P1153" s="96" t="s">
        <v>2848</v>
      </c>
      <c r="Q1153" s="92"/>
      <c r="R1153" s="90" t="s">
        <v>2849</v>
      </c>
      <c r="S1153" s="90"/>
      <c r="T1153" s="95" t="s">
        <v>75</v>
      </c>
      <c r="U1153" s="90"/>
    </row>
    <row r="1154" spans="1:22" ht="66" hidden="1" customHeight="1" x14ac:dyDescent="0.25">
      <c r="A1154" s="89" t="s">
        <v>2757</v>
      </c>
      <c r="B1154" s="90" t="s">
        <v>2758</v>
      </c>
      <c r="C1154" s="90" t="s">
        <v>2850</v>
      </c>
      <c r="D1154" s="90" t="s">
        <v>2850</v>
      </c>
      <c r="E1154" s="92" t="s">
        <v>2851</v>
      </c>
      <c r="F1154" s="90" t="s">
        <v>2382</v>
      </c>
      <c r="G1154" s="93" t="s">
        <v>52</v>
      </c>
      <c r="H1154" s="90"/>
      <c r="I1154" s="93">
        <v>1</v>
      </c>
      <c r="J1154" s="90" t="s">
        <v>54</v>
      </c>
      <c r="K1154" s="158" t="s">
        <v>55</v>
      </c>
      <c r="L1154" s="190">
        <v>44086</v>
      </c>
      <c r="M1154" s="190">
        <v>44086</v>
      </c>
      <c r="N1154" s="94">
        <v>43998</v>
      </c>
      <c r="O1154" s="94">
        <v>44084</v>
      </c>
      <c r="P1154" s="96" t="s">
        <v>2852</v>
      </c>
      <c r="Q1154" s="92"/>
      <c r="R1154" s="90" t="s">
        <v>2853</v>
      </c>
      <c r="S1154" s="90"/>
      <c r="T1154" s="95" t="s">
        <v>75</v>
      </c>
      <c r="U1154" s="90"/>
    </row>
    <row r="1155" spans="1:22" ht="66" hidden="1" customHeight="1" x14ac:dyDescent="0.25">
      <c r="A1155" s="89" t="s">
        <v>2757</v>
      </c>
      <c r="B1155" s="90" t="s">
        <v>2758</v>
      </c>
      <c r="C1155" s="90" t="s">
        <v>59</v>
      </c>
      <c r="D1155" s="90" t="s">
        <v>59</v>
      </c>
      <c r="E1155" s="92" t="s">
        <v>1560</v>
      </c>
      <c r="F1155" s="90" t="s">
        <v>2382</v>
      </c>
      <c r="G1155" s="93" t="s">
        <v>52</v>
      </c>
      <c r="H1155" s="90"/>
      <c r="I1155" s="93">
        <v>1</v>
      </c>
      <c r="J1155" s="90" t="s">
        <v>62</v>
      </c>
      <c r="K1155" s="93"/>
      <c r="L1155" s="190">
        <v>44046</v>
      </c>
      <c r="M1155" s="190">
        <v>44046</v>
      </c>
      <c r="N1155" s="127">
        <v>44046</v>
      </c>
      <c r="O1155" s="127">
        <v>44046</v>
      </c>
      <c r="P1155" s="96" t="s">
        <v>2854</v>
      </c>
      <c r="Q1155" s="92"/>
      <c r="R1155" s="90" t="s">
        <v>2855</v>
      </c>
      <c r="S1155" s="90"/>
      <c r="T1155" s="95" t="s">
        <v>75</v>
      </c>
      <c r="U1155" s="90"/>
    </row>
    <row r="1156" spans="1:22" ht="66" hidden="1" customHeight="1" x14ac:dyDescent="0.25">
      <c r="A1156" s="89" t="s">
        <v>2757</v>
      </c>
      <c r="B1156" s="90" t="s">
        <v>2758</v>
      </c>
      <c r="C1156" s="90" t="s">
        <v>2856</v>
      </c>
      <c r="D1156" s="90" t="s">
        <v>2856</v>
      </c>
      <c r="E1156" s="92" t="s">
        <v>2857</v>
      </c>
      <c r="F1156" s="90" t="s">
        <v>401</v>
      </c>
      <c r="G1156" s="93" t="s">
        <v>52</v>
      </c>
      <c r="H1156" s="90"/>
      <c r="I1156" s="93">
        <v>1</v>
      </c>
      <c r="J1156" s="90" t="s">
        <v>54</v>
      </c>
      <c r="K1156" s="93" t="s">
        <v>55</v>
      </c>
      <c r="L1156" s="190">
        <v>44113</v>
      </c>
      <c r="M1156" s="190">
        <v>44113</v>
      </c>
      <c r="N1156" s="127">
        <v>44088</v>
      </c>
      <c r="O1156" s="127">
        <v>44088</v>
      </c>
      <c r="P1156" s="96" t="s">
        <v>2858</v>
      </c>
      <c r="Q1156" s="92"/>
      <c r="R1156" s="90" t="s">
        <v>1201</v>
      </c>
      <c r="S1156" s="90"/>
      <c r="T1156" s="95" t="s">
        <v>75</v>
      </c>
      <c r="U1156" s="90"/>
    </row>
    <row r="1157" spans="1:22" ht="66" hidden="1" customHeight="1" x14ac:dyDescent="0.25">
      <c r="A1157" s="89" t="s">
        <v>2757</v>
      </c>
      <c r="B1157" s="90" t="s">
        <v>2758</v>
      </c>
      <c r="C1157" s="90" t="s">
        <v>59</v>
      </c>
      <c r="D1157" s="90" t="s">
        <v>59</v>
      </c>
      <c r="E1157" s="92" t="s">
        <v>211</v>
      </c>
      <c r="F1157" s="90" t="s">
        <v>401</v>
      </c>
      <c r="G1157" s="93" t="s">
        <v>52</v>
      </c>
      <c r="H1157" s="90"/>
      <c r="I1157" s="93">
        <v>1</v>
      </c>
      <c r="J1157" s="90" t="s">
        <v>62</v>
      </c>
      <c r="K1157" s="93" t="s">
        <v>63</v>
      </c>
      <c r="L1157" s="190">
        <v>44078</v>
      </c>
      <c r="M1157" s="190">
        <v>44078</v>
      </c>
      <c r="N1157" s="127">
        <v>44078</v>
      </c>
      <c r="O1157" s="127">
        <v>44078</v>
      </c>
      <c r="P1157" s="96" t="s">
        <v>2859</v>
      </c>
      <c r="Q1157" s="92"/>
      <c r="R1157" s="90" t="s">
        <v>203</v>
      </c>
      <c r="S1157" s="90"/>
      <c r="T1157" s="95" t="s">
        <v>75</v>
      </c>
      <c r="U1157" s="90"/>
    </row>
    <row r="1158" spans="1:22" ht="66" hidden="1" customHeight="1" x14ac:dyDescent="0.25">
      <c r="A1158" s="89" t="s">
        <v>2757</v>
      </c>
      <c r="B1158" s="90" t="s">
        <v>2758</v>
      </c>
      <c r="C1158" s="90" t="s">
        <v>2860</v>
      </c>
      <c r="D1158" s="90" t="s">
        <v>2860</v>
      </c>
      <c r="E1158" s="92" t="s">
        <v>2861</v>
      </c>
      <c r="F1158" s="90" t="s">
        <v>2382</v>
      </c>
      <c r="G1158" s="93" t="s">
        <v>52</v>
      </c>
      <c r="H1158" s="90"/>
      <c r="I1158" s="93">
        <v>1</v>
      </c>
      <c r="J1158" s="90" t="s">
        <v>54</v>
      </c>
      <c r="K1158" s="93" t="s">
        <v>55</v>
      </c>
      <c r="L1158" s="114">
        <v>44125</v>
      </c>
      <c r="M1158" s="190">
        <f>L1158+1</f>
        <v>44126</v>
      </c>
      <c r="N1158" s="94">
        <v>44124</v>
      </c>
      <c r="O1158" s="94">
        <v>44124</v>
      </c>
      <c r="P1158" s="96" t="s">
        <v>2862</v>
      </c>
      <c r="Q1158" s="92"/>
      <c r="R1158" s="90" t="s">
        <v>1285</v>
      </c>
      <c r="S1158" s="90"/>
      <c r="T1158" s="95" t="s">
        <v>75</v>
      </c>
      <c r="U1158" s="90"/>
    </row>
    <row r="1159" spans="1:22" ht="66" hidden="1" customHeight="1" x14ac:dyDescent="0.25">
      <c r="A1159" s="89" t="s">
        <v>2757</v>
      </c>
      <c r="B1159" s="90" t="s">
        <v>2758</v>
      </c>
      <c r="C1159" s="90" t="s">
        <v>2863</v>
      </c>
      <c r="D1159" s="90" t="s">
        <v>2863</v>
      </c>
      <c r="E1159" s="92" t="s">
        <v>2316</v>
      </c>
      <c r="F1159" s="90" t="s">
        <v>2026</v>
      </c>
      <c r="G1159" s="93" t="s">
        <v>52</v>
      </c>
      <c r="H1159" s="90"/>
      <c r="I1159" s="93">
        <v>1</v>
      </c>
      <c r="J1159" s="90" t="s">
        <v>54</v>
      </c>
      <c r="K1159" s="93" t="s">
        <v>55</v>
      </c>
      <c r="L1159" s="114">
        <v>44125</v>
      </c>
      <c r="M1159" s="190">
        <f>L1159+15</f>
        <v>44140</v>
      </c>
      <c r="N1159" s="94">
        <v>44166</v>
      </c>
      <c r="O1159" s="94">
        <v>44166</v>
      </c>
      <c r="P1159" s="96" t="s">
        <v>2864</v>
      </c>
      <c r="Q1159" s="92"/>
      <c r="R1159" s="90" t="s">
        <v>963</v>
      </c>
      <c r="S1159" s="90"/>
      <c r="T1159" s="95" t="s">
        <v>75</v>
      </c>
      <c r="U1159" s="90"/>
    </row>
    <row r="1160" spans="1:22" ht="66" hidden="1" customHeight="1" x14ac:dyDescent="0.25">
      <c r="A1160" s="89" t="s">
        <v>2757</v>
      </c>
      <c r="B1160" s="90" t="s">
        <v>2758</v>
      </c>
      <c r="C1160" s="90" t="s">
        <v>2863</v>
      </c>
      <c r="D1160" s="90" t="s">
        <v>2863</v>
      </c>
      <c r="E1160" s="92" t="s">
        <v>2316</v>
      </c>
      <c r="F1160" s="90" t="s">
        <v>2026</v>
      </c>
      <c r="G1160" s="93" t="s">
        <v>52</v>
      </c>
      <c r="H1160" s="90"/>
      <c r="I1160" s="93">
        <v>1</v>
      </c>
      <c r="J1160" s="90" t="s">
        <v>54</v>
      </c>
      <c r="K1160" s="93" t="s">
        <v>55</v>
      </c>
      <c r="L1160" s="114">
        <v>44125</v>
      </c>
      <c r="M1160" s="190">
        <f>L1160+15</f>
        <v>44140</v>
      </c>
      <c r="N1160" s="94">
        <v>44125</v>
      </c>
      <c r="O1160" s="94">
        <v>44125</v>
      </c>
      <c r="P1160" s="96" t="s">
        <v>2865</v>
      </c>
      <c r="Q1160" s="92"/>
      <c r="R1160" s="90" t="s">
        <v>2866</v>
      </c>
      <c r="S1160" s="90"/>
      <c r="T1160" s="95" t="s">
        <v>75</v>
      </c>
      <c r="U1160" s="90"/>
    </row>
    <row r="1161" spans="1:22" s="175" customFormat="1" ht="136.5" hidden="1" customHeight="1" x14ac:dyDescent="0.25">
      <c r="A1161" s="89" t="s">
        <v>2757</v>
      </c>
      <c r="B1161" s="90" t="s">
        <v>2758</v>
      </c>
      <c r="C1161" s="90" t="s">
        <v>59</v>
      </c>
      <c r="D1161" s="90" t="s">
        <v>59</v>
      </c>
      <c r="E1161" s="92" t="s">
        <v>1560</v>
      </c>
      <c r="F1161" s="90" t="s">
        <v>401</v>
      </c>
      <c r="G1161" s="93" t="s">
        <v>52</v>
      </c>
      <c r="H1161" s="90"/>
      <c r="I1161" s="93">
        <v>1</v>
      </c>
      <c r="J1161" s="90" t="s">
        <v>62</v>
      </c>
      <c r="K1161" s="93" t="s">
        <v>63</v>
      </c>
      <c r="L1161" s="114">
        <v>44116</v>
      </c>
      <c r="M1161" s="190">
        <v>44116</v>
      </c>
      <c r="N1161" s="94">
        <v>44116</v>
      </c>
      <c r="O1161" s="94">
        <v>44116</v>
      </c>
      <c r="P1161" s="96" t="s">
        <v>2867</v>
      </c>
      <c r="Q1161" s="92"/>
      <c r="R1161" s="90" t="s">
        <v>74</v>
      </c>
      <c r="S1161" s="90"/>
      <c r="T1161" s="95"/>
      <c r="U1161" s="90" t="s">
        <v>58</v>
      </c>
      <c r="V1161" s="131"/>
    </row>
    <row r="1162" spans="1:22" ht="66" hidden="1" customHeight="1" x14ac:dyDescent="0.25">
      <c r="A1162" s="89" t="s">
        <v>2757</v>
      </c>
      <c r="B1162" s="90" t="s">
        <v>2758</v>
      </c>
      <c r="C1162" s="90" t="s">
        <v>2868</v>
      </c>
      <c r="D1162" s="90" t="s">
        <v>2868</v>
      </c>
      <c r="E1162" s="92" t="s">
        <v>2869</v>
      </c>
      <c r="F1162" s="90" t="s">
        <v>2382</v>
      </c>
      <c r="G1162" s="93" t="s">
        <v>52</v>
      </c>
      <c r="H1162" s="90"/>
      <c r="I1162" s="93">
        <v>1</v>
      </c>
      <c r="J1162" s="90" t="s">
        <v>54</v>
      </c>
      <c r="K1162" s="93" t="s">
        <v>55</v>
      </c>
      <c r="L1162" s="114">
        <v>44166</v>
      </c>
      <c r="M1162" s="190">
        <v>44227</v>
      </c>
      <c r="N1162" s="94">
        <v>44174</v>
      </c>
      <c r="O1162" s="94">
        <v>44193</v>
      </c>
      <c r="P1162" s="96" t="s">
        <v>2870</v>
      </c>
      <c r="Q1162" s="92"/>
      <c r="R1162" s="90" t="s">
        <v>2871</v>
      </c>
      <c r="S1162" s="90"/>
      <c r="T1162" s="95" t="s">
        <v>75</v>
      </c>
      <c r="U1162" s="90"/>
    </row>
    <row r="1163" spans="1:22" ht="66" hidden="1" customHeight="1" x14ac:dyDescent="0.25">
      <c r="A1163" s="89" t="s">
        <v>2757</v>
      </c>
      <c r="B1163" s="90" t="s">
        <v>2758</v>
      </c>
      <c r="C1163" s="90" t="s">
        <v>2872</v>
      </c>
      <c r="D1163" s="90" t="s">
        <v>2872</v>
      </c>
      <c r="E1163" s="92" t="s">
        <v>2873</v>
      </c>
      <c r="F1163" s="90" t="s">
        <v>2874</v>
      </c>
      <c r="G1163" s="93" t="s">
        <v>52</v>
      </c>
      <c r="H1163" s="90"/>
      <c r="I1163" s="93">
        <v>1</v>
      </c>
      <c r="J1163" s="90" t="s">
        <v>54</v>
      </c>
      <c r="K1163" s="93" t="s">
        <v>55</v>
      </c>
      <c r="L1163" s="114">
        <v>44163</v>
      </c>
      <c r="M1163" s="190">
        <v>44164</v>
      </c>
      <c r="N1163" s="94">
        <v>44163</v>
      </c>
      <c r="O1163" s="94">
        <v>44163</v>
      </c>
      <c r="P1163" s="96" t="s">
        <v>2875</v>
      </c>
      <c r="Q1163" s="92"/>
      <c r="R1163" s="90"/>
      <c r="S1163" s="90"/>
      <c r="T1163" s="95"/>
      <c r="U1163" s="90"/>
    </row>
    <row r="1164" spans="1:22" ht="66" hidden="1" customHeight="1" x14ac:dyDescent="0.25">
      <c r="A1164" s="89" t="s">
        <v>2757</v>
      </c>
      <c r="B1164" s="90" t="s">
        <v>2758</v>
      </c>
      <c r="C1164" s="90" t="s">
        <v>59</v>
      </c>
      <c r="D1164" s="90" t="s">
        <v>59</v>
      </c>
      <c r="E1164" s="92" t="s">
        <v>211</v>
      </c>
      <c r="F1164" s="90" t="s">
        <v>2876</v>
      </c>
      <c r="G1164" s="93" t="s">
        <v>52</v>
      </c>
      <c r="H1164" s="90"/>
      <c r="I1164" s="93">
        <v>1</v>
      </c>
      <c r="J1164" s="90" t="s">
        <v>62</v>
      </c>
      <c r="K1164" s="93" t="s">
        <v>63</v>
      </c>
      <c r="L1164" s="114">
        <v>44163</v>
      </c>
      <c r="M1164" s="190">
        <v>44163</v>
      </c>
      <c r="N1164" s="94">
        <v>44163</v>
      </c>
      <c r="O1164" s="94">
        <v>44163</v>
      </c>
      <c r="P1164" s="174" t="s">
        <v>2877</v>
      </c>
      <c r="Q1164" s="92" t="s">
        <v>2878</v>
      </c>
      <c r="R1164" s="90" t="s">
        <v>2879</v>
      </c>
      <c r="S1164" s="90"/>
      <c r="T1164" s="95" t="s">
        <v>75</v>
      </c>
      <c r="U1164" s="90"/>
    </row>
    <row r="1165" spans="1:22" ht="111" hidden="1" customHeight="1" x14ac:dyDescent="0.25">
      <c r="A1165" s="89" t="s">
        <v>2757</v>
      </c>
      <c r="B1165" s="90" t="s">
        <v>2758</v>
      </c>
      <c r="C1165" s="90" t="s">
        <v>59</v>
      </c>
      <c r="D1165" s="90" t="s">
        <v>59</v>
      </c>
      <c r="E1165" s="92" t="s">
        <v>2880</v>
      </c>
      <c r="F1165" s="90" t="s">
        <v>320</v>
      </c>
      <c r="G1165" s="93" t="s">
        <v>52</v>
      </c>
      <c r="H1165" s="90"/>
      <c r="I1165" s="93">
        <v>1</v>
      </c>
      <c r="J1165" s="90" t="s">
        <v>358</v>
      </c>
      <c r="K1165" s="93" t="s">
        <v>63</v>
      </c>
      <c r="L1165" s="114">
        <v>44166</v>
      </c>
      <c r="M1165" s="190">
        <v>44166</v>
      </c>
      <c r="N1165" s="94">
        <v>44166</v>
      </c>
      <c r="O1165" s="94">
        <v>44166</v>
      </c>
      <c r="P1165" s="174" t="s">
        <v>2881</v>
      </c>
      <c r="Q1165" s="92" t="s">
        <v>2882</v>
      </c>
      <c r="R1165" s="90" t="s">
        <v>2883</v>
      </c>
      <c r="S1165" s="90"/>
      <c r="T1165" s="95" t="s">
        <v>75</v>
      </c>
      <c r="U1165" s="90"/>
    </row>
    <row r="1166" spans="1:22" ht="66" hidden="1" customHeight="1" x14ac:dyDescent="0.25">
      <c r="A1166" s="89" t="s">
        <v>2757</v>
      </c>
      <c r="B1166" s="90" t="s">
        <v>2758</v>
      </c>
      <c r="C1166" s="90" t="s">
        <v>59</v>
      </c>
      <c r="D1166" s="90" t="s">
        <v>59</v>
      </c>
      <c r="E1166" s="92" t="s">
        <v>211</v>
      </c>
      <c r="F1166" s="90" t="s">
        <v>320</v>
      </c>
      <c r="G1166" s="93" t="s">
        <v>52</v>
      </c>
      <c r="H1166" s="90"/>
      <c r="I1166" s="93">
        <v>1</v>
      </c>
      <c r="J1166" s="90" t="s">
        <v>62</v>
      </c>
      <c r="K1166" s="93" t="s">
        <v>63</v>
      </c>
      <c r="L1166" s="114">
        <v>44172</v>
      </c>
      <c r="M1166" s="190">
        <v>44172</v>
      </c>
      <c r="N1166" s="94">
        <v>44172</v>
      </c>
      <c r="O1166" s="94">
        <v>44172</v>
      </c>
      <c r="P1166" s="174" t="s">
        <v>2884</v>
      </c>
      <c r="Q1166" s="92"/>
      <c r="R1166" s="90" t="s">
        <v>2885</v>
      </c>
      <c r="S1166" s="90"/>
      <c r="T1166" s="95" t="s">
        <v>75</v>
      </c>
      <c r="U1166" s="90"/>
    </row>
    <row r="1167" spans="1:22" ht="66" hidden="1" customHeight="1" x14ac:dyDescent="0.25">
      <c r="A1167" s="89" t="s">
        <v>2757</v>
      </c>
      <c r="B1167" s="90" t="s">
        <v>2758</v>
      </c>
      <c r="C1167" s="90" t="s">
        <v>2886</v>
      </c>
      <c r="D1167" s="90" t="s">
        <v>2886</v>
      </c>
      <c r="E1167" s="92" t="s">
        <v>2887</v>
      </c>
      <c r="F1167" s="90" t="s">
        <v>320</v>
      </c>
      <c r="G1167" s="93" t="s">
        <v>52</v>
      </c>
      <c r="H1167" s="90"/>
      <c r="I1167" s="93">
        <v>1</v>
      </c>
      <c r="J1167" s="90" t="s">
        <v>54</v>
      </c>
      <c r="K1167" s="93" t="s">
        <v>55</v>
      </c>
      <c r="L1167" s="114">
        <v>44190</v>
      </c>
      <c r="M1167" s="190">
        <v>44193</v>
      </c>
      <c r="N1167" s="94">
        <v>44177</v>
      </c>
      <c r="O1167" s="94">
        <v>44177</v>
      </c>
      <c r="P1167" s="174" t="s">
        <v>2888</v>
      </c>
      <c r="Q1167" s="92"/>
      <c r="R1167" s="90" t="s">
        <v>2889</v>
      </c>
      <c r="S1167" s="90"/>
      <c r="T1167" s="95" t="s">
        <v>66</v>
      </c>
      <c r="U1167" s="90"/>
    </row>
    <row r="1168" spans="1:22" ht="66" hidden="1" customHeight="1" x14ac:dyDescent="0.25">
      <c r="A1168" s="89" t="s">
        <v>2757</v>
      </c>
      <c r="B1168" s="90" t="s">
        <v>2758</v>
      </c>
      <c r="C1168" s="90" t="s">
        <v>2890</v>
      </c>
      <c r="D1168" s="90" t="s">
        <v>2890</v>
      </c>
      <c r="E1168" s="92" t="s">
        <v>2891</v>
      </c>
      <c r="F1168" s="90" t="s">
        <v>334</v>
      </c>
      <c r="G1168" s="93" t="s">
        <v>52</v>
      </c>
      <c r="H1168" s="90"/>
      <c r="I1168" s="93">
        <v>1</v>
      </c>
      <c r="J1168" s="90" t="s">
        <v>54</v>
      </c>
      <c r="K1168" s="93" t="s">
        <v>55</v>
      </c>
      <c r="L1168" s="114">
        <v>44210</v>
      </c>
      <c r="M1168" s="190">
        <v>44212</v>
      </c>
      <c r="N1168" s="94">
        <v>44219</v>
      </c>
      <c r="O1168" s="94">
        <v>44233</v>
      </c>
      <c r="P1168" s="174" t="s">
        <v>2892</v>
      </c>
      <c r="Q1168" s="92"/>
      <c r="R1168" s="90" t="s">
        <v>2893</v>
      </c>
      <c r="S1168" s="90"/>
      <c r="T1168" s="95" t="s">
        <v>75</v>
      </c>
      <c r="U1168" s="90"/>
    </row>
    <row r="1169" spans="1:21" ht="66" hidden="1" customHeight="1" x14ac:dyDescent="0.25">
      <c r="A1169" s="89" t="s">
        <v>2757</v>
      </c>
      <c r="B1169" s="90" t="s">
        <v>2758</v>
      </c>
      <c r="C1169" s="90" t="s">
        <v>59</v>
      </c>
      <c r="D1169" s="90" t="s">
        <v>59</v>
      </c>
      <c r="E1169" s="92" t="s">
        <v>211</v>
      </c>
      <c r="F1169" s="90" t="s">
        <v>340</v>
      </c>
      <c r="G1169" s="93" t="s">
        <v>52</v>
      </c>
      <c r="H1169" s="90"/>
      <c r="I1169" s="93">
        <v>1</v>
      </c>
      <c r="J1169" s="90" t="s">
        <v>62</v>
      </c>
      <c r="K1169" s="93" t="s">
        <v>63</v>
      </c>
      <c r="L1169" s="114">
        <v>44182</v>
      </c>
      <c r="M1169" s="190">
        <v>44182</v>
      </c>
      <c r="N1169" s="94">
        <v>44182</v>
      </c>
      <c r="O1169" s="94">
        <v>44182</v>
      </c>
      <c r="P1169" s="174" t="s">
        <v>2894</v>
      </c>
      <c r="Q1169" s="92"/>
      <c r="R1169" s="90" t="s">
        <v>2895</v>
      </c>
      <c r="S1169" s="90"/>
      <c r="T1169" s="95" t="s">
        <v>75</v>
      </c>
      <c r="U1169" s="90"/>
    </row>
    <row r="1170" spans="1:21" ht="66" hidden="1" customHeight="1" x14ac:dyDescent="0.25">
      <c r="A1170" s="89" t="s">
        <v>2757</v>
      </c>
      <c r="B1170" s="90" t="s">
        <v>2758</v>
      </c>
      <c r="C1170" s="90" t="s">
        <v>59</v>
      </c>
      <c r="D1170" s="90" t="s">
        <v>59</v>
      </c>
      <c r="E1170" s="92" t="s">
        <v>211</v>
      </c>
      <c r="F1170" s="90" t="s">
        <v>320</v>
      </c>
      <c r="G1170" s="93" t="s">
        <v>52</v>
      </c>
      <c r="H1170" s="90"/>
      <c r="I1170" s="93">
        <v>1</v>
      </c>
      <c r="J1170" s="90" t="s">
        <v>62</v>
      </c>
      <c r="K1170" s="93" t="s">
        <v>63</v>
      </c>
      <c r="L1170" s="114">
        <v>44187</v>
      </c>
      <c r="M1170" s="190">
        <v>44187</v>
      </c>
      <c r="N1170" s="94">
        <v>44187</v>
      </c>
      <c r="O1170" s="94">
        <v>44187</v>
      </c>
      <c r="P1170" s="174" t="s">
        <v>2896</v>
      </c>
      <c r="Q1170" s="92"/>
      <c r="R1170" s="90" t="s">
        <v>381</v>
      </c>
      <c r="S1170" s="90"/>
      <c r="T1170" s="95" t="s">
        <v>75</v>
      </c>
      <c r="U1170" s="90"/>
    </row>
    <row r="1171" spans="1:21" ht="66" hidden="1" customHeight="1" x14ac:dyDescent="0.25">
      <c r="A1171" s="89" t="s">
        <v>2757</v>
      </c>
      <c r="B1171" s="90" t="s">
        <v>2758</v>
      </c>
      <c r="C1171" s="90" t="s">
        <v>2897</v>
      </c>
      <c r="D1171" s="90" t="s">
        <v>2897</v>
      </c>
      <c r="E1171" s="92" t="s">
        <v>2898</v>
      </c>
      <c r="F1171" s="90" t="s">
        <v>2382</v>
      </c>
      <c r="G1171" s="93" t="s">
        <v>52</v>
      </c>
      <c r="H1171" s="90"/>
      <c r="I1171" s="93">
        <v>1</v>
      </c>
      <c r="J1171" s="90" t="s">
        <v>54</v>
      </c>
      <c r="K1171" s="93" t="s">
        <v>55</v>
      </c>
      <c r="L1171" s="114">
        <v>44197</v>
      </c>
      <c r="M1171" s="190">
        <f>EOMONTH(L1171,0)</f>
        <v>44227</v>
      </c>
      <c r="N1171" s="94">
        <v>44177</v>
      </c>
      <c r="O1171" s="94">
        <v>44191</v>
      </c>
      <c r="P1171" s="174" t="s">
        <v>2899</v>
      </c>
      <c r="Q1171" s="92"/>
      <c r="R1171" s="90" t="s">
        <v>81</v>
      </c>
      <c r="S1171" s="90"/>
      <c r="T1171" s="95" t="s">
        <v>75</v>
      </c>
      <c r="U1171" s="90"/>
    </row>
    <row r="1172" spans="1:21" ht="66" hidden="1" customHeight="1" x14ac:dyDescent="0.25">
      <c r="A1172" s="113" t="s">
        <v>2757</v>
      </c>
      <c r="B1172" s="90" t="s">
        <v>2758</v>
      </c>
      <c r="C1172" s="155" t="s">
        <v>2900</v>
      </c>
      <c r="D1172" s="155" t="s">
        <v>2900</v>
      </c>
      <c r="E1172" s="157" t="s">
        <v>2901</v>
      </c>
      <c r="F1172" s="155" t="s">
        <v>340</v>
      </c>
      <c r="G1172" s="158" t="s">
        <v>52</v>
      </c>
      <c r="H1172" s="155"/>
      <c r="I1172" s="158">
        <v>1</v>
      </c>
      <c r="J1172" s="155" t="s">
        <v>54</v>
      </c>
      <c r="K1172" s="158" t="s">
        <v>55</v>
      </c>
      <c r="L1172" s="190">
        <v>44215</v>
      </c>
      <c r="M1172" s="190">
        <v>44216</v>
      </c>
      <c r="N1172" s="94">
        <v>44214</v>
      </c>
      <c r="O1172" s="94">
        <v>44214</v>
      </c>
      <c r="P1172" s="174" t="s">
        <v>2902</v>
      </c>
      <c r="Q1172" s="92"/>
      <c r="R1172" s="90" t="s">
        <v>772</v>
      </c>
      <c r="S1172" s="90"/>
      <c r="T1172" s="95" t="s">
        <v>66</v>
      </c>
      <c r="U1172" s="90"/>
    </row>
    <row r="1173" spans="1:21" ht="66" hidden="1" customHeight="1" x14ac:dyDescent="0.25">
      <c r="A1173" s="113" t="s">
        <v>2903</v>
      </c>
      <c r="B1173" s="90" t="s">
        <v>2904</v>
      </c>
      <c r="C1173" s="91" t="s">
        <v>2905</v>
      </c>
      <c r="D1173" s="91" t="s">
        <v>2905</v>
      </c>
      <c r="E1173" s="92" t="s">
        <v>2906</v>
      </c>
      <c r="F1173" s="90" t="s">
        <v>2603</v>
      </c>
      <c r="G1173" s="93" t="s">
        <v>52</v>
      </c>
      <c r="H1173" s="90"/>
      <c r="I1173" s="93" t="s">
        <v>53</v>
      </c>
      <c r="J1173" s="90" t="s">
        <v>54</v>
      </c>
      <c r="K1173" s="93" t="s">
        <v>55</v>
      </c>
      <c r="L1173" s="114">
        <v>43655</v>
      </c>
      <c r="M1173" s="114">
        <f>L1173+17</f>
        <v>43672</v>
      </c>
      <c r="N1173" s="114">
        <v>43664</v>
      </c>
      <c r="O1173" s="114">
        <v>43664</v>
      </c>
      <c r="P1173" s="96" t="s">
        <v>2907</v>
      </c>
      <c r="Q1173" s="96"/>
      <c r="R1173" s="90"/>
      <c r="S1173" s="90"/>
      <c r="T1173" s="95" t="s">
        <v>75</v>
      </c>
      <c r="U1173" s="90"/>
    </row>
    <row r="1174" spans="1:21" ht="66" hidden="1" customHeight="1" x14ac:dyDescent="0.25">
      <c r="A1174" s="113" t="s">
        <v>2903</v>
      </c>
      <c r="B1174" s="90" t="s">
        <v>2904</v>
      </c>
      <c r="C1174" s="90" t="s">
        <v>2908</v>
      </c>
      <c r="D1174" s="90"/>
      <c r="E1174" s="92" t="s">
        <v>2909</v>
      </c>
      <c r="F1174" s="90" t="s">
        <v>2497</v>
      </c>
      <c r="G1174" s="93" t="s">
        <v>52</v>
      </c>
      <c r="H1174" s="90"/>
      <c r="I1174" s="93">
        <v>1</v>
      </c>
      <c r="J1174" s="90" t="s">
        <v>72</v>
      </c>
      <c r="K1174" s="93" t="s">
        <v>55</v>
      </c>
      <c r="L1174" s="114">
        <v>44129</v>
      </c>
      <c r="M1174" s="114">
        <v>44136</v>
      </c>
      <c r="N1174" s="94">
        <v>44136</v>
      </c>
      <c r="O1174" s="94">
        <v>44136</v>
      </c>
      <c r="P1174" s="96" t="s">
        <v>2910</v>
      </c>
      <c r="Q1174" s="92"/>
      <c r="R1174" s="90" t="s">
        <v>2911</v>
      </c>
      <c r="S1174" s="90"/>
      <c r="T1174" s="95" t="s">
        <v>75</v>
      </c>
      <c r="U1174" s="90"/>
    </row>
    <row r="1175" spans="1:21" ht="66" hidden="1" customHeight="1" x14ac:dyDescent="0.25">
      <c r="A1175" s="113" t="s">
        <v>2912</v>
      </c>
      <c r="B1175" s="90" t="s">
        <v>10012</v>
      </c>
      <c r="C1175" s="91" t="s">
        <v>2914</v>
      </c>
      <c r="D1175" s="91" t="s">
        <v>2914</v>
      </c>
      <c r="E1175" s="92" t="s">
        <v>2915</v>
      </c>
      <c r="F1175" s="90" t="s">
        <v>2603</v>
      </c>
      <c r="G1175" s="93" t="s">
        <v>52</v>
      </c>
      <c r="H1175" s="90"/>
      <c r="I1175" s="93" t="s">
        <v>53</v>
      </c>
      <c r="J1175" s="90" t="s">
        <v>54</v>
      </c>
      <c r="K1175" s="93" t="s">
        <v>55</v>
      </c>
      <c r="L1175" s="114">
        <v>43656</v>
      </c>
      <c r="M1175" s="114">
        <f>L1175+17</f>
        <v>43673</v>
      </c>
      <c r="N1175" s="114">
        <v>43663</v>
      </c>
      <c r="O1175" s="114">
        <v>43663</v>
      </c>
      <c r="P1175" s="96" t="s">
        <v>2916</v>
      </c>
      <c r="Q1175" s="96"/>
      <c r="R1175" s="90" t="s">
        <v>117</v>
      </c>
      <c r="S1175" s="90"/>
      <c r="T1175" s="95" t="s">
        <v>75</v>
      </c>
      <c r="U1175" s="90"/>
    </row>
    <row r="1176" spans="1:21" ht="66" hidden="1" customHeight="1" x14ac:dyDescent="0.25">
      <c r="A1176" s="113" t="s">
        <v>2912</v>
      </c>
      <c r="B1176" s="90" t="s">
        <v>10012</v>
      </c>
      <c r="C1176" s="90" t="s">
        <v>2917</v>
      </c>
      <c r="D1176" s="90"/>
      <c r="E1176" s="92" t="s">
        <v>2909</v>
      </c>
      <c r="F1176" s="90" t="s">
        <v>2497</v>
      </c>
      <c r="G1176" s="93" t="s">
        <v>52</v>
      </c>
      <c r="H1176" s="90"/>
      <c r="I1176" s="93">
        <v>1</v>
      </c>
      <c r="J1176" s="90" t="s">
        <v>72</v>
      </c>
      <c r="K1176" s="93" t="s">
        <v>55</v>
      </c>
      <c r="L1176" s="190">
        <v>44125</v>
      </c>
      <c r="M1176" s="190">
        <v>44165</v>
      </c>
      <c r="N1176" s="127">
        <v>44150</v>
      </c>
      <c r="O1176" s="127">
        <v>44150</v>
      </c>
      <c r="P1176" s="96" t="s">
        <v>2918</v>
      </c>
      <c r="Q1176" s="92"/>
      <c r="R1176" s="90" t="s">
        <v>2919</v>
      </c>
      <c r="S1176" s="90"/>
      <c r="T1176" s="95" t="s">
        <v>66</v>
      </c>
      <c r="U1176" s="90"/>
    </row>
    <row r="1177" spans="1:21" ht="66" hidden="1" customHeight="1" x14ac:dyDescent="0.25">
      <c r="A1177" s="113" t="s">
        <v>2912</v>
      </c>
      <c r="B1177" s="90" t="s">
        <v>2278</v>
      </c>
      <c r="C1177" s="90" t="s">
        <v>2920</v>
      </c>
      <c r="D1177" s="90" t="s">
        <v>2920</v>
      </c>
      <c r="E1177" s="92" t="s">
        <v>2921</v>
      </c>
      <c r="F1177" s="90" t="s">
        <v>2497</v>
      </c>
      <c r="G1177" s="93" t="s">
        <v>52</v>
      </c>
      <c r="H1177" s="90"/>
      <c r="I1177" s="93">
        <v>1</v>
      </c>
      <c r="J1177" s="90" t="s">
        <v>54</v>
      </c>
      <c r="K1177" s="93" t="s">
        <v>55</v>
      </c>
      <c r="L1177" s="114">
        <v>43851</v>
      </c>
      <c r="M1177" s="114">
        <v>43853</v>
      </c>
      <c r="N1177" s="94">
        <v>43883</v>
      </c>
      <c r="O1177" s="94">
        <v>43883</v>
      </c>
      <c r="P1177" s="174"/>
      <c r="Q1177" s="92"/>
      <c r="R1177" s="90"/>
      <c r="S1177" s="90"/>
      <c r="T1177" s="95"/>
      <c r="U1177" s="90"/>
    </row>
    <row r="1178" spans="1:21" ht="66" hidden="1" customHeight="1" x14ac:dyDescent="0.25">
      <c r="A1178" s="89" t="s">
        <v>2922</v>
      </c>
      <c r="B1178" s="90" t="s">
        <v>2923</v>
      </c>
      <c r="C1178" s="90" t="s">
        <v>2924</v>
      </c>
      <c r="D1178" s="90" t="s">
        <v>2925</v>
      </c>
      <c r="E1178" s="92" t="s">
        <v>605</v>
      </c>
      <c r="F1178" s="90" t="s">
        <v>1340</v>
      </c>
      <c r="G1178" s="93" t="s">
        <v>168</v>
      </c>
      <c r="H1178" s="90"/>
      <c r="I1178" s="93" t="s">
        <v>53</v>
      </c>
      <c r="J1178" s="90" t="s">
        <v>72</v>
      </c>
      <c r="K1178" s="93" t="s">
        <v>55</v>
      </c>
      <c r="L1178" s="114">
        <v>44013</v>
      </c>
      <c r="M1178" s="114">
        <f t="shared" ref="M1178:M1187" si="18">L1178+30</f>
        <v>44043</v>
      </c>
      <c r="N1178" s="94">
        <v>44037</v>
      </c>
      <c r="O1178" s="94">
        <v>44037</v>
      </c>
      <c r="P1178" s="96" t="s">
        <v>2926</v>
      </c>
      <c r="Q1178" s="92"/>
      <c r="R1178" s="90" t="s">
        <v>2927</v>
      </c>
      <c r="S1178" s="90"/>
      <c r="T1178" s="95" t="s">
        <v>75</v>
      </c>
      <c r="U1178" s="90"/>
    </row>
    <row r="1179" spans="1:21" ht="66" hidden="1" customHeight="1" x14ac:dyDescent="0.25">
      <c r="A1179" s="89" t="s">
        <v>2922</v>
      </c>
      <c r="B1179" s="90" t="s">
        <v>2923</v>
      </c>
      <c r="C1179" s="90" t="s">
        <v>2924</v>
      </c>
      <c r="D1179" s="90" t="s">
        <v>2928</v>
      </c>
      <c r="E1179" s="92" t="s">
        <v>605</v>
      </c>
      <c r="F1179" s="155" t="s">
        <v>2929</v>
      </c>
      <c r="G1179" s="93" t="s">
        <v>168</v>
      </c>
      <c r="H1179" s="90"/>
      <c r="I1179" s="93" t="s">
        <v>53</v>
      </c>
      <c r="J1179" s="90" t="s">
        <v>72</v>
      </c>
      <c r="K1179" s="93" t="s">
        <v>55</v>
      </c>
      <c r="L1179" s="114">
        <v>44013</v>
      </c>
      <c r="M1179" s="114">
        <f t="shared" si="18"/>
        <v>44043</v>
      </c>
      <c r="N1179" s="94">
        <v>44037</v>
      </c>
      <c r="O1179" s="94">
        <v>44037</v>
      </c>
      <c r="P1179" s="92" t="s">
        <v>937</v>
      </c>
      <c r="Q1179" s="92"/>
      <c r="R1179" s="90" t="s">
        <v>2927</v>
      </c>
      <c r="S1179" s="90"/>
      <c r="T1179" s="95" t="s">
        <v>75</v>
      </c>
      <c r="U1179" s="90"/>
    </row>
    <row r="1180" spans="1:21" ht="66" hidden="1" customHeight="1" x14ac:dyDescent="0.25">
      <c r="A1180" s="89" t="s">
        <v>2922</v>
      </c>
      <c r="B1180" s="90" t="s">
        <v>2923</v>
      </c>
      <c r="C1180" s="90" t="s">
        <v>2924</v>
      </c>
      <c r="D1180" s="90" t="s">
        <v>2930</v>
      </c>
      <c r="E1180" s="92" t="s">
        <v>605</v>
      </c>
      <c r="F1180" s="90" t="s">
        <v>334</v>
      </c>
      <c r="G1180" s="93" t="s">
        <v>168</v>
      </c>
      <c r="H1180" s="90"/>
      <c r="I1180" s="93" t="s">
        <v>53</v>
      </c>
      <c r="J1180" s="90" t="s">
        <v>72</v>
      </c>
      <c r="K1180" s="93" t="s">
        <v>55</v>
      </c>
      <c r="L1180" s="114">
        <v>44013</v>
      </c>
      <c r="M1180" s="114">
        <f t="shared" si="18"/>
        <v>44043</v>
      </c>
      <c r="N1180" s="94">
        <v>44025</v>
      </c>
      <c r="O1180" s="94">
        <v>44030</v>
      </c>
      <c r="P1180" s="92" t="s">
        <v>2931</v>
      </c>
      <c r="Q1180" s="92"/>
      <c r="R1180" s="90" t="s">
        <v>2932</v>
      </c>
      <c r="S1180" s="90"/>
      <c r="T1180" s="95" t="s">
        <v>75</v>
      </c>
      <c r="U1180" s="90"/>
    </row>
    <row r="1181" spans="1:21" ht="66" hidden="1" customHeight="1" x14ac:dyDescent="0.25">
      <c r="A1181" s="89" t="s">
        <v>2922</v>
      </c>
      <c r="B1181" s="90" t="s">
        <v>2923</v>
      </c>
      <c r="C1181" s="90" t="s">
        <v>2924</v>
      </c>
      <c r="D1181" s="90" t="s">
        <v>2933</v>
      </c>
      <c r="E1181" s="92" t="s">
        <v>605</v>
      </c>
      <c r="F1181" s="90" t="s">
        <v>334</v>
      </c>
      <c r="G1181" s="93" t="s">
        <v>75</v>
      </c>
      <c r="H1181" s="90"/>
      <c r="I1181" s="93" t="s">
        <v>53</v>
      </c>
      <c r="J1181" s="90" t="s">
        <v>72</v>
      </c>
      <c r="K1181" s="93" t="s">
        <v>55</v>
      </c>
      <c r="L1181" s="114">
        <v>44197</v>
      </c>
      <c r="M1181" s="114">
        <f t="shared" si="18"/>
        <v>44227</v>
      </c>
      <c r="N1181" s="94">
        <v>44221</v>
      </c>
      <c r="O1181" s="94">
        <v>44223</v>
      </c>
      <c r="P1181" s="96" t="s">
        <v>2934</v>
      </c>
      <c r="Q1181" s="92"/>
      <c r="R1181" s="90" t="s">
        <v>2935</v>
      </c>
      <c r="S1181" s="90"/>
      <c r="T1181" s="95" t="s">
        <v>75</v>
      </c>
      <c r="U1181" s="90"/>
    </row>
    <row r="1182" spans="1:21" ht="66" hidden="1" customHeight="1" x14ac:dyDescent="0.25">
      <c r="A1182" s="89" t="s">
        <v>2922</v>
      </c>
      <c r="B1182" s="90" t="s">
        <v>2923</v>
      </c>
      <c r="C1182" s="90" t="s">
        <v>2924</v>
      </c>
      <c r="D1182" s="90" t="s">
        <v>2936</v>
      </c>
      <c r="E1182" s="92" t="s">
        <v>605</v>
      </c>
      <c r="F1182" s="90" t="s">
        <v>2711</v>
      </c>
      <c r="G1182" s="93" t="s">
        <v>168</v>
      </c>
      <c r="H1182" s="90"/>
      <c r="I1182" s="93" t="s">
        <v>53</v>
      </c>
      <c r="J1182" s="90" t="s">
        <v>72</v>
      </c>
      <c r="K1182" s="93" t="s">
        <v>55</v>
      </c>
      <c r="L1182" s="114">
        <v>44013</v>
      </c>
      <c r="M1182" s="114">
        <f t="shared" si="18"/>
        <v>44043</v>
      </c>
      <c r="N1182" s="94">
        <v>44037</v>
      </c>
      <c r="O1182" s="94">
        <v>44037</v>
      </c>
      <c r="P1182" s="92" t="s">
        <v>937</v>
      </c>
      <c r="Q1182" s="92"/>
      <c r="R1182" s="90" t="s">
        <v>2927</v>
      </c>
      <c r="S1182" s="90"/>
      <c r="T1182" s="95" t="s">
        <v>75</v>
      </c>
      <c r="U1182" s="90"/>
    </row>
    <row r="1183" spans="1:21" ht="66" hidden="1" customHeight="1" x14ac:dyDescent="0.25">
      <c r="A1183" s="89" t="s">
        <v>2922</v>
      </c>
      <c r="B1183" s="90" t="s">
        <v>2923</v>
      </c>
      <c r="C1183" s="90" t="s">
        <v>2924</v>
      </c>
      <c r="D1183" s="90" t="s">
        <v>2937</v>
      </c>
      <c r="E1183" s="92" t="s">
        <v>605</v>
      </c>
      <c r="F1183" s="90" t="s">
        <v>2938</v>
      </c>
      <c r="G1183" s="93" t="s">
        <v>168</v>
      </c>
      <c r="H1183" s="90"/>
      <c r="I1183" s="93" t="s">
        <v>53</v>
      </c>
      <c r="J1183" s="90" t="s">
        <v>72</v>
      </c>
      <c r="K1183" s="93" t="s">
        <v>55</v>
      </c>
      <c r="L1183" s="114">
        <v>44013</v>
      </c>
      <c r="M1183" s="114">
        <f t="shared" si="18"/>
        <v>44043</v>
      </c>
      <c r="N1183" s="94">
        <v>44025</v>
      </c>
      <c r="O1183" s="94">
        <v>44030</v>
      </c>
      <c r="P1183" s="92" t="s">
        <v>937</v>
      </c>
      <c r="Q1183" s="92"/>
      <c r="R1183" s="90" t="s">
        <v>2932</v>
      </c>
      <c r="S1183" s="90"/>
      <c r="T1183" s="95" t="s">
        <v>75</v>
      </c>
      <c r="U1183" s="90"/>
    </row>
    <row r="1184" spans="1:21" ht="66" hidden="1" customHeight="1" x14ac:dyDescent="0.25">
      <c r="A1184" s="89" t="s">
        <v>2922</v>
      </c>
      <c r="B1184" s="90" t="s">
        <v>2923</v>
      </c>
      <c r="C1184" s="90" t="s">
        <v>2924</v>
      </c>
      <c r="D1184" s="90" t="s">
        <v>2939</v>
      </c>
      <c r="E1184" s="92" t="s">
        <v>605</v>
      </c>
      <c r="F1184" s="90" t="s">
        <v>1204</v>
      </c>
      <c r="G1184" s="93" t="s">
        <v>168</v>
      </c>
      <c r="H1184" s="90"/>
      <c r="I1184" s="93" t="s">
        <v>53</v>
      </c>
      <c r="J1184" s="90" t="s">
        <v>72</v>
      </c>
      <c r="K1184" s="93" t="s">
        <v>55</v>
      </c>
      <c r="L1184" s="114">
        <v>44013</v>
      </c>
      <c r="M1184" s="114">
        <f t="shared" si="18"/>
        <v>44043</v>
      </c>
      <c r="N1184" s="94">
        <v>44025</v>
      </c>
      <c r="O1184" s="94">
        <v>44030</v>
      </c>
      <c r="P1184" s="96" t="s">
        <v>2940</v>
      </c>
      <c r="Q1184" s="92"/>
      <c r="R1184" s="90" t="s">
        <v>2932</v>
      </c>
      <c r="S1184" s="90"/>
      <c r="T1184" s="95" t="s">
        <v>75</v>
      </c>
      <c r="U1184" s="90"/>
    </row>
    <row r="1185" spans="1:21" ht="66" hidden="1" customHeight="1" x14ac:dyDescent="0.25">
      <c r="A1185" s="89" t="s">
        <v>2922</v>
      </c>
      <c r="B1185" s="90" t="s">
        <v>2923</v>
      </c>
      <c r="C1185" s="90" t="s">
        <v>2924</v>
      </c>
      <c r="D1185" s="90" t="s">
        <v>2941</v>
      </c>
      <c r="E1185" s="92" t="s">
        <v>605</v>
      </c>
      <c r="F1185" s="90" t="s">
        <v>2942</v>
      </c>
      <c r="G1185" s="93" t="s">
        <v>703</v>
      </c>
      <c r="H1185" s="90"/>
      <c r="I1185" s="93" t="s">
        <v>53</v>
      </c>
      <c r="J1185" s="90" t="s">
        <v>72</v>
      </c>
      <c r="K1185" s="93" t="s">
        <v>55</v>
      </c>
      <c r="L1185" s="114">
        <v>43983</v>
      </c>
      <c r="M1185" s="114">
        <f t="shared" si="18"/>
        <v>44013</v>
      </c>
      <c r="N1185" s="94">
        <v>44002</v>
      </c>
      <c r="O1185" s="94">
        <v>44002</v>
      </c>
      <c r="P1185" s="92" t="s">
        <v>2943</v>
      </c>
      <c r="Q1185" s="92"/>
      <c r="R1185" s="90" t="s">
        <v>1988</v>
      </c>
      <c r="S1185" s="90"/>
      <c r="T1185" s="95" t="s">
        <v>75</v>
      </c>
      <c r="U1185" s="90"/>
    </row>
    <row r="1186" spans="1:21" ht="66" hidden="1" customHeight="1" x14ac:dyDescent="0.25">
      <c r="A1186" s="89" t="s">
        <v>2922</v>
      </c>
      <c r="B1186" s="90" t="s">
        <v>2923</v>
      </c>
      <c r="C1186" s="90" t="s">
        <v>2924</v>
      </c>
      <c r="D1186" s="90" t="s">
        <v>2944</v>
      </c>
      <c r="E1186" s="92" t="s">
        <v>605</v>
      </c>
      <c r="F1186" s="90" t="s">
        <v>2942</v>
      </c>
      <c r="G1186" s="93" t="s">
        <v>168</v>
      </c>
      <c r="H1186" s="90"/>
      <c r="I1186" s="93" t="s">
        <v>53</v>
      </c>
      <c r="J1186" s="90" t="s">
        <v>72</v>
      </c>
      <c r="K1186" s="93" t="s">
        <v>55</v>
      </c>
      <c r="L1186" s="114">
        <v>44013</v>
      </c>
      <c r="M1186" s="114">
        <f t="shared" si="18"/>
        <v>44043</v>
      </c>
      <c r="N1186" s="94">
        <v>44025</v>
      </c>
      <c r="O1186" s="94">
        <v>44030</v>
      </c>
      <c r="P1186" s="92" t="s">
        <v>937</v>
      </c>
      <c r="Q1186" s="92"/>
      <c r="R1186" s="90" t="s">
        <v>2932</v>
      </c>
      <c r="S1186" s="90"/>
      <c r="T1186" s="95" t="s">
        <v>75</v>
      </c>
      <c r="U1186" s="90"/>
    </row>
    <row r="1187" spans="1:21" ht="66" hidden="1" customHeight="1" x14ac:dyDescent="0.25">
      <c r="A1187" s="89" t="s">
        <v>2922</v>
      </c>
      <c r="B1187" s="90" t="s">
        <v>2923</v>
      </c>
      <c r="C1187" s="90" t="s">
        <v>2924</v>
      </c>
      <c r="D1187" s="90" t="s">
        <v>2945</v>
      </c>
      <c r="E1187" s="92" t="s">
        <v>605</v>
      </c>
      <c r="F1187" s="90" t="s">
        <v>2942</v>
      </c>
      <c r="G1187" s="93" t="s">
        <v>703</v>
      </c>
      <c r="H1187" s="90"/>
      <c r="I1187" s="93" t="s">
        <v>53</v>
      </c>
      <c r="J1187" s="90" t="s">
        <v>72</v>
      </c>
      <c r="K1187" s="93" t="s">
        <v>55</v>
      </c>
      <c r="L1187" s="114">
        <v>44044</v>
      </c>
      <c r="M1187" s="114">
        <f t="shared" si="18"/>
        <v>44074</v>
      </c>
      <c r="N1187" s="94">
        <v>44062</v>
      </c>
      <c r="O1187" s="94">
        <v>44062</v>
      </c>
      <c r="P1187" s="92" t="s">
        <v>2946</v>
      </c>
      <c r="Q1187" s="92"/>
      <c r="R1187" s="90" t="s">
        <v>417</v>
      </c>
      <c r="S1187" s="90"/>
      <c r="T1187" s="95" t="s">
        <v>75</v>
      </c>
      <c r="U1187" s="90"/>
    </row>
    <row r="1188" spans="1:21" ht="66" hidden="1" customHeight="1" x14ac:dyDescent="0.25">
      <c r="A1188" s="89" t="s">
        <v>2922</v>
      </c>
      <c r="B1188" s="90" t="s">
        <v>2923</v>
      </c>
      <c r="C1188" s="90" t="s">
        <v>2924</v>
      </c>
      <c r="D1188" s="90" t="s">
        <v>2947</v>
      </c>
      <c r="E1188" s="92" t="s">
        <v>605</v>
      </c>
      <c r="F1188" s="90" t="s">
        <v>2942</v>
      </c>
      <c r="G1188" s="93" t="s">
        <v>703</v>
      </c>
      <c r="H1188" s="90"/>
      <c r="I1188" s="93" t="s">
        <v>53</v>
      </c>
      <c r="J1188" s="90" t="s">
        <v>72</v>
      </c>
      <c r="K1188" s="93" t="s">
        <v>55</v>
      </c>
      <c r="L1188" s="114">
        <v>44075</v>
      </c>
      <c r="M1188" s="114">
        <f>EOMONTH(L1188,0)</f>
        <v>44104</v>
      </c>
      <c r="N1188" s="94">
        <v>44088</v>
      </c>
      <c r="O1188" s="94">
        <v>44088</v>
      </c>
      <c r="P1188" s="96" t="s">
        <v>2948</v>
      </c>
      <c r="Q1188" s="92"/>
      <c r="R1188" s="90" t="s">
        <v>203</v>
      </c>
      <c r="S1188" s="90"/>
      <c r="T1188" s="95" t="s">
        <v>75</v>
      </c>
      <c r="U1188" s="90"/>
    </row>
    <row r="1189" spans="1:21" ht="66" hidden="1" customHeight="1" x14ac:dyDescent="0.25">
      <c r="A1189" s="89" t="s">
        <v>2922</v>
      </c>
      <c r="B1189" s="90" t="s">
        <v>2923</v>
      </c>
      <c r="C1189" s="90" t="s">
        <v>2924</v>
      </c>
      <c r="D1189" s="90" t="s">
        <v>2949</v>
      </c>
      <c r="E1189" s="92" t="s">
        <v>605</v>
      </c>
      <c r="F1189" s="90" t="s">
        <v>2942</v>
      </c>
      <c r="G1189" s="93" t="s">
        <v>703</v>
      </c>
      <c r="H1189" s="90"/>
      <c r="I1189" s="93" t="s">
        <v>53</v>
      </c>
      <c r="J1189" s="90" t="s">
        <v>72</v>
      </c>
      <c r="K1189" s="93" t="s">
        <v>55</v>
      </c>
      <c r="L1189" s="114">
        <v>44105</v>
      </c>
      <c r="M1189" s="114">
        <f>L1189+30</f>
        <v>44135</v>
      </c>
      <c r="N1189" s="94">
        <v>44123</v>
      </c>
      <c r="O1189" s="94">
        <v>44123</v>
      </c>
      <c r="P1189" s="96" t="s">
        <v>2950</v>
      </c>
      <c r="Q1189" s="92"/>
      <c r="R1189" s="90" t="s">
        <v>2951</v>
      </c>
      <c r="S1189" s="90"/>
      <c r="T1189" s="95" t="s">
        <v>75</v>
      </c>
      <c r="U1189" s="90"/>
    </row>
    <row r="1190" spans="1:21" ht="66" hidden="1" customHeight="1" x14ac:dyDescent="0.25">
      <c r="A1190" s="89" t="s">
        <v>2922</v>
      </c>
      <c r="B1190" s="90" t="s">
        <v>2923</v>
      </c>
      <c r="C1190" s="90" t="s">
        <v>2924</v>
      </c>
      <c r="D1190" s="90" t="s">
        <v>2952</v>
      </c>
      <c r="E1190" s="92" t="s">
        <v>605</v>
      </c>
      <c r="F1190" s="90" t="s">
        <v>2942</v>
      </c>
      <c r="G1190" s="93" t="s">
        <v>703</v>
      </c>
      <c r="H1190" s="90"/>
      <c r="I1190" s="93" t="s">
        <v>53</v>
      </c>
      <c r="J1190" s="90" t="s">
        <v>72</v>
      </c>
      <c r="K1190" s="93" t="s">
        <v>55</v>
      </c>
      <c r="L1190" s="114">
        <v>44136</v>
      </c>
      <c r="M1190" s="114">
        <f>EOMONTH(L1190,0)</f>
        <v>44165</v>
      </c>
      <c r="N1190" s="94">
        <v>44154</v>
      </c>
      <c r="O1190" s="94">
        <v>44154</v>
      </c>
      <c r="P1190" s="96" t="s">
        <v>2953</v>
      </c>
      <c r="Q1190" s="92"/>
      <c r="R1190" s="90" t="s">
        <v>2954</v>
      </c>
      <c r="S1190" s="90"/>
      <c r="T1190" s="95" t="s">
        <v>75</v>
      </c>
      <c r="U1190" s="90"/>
    </row>
    <row r="1191" spans="1:21" ht="66" hidden="1" customHeight="1" x14ac:dyDescent="0.25">
      <c r="A1191" s="89" t="s">
        <v>2922</v>
      </c>
      <c r="B1191" s="90" t="s">
        <v>2923</v>
      </c>
      <c r="C1191" s="90" t="s">
        <v>2924</v>
      </c>
      <c r="D1191" s="90" t="s">
        <v>2955</v>
      </c>
      <c r="E1191" s="92" t="s">
        <v>605</v>
      </c>
      <c r="F1191" s="90" t="s">
        <v>2942</v>
      </c>
      <c r="G1191" s="93" t="s">
        <v>703</v>
      </c>
      <c r="H1191" s="90"/>
      <c r="I1191" s="93" t="s">
        <v>53</v>
      </c>
      <c r="J1191" s="90" t="s">
        <v>72</v>
      </c>
      <c r="K1191" s="93" t="s">
        <v>55</v>
      </c>
      <c r="L1191" s="114">
        <v>44166</v>
      </c>
      <c r="M1191" s="114">
        <f>L1191+30</f>
        <v>44196</v>
      </c>
      <c r="N1191" s="94">
        <v>44175</v>
      </c>
      <c r="O1191" s="94">
        <v>44175</v>
      </c>
      <c r="P1191" s="96" t="s">
        <v>2956</v>
      </c>
      <c r="Q1191" s="92"/>
      <c r="R1191" s="90" t="s">
        <v>176</v>
      </c>
      <c r="S1191" s="90"/>
      <c r="T1191" s="95" t="s">
        <v>75</v>
      </c>
      <c r="U1191" s="90"/>
    </row>
    <row r="1192" spans="1:21" ht="66" hidden="1" customHeight="1" x14ac:dyDescent="0.25">
      <c r="A1192" s="89" t="s">
        <v>2922</v>
      </c>
      <c r="B1192" s="90" t="s">
        <v>2923</v>
      </c>
      <c r="C1192" s="90" t="s">
        <v>2924</v>
      </c>
      <c r="D1192" s="90" t="s">
        <v>2957</v>
      </c>
      <c r="E1192" s="92" t="s">
        <v>605</v>
      </c>
      <c r="F1192" s="90" t="s">
        <v>2942</v>
      </c>
      <c r="G1192" s="93" t="s">
        <v>703</v>
      </c>
      <c r="H1192" s="90"/>
      <c r="I1192" s="93" t="s">
        <v>53</v>
      </c>
      <c r="J1192" s="90" t="s">
        <v>72</v>
      </c>
      <c r="K1192" s="93" t="s">
        <v>55</v>
      </c>
      <c r="L1192" s="114">
        <v>44197</v>
      </c>
      <c r="M1192" s="114">
        <f>L1192+30</f>
        <v>44227</v>
      </c>
      <c r="N1192" s="94">
        <v>44217</v>
      </c>
      <c r="O1192" s="94">
        <v>44217</v>
      </c>
      <c r="P1192" s="96" t="s">
        <v>2958</v>
      </c>
      <c r="Q1192" s="92"/>
      <c r="R1192" s="90" t="s">
        <v>1676</v>
      </c>
      <c r="S1192" s="90"/>
      <c r="T1192" s="95" t="s">
        <v>75</v>
      </c>
      <c r="U1192" s="90"/>
    </row>
    <row r="1193" spans="1:21" ht="66" hidden="1" customHeight="1" x14ac:dyDescent="0.25">
      <c r="A1193" s="89" t="s">
        <v>2922</v>
      </c>
      <c r="B1193" s="90" t="s">
        <v>2923</v>
      </c>
      <c r="C1193" s="90" t="s">
        <v>2924</v>
      </c>
      <c r="D1193" s="90" t="s">
        <v>2959</v>
      </c>
      <c r="E1193" s="92" t="s">
        <v>605</v>
      </c>
      <c r="F1193" s="90" t="s">
        <v>2942</v>
      </c>
      <c r="G1193" s="93" t="s">
        <v>703</v>
      </c>
      <c r="H1193" s="90"/>
      <c r="I1193" s="93" t="s">
        <v>53</v>
      </c>
      <c r="J1193" s="90" t="s">
        <v>72</v>
      </c>
      <c r="K1193" s="93" t="s">
        <v>55</v>
      </c>
      <c r="L1193" s="114">
        <v>44228</v>
      </c>
      <c r="M1193" s="114">
        <f>EOMONTH(L1193,0)</f>
        <v>44255</v>
      </c>
      <c r="N1193" s="94">
        <v>44253</v>
      </c>
      <c r="O1193" s="94">
        <v>44253</v>
      </c>
      <c r="P1193" s="96" t="s">
        <v>2960</v>
      </c>
      <c r="Q1193" s="92"/>
      <c r="R1193" s="90" t="s">
        <v>1676</v>
      </c>
      <c r="S1193" s="90"/>
      <c r="T1193" s="95" t="s">
        <v>75</v>
      </c>
      <c r="U1193" s="90"/>
    </row>
    <row r="1194" spans="1:21" ht="66" hidden="1" customHeight="1" x14ac:dyDescent="0.25">
      <c r="A1194" s="89" t="s">
        <v>2922</v>
      </c>
      <c r="B1194" s="90" t="s">
        <v>2923</v>
      </c>
      <c r="C1194" s="90" t="s">
        <v>2924</v>
      </c>
      <c r="D1194" s="90" t="s">
        <v>2961</v>
      </c>
      <c r="E1194" s="92" t="s">
        <v>605</v>
      </c>
      <c r="F1194" s="90" t="s">
        <v>2942</v>
      </c>
      <c r="G1194" s="93" t="s">
        <v>703</v>
      </c>
      <c r="H1194" s="90"/>
      <c r="I1194" s="93" t="s">
        <v>53</v>
      </c>
      <c r="J1194" s="90" t="s">
        <v>72</v>
      </c>
      <c r="K1194" s="93" t="s">
        <v>55</v>
      </c>
      <c r="L1194" s="114">
        <v>44256</v>
      </c>
      <c r="M1194" s="114">
        <f>EOMONTH(L1194,0)</f>
        <v>44286</v>
      </c>
      <c r="N1194" s="94">
        <v>44272</v>
      </c>
      <c r="O1194" s="94">
        <v>44272</v>
      </c>
      <c r="P1194" s="92" t="s">
        <v>2946</v>
      </c>
      <c r="Q1194" s="92"/>
      <c r="R1194" s="90" t="s">
        <v>2962</v>
      </c>
      <c r="S1194" s="90"/>
      <c r="T1194" s="95" t="s">
        <v>75</v>
      </c>
      <c r="U1194" s="90"/>
    </row>
    <row r="1195" spans="1:21" ht="66" hidden="1" customHeight="1" x14ac:dyDescent="0.25">
      <c r="A1195" s="89" t="s">
        <v>2922</v>
      </c>
      <c r="B1195" s="90" t="s">
        <v>2923</v>
      </c>
      <c r="C1195" s="90" t="s">
        <v>2924</v>
      </c>
      <c r="D1195" s="90" t="s">
        <v>2963</v>
      </c>
      <c r="E1195" s="92" t="s">
        <v>605</v>
      </c>
      <c r="F1195" s="90" t="s">
        <v>2942</v>
      </c>
      <c r="G1195" s="93" t="s">
        <v>703</v>
      </c>
      <c r="H1195" s="90"/>
      <c r="I1195" s="93" t="s">
        <v>53</v>
      </c>
      <c r="J1195" s="90" t="s">
        <v>72</v>
      </c>
      <c r="K1195" s="93" t="s">
        <v>55</v>
      </c>
      <c r="L1195" s="114">
        <v>44287</v>
      </c>
      <c r="M1195" s="114">
        <f>EOMONTH(L1195,0)</f>
        <v>44316</v>
      </c>
      <c r="N1195" s="94">
        <v>44302</v>
      </c>
      <c r="O1195" s="94">
        <v>44302</v>
      </c>
      <c r="P1195" s="96" t="s">
        <v>2964</v>
      </c>
      <c r="Q1195" s="92"/>
      <c r="R1195" s="90" t="s">
        <v>2965</v>
      </c>
      <c r="S1195" s="90"/>
      <c r="T1195" s="95" t="s">
        <v>75</v>
      </c>
      <c r="U1195" s="90"/>
    </row>
    <row r="1196" spans="1:21" ht="66" hidden="1" customHeight="1" x14ac:dyDescent="0.25">
      <c r="A1196" s="89" t="s">
        <v>2922</v>
      </c>
      <c r="B1196" s="90" t="s">
        <v>2923</v>
      </c>
      <c r="C1196" s="90" t="s">
        <v>2924</v>
      </c>
      <c r="D1196" s="90" t="s">
        <v>2966</v>
      </c>
      <c r="E1196" s="92" t="s">
        <v>605</v>
      </c>
      <c r="F1196" s="90" t="s">
        <v>2942</v>
      </c>
      <c r="G1196" s="93" t="s">
        <v>703</v>
      </c>
      <c r="H1196" s="90"/>
      <c r="I1196" s="93" t="s">
        <v>53</v>
      </c>
      <c r="J1196" s="90" t="s">
        <v>72</v>
      </c>
      <c r="K1196" s="93" t="s">
        <v>55</v>
      </c>
      <c r="L1196" s="114">
        <v>44317</v>
      </c>
      <c r="M1196" s="114">
        <f>EOMONTH(L1196,0)</f>
        <v>44347</v>
      </c>
      <c r="N1196" s="94">
        <v>44344</v>
      </c>
      <c r="O1196" s="94">
        <v>44344</v>
      </c>
      <c r="P1196" s="92" t="s">
        <v>2946</v>
      </c>
      <c r="Q1196" s="92"/>
      <c r="R1196" s="90" t="s">
        <v>197</v>
      </c>
      <c r="S1196" s="90"/>
      <c r="T1196" s="95" t="s">
        <v>75</v>
      </c>
      <c r="U1196" s="90"/>
    </row>
    <row r="1197" spans="1:21" ht="66" hidden="1" customHeight="1" x14ac:dyDescent="0.25">
      <c r="A1197" s="89" t="s">
        <v>2922</v>
      </c>
      <c r="B1197" s="90" t="s">
        <v>2923</v>
      </c>
      <c r="C1197" s="90" t="s">
        <v>2924</v>
      </c>
      <c r="D1197" s="90" t="s">
        <v>2967</v>
      </c>
      <c r="E1197" s="92" t="s">
        <v>605</v>
      </c>
      <c r="F1197" s="90" t="s">
        <v>2968</v>
      </c>
      <c r="G1197" s="93" t="s">
        <v>52</v>
      </c>
      <c r="H1197" s="90"/>
      <c r="I1197" s="93" t="s">
        <v>53</v>
      </c>
      <c r="J1197" s="90" t="s">
        <v>72</v>
      </c>
      <c r="K1197" s="93" t="s">
        <v>55</v>
      </c>
      <c r="L1197" s="114">
        <v>44013</v>
      </c>
      <c r="M1197" s="114">
        <f>L1197+30</f>
        <v>44043</v>
      </c>
      <c r="N1197" s="94">
        <v>44025</v>
      </c>
      <c r="O1197" s="94">
        <v>44030</v>
      </c>
      <c r="P1197" s="92" t="s">
        <v>2969</v>
      </c>
      <c r="Q1197" s="92"/>
      <c r="R1197" s="90"/>
      <c r="S1197" s="90"/>
      <c r="T1197" s="95"/>
      <c r="U1197" s="90" t="s">
        <v>2970</v>
      </c>
    </row>
    <row r="1198" spans="1:21" ht="66" hidden="1" customHeight="1" x14ac:dyDescent="0.25">
      <c r="A1198" s="89" t="s">
        <v>2922</v>
      </c>
      <c r="B1198" s="90" t="s">
        <v>2923</v>
      </c>
      <c r="C1198" s="90" t="s">
        <v>2924</v>
      </c>
      <c r="D1198" s="90" t="s">
        <v>2971</v>
      </c>
      <c r="E1198" s="92" t="s">
        <v>605</v>
      </c>
      <c r="F1198" s="90" t="s">
        <v>2972</v>
      </c>
      <c r="G1198" s="93" t="s">
        <v>168</v>
      </c>
      <c r="H1198" s="90"/>
      <c r="I1198" s="93" t="s">
        <v>53</v>
      </c>
      <c r="J1198" s="90" t="s">
        <v>72</v>
      </c>
      <c r="K1198" s="93" t="s">
        <v>55</v>
      </c>
      <c r="L1198" s="114">
        <v>44287</v>
      </c>
      <c r="M1198" s="114">
        <f>EOMONTH(L1198,0)</f>
        <v>44316</v>
      </c>
      <c r="N1198" s="94">
        <v>44310</v>
      </c>
      <c r="O1198" s="94">
        <v>44310</v>
      </c>
      <c r="P1198" s="92" t="s">
        <v>2973</v>
      </c>
      <c r="Q1198" s="92"/>
      <c r="R1198" s="90" t="s">
        <v>1285</v>
      </c>
      <c r="S1198" s="90"/>
      <c r="T1198" s="95" t="s">
        <v>75</v>
      </c>
      <c r="U1198" s="90"/>
    </row>
    <row r="1199" spans="1:21" ht="66" hidden="1" customHeight="1" x14ac:dyDescent="0.25">
      <c r="A1199" s="89" t="s">
        <v>2922</v>
      </c>
      <c r="B1199" s="90" t="s">
        <v>2923</v>
      </c>
      <c r="C1199" s="90" t="s">
        <v>2924</v>
      </c>
      <c r="D1199" s="90" t="s">
        <v>2967</v>
      </c>
      <c r="E1199" s="92" t="s">
        <v>605</v>
      </c>
      <c r="F1199" s="90" t="s">
        <v>2974</v>
      </c>
      <c r="G1199" s="93" t="s">
        <v>168</v>
      </c>
      <c r="H1199" s="90"/>
      <c r="I1199" s="93" t="s">
        <v>53</v>
      </c>
      <c r="J1199" s="90" t="s">
        <v>72</v>
      </c>
      <c r="K1199" s="93" t="s">
        <v>55</v>
      </c>
      <c r="L1199" s="114">
        <v>44287</v>
      </c>
      <c r="M1199" s="114">
        <f>EOMONTH(L1199,0)</f>
        <v>44316</v>
      </c>
      <c r="N1199" s="94">
        <v>44310</v>
      </c>
      <c r="O1199" s="94">
        <v>44310</v>
      </c>
      <c r="P1199" s="92" t="s">
        <v>2975</v>
      </c>
      <c r="Q1199" s="92"/>
      <c r="R1199" s="90" t="s">
        <v>381</v>
      </c>
      <c r="S1199" s="90"/>
      <c r="T1199" s="95"/>
      <c r="U1199" s="90" t="s">
        <v>2976</v>
      </c>
    </row>
    <row r="1200" spans="1:21" ht="66" hidden="1" customHeight="1" x14ac:dyDescent="0.25">
      <c r="A1200" s="89" t="s">
        <v>2922</v>
      </c>
      <c r="B1200" s="90" t="s">
        <v>2923</v>
      </c>
      <c r="C1200" s="90" t="s">
        <v>2924</v>
      </c>
      <c r="D1200" s="90" t="s">
        <v>2977</v>
      </c>
      <c r="E1200" s="92" t="s">
        <v>605</v>
      </c>
      <c r="F1200" s="90" t="s">
        <v>2978</v>
      </c>
      <c r="G1200" s="93" t="s">
        <v>168</v>
      </c>
      <c r="H1200" s="90"/>
      <c r="I1200" s="93" t="s">
        <v>53</v>
      </c>
      <c r="J1200" s="90" t="s">
        <v>72</v>
      </c>
      <c r="K1200" s="93" t="s">
        <v>55</v>
      </c>
      <c r="L1200" s="114">
        <v>44287</v>
      </c>
      <c r="M1200" s="114">
        <f>EOMONTH(L1200,0)</f>
        <v>44316</v>
      </c>
      <c r="N1200" s="94">
        <v>44310</v>
      </c>
      <c r="O1200" s="94">
        <v>44310</v>
      </c>
      <c r="P1200" s="92" t="s">
        <v>2979</v>
      </c>
      <c r="Q1200" s="92"/>
      <c r="R1200" s="90" t="s">
        <v>1285</v>
      </c>
      <c r="S1200" s="90"/>
      <c r="T1200" s="95" t="s">
        <v>75</v>
      </c>
      <c r="U1200" s="90"/>
    </row>
    <row r="1201" spans="1:21" ht="66" hidden="1" customHeight="1" x14ac:dyDescent="0.25">
      <c r="A1201" s="89" t="s">
        <v>2922</v>
      </c>
      <c r="B1201" s="90" t="s">
        <v>2923</v>
      </c>
      <c r="C1201" s="90" t="s">
        <v>2924</v>
      </c>
      <c r="D1201" s="90" t="s">
        <v>2980</v>
      </c>
      <c r="E1201" s="92" t="s">
        <v>605</v>
      </c>
      <c r="F1201" s="90" t="s">
        <v>337</v>
      </c>
      <c r="G1201" s="93" t="s">
        <v>703</v>
      </c>
      <c r="H1201" s="90"/>
      <c r="I1201" s="93" t="s">
        <v>53</v>
      </c>
      <c r="J1201" s="90" t="s">
        <v>72</v>
      </c>
      <c r="K1201" s="93" t="s">
        <v>55</v>
      </c>
      <c r="L1201" s="114">
        <v>43983</v>
      </c>
      <c r="M1201" s="114">
        <f t="shared" ref="M1201:M1208" si="19">L1201+29</f>
        <v>44012</v>
      </c>
      <c r="N1201" s="94">
        <v>44001</v>
      </c>
      <c r="O1201" s="94">
        <v>44001</v>
      </c>
      <c r="P1201" s="92" t="s">
        <v>2981</v>
      </c>
      <c r="Q1201" s="92"/>
      <c r="R1201" s="90" t="s">
        <v>2982</v>
      </c>
      <c r="S1201" s="90"/>
      <c r="T1201" s="95" t="s">
        <v>75</v>
      </c>
      <c r="U1201" s="90"/>
    </row>
    <row r="1202" spans="1:21" ht="66" hidden="1" customHeight="1" x14ac:dyDescent="0.25">
      <c r="A1202" s="89" t="s">
        <v>2922</v>
      </c>
      <c r="B1202" s="90" t="s">
        <v>2923</v>
      </c>
      <c r="C1202" s="90" t="s">
        <v>2924</v>
      </c>
      <c r="D1202" s="90" t="s">
        <v>2983</v>
      </c>
      <c r="E1202" s="92" t="s">
        <v>605</v>
      </c>
      <c r="F1202" s="90" t="s">
        <v>337</v>
      </c>
      <c r="G1202" s="93" t="s">
        <v>168</v>
      </c>
      <c r="H1202" s="90"/>
      <c r="I1202" s="93" t="s">
        <v>53</v>
      </c>
      <c r="J1202" s="90" t="s">
        <v>72</v>
      </c>
      <c r="K1202" s="93" t="s">
        <v>55</v>
      </c>
      <c r="L1202" s="114">
        <v>44013</v>
      </c>
      <c r="M1202" s="114">
        <f t="shared" si="19"/>
        <v>44042</v>
      </c>
      <c r="N1202" s="94">
        <v>44025</v>
      </c>
      <c r="O1202" s="94">
        <v>44030</v>
      </c>
      <c r="P1202" s="92" t="s">
        <v>937</v>
      </c>
      <c r="Q1202" s="92"/>
      <c r="R1202" s="90" t="s">
        <v>2984</v>
      </c>
      <c r="S1202" s="90"/>
      <c r="T1202" s="95" t="s">
        <v>75</v>
      </c>
      <c r="U1202" s="90"/>
    </row>
    <row r="1203" spans="1:21" ht="66" hidden="1" customHeight="1" x14ac:dyDescent="0.25">
      <c r="A1203" s="89" t="s">
        <v>2922</v>
      </c>
      <c r="B1203" s="90" t="s">
        <v>2923</v>
      </c>
      <c r="C1203" s="90" t="s">
        <v>2924</v>
      </c>
      <c r="D1203" s="90" t="s">
        <v>2985</v>
      </c>
      <c r="E1203" s="92" t="s">
        <v>605</v>
      </c>
      <c r="F1203" s="90" t="s">
        <v>337</v>
      </c>
      <c r="G1203" s="93" t="s">
        <v>703</v>
      </c>
      <c r="H1203" s="90"/>
      <c r="I1203" s="93" t="s">
        <v>53</v>
      </c>
      <c r="J1203" s="90" t="s">
        <v>72</v>
      </c>
      <c r="K1203" s="93" t="s">
        <v>55</v>
      </c>
      <c r="L1203" s="114">
        <v>44044</v>
      </c>
      <c r="M1203" s="114">
        <f t="shared" si="19"/>
        <v>44073</v>
      </c>
      <c r="N1203" s="94">
        <v>44062</v>
      </c>
      <c r="O1203" s="94">
        <v>44062</v>
      </c>
      <c r="P1203" s="92" t="s">
        <v>2986</v>
      </c>
      <c r="Q1203" s="92"/>
      <c r="R1203" s="90" t="s">
        <v>417</v>
      </c>
      <c r="S1203" s="90"/>
      <c r="T1203" s="95" t="s">
        <v>75</v>
      </c>
      <c r="U1203" s="90"/>
    </row>
    <row r="1204" spans="1:21" ht="66" hidden="1" customHeight="1" x14ac:dyDescent="0.25">
      <c r="A1204" s="89" t="s">
        <v>2922</v>
      </c>
      <c r="B1204" s="90" t="s">
        <v>2923</v>
      </c>
      <c r="C1204" s="90" t="s">
        <v>2924</v>
      </c>
      <c r="D1204" s="90" t="s">
        <v>2987</v>
      </c>
      <c r="E1204" s="92" t="s">
        <v>605</v>
      </c>
      <c r="F1204" s="90" t="s">
        <v>337</v>
      </c>
      <c r="G1204" s="93" t="s">
        <v>703</v>
      </c>
      <c r="H1204" s="90"/>
      <c r="I1204" s="93" t="s">
        <v>53</v>
      </c>
      <c r="J1204" s="90" t="s">
        <v>72</v>
      </c>
      <c r="K1204" s="93" t="s">
        <v>55</v>
      </c>
      <c r="L1204" s="114">
        <v>44075</v>
      </c>
      <c r="M1204" s="114">
        <f t="shared" si="19"/>
        <v>44104</v>
      </c>
      <c r="N1204" s="94">
        <v>44088</v>
      </c>
      <c r="O1204" s="94">
        <v>44088</v>
      </c>
      <c r="P1204" s="96" t="s">
        <v>2988</v>
      </c>
      <c r="Q1204" s="92"/>
      <c r="R1204" s="90" t="s">
        <v>203</v>
      </c>
      <c r="S1204" s="90"/>
      <c r="T1204" s="95" t="s">
        <v>75</v>
      </c>
      <c r="U1204" s="90"/>
    </row>
    <row r="1205" spans="1:21" ht="66" hidden="1" customHeight="1" x14ac:dyDescent="0.25">
      <c r="A1205" s="89" t="s">
        <v>2922</v>
      </c>
      <c r="B1205" s="90" t="s">
        <v>2923</v>
      </c>
      <c r="C1205" s="90" t="s">
        <v>2924</v>
      </c>
      <c r="D1205" s="90" t="s">
        <v>2989</v>
      </c>
      <c r="E1205" s="92" t="s">
        <v>605</v>
      </c>
      <c r="F1205" s="90" t="s">
        <v>337</v>
      </c>
      <c r="G1205" s="93" t="s">
        <v>703</v>
      </c>
      <c r="H1205" s="90"/>
      <c r="I1205" s="93" t="s">
        <v>53</v>
      </c>
      <c r="J1205" s="90" t="s">
        <v>72</v>
      </c>
      <c r="K1205" s="93" t="s">
        <v>55</v>
      </c>
      <c r="L1205" s="114">
        <v>44105</v>
      </c>
      <c r="M1205" s="114">
        <f t="shared" si="19"/>
        <v>44134</v>
      </c>
      <c r="N1205" s="94">
        <v>44123</v>
      </c>
      <c r="O1205" s="94">
        <v>44123</v>
      </c>
      <c r="P1205" s="92" t="s">
        <v>2990</v>
      </c>
      <c r="Q1205" s="92"/>
      <c r="R1205" s="90" t="s">
        <v>2951</v>
      </c>
      <c r="S1205" s="90"/>
      <c r="T1205" s="95" t="s">
        <v>75</v>
      </c>
      <c r="U1205" s="90"/>
    </row>
    <row r="1206" spans="1:21" ht="66" hidden="1" customHeight="1" x14ac:dyDescent="0.25">
      <c r="A1206" s="89" t="s">
        <v>2922</v>
      </c>
      <c r="B1206" s="90" t="s">
        <v>2923</v>
      </c>
      <c r="C1206" s="90" t="s">
        <v>2924</v>
      </c>
      <c r="D1206" s="90" t="s">
        <v>2991</v>
      </c>
      <c r="E1206" s="92" t="s">
        <v>605</v>
      </c>
      <c r="F1206" s="90" t="s">
        <v>337</v>
      </c>
      <c r="G1206" s="93" t="s">
        <v>703</v>
      </c>
      <c r="H1206" s="90"/>
      <c r="I1206" s="93" t="s">
        <v>53</v>
      </c>
      <c r="J1206" s="90" t="s">
        <v>72</v>
      </c>
      <c r="K1206" s="93" t="s">
        <v>55</v>
      </c>
      <c r="L1206" s="114">
        <v>44136</v>
      </c>
      <c r="M1206" s="114">
        <f t="shared" si="19"/>
        <v>44165</v>
      </c>
      <c r="N1206" s="94">
        <v>44154</v>
      </c>
      <c r="O1206" s="94">
        <v>44154</v>
      </c>
      <c r="P1206" s="92" t="s">
        <v>2992</v>
      </c>
      <c r="Q1206" s="92"/>
      <c r="R1206" s="90" t="s">
        <v>2954</v>
      </c>
      <c r="S1206" s="90"/>
      <c r="T1206" s="95" t="s">
        <v>110</v>
      </c>
      <c r="U1206" s="90"/>
    </row>
    <row r="1207" spans="1:21" ht="66" hidden="1" customHeight="1" x14ac:dyDescent="0.25">
      <c r="A1207" s="89" t="s">
        <v>2922</v>
      </c>
      <c r="B1207" s="90" t="s">
        <v>2923</v>
      </c>
      <c r="C1207" s="90" t="s">
        <v>2924</v>
      </c>
      <c r="D1207" s="90" t="s">
        <v>2993</v>
      </c>
      <c r="E1207" s="92" t="s">
        <v>605</v>
      </c>
      <c r="F1207" s="90" t="s">
        <v>337</v>
      </c>
      <c r="G1207" s="93" t="s">
        <v>703</v>
      </c>
      <c r="H1207" s="90"/>
      <c r="I1207" s="93" t="s">
        <v>53</v>
      </c>
      <c r="J1207" s="90" t="s">
        <v>72</v>
      </c>
      <c r="K1207" s="93" t="s">
        <v>55</v>
      </c>
      <c r="L1207" s="114">
        <v>44166</v>
      </c>
      <c r="M1207" s="114">
        <f t="shared" si="19"/>
        <v>44195</v>
      </c>
      <c r="N1207" s="94">
        <v>44175</v>
      </c>
      <c r="O1207" s="94">
        <v>44175</v>
      </c>
      <c r="P1207" s="92" t="s">
        <v>2992</v>
      </c>
      <c r="Q1207" s="92"/>
      <c r="R1207" s="90" t="s">
        <v>194</v>
      </c>
      <c r="S1207" s="90"/>
      <c r="T1207" s="95" t="s">
        <v>75</v>
      </c>
      <c r="U1207" s="90"/>
    </row>
    <row r="1208" spans="1:21" ht="66" hidden="1" customHeight="1" x14ac:dyDescent="0.25">
      <c r="A1208" s="89" t="s">
        <v>2922</v>
      </c>
      <c r="B1208" s="90" t="s">
        <v>2923</v>
      </c>
      <c r="C1208" s="90" t="s">
        <v>2924</v>
      </c>
      <c r="D1208" s="90" t="s">
        <v>2994</v>
      </c>
      <c r="E1208" s="92" t="s">
        <v>605</v>
      </c>
      <c r="F1208" s="90" t="s">
        <v>337</v>
      </c>
      <c r="G1208" s="93" t="s">
        <v>703</v>
      </c>
      <c r="H1208" s="90"/>
      <c r="I1208" s="93" t="s">
        <v>53</v>
      </c>
      <c r="J1208" s="90" t="s">
        <v>72</v>
      </c>
      <c r="K1208" s="93" t="s">
        <v>55</v>
      </c>
      <c r="L1208" s="114">
        <v>44197</v>
      </c>
      <c r="M1208" s="114">
        <f t="shared" si="19"/>
        <v>44226</v>
      </c>
      <c r="N1208" s="94">
        <v>44217</v>
      </c>
      <c r="O1208" s="94">
        <v>44217</v>
      </c>
      <c r="P1208" s="92" t="s">
        <v>2990</v>
      </c>
      <c r="Q1208" s="92"/>
      <c r="R1208" s="90" t="s">
        <v>1676</v>
      </c>
      <c r="S1208" s="90"/>
      <c r="T1208" s="95" t="s">
        <v>75</v>
      </c>
      <c r="U1208" s="90"/>
    </row>
    <row r="1209" spans="1:21" ht="66" hidden="1" customHeight="1" x14ac:dyDescent="0.25">
      <c r="A1209" s="89" t="s">
        <v>2922</v>
      </c>
      <c r="B1209" s="90" t="s">
        <v>2923</v>
      </c>
      <c r="C1209" s="90" t="s">
        <v>2924</v>
      </c>
      <c r="D1209" s="90" t="s">
        <v>2995</v>
      </c>
      <c r="E1209" s="92" t="s">
        <v>605</v>
      </c>
      <c r="F1209" s="90" t="s">
        <v>337</v>
      </c>
      <c r="G1209" s="93" t="s">
        <v>703</v>
      </c>
      <c r="H1209" s="90"/>
      <c r="I1209" s="93" t="s">
        <v>53</v>
      </c>
      <c r="J1209" s="90" t="s">
        <v>72</v>
      </c>
      <c r="K1209" s="93" t="s">
        <v>55</v>
      </c>
      <c r="L1209" s="114">
        <v>44228</v>
      </c>
      <c r="M1209" s="114">
        <f>EOMONTH(L1209,0)</f>
        <v>44255</v>
      </c>
      <c r="N1209" s="94">
        <v>44253</v>
      </c>
      <c r="O1209" s="94">
        <v>44253</v>
      </c>
      <c r="P1209" s="92" t="s">
        <v>2996</v>
      </c>
      <c r="Q1209" s="92"/>
      <c r="R1209" s="90" t="s">
        <v>1676</v>
      </c>
      <c r="S1209" s="90"/>
      <c r="T1209" s="95" t="s">
        <v>75</v>
      </c>
      <c r="U1209" s="90"/>
    </row>
    <row r="1210" spans="1:21" ht="66" hidden="1" customHeight="1" x14ac:dyDescent="0.25">
      <c r="A1210" s="89" t="s">
        <v>2922</v>
      </c>
      <c r="B1210" s="90" t="s">
        <v>2923</v>
      </c>
      <c r="C1210" s="90" t="s">
        <v>2924</v>
      </c>
      <c r="D1210" s="90" t="s">
        <v>2997</v>
      </c>
      <c r="E1210" s="92" t="s">
        <v>605</v>
      </c>
      <c r="F1210" s="90" t="s">
        <v>337</v>
      </c>
      <c r="G1210" s="93" t="s">
        <v>703</v>
      </c>
      <c r="H1210" s="90"/>
      <c r="I1210" s="93" t="s">
        <v>53</v>
      </c>
      <c r="J1210" s="90" t="s">
        <v>72</v>
      </c>
      <c r="K1210" s="93" t="s">
        <v>55</v>
      </c>
      <c r="L1210" s="114">
        <v>44256</v>
      </c>
      <c r="M1210" s="114">
        <f>EOMONTH(L1210,0)</f>
        <v>44286</v>
      </c>
      <c r="N1210" s="94">
        <v>44272</v>
      </c>
      <c r="O1210" s="94">
        <v>44272</v>
      </c>
      <c r="P1210" s="92" t="s">
        <v>2996</v>
      </c>
      <c r="Q1210" s="92"/>
      <c r="R1210" s="90" t="s">
        <v>2998</v>
      </c>
      <c r="S1210" s="90"/>
      <c r="T1210" s="95" t="s">
        <v>75</v>
      </c>
      <c r="U1210" s="90"/>
    </row>
    <row r="1211" spans="1:21" ht="66" hidden="1" customHeight="1" x14ac:dyDescent="0.25">
      <c r="A1211" s="89" t="s">
        <v>2922</v>
      </c>
      <c r="B1211" s="90" t="s">
        <v>2923</v>
      </c>
      <c r="C1211" s="90" t="s">
        <v>2924</v>
      </c>
      <c r="D1211" s="90" t="s">
        <v>2999</v>
      </c>
      <c r="E1211" s="92" t="s">
        <v>605</v>
      </c>
      <c r="F1211" s="90" t="s">
        <v>337</v>
      </c>
      <c r="G1211" s="93" t="s">
        <v>703</v>
      </c>
      <c r="H1211" s="90"/>
      <c r="I1211" s="93" t="s">
        <v>53</v>
      </c>
      <c r="J1211" s="90" t="s">
        <v>72</v>
      </c>
      <c r="K1211" s="93" t="s">
        <v>55</v>
      </c>
      <c r="L1211" s="114">
        <v>44287</v>
      </c>
      <c r="M1211" s="114">
        <f>EOMONTH(L1211,0)</f>
        <v>44316</v>
      </c>
      <c r="N1211" s="94">
        <v>44302</v>
      </c>
      <c r="O1211" s="94">
        <v>44302</v>
      </c>
      <c r="P1211" s="92" t="s">
        <v>2996</v>
      </c>
      <c r="Q1211" s="92"/>
      <c r="R1211" s="90" t="s">
        <v>2965</v>
      </c>
      <c r="S1211" s="90"/>
      <c r="T1211" s="95" t="s">
        <v>75</v>
      </c>
      <c r="U1211" s="90"/>
    </row>
    <row r="1212" spans="1:21" ht="66" hidden="1" customHeight="1" x14ac:dyDescent="0.25">
      <c r="A1212" s="89" t="s">
        <v>2922</v>
      </c>
      <c r="B1212" s="90" t="s">
        <v>2923</v>
      </c>
      <c r="C1212" s="90" t="s">
        <v>2924</v>
      </c>
      <c r="D1212" s="90" t="s">
        <v>3000</v>
      </c>
      <c r="E1212" s="92" t="s">
        <v>605</v>
      </c>
      <c r="F1212" s="90" t="s">
        <v>337</v>
      </c>
      <c r="G1212" s="93" t="s">
        <v>703</v>
      </c>
      <c r="H1212" s="90"/>
      <c r="I1212" s="93" t="s">
        <v>53</v>
      </c>
      <c r="J1212" s="90" t="s">
        <v>72</v>
      </c>
      <c r="K1212" s="93" t="s">
        <v>55</v>
      </c>
      <c r="L1212" s="114">
        <v>44317</v>
      </c>
      <c r="M1212" s="114">
        <f>EOMONTH(L1212,0)</f>
        <v>44347</v>
      </c>
      <c r="N1212" s="94">
        <v>44344</v>
      </c>
      <c r="O1212" s="94">
        <v>44344</v>
      </c>
      <c r="P1212" s="92" t="s">
        <v>2990</v>
      </c>
      <c r="Q1212" s="92"/>
      <c r="R1212" s="90" t="s">
        <v>197</v>
      </c>
      <c r="S1212" s="90"/>
      <c r="T1212" s="95" t="s">
        <v>75</v>
      </c>
      <c r="U1212" s="90"/>
    </row>
    <row r="1213" spans="1:21" ht="66" hidden="1" customHeight="1" x14ac:dyDescent="0.25">
      <c r="A1213" s="89" t="s">
        <v>2922</v>
      </c>
      <c r="B1213" s="90" t="s">
        <v>2923</v>
      </c>
      <c r="C1213" s="90" t="s">
        <v>2924</v>
      </c>
      <c r="D1213" s="90" t="s">
        <v>3001</v>
      </c>
      <c r="E1213" s="92" t="s">
        <v>605</v>
      </c>
      <c r="F1213" s="90" t="s">
        <v>2830</v>
      </c>
      <c r="G1213" s="93" t="s">
        <v>703</v>
      </c>
      <c r="H1213" s="90"/>
      <c r="I1213" s="93" t="s">
        <v>53</v>
      </c>
      <c r="J1213" s="90" t="s">
        <v>72</v>
      </c>
      <c r="K1213" s="93" t="s">
        <v>55</v>
      </c>
      <c r="L1213" s="114">
        <v>43983</v>
      </c>
      <c r="M1213" s="114">
        <f t="shared" ref="M1213:M1220" si="20">L1213+29</f>
        <v>44012</v>
      </c>
      <c r="N1213" s="94">
        <v>44001</v>
      </c>
      <c r="O1213" s="94">
        <v>44001</v>
      </c>
      <c r="P1213" s="96" t="s">
        <v>3002</v>
      </c>
      <c r="Q1213" s="92"/>
      <c r="R1213" s="90" t="s">
        <v>1759</v>
      </c>
      <c r="S1213" s="90"/>
      <c r="T1213" s="95" t="s">
        <v>75</v>
      </c>
      <c r="U1213" s="90"/>
    </row>
    <row r="1214" spans="1:21" ht="66" hidden="1" customHeight="1" x14ac:dyDescent="0.25">
      <c r="A1214" s="89" t="s">
        <v>2922</v>
      </c>
      <c r="B1214" s="90" t="s">
        <v>2923</v>
      </c>
      <c r="C1214" s="90" t="s">
        <v>2924</v>
      </c>
      <c r="D1214" s="90" t="s">
        <v>3003</v>
      </c>
      <c r="E1214" s="92" t="s">
        <v>605</v>
      </c>
      <c r="F1214" s="90" t="s">
        <v>2830</v>
      </c>
      <c r="G1214" s="93" t="s">
        <v>168</v>
      </c>
      <c r="H1214" s="90"/>
      <c r="I1214" s="93" t="s">
        <v>53</v>
      </c>
      <c r="J1214" s="90" t="s">
        <v>72</v>
      </c>
      <c r="K1214" s="93" t="s">
        <v>55</v>
      </c>
      <c r="L1214" s="114">
        <v>44013</v>
      </c>
      <c r="M1214" s="114">
        <f t="shared" si="20"/>
        <v>44042</v>
      </c>
      <c r="N1214" s="94">
        <v>44025</v>
      </c>
      <c r="O1214" s="94">
        <v>44030</v>
      </c>
      <c r="P1214" s="96" t="s">
        <v>3004</v>
      </c>
      <c r="Q1214" s="92"/>
      <c r="R1214" s="90" t="s">
        <v>2932</v>
      </c>
      <c r="S1214" s="90"/>
      <c r="T1214" s="95" t="s">
        <v>75</v>
      </c>
      <c r="U1214" s="90"/>
    </row>
    <row r="1215" spans="1:21" ht="66" hidden="1" customHeight="1" x14ac:dyDescent="0.25">
      <c r="A1215" s="89" t="s">
        <v>2922</v>
      </c>
      <c r="B1215" s="90" t="s">
        <v>2923</v>
      </c>
      <c r="C1215" s="90" t="s">
        <v>2924</v>
      </c>
      <c r="D1215" s="90" t="s">
        <v>3005</v>
      </c>
      <c r="E1215" s="92" t="s">
        <v>605</v>
      </c>
      <c r="F1215" s="90" t="s">
        <v>2830</v>
      </c>
      <c r="G1215" s="93" t="s">
        <v>703</v>
      </c>
      <c r="H1215" s="90"/>
      <c r="I1215" s="93" t="s">
        <v>53</v>
      </c>
      <c r="J1215" s="90" t="s">
        <v>72</v>
      </c>
      <c r="K1215" s="93" t="s">
        <v>55</v>
      </c>
      <c r="L1215" s="114">
        <v>44044</v>
      </c>
      <c r="M1215" s="114">
        <f t="shared" si="20"/>
        <v>44073</v>
      </c>
      <c r="N1215" s="94">
        <v>44062</v>
      </c>
      <c r="O1215" s="94">
        <v>44062</v>
      </c>
      <c r="P1215" s="92" t="s">
        <v>3006</v>
      </c>
      <c r="Q1215" s="92"/>
      <c r="R1215" s="90" t="s">
        <v>417</v>
      </c>
      <c r="S1215" s="90"/>
      <c r="T1215" s="95" t="s">
        <v>75</v>
      </c>
      <c r="U1215" s="90"/>
    </row>
    <row r="1216" spans="1:21" ht="66" hidden="1" customHeight="1" x14ac:dyDescent="0.25">
      <c r="A1216" s="89" t="s">
        <v>2922</v>
      </c>
      <c r="B1216" s="90" t="s">
        <v>2923</v>
      </c>
      <c r="C1216" s="90" t="s">
        <v>2924</v>
      </c>
      <c r="D1216" s="90" t="s">
        <v>3007</v>
      </c>
      <c r="E1216" s="92" t="s">
        <v>605</v>
      </c>
      <c r="F1216" s="90" t="s">
        <v>2830</v>
      </c>
      <c r="G1216" s="93" t="s">
        <v>703</v>
      </c>
      <c r="H1216" s="90"/>
      <c r="I1216" s="93" t="s">
        <v>53</v>
      </c>
      <c r="J1216" s="90" t="s">
        <v>72</v>
      </c>
      <c r="K1216" s="93" t="s">
        <v>55</v>
      </c>
      <c r="L1216" s="114">
        <v>44075</v>
      </c>
      <c r="M1216" s="114">
        <f t="shared" si="20"/>
        <v>44104</v>
      </c>
      <c r="N1216" s="94">
        <v>44088</v>
      </c>
      <c r="O1216" s="94">
        <v>44088</v>
      </c>
      <c r="P1216" s="92" t="s">
        <v>3006</v>
      </c>
      <c r="Q1216" s="92"/>
      <c r="R1216" s="90" t="s">
        <v>203</v>
      </c>
      <c r="S1216" s="90"/>
      <c r="T1216" s="95" t="s">
        <v>75</v>
      </c>
      <c r="U1216" s="90"/>
    </row>
    <row r="1217" spans="1:22" ht="66" hidden="1" customHeight="1" x14ac:dyDescent="0.25">
      <c r="A1217" s="89" t="s">
        <v>2922</v>
      </c>
      <c r="B1217" s="90" t="s">
        <v>2923</v>
      </c>
      <c r="C1217" s="90" t="s">
        <v>2924</v>
      </c>
      <c r="D1217" s="90" t="s">
        <v>3008</v>
      </c>
      <c r="E1217" s="92" t="s">
        <v>605</v>
      </c>
      <c r="F1217" s="90" t="s">
        <v>2830</v>
      </c>
      <c r="G1217" s="93" t="s">
        <v>703</v>
      </c>
      <c r="H1217" s="90"/>
      <c r="I1217" s="93" t="s">
        <v>53</v>
      </c>
      <c r="J1217" s="90" t="s">
        <v>72</v>
      </c>
      <c r="K1217" s="93" t="s">
        <v>55</v>
      </c>
      <c r="L1217" s="114">
        <v>44105</v>
      </c>
      <c r="M1217" s="114">
        <f t="shared" si="20"/>
        <v>44134</v>
      </c>
      <c r="N1217" s="94">
        <v>44123</v>
      </c>
      <c r="O1217" s="94">
        <v>44123</v>
      </c>
      <c r="P1217" s="92" t="s">
        <v>3006</v>
      </c>
      <c r="Q1217" s="92"/>
      <c r="R1217" s="90" t="s">
        <v>2951</v>
      </c>
      <c r="S1217" s="90"/>
      <c r="T1217" s="95" t="s">
        <v>75</v>
      </c>
      <c r="U1217" s="90"/>
    </row>
    <row r="1218" spans="1:22" ht="66" hidden="1" customHeight="1" x14ac:dyDescent="0.25">
      <c r="A1218" s="89" t="s">
        <v>2922</v>
      </c>
      <c r="B1218" s="90" t="s">
        <v>2923</v>
      </c>
      <c r="C1218" s="90" t="s">
        <v>2924</v>
      </c>
      <c r="D1218" s="90" t="s">
        <v>3009</v>
      </c>
      <c r="E1218" s="92" t="s">
        <v>605</v>
      </c>
      <c r="F1218" s="90" t="s">
        <v>2830</v>
      </c>
      <c r="G1218" s="93" t="s">
        <v>703</v>
      </c>
      <c r="H1218" s="90"/>
      <c r="I1218" s="93" t="s">
        <v>53</v>
      </c>
      <c r="J1218" s="90" t="s">
        <v>72</v>
      </c>
      <c r="K1218" s="93" t="s">
        <v>55</v>
      </c>
      <c r="L1218" s="114">
        <v>44136</v>
      </c>
      <c r="M1218" s="114">
        <f t="shared" si="20"/>
        <v>44165</v>
      </c>
      <c r="N1218" s="94">
        <v>44158</v>
      </c>
      <c r="O1218" s="94">
        <v>44158</v>
      </c>
      <c r="P1218" s="92" t="s">
        <v>3006</v>
      </c>
      <c r="Q1218" s="92"/>
      <c r="R1218" s="90" t="s">
        <v>616</v>
      </c>
      <c r="S1218" s="90"/>
      <c r="T1218" s="95" t="s">
        <v>75</v>
      </c>
      <c r="U1218" s="90"/>
    </row>
    <row r="1219" spans="1:22" ht="66" hidden="1" customHeight="1" x14ac:dyDescent="0.25">
      <c r="A1219" s="89" t="s">
        <v>2922</v>
      </c>
      <c r="B1219" s="90" t="s">
        <v>2923</v>
      </c>
      <c r="C1219" s="90" t="s">
        <v>2924</v>
      </c>
      <c r="D1219" s="90" t="s">
        <v>3010</v>
      </c>
      <c r="E1219" s="92" t="s">
        <v>605</v>
      </c>
      <c r="F1219" s="90" t="s">
        <v>2830</v>
      </c>
      <c r="G1219" s="93" t="s">
        <v>703</v>
      </c>
      <c r="H1219" s="90"/>
      <c r="I1219" s="93" t="s">
        <v>53</v>
      </c>
      <c r="J1219" s="90" t="s">
        <v>72</v>
      </c>
      <c r="K1219" s="93" t="s">
        <v>55</v>
      </c>
      <c r="L1219" s="114">
        <v>44166</v>
      </c>
      <c r="M1219" s="114">
        <f t="shared" si="20"/>
        <v>44195</v>
      </c>
      <c r="N1219" s="94">
        <v>44175</v>
      </c>
      <c r="O1219" s="94">
        <v>44175</v>
      </c>
      <c r="P1219" s="92" t="s">
        <v>3006</v>
      </c>
      <c r="Q1219" s="92"/>
      <c r="R1219" s="90" t="s">
        <v>194</v>
      </c>
      <c r="S1219" s="90"/>
      <c r="T1219" s="95" t="s">
        <v>75</v>
      </c>
      <c r="U1219" s="90"/>
    </row>
    <row r="1220" spans="1:22" ht="66" hidden="1" customHeight="1" x14ac:dyDescent="0.25">
      <c r="A1220" s="89" t="s">
        <v>2922</v>
      </c>
      <c r="B1220" s="90" t="s">
        <v>2923</v>
      </c>
      <c r="C1220" s="90" t="s">
        <v>2924</v>
      </c>
      <c r="D1220" s="90" t="s">
        <v>3011</v>
      </c>
      <c r="E1220" s="92" t="s">
        <v>605</v>
      </c>
      <c r="F1220" s="90" t="s">
        <v>2830</v>
      </c>
      <c r="G1220" s="93" t="s">
        <v>703</v>
      </c>
      <c r="H1220" s="90"/>
      <c r="I1220" s="93" t="s">
        <v>53</v>
      </c>
      <c r="J1220" s="90" t="s">
        <v>72</v>
      </c>
      <c r="K1220" s="93" t="s">
        <v>55</v>
      </c>
      <c r="L1220" s="114">
        <v>44197</v>
      </c>
      <c r="M1220" s="114">
        <f t="shared" si="20"/>
        <v>44226</v>
      </c>
      <c r="N1220" s="94">
        <v>44217</v>
      </c>
      <c r="O1220" s="94">
        <v>44217</v>
      </c>
      <c r="P1220" s="92" t="s">
        <v>3012</v>
      </c>
      <c r="Q1220" s="92"/>
      <c r="R1220" s="90" t="s">
        <v>1676</v>
      </c>
      <c r="S1220" s="90"/>
      <c r="T1220" s="95" t="s">
        <v>75</v>
      </c>
      <c r="U1220" s="90"/>
    </row>
    <row r="1221" spans="1:22" ht="66" hidden="1" customHeight="1" x14ac:dyDescent="0.25">
      <c r="A1221" s="89" t="s">
        <v>2922</v>
      </c>
      <c r="B1221" s="90" t="s">
        <v>2923</v>
      </c>
      <c r="C1221" s="90" t="s">
        <v>2924</v>
      </c>
      <c r="D1221" s="90" t="s">
        <v>3013</v>
      </c>
      <c r="E1221" s="92" t="s">
        <v>605</v>
      </c>
      <c r="F1221" s="90" t="s">
        <v>2830</v>
      </c>
      <c r="G1221" s="93" t="s">
        <v>703</v>
      </c>
      <c r="H1221" s="90"/>
      <c r="I1221" s="93" t="s">
        <v>53</v>
      </c>
      <c r="J1221" s="90" t="s">
        <v>72</v>
      </c>
      <c r="K1221" s="93" t="s">
        <v>55</v>
      </c>
      <c r="L1221" s="114">
        <v>44228</v>
      </c>
      <c r="M1221" s="114">
        <f>EOMONTH(L1221,0)</f>
        <v>44255</v>
      </c>
      <c r="N1221" s="94">
        <v>44253</v>
      </c>
      <c r="O1221" s="94">
        <v>44253</v>
      </c>
      <c r="P1221" s="92" t="s">
        <v>3014</v>
      </c>
      <c r="Q1221" s="92"/>
      <c r="R1221" s="90" t="s">
        <v>1676</v>
      </c>
      <c r="S1221" s="90"/>
      <c r="T1221" s="95" t="s">
        <v>75</v>
      </c>
      <c r="U1221" s="90"/>
    </row>
    <row r="1222" spans="1:22" ht="66" hidden="1" customHeight="1" x14ac:dyDescent="0.25">
      <c r="A1222" s="89" t="s">
        <v>2922</v>
      </c>
      <c r="B1222" s="90" t="s">
        <v>2923</v>
      </c>
      <c r="C1222" s="90" t="s">
        <v>2924</v>
      </c>
      <c r="D1222" s="90" t="s">
        <v>3015</v>
      </c>
      <c r="E1222" s="92" t="s">
        <v>605</v>
      </c>
      <c r="F1222" s="90" t="s">
        <v>2830</v>
      </c>
      <c r="G1222" s="93" t="s">
        <v>703</v>
      </c>
      <c r="H1222" s="90"/>
      <c r="I1222" s="93" t="s">
        <v>53</v>
      </c>
      <c r="J1222" s="90" t="s">
        <v>72</v>
      </c>
      <c r="K1222" s="93" t="s">
        <v>55</v>
      </c>
      <c r="L1222" s="114">
        <v>44256</v>
      </c>
      <c r="M1222" s="114">
        <f>EOMONTH(L1222,0)</f>
        <v>44286</v>
      </c>
      <c r="N1222" s="94">
        <v>44272</v>
      </c>
      <c r="O1222" s="94">
        <v>44272</v>
      </c>
      <c r="P1222" s="92" t="s">
        <v>3006</v>
      </c>
      <c r="Q1222" s="92"/>
      <c r="R1222" s="90" t="s">
        <v>2998</v>
      </c>
      <c r="S1222" s="90"/>
      <c r="T1222" s="95" t="s">
        <v>75</v>
      </c>
      <c r="U1222" s="90"/>
    </row>
    <row r="1223" spans="1:22" ht="66" hidden="1" customHeight="1" x14ac:dyDescent="0.25">
      <c r="A1223" s="89" t="s">
        <v>2922</v>
      </c>
      <c r="B1223" s="90" t="s">
        <v>2923</v>
      </c>
      <c r="C1223" s="90" t="s">
        <v>2924</v>
      </c>
      <c r="D1223" s="90" t="s">
        <v>3016</v>
      </c>
      <c r="E1223" s="92" t="s">
        <v>605</v>
      </c>
      <c r="F1223" s="90" t="s">
        <v>2830</v>
      </c>
      <c r="G1223" s="93" t="s">
        <v>703</v>
      </c>
      <c r="H1223" s="90"/>
      <c r="I1223" s="93" t="s">
        <v>53</v>
      </c>
      <c r="J1223" s="90" t="s">
        <v>72</v>
      </c>
      <c r="K1223" s="93" t="s">
        <v>55</v>
      </c>
      <c r="L1223" s="114">
        <v>44287</v>
      </c>
      <c r="M1223" s="114">
        <f>EOMONTH(L1223,0)</f>
        <v>44316</v>
      </c>
      <c r="N1223" s="94">
        <v>44302</v>
      </c>
      <c r="O1223" s="94">
        <v>44302</v>
      </c>
      <c r="P1223" s="92" t="s">
        <v>3017</v>
      </c>
      <c r="Q1223" s="92"/>
      <c r="R1223" s="90" t="s">
        <v>2965</v>
      </c>
      <c r="S1223" s="90"/>
      <c r="T1223" s="95" t="s">
        <v>75</v>
      </c>
      <c r="U1223" s="90"/>
    </row>
    <row r="1224" spans="1:22" ht="66" hidden="1" customHeight="1" x14ac:dyDescent="0.25">
      <c r="A1224" s="89" t="s">
        <v>2922</v>
      </c>
      <c r="B1224" s="90" t="s">
        <v>2923</v>
      </c>
      <c r="C1224" s="90" t="s">
        <v>2924</v>
      </c>
      <c r="D1224" s="90" t="s">
        <v>3018</v>
      </c>
      <c r="E1224" s="92" t="s">
        <v>605</v>
      </c>
      <c r="F1224" s="90" t="s">
        <v>2830</v>
      </c>
      <c r="G1224" s="93" t="s">
        <v>703</v>
      </c>
      <c r="H1224" s="90"/>
      <c r="I1224" s="93" t="s">
        <v>53</v>
      </c>
      <c r="J1224" s="90" t="s">
        <v>72</v>
      </c>
      <c r="K1224" s="93" t="s">
        <v>55</v>
      </c>
      <c r="L1224" s="114">
        <v>44317</v>
      </c>
      <c r="M1224" s="114">
        <f>EOMONTH(L1224,0)</f>
        <v>44347</v>
      </c>
      <c r="N1224" s="94">
        <v>44344</v>
      </c>
      <c r="O1224" s="94">
        <v>44344</v>
      </c>
      <c r="P1224" s="92" t="s">
        <v>3006</v>
      </c>
      <c r="Q1224" s="92"/>
      <c r="R1224" s="90" t="s">
        <v>197</v>
      </c>
      <c r="S1224" s="90"/>
      <c r="T1224" s="95" t="s">
        <v>75</v>
      </c>
      <c r="U1224" s="90"/>
    </row>
    <row r="1225" spans="1:22" ht="66" hidden="1" customHeight="1" x14ac:dyDescent="0.25">
      <c r="A1225" s="89" t="s">
        <v>10013</v>
      </c>
      <c r="B1225" s="90" t="s">
        <v>3019</v>
      </c>
      <c r="C1225" s="90" t="s">
        <v>59</v>
      </c>
      <c r="D1225" s="90" t="s">
        <v>59</v>
      </c>
      <c r="E1225" s="92" t="s">
        <v>3020</v>
      </c>
      <c r="F1225" s="90" t="s">
        <v>521</v>
      </c>
      <c r="G1225" s="93" t="s">
        <v>52</v>
      </c>
      <c r="H1225" s="90"/>
      <c r="I1225" s="93" t="s">
        <v>53</v>
      </c>
      <c r="J1225" s="90" t="s">
        <v>358</v>
      </c>
      <c r="K1225" s="93" t="s">
        <v>63</v>
      </c>
      <c r="L1225" s="114">
        <v>43918</v>
      </c>
      <c r="M1225" s="114">
        <v>43918</v>
      </c>
      <c r="N1225" s="94">
        <v>43918</v>
      </c>
      <c r="O1225" s="94">
        <v>43918</v>
      </c>
      <c r="P1225" s="96" t="s">
        <v>3021</v>
      </c>
      <c r="Q1225" s="92"/>
      <c r="R1225" s="90" t="s">
        <v>354</v>
      </c>
      <c r="S1225" s="90"/>
      <c r="T1225" s="95"/>
      <c r="U1225" s="90"/>
      <c r="V1225" s="164" t="s">
        <v>9837</v>
      </c>
    </row>
    <row r="1226" spans="1:22" ht="66" hidden="1" customHeight="1" x14ac:dyDescent="0.25">
      <c r="A1226" s="89" t="s">
        <v>10013</v>
      </c>
      <c r="B1226" s="90" t="s">
        <v>3019</v>
      </c>
      <c r="C1226" s="91" t="s">
        <v>59</v>
      </c>
      <c r="D1226" s="91" t="s">
        <v>59</v>
      </c>
      <c r="E1226" s="92" t="s">
        <v>3022</v>
      </c>
      <c r="F1226" s="90" t="s">
        <v>521</v>
      </c>
      <c r="G1226" s="93" t="s">
        <v>52</v>
      </c>
      <c r="H1226" s="90"/>
      <c r="I1226" s="93" t="s">
        <v>53</v>
      </c>
      <c r="J1226" s="90" t="s">
        <v>54</v>
      </c>
      <c r="K1226" s="93" t="s">
        <v>63</v>
      </c>
      <c r="L1226" s="114">
        <v>43616</v>
      </c>
      <c r="M1226" s="114">
        <v>43616</v>
      </c>
      <c r="N1226" s="114">
        <v>43616</v>
      </c>
      <c r="O1226" s="114">
        <v>43616</v>
      </c>
      <c r="P1226" s="96" t="s">
        <v>3023</v>
      </c>
      <c r="Q1226" s="96"/>
      <c r="R1226" s="90" t="s">
        <v>74</v>
      </c>
      <c r="S1226" s="90"/>
      <c r="T1226" s="95" t="s">
        <v>75</v>
      </c>
      <c r="U1226" s="90"/>
    </row>
    <row r="1227" spans="1:22" ht="66" hidden="1" customHeight="1" x14ac:dyDescent="0.25">
      <c r="A1227" s="89" t="s">
        <v>10013</v>
      </c>
      <c r="B1227" s="90" t="s">
        <v>3019</v>
      </c>
      <c r="C1227" s="91" t="s">
        <v>59</v>
      </c>
      <c r="D1227" s="91" t="s">
        <v>59</v>
      </c>
      <c r="E1227" s="92" t="s">
        <v>3024</v>
      </c>
      <c r="F1227" s="90" t="s">
        <v>521</v>
      </c>
      <c r="G1227" s="93" t="s">
        <v>52</v>
      </c>
      <c r="H1227" s="90"/>
      <c r="I1227" s="93" t="s">
        <v>53</v>
      </c>
      <c r="J1227" s="90" t="s">
        <v>54</v>
      </c>
      <c r="K1227" s="93" t="s">
        <v>63</v>
      </c>
      <c r="L1227" s="114">
        <v>43616</v>
      </c>
      <c r="M1227" s="114">
        <v>43616</v>
      </c>
      <c r="N1227" s="114">
        <v>43617</v>
      </c>
      <c r="O1227" s="114">
        <v>43617</v>
      </c>
      <c r="P1227" s="96" t="s">
        <v>3025</v>
      </c>
      <c r="Q1227" s="96"/>
      <c r="R1227" s="90" t="s">
        <v>74</v>
      </c>
      <c r="S1227" s="90"/>
      <c r="T1227" s="95" t="s">
        <v>75</v>
      </c>
      <c r="U1227" s="90"/>
    </row>
    <row r="1228" spans="1:22" ht="66" hidden="1" customHeight="1" x14ac:dyDescent="0.25">
      <c r="A1228" s="89" t="s">
        <v>10013</v>
      </c>
      <c r="B1228" s="90" t="s">
        <v>3019</v>
      </c>
      <c r="C1228" s="91" t="s">
        <v>3026</v>
      </c>
      <c r="D1228" s="91" t="s">
        <v>3026</v>
      </c>
      <c r="E1228" s="157" t="s">
        <v>3027</v>
      </c>
      <c r="F1228" s="90" t="s">
        <v>1221</v>
      </c>
      <c r="G1228" s="93" t="s">
        <v>10014</v>
      </c>
      <c r="H1228" s="90"/>
      <c r="I1228" s="93" t="s">
        <v>53</v>
      </c>
      <c r="J1228" s="90" t="s">
        <v>1221</v>
      </c>
      <c r="K1228" s="93" t="s">
        <v>55</v>
      </c>
      <c r="L1228" s="114">
        <v>43800</v>
      </c>
      <c r="M1228" s="114">
        <v>43830</v>
      </c>
      <c r="N1228" s="94">
        <v>43800</v>
      </c>
      <c r="O1228" s="94">
        <v>43830</v>
      </c>
      <c r="P1228" s="92"/>
      <c r="Q1228" s="92"/>
      <c r="R1228" s="90" t="s">
        <v>3028</v>
      </c>
      <c r="S1228" s="90"/>
      <c r="T1228" s="95"/>
      <c r="U1228" s="90" t="s">
        <v>58</v>
      </c>
      <c r="V1228" s="132"/>
    </row>
    <row r="1229" spans="1:22" ht="66" hidden="1" customHeight="1" x14ac:dyDescent="0.25">
      <c r="A1229" s="89" t="s">
        <v>10013</v>
      </c>
      <c r="B1229" s="90" t="s">
        <v>3019</v>
      </c>
      <c r="C1229" s="91" t="s">
        <v>3026</v>
      </c>
      <c r="D1229" s="91" t="s">
        <v>3026</v>
      </c>
      <c r="E1229" s="157" t="s">
        <v>3027</v>
      </c>
      <c r="F1229" s="90" t="s">
        <v>1221</v>
      </c>
      <c r="G1229" s="93" t="s">
        <v>10014</v>
      </c>
      <c r="H1229" s="90"/>
      <c r="I1229" s="93" t="s">
        <v>53</v>
      </c>
      <c r="J1229" s="90" t="s">
        <v>1221</v>
      </c>
      <c r="K1229" s="93" t="s">
        <v>55</v>
      </c>
      <c r="L1229" s="114">
        <v>43831</v>
      </c>
      <c r="M1229" s="114">
        <v>43861</v>
      </c>
      <c r="N1229" s="94">
        <v>43831</v>
      </c>
      <c r="O1229" s="94">
        <v>43861</v>
      </c>
      <c r="P1229" s="92"/>
      <c r="Q1229" s="92"/>
      <c r="R1229" s="90" t="s">
        <v>3028</v>
      </c>
      <c r="S1229" s="90"/>
      <c r="T1229" s="95" t="s">
        <v>110</v>
      </c>
      <c r="U1229" s="90"/>
      <c r="V1229" s="132"/>
    </row>
    <row r="1230" spans="1:22" ht="66" hidden="1" customHeight="1" x14ac:dyDescent="0.25">
      <c r="A1230" s="89" t="s">
        <v>10013</v>
      </c>
      <c r="B1230" s="90" t="s">
        <v>3019</v>
      </c>
      <c r="C1230" s="91" t="s">
        <v>3026</v>
      </c>
      <c r="D1230" s="91" t="s">
        <v>3026</v>
      </c>
      <c r="E1230" s="157" t="s">
        <v>3027</v>
      </c>
      <c r="F1230" s="90" t="s">
        <v>1221</v>
      </c>
      <c r="G1230" s="93" t="s">
        <v>10014</v>
      </c>
      <c r="H1230" s="90"/>
      <c r="I1230" s="93" t="s">
        <v>53</v>
      </c>
      <c r="J1230" s="90" t="s">
        <v>1221</v>
      </c>
      <c r="K1230" s="93" t="s">
        <v>55</v>
      </c>
      <c r="L1230" s="114">
        <v>43862</v>
      </c>
      <c r="M1230" s="114">
        <v>43890</v>
      </c>
      <c r="N1230" s="94">
        <v>43862</v>
      </c>
      <c r="O1230" s="94">
        <v>43890</v>
      </c>
      <c r="P1230" s="92"/>
      <c r="Q1230" s="92"/>
      <c r="R1230" s="90" t="s">
        <v>3028</v>
      </c>
      <c r="S1230" s="90"/>
      <c r="T1230" s="95" t="s">
        <v>110</v>
      </c>
      <c r="U1230" s="90"/>
      <c r="V1230" s="132"/>
    </row>
    <row r="1231" spans="1:22" ht="66" hidden="1" customHeight="1" x14ac:dyDescent="0.25">
      <c r="A1231" s="89" t="s">
        <v>10013</v>
      </c>
      <c r="B1231" s="90" t="s">
        <v>3019</v>
      </c>
      <c r="C1231" s="91" t="s">
        <v>59</v>
      </c>
      <c r="D1231" s="91" t="s">
        <v>59</v>
      </c>
      <c r="E1231" s="157" t="s">
        <v>3027</v>
      </c>
      <c r="F1231" s="90" t="s">
        <v>1221</v>
      </c>
      <c r="G1231" s="93" t="s">
        <v>10014</v>
      </c>
      <c r="H1231" s="90"/>
      <c r="I1231" s="93" t="s">
        <v>53</v>
      </c>
      <c r="J1231" s="90" t="s">
        <v>1221</v>
      </c>
      <c r="K1231" s="93" t="s">
        <v>55</v>
      </c>
      <c r="L1231" s="114">
        <v>43891</v>
      </c>
      <c r="M1231" s="114">
        <f>L1231+30</f>
        <v>43921</v>
      </c>
      <c r="N1231" s="94">
        <v>43891</v>
      </c>
      <c r="O1231" s="94">
        <f>N1231+30</f>
        <v>43921</v>
      </c>
      <c r="P1231" s="92"/>
      <c r="Q1231" s="92"/>
      <c r="R1231" s="90" t="s">
        <v>3028</v>
      </c>
      <c r="S1231" s="90"/>
      <c r="T1231" s="95" t="s">
        <v>110</v>
      </c>
      <c r="U1231" s="90"/>
      <c r="V1231" s="132"/>
    </row>
    <row r="1232" spans="1:22" ht="66" hidden="1" customHeight="1" x14ac:dyDescent="0.25">
      <c r="A1232" s="89" t="s">
        <v>10013</v>
      </c>
      <c r="B1232" s="90" t="s">
        <v>3019</v>
      </c>
      <c r="C1232" s="91" t="s">
        <v>59</v>
      </c>
      <c r="D1232" s="91" t="s">
        <v>59</v>
      </c>
      <c r="E1232" s="157" t="s">
        <v>3027</v>
      </c>
      <c r="F1232" s="90" t="s">
        <v>1221</v>
      </c>
      <c r="G1232" s="93" t="s">
        <v>10014</v>
      </c>
      <c r="H1232" s="90"/>
      <c r="I1232" s="93" t="s">
        <v>53</v>
      </c>
      <c r="J1232" s="90" t="s">
        <v>1221</v>
      </c>
      <c r="K1232" s="93" t="s">
        <v>55</v>
      </c>
      <c r="L1232" s="114">
        <v>43922</v>
      </c>
      <c r="M1232" s="114">
        <v>43951</v>
      </c>
      <c r="N1232" s="94">
        <v>43951</v>
      </c>
      <c r="O1232" s="94">
        <v>43951</v>
      </c>
      <c r="P1232" s="92"/>
      <c r="Q1232" s="92"/>
      <c r="R1232" s="90" t="s">
        <v>3028</v>
      </c>
      <c r="S1232" s="90"/>
      <c r="T1232" s="95" t="s">
        <v>110</v>
      </c>
      <c r="U1232" s="90"/>
      <c r="V1232" s="132"/>
    </row>
    <row r="1233" spans="1:21" ht="66" hidden="1" customHeight="1" x14ac:dyDescent="0.25">
      <c r="A1233" s="89" t="s">
        <v>10013</v>
      </c>
      <c r="B1233" s="90" t="s">
        <v>3019</v>
      </c>
      <c r="C1233" s="91" t="s">
        <v>3029</v>
      </c>
      <c r="D1233" s="91" t="s">
        <v>3029</v>
      </c>
      <c r="E1233" s="157" t="s">
        <v>3027</v>
      </c>
      <c r="F1233" s="90" t="s">
        <v>1221</v>
      </c>
      <c r="G1233" s="93" t="s">
        <v>10014</v>
      </c>
      <c r="H1233" s="90"/>
      <c r="I1233" s="93" t="s">
        <v>53</v>
      </c>
      <c r="J1233" s="90" t="s">
        <v>1221</v>
      </c>
      <c r="K1233" s="93" t="s">
        <v>55</v>
      </c>
      <c r="L1233" s="114">
        <v>43952</v>
      </c>
      <c r="M1233" s="114">
        <v>43982</v>
      </c>
      <c r="N1233" s="94">
        <v>43952</v>
      </c>
      <c r="O1233" s="94">
        <v>43982</v>
      </c>
      <c r="P1233" s="92"/>
      <c r="Q1233" s="92"/>
      <c r="R1233" s="90" t="s">
        <v>3028</v>
      </c>
      <c r="S1233" s="90"/>
      <c r="T1233" s="95" t="s">
        <v>110</v>
      </c>
      <c r="U1233" s="90"/>
    </row>
    <row r="1234" spans="1:21" ht="66" hidden="1" customHeight="1" x14ac:dyDescent="0.25">
      <c r="A1234" s="89" t="s">
        <v>10013</v>
      </c>
      <c r="B1234" s="90" t="s">
        <v>3019</v>
      </c>
      <c r="C1234" s="91" t="s">
        <v>3030</v>
      </c>
      <c r="D1234" s="91" t="s">
        <v>3029</v>
      </c>
      <c r="E1234" s="157" t="s">
        <v>3027</v>
      </c>
      <c r="F1234" s="90" t="s">
        <v>1221</v>
      </c>
      <c r="G1234" s="93" t="s">
        <v>10014</v>
      </c>
      <c r="H1234" s="90"/>
      <c r="I1234" s="93" t="s">
        <v>53</v>
      </c>
      <c r="J1234" s="90" t="s">
        <v>1221</v>
      </c>
      <c r="K1234" s="93" t="s">
        <v>55</v>
      </c>
      <c r="L1234" s="114">
        <v>43983</v>
      </c>
      <c r="M1234" s="114">
        <v>44012</v>
      </c>
      <c r="N1234" s="94">
        <v>43983</v>
      </c>
      <c r="O1234" s="94">
        <v>44012</v>
      </c>
      <c r="P1234" s="92"/>
      <c r="Q1234" s="92"/>
      <c r="R1234" s="90" t="s">
        <v>3028</v>
      </c>
      <c r="S1234" s="90"/>
      <c r="T1234" s="95" t="s">
        <v>110</v>
      </c>
      <c r="U1234" s="90"/>
    </row>
    <row r="1235" spans="1:21" ht="66" hidden="1" customHeight="1" x14ac:dyDescent="0.25">
      <c r="A1235" s="89" t="s">
        <v>10013</v>
      </c>
      <c r="B1235" s="90" t="s">
        <v>3019</v>
      </c>
      <c r="C1235" s="91" t="s">
        <v>3030</v>
      </c>
      <c r="D1235" s="91" t="s">
        <v>3029</v>
      </c>
      <c r="E1235" s="157" t="s">
        <v>3027</v>
      </c>
      <c r="F1235" s="90" t="s">
        <v>1221</v>
      </c>
      <c r="G1235" s="93" t="s">
        <v>10014</v>
      </c>
      <c r="H1235" s="90"/>
      <c r="I1235" s="93" t="s">
        <v>53</v>
      </c>
      <c r="J1235" s="90" t="s">
        <v>1221</v>
      </c>
      <c r="K1235" s="93" t="s">
        <v>55</v>
      </c>
      <c r="L1235" s="114">
        <v>44013</v>
      </c>
      <c r="M1235" s="114">
        <v>44043</v>
      </c>
      <c r="N1235" s="94">
        <v>44013</v>
      </c>
      <c r="O1235" s="94">
        <v>44043</v>
      </c>
      <c r="P1235" s="92"/>
      <c r="Q1235" s="92"/>
      <c r="R1235" s="90" t="s">
        <v>3028</v>
      </c>
      <c r="S1235" s="90"/>
      <c r="T1235" s="95" t="s">
        <v>110</v>
      </c>
      <c r="U1235" s="90"/>
    </row>
    <row r="1236" spans="1:21" ht="66" hidden="1" customHeight="1" x14ac:dyDescent="0.25">
      <c r="A1236" s="89" t="s">
        <v>10013</v>
      </c>
      <c r="B1236" s="90" t="s">
        <v>3019</v>
      </c>
      <c r="C1236" s="91" t="s">
        <v>3030</v>
      </c>
      <c r="D1236" s="91" t="s">
        <v>3029</v>
      </c>
      <c r="E1236" s="157" t="s">
        <v>3027</v>
      </c>
      <c r="F1236" s="90" t="s">
        <v>1221</v>
      </c>
      <c r="G1236" s="93" t="s">
        <v>10014</v>
      </c>
      <c r="H1236" s="90"/>
      <c r="I1236" s="93" t="s">
        <v>53</v>
      </c>
      <c r="J1236" s="90" t="s">
        <v>1221</v>
      </c>
      <c r="K1236" s="93" t="s">
        <v>55</v>
      </c>
      <c r="L1236" s="114">
        <v>44044</v>
      </c>
      <c r="M1236" s="114">
        <v>44074</v>
      </c>
      <c r="N1236" s="94">
        <v>44044</v>
      </c>
      <c r="O1236" s="94">
        <v>44074</v>
      </c>
      <c r="P1236" s="92"/>
      <c r="Q1236" s="92"/>
      <c r="R1236" s="90" t="s">
        <v>3028</v>
      </c>
      <c r="S1236" s="90"/>
      <c r="T1236" s="95" t="s">
        <v>110</v>
      </c>
      <c r="U1236" s="90"/>
    </row>
    <row r="1237" spans="1:21" ht="66" hidden="1" customHeight="1" x14ac:dyDescent="0.25">
      <c r="A1237" s="89" t="s">
        <v>10013</v>
      </c>
      <c r="B1237" s="90" t="s">
        <v>3019</v>
      </c>
      <c r="C1237" s="91" t="s">
        <v>3030</v>
      </c>
      <c r="D1237" s="91" t="s">
        <v>3029</v>
      </c>
      <c r="E1237" s="157" t="s">
        <v>3027</v>
      </c>
      <c r="F1237" s="90" t="s">
        <v>1221</v>
      </c>
      <c r="G1237" s="93" t="s">
        <v>10014</v>
      </c>
      <c r="H1237" s="90"/>
      <c r="I1237" s="93" t="s">
        <v>53</v>
      </c>
      <c r="J1237" s="90" t="s">
        <v>1221</v>
      </c>
      <c r="K1237" s="93" t="s">
        <v>55</v>
      </c>
      <c r="L1237" s="114">
        <v>44075</v>
      </c>
      <c r="M1237" s="114">
        <v>44104</v>
      </c>
      <c r="N1237" s="94">
        <v>44075</v>
      </c>
      <c r="O1237" s="94">
        <v>44104</v>
      </c>
      <c r="P1237" s="92"/>
      <c r="Q1237" s="92"/>
      <c r="R1237" s="90" t="s">
        <v>3028</v>
      </c>
      <c r="S1237" s="90"/>
      <c r="T1237" s="95" t="s">
        <v>110</v>
      </c>
      <c r="U1237" s="90"/>
    </row>
    <row r="1238" spans="1:21" ht="66" hidden="1" customHeight="1" x14ac:dyDescent="0.25">
      <c r="A1238" s="89" t="s">
        <v>10013</v>
      </c>
      <c r="B1238" s="90" t="s">
        <v>3019</v>
      </c>
      <c r="C1238" s="91" t="s">
        <v>3030</v>
      </c>
      <c r="D1238" s="91" t="s">
        <v>3029</v>
      </c>
      <c r="E1238" s="157" t="s">
        <v>3027</v>
      </c>
      <c r="F1238" s="90" t="s">
        <v>1221</v>
      </c>
      <c r="G1238" s="93" t="s">
        <v>10014</v>
      </c>
      <c r="H1238" s="90"/>
      <c r="I1238" s="93" t="s">
        <v>53</v>
      </c>
      <c r="J1238" s="90" t="s">
        <v>1221</v>
      </c>
      <c r="K1238" s="93" t="s">
        <v>55</v>
      </c>
      <c r="L1238" s="114">
        <v>44105</v>
      </c>
      <c r="M1238" s="114">
        <v>44135</v>
      </c>
      <c r="N1238" s="94">
        <v>44105</v>
      </c>
      <c r="O1238" s="94">
        <v>44135</v>
      </c>
      <c r="P1238" s="92"/>
      <c r="Q1238" s="92"/>
      <c r="R1238" s="90" t="s">
        <v>3028</v>
      </c>
      <c r="S1238" s="90"/>
      <c r="T1238" s="95"/>
      <c r="U1238" s="90" t="s">
        <v>58</v>
      </c>
    </row>
    <row r="1239" spans="1:21" ht="66" hidden="1" customHeight="1" x14ac:dyDescent="0.25">
      <c r="A1239" s="89" t="s">
        <v>10013</v>
      </c>
      <c r="B1239" s="90" t="s">
        <v>3019</v>
      </c>
      <c r="C1239" s="91" t="s">
        <v>3030</v>
      </c>
      <c r="D1239" s="91" t="s">
        <v>3029</v>
      </c>
      <c r="E1239" s="157" t="s">
        <v>3027</v>
      </c>
      <c r="F1239" s="90" t="s">
        <v>1221</v>
      </c>
      <c r="G1239" s="93" t="s">
        <v>10014</v>
      </c>
      <c r="H1239" s="90"/>
      <c r="I1239" s="93" t="s">
        <v>53</v>
      </c>
      <c r="J1239" s="90" t="s">
        <v>1221</v>
      </c>
      <c r="K1239" s="93" t="s">
        <v>55</v>
      </c>
      <c r="L1239" s="114">
        <v>44136</v>
      </c>
      <c r="M1239" s="114">
        <v>44165</v>
      </c>
      <c r="N1239" s="94">
        <v>44136</v>
      </c>
      <c r="O1239" s="94">
        <v>44165</v>
      </c>
      <c r="P1239" s="92"/>
      <c r="Q1239" s="92"/>
      <c r="R1239" s="90" t="s">
        <v>3028</v>
      </c>
      <c r="S1239" s="90"/>
      <c r="T1239" s="95" t="s">
        <v>110</v>
      </c>
      <c r="U1239" s="90"/>
    </row>
    <row r="1240" spans="1:21" ht="66" hidden="1" customHeight="1" x14ac:dyDescent="0.25">
      <c r="A1240" s="89" t="s">
        <v>10013</v>
      </c>
      <c r="B1240" s="90" t="s">
        <v>3019</v>
      </c>
      <c r="C1240" s="91" t="s">
        <v>3030</v>
      </c>
      <c r="D1240" s="91" t="s">
        <v>3029</v>
      </c>
      <c r="E1240" s="157" t="s">
        <v>3027</v>
      </c>
      <c r="F1240" s="90" t="s">
        <v>1221</v>
      </c>
      <c r="G1240" s="93" t="s">
        <v>10014</v>
      </c>
      <c r="H1240" s="90"/>
      <c r="I1240" s="93" t="s">
        <v>53</v>
      </c>
      <c r="J1240" s="90" t="s">
        <v>1221</v>
      </c>
      <c r="K1240" s="93" t="s">
        <v>55</v>
      </c>
      <c r="L1240" s="114">
        <v>44166</v>
      </c>
      <c r="M1240" s="114">
        <v>44196</v>
      </c>
      <c r="N1240" s="94">
        <v>44166</v>
      </c>
      <c r="O1240" s="94">
        <v>44196</v>
      </c>
      <c r="P1240" s="92"/>
      <c r="Q1240" s="92"/>
      <c r="R1240" s="90" t="s">
        <v>3028</v>
      </c>
      <c r="S1240" s="90"/>
      <c r="T1240" s="95"/>
      <c r="U1240" s="90" t="s">
        <v>58</v>
      </c>
    </row>
    <row r="1241" spans="1:21" ht="66" hidden="1" customHeight="1" x14ac:dyDescent="0.25">
      <c r="A1241" s="89" t="s">
        <v>10013</v>
      </c>
      <c r="B1241" s="90" t="s">
        <v>3019</v>
      </c>
      <c r="C1241" s="90" t="s">
        <v>59</v>
      </c>
      <c r="D1241" s="90" t="s">
        <v>59</v>
      </c>
      <c r="E1241" s="92" t="s">
        <v>3031</v>
      </c>
      <c r="F1241" s="90" t="s">
        <v>521</v>
      </c>
      <c r="G1241" s="93" t="s">
        <v>52</v>
      </c>
      <c r="H1241" s="90"/>
      <c r="I1241" s="93" t="s">
        <v>53</v>
      </c>
      <c r="J1241" s="90" t="s">
        <v>358</v>
      </c>
      <c r="K1241" s="93" t="s">
        <v>63</v>
      </c>
      <c r="L1241" s="114">
        <v>43919</v>
      </c>
      <c r="M1241" s="114">
        <v>43919</v>
      </c>
      <c r="N1241" s="94">
        <v>43919</v>
      </c>
      <c r="O1241" s="94">
        <v>43919</v>
      </c>
      <c r="P1241" s="96" t="s">
        <v>3032</v>
      </c>
      <c r="Q1241" s="92"/>
      <c r="R1241" s="90" t="s">
        <v>3033</v>
      </c>
      <c r="S1241" s="90"/>
      <c r="T1241" s="95"/>
      <c r="U1241" s="90" t="s">
        <v>58</v>
      </c>
    </row>
    <row r="1242" spans="1:21" ht="66" hidden="1" customHeight="1" x14ac:dyDescent="0.25">
      <c r="A1242" s="89" t="s">
        <v>3034</v>
      </c>
      <c r="B1242" s="90" t="s">
        <v>3035</v>
      </c>
      <c r="C1242" s="90" t="s">
        <v>59</v>
      </c>
      <c r="D1242" s="90" t="s">
        <v>59</v>
      </c>
      <c r="E1242" s="92" t="s">
        <v>3036</v>
      </c>
      <c r="F1242" s="90" t="s">
        <v>521</v>
      </c>
      <c r="G1242" s="93" t="s">
        <v>172</v>
      </c>
      <c r="H1242" s="90"/>
      <c r="I1242" s="93" t="s">
        <v>53</v>
      </c>
      <c r="J1242" s="90" t="s">
        <v>72</v>
      </c>
      <c r="K1242" s="93" t="s">
        <v>63</v>
      </c>
      <c r="L1242" s="114">
        <v>43983</v>
      </c>
      <c r="M1242" s="114">
        <f t="shared" ref="M1242:M1253" si="21">L1242+29</f>
        <v>44012</v>
      </c>
      <c r="N1242" s="94">
        <v>44009</v>
      </c>
      <c r="O1242" s="94">
        <v>44009</v>
      </c>
      <c r="P1242" s="96" t="s">
        <v>3037</v>
      </c>
      <c r="Q1242" s="92"/>
      <c r="R1242" s="90" t="s">
        <v>1273</v>
      </c>
      <c r="S1242" s="90"/>
      <c r="T1242" s="95" t="s">
        <v>66</v>
      </c>
      <c r="U1242" s="90"/>
    </row>
    <row r="1243" spans="1:21" ht="66" hidden="1" customHeight="1" x14ac:dyDescent="0.25">
      <c r="A1243" s="89" t="s">
        <v>3034</v>
      </c>
      <c r="B1243" s="90" t="s">
        <v>3035</v>
      </c>
      <c r="C1243" s="90" t="s">
        <v>59</v>
      </c>
      <c r="D1243" s="90" t="s">
        <v>59</v>
      </c>
      <c r="E1243" s="92" t="s">
        <v>3038</v>
      </c>
      <c r="F1243" s="90" t="s">
        <v>521</v>
      </c>
      <c r="G1243" s="93" t="s">
        <v>172</v>
      </c>
      <c r="H1243" s="90"/>
      <c r="I1243" s="93" t="s">
        <v>53</v>
      </c>
      <c r="J1243" s="90" t="s">
        <v>72</v>
      </c>
      <c r="K1243" s="93" t="s">
        <v>63</v>
      </c>
      <c r="L1243" s="114">
        <v>43983</v>
      </c>
      <c r="M1243" s="114">
        <f t="shared" si="21"/>
        <v>44012</v>
      </c>
      <c r="N1243" s="94">
        <v>44009</v>
      </c>
      <c r="O1243" s="94">
        <v>44009</v>
      </c>
      <c r="P1243" s="96" t="s">
        <v>3039</v>
      </c>
      <c r="Q1243" s="92"/>
      <c r="R1243" s="90" t="s">
        <v>392</v>
      </c>
      <c r="S1243" s="90"/>
      <c r="T1243" s="95" t="s">
        <v>66</v>
      </c>
      <c r="U1243" s="90"/>
    </row>
    <row r="1244" spans="1:21" ht="66" hidden="1" customHeight="1" x14ac:dyDescent="0.25">
      <c r="A1244" s="89" t="s">
        <v>3034</v>
      </c>
      <c r="B1244" s="90" t="s">
        <v>3035</v>
      </c>
      <c r="C1244" s="90" t="s">
        <v>59</v>
      </c>
      <c r="D1244" s="90" t="s">
        <v>59</v>
      </c>
      <c r="E1244" s="92" t="s">
        <v>3036</v>
      </c>
      <c r="F1244" s="90" t="s">
        <v>521</v>
      </c>
      <c r="G1244" s="93" t="s">
        <v>172</v>
      </c>
      <c r="H1244" s="90"/>
      <c r="I1244" s="93" t="s">
        <v>53</v>
      </c>
      <c r="J1244" s="90" t="s">
        <v>72</v>
      </c>
      <c r="K1244" s="93" t="s">
        <v>63</v>
      </c>
      <c r="L1244" s="114">
        <v>43983</v>
      </c>
      <c r="M1244" s="114">
        <f t="shared" si="21"/>
        <v>44012</v>
      </c>
      <c r="N1244" s="94">
        <v>44009</v>
      </c>
      <c r="O1244" s="94">
        <v>44009</v>
      </c>
      <c r="P1244" s="96" t="s">
        <v>3037</v>
      </c>
      <c r="Q1244" s="92"/>
      <c r="R1244" s="90" t="s">
        <v>542</v>
      </c>
      <c r="S1244" s="90"/>
      <c r="T1244" s="95" t="s">
        <v>66</v>
      </c>
      <c r="U1244" s="90"/>
    </row>
    <row r="1245" spans="1:21" ht="66" hidden="1" customHeight="1" x14ac:dyDescent="0.25">
      <c r="A1245" s="89" t="s">
        <v>3034</v>
      </c>
      <c r="B1245" s="90" t="s">
        <v>3035</v>
      </c>
      <c r="C1245" s="90" t="s">
        <v>59</v>
      </c>
      <c r="D1245" s="90" t="s">
        <v>59</v>
      </c>
      <c r="E1245" s="92" t="s">
        <v>3038</v>
      </c>
      <c r="F1245" s="90" t="s">
        <v>521</v>
      </c>
      <c r="G1245" s="93" t="s">
        <v>172</v>
      </c>
      <c r="H1245" s="90"/>
      <c r="I1245" s="93" t="s">
        <v>53</v>
      </c>
      <c r="J1245" s="90" t="s">
        <v>72</v>
      </c>
      <c r="K1245" s="93" t="s">
        <v>63</v>
      </c>
      <c r="L1245" s="114">
        <v>43983</v>
      </c>
      <c r="M1245" s="114">
        <f t="shared" si="21"/>
        <v>44012</v>
      </c>
      <c r="N1245" s="94">
        <v>44009</v>
      </c>
      <c r="O1245" s="94">
        <v>44009</v>
      </c>
      <c r="P1245" s="96" t="s">
        <v>3039</v>
      </c>
      <c r="Q1245" s="92"/>
      <c r="R1245" s="90" t="s">
        <v>392</v>
      </c>
      <c r="S1245" s="90"/>
      <c r="T1245" s="95" t="s">
        <v>66</v>
      </c>
      <c r="U1245" s="90"/>
    </row>
    <row r="1246" spans="1:21" ht="66" hidden="1" customHeight="1" x14ac:dyDescent="0.25">
      <c r="A1246" s="89" t="s">
        <v>3034</v>
      </c>
      <c r="B1246" s="90" t="s">
        <v>3035</v>
      </c>
      <c r="C1246" s="90" t="s">
        <v>59</v>
      </c>
      <c r="D1246" s="90" t="s">
        <v>59</v>
      </c>
      <c r="E1246" s="92" t="s">
        <v>3040</v>
      </c>
      <c r="F1246" s="90" t="s">
        <v>3041</v>
      </c>
      <c r="G1246" s="93" t="s">
        <v>172</v>
      </c>
      <c r="H1246" s="90"/>
      <c r="I1246" s="93" t="s">
        <v>53</v>
      </c>
      <c r="J1246" s="90" t="s">
        <v>72</v>
      </c>
      <c r="K1246" s="93" t="s">
        <v>63</v>
      </c>
      <c r="L1246" s="114">
        <v>43983</v>
      </c>
      <c r="M1246" s="114">
        <f t="shared" si="21"/>
        <v>44012</v>
      </c>
      <c r="N1246" s="94">
        <v>44009</v>
      </c>
      <c r="O1246" s="94">
        <v>44009</v>
      </c>
      <c r="P1246" s="96" t="s">
        <v>3042</v>
      </c>
      <c r="Q1246" s="92"/>
      <c r="R1246" s="90" t="s">
        <v>542</v>
      </c>
      <c r="S1246" s="90"/>
      <c r="T1246" s="95" t="s">
        <v>66</v>
      </c>
      <c r="U1246" s="90"/>
    </row>
    <row r="1247" spans="1:21" ht="66" hidden="1" customHeight="1" x14ac:dyDescent="0.25">
      <c r="A1247" s="89" t="s">
        <v>3034</v>
      </c>
      <c r="B1247" s="90" t="s">
        <v>3035</v>
      </c>
      <c r="C1247" s="90" t="s">
        <v>59</v>
      </c>
      <c r="D1247" s="90" t="s">
        <v>59</v>
      </c>
      <c r="E1247" s="92" t="s">
        <v>3040</v>
      </c>
      <c r="F1247" s="90" t="s">
        <v>3041</v>
      </c>
      <c r="G1247" s="93" t="s">
        <v>172</v>
      </c>
      <c r="H1247" s="90"/>
      <c r="I1247" s="93" t="s">
        <v>53</v>
      </c>
      <c r="J1247" s="90" t="s">
        <v>72</v>
      </c>
      <c r="K1247" s="93" t="s">
        <v>63</v>
      </c>
      <c r="L1247" s="114">
        <v>43983</v>
      </c>
      <c r="M1247" s="114">
        <f t="shared" si="21"/>
        <v>44012</v>
      </c>
      <c r="N1247" s="94">
        <v>44009</v>
      </c>
      <c r="O1247" s="94">
        <v>44009</v>
      </c>
      <c r="P1247" s="96" t="s">
        <v>3042</v>
      </c>
      <c r="Q1247" s="92"/>
      <c r="R1247" s="90" t="s">
        <v>1273</v>
      </c>
      <c r="S1247" s="90"/>
      <c r="T1247" s="95" t="s">
        <v>66</v>
      </c>
      <c r="U1247" s="90"/>
    </row>
    <row r="1248" spans="1:21" ht="66" hidden="1" customHeight="1" x14ac:dyDescent="0.25">
      <c r="A1248" s="89" t="s">
        <v>3034</v>
      </c>
      <c r="B1248" s="90" t="s">
        <v>3035</v>
      </c>
      <c r="C1248" s="90" t="s">
        <v>59</v>
      </c>
      <c r="D1248" s="90" t="s">
        <v>59</v>
      </c>
      <c r="E1248" s="92" t="s">
        <v>3043</v>
      </c>
      <c r="F1248" s="90" t="s">
        <v>1507</v>
      </c>
      <c r="G1248" s="93" t="s">
        <v>172</v>
      </c>
      <c r="H1248" s="90"/>
      <c r="I1248" s="93" t="s">
        <v>53</v>
      </c>
      <c r="J1248" s="90" t="s">
        <v>72</v>
      </c>
      <c r="K1248" s="93" t="s">
        <v>63</v>
      </c>
      <c r="L1248" s="114">
        <v>43983</v>
      </c>
      <c r="M1248" s="114">
        <f t="shared" si="21"/>
        <v>44012</v>
      </c>
      <c r="N1248" s="94">
        <v>44009</v>
      </c>
      <c r="O1248" s="94">
        <v>44009</v>
      </c>
      <c r="P1248" s="96" t="s">
        <v>3044</v>
      </c>
      <c r="Q1248" s="92"/>
      <c r="R1248" s="90" t="s">
        <v>1273</v>
      </c>
      <c r="S1248" s="90"/>
      <c r="T1248" s="95" t="s">
        <v>66</v>
      </c>
      <c r="U1248" s="90"/>
    </row>
    <row r="1249" spans="1:22" ht="66" hidden="1" customHeight="1" x14ac:dyDescent="0.25">
      <c r="A1249" s="89" t="s">
        <v>3034</v>
      </c>
      <c r="B1249" s="90" t="s">
        <v>3035</v>
      </c>
      <c r="C1249" s="90" t="s">
        <v>59</v>
      </c>
      <c r="D1249" s="90" t="s">
        <v>59</v>
      </c>
      <c r="E1249" s="92" t="s">
        <v>3045</v>
      </c>
      <c r="F1249" s="90" t="s">
        <v>521</v>
      </c>
      <c r="G1249" s="93" t="s">
        <v>172</v>
      </c>
      <c r="H1249" s="90"/>
      <c r="I1249" s="93" t="s">
        <v>53</v>
      </c>
      <c r="J1249" s="90" t="s">
        <v>72</v>
      </c>
      <c r="K1249" s="93" t="s">
        <v>63</v>
      </c>
      <c r="L1249" s="114">
        <v>43983</v>
      </c>
      <c r="M1249" s="114">
        <f t="shared" si="21"/>
        <v>44012</v>
      </c>
      <c r="N1249" s="94">
        <v>44009</v>
      </c>
      <c r="O1249" s="94">
        <v>44009</v>
      </c>
      <c r="P1249" s="96" t="s">
        <v>3046</v>
      </c>
      <c r="Q1249" s="92"/>
      <c r="R1249" s="90" t="s">
        <v>1273</v>
      </c>
      <c r="S1249" s="90"/>
      <c r="T1249" s="95" t="s">
        <v>66</v>
      </c>
      <c r="U1249" s="90"/>
    </row>
    <row r="1250" spans="1:22" ht="66" hidden="1" customHeight="1" x14ac:dyDescent="0.25">
      <c r="A1250" s="89" t="s">
        <v>3034</v>
      </c>
      <c r="B1250" s="90" t="s">
        <v>3035</v>
      </c>
      <c r="C1250" s="90" t="s">
        <v>59</v>
      </c>
      <c r="D1250" s="90" t="s">
        <v>59</v>
      </c>
      <c r="E1250" s="92" t="s">
        <v>3043</v>
      </c>
      <c r="F1250" s="90" t="s">
        <v>1507</v>
      </c>
      <c r="G1250" s="93" t="s">
        <v>172</v>
      </c>
      <c r="H1250" s="90"/>
      <c r="I1250" s="93" t="s">
        <v>53</v>
      </c>
      <c r="J1250" s="90" t="s">
        <v>72</v>
      </c>
      <c r="K1250" s="93" t="s">
        <v>63</v>
      </c>
      <c r="L1250" s="114">
        <v>43983</v>
      </c>
      <c r="M1250" s="114">
        <f t="shared" si="21"/>
        <v>44012</v>
      </c>
      <c r="N1250" s="94">
        <v>44009</v>
      </c>
      <c r="O1250" s="94">
        <v>44009</v>
      </c>
      <c r="P1250" s="96" t="s">
        <v>3044</v>
      </c>
      <c r="Q1250" s="92"/>
      <c r="R1250" s="90" t="s">
        <v>542</v>
      </c>
      <c r="S1250" s="90"/>
      <c r="T1250" s="95" t="s">
        <v>66</v>
      </c>
      <c r="U1250" s="90"/>
    </row>
    <row r="1251" spans="1:22" ht="66" hidden="1" customHeight="1" x14ac:dyDescent="0.25">
      <c r="A1251" s="89" t="s">
        <v>3034</v>
      </c>
      <c r="B1251" s="90" t="s">
        <v>3035</v>
      </c>
      <c r="C1251" s="90" t="s">
        <v>59</v>
      </c>
      <c r="D1251" s="90" t="s">
        <v>59</v>
      </c>
      <c r="E1251" s="92" t="s">
        <v>3045</v>
      </c>
      <c r="F1251" s="90" t="s">
        <v>521</v>
      </c>
      <c r="G1251" s="93" t="s">
        <v>172</v>
      </c>
      <c r="H1251" s="90"/>
      <c r="I1251" s="93" t="s">
        <v>53</v>
      </c>
      <c r="J1251" s="90" t="s">
        <v>72</v>
      </c>
      <c r="K1251" s="93" t="s">
        <v>63</v>
      </c>
      <c r="L1251" s="114">
        <v>44378</v>
      </c>
      <c r="M1251" s="114">
        <f t="shared" si="21"/>
        <v>44407</v>
      </c>
      <c r="N1251" s="94">
        <v>44399</v>
      </c>
      <c r="O1251" s="94">
        <v>44399</v>
      </c>
      <c r="P1251" s="96" t="s">
        <v>3047</v>
      </c>
      <c r="Q1251" s="92"/>
      <c r="R1251" s="90" t="s">
        <v>3048</v>
      </c>
      <c r="S1251" s="90"/>
      <c r="T1251" s="95" t="s">
        <v>75</v>
      </c>
      <c r="U1251" s="90"/>
    </row>
    <row r="1252" spans="1:22" ht="66" hidden="1" customHeight="1" x14ac:dyDescent="0.25">
      <c r="A1252" s="89" t="s">
        <v>3034</v>
      </c>
      <c r="B1252" s="90" t="s">
        <v>3035</v>
      </c>
      <c r="C1252" s="90" t="s">
        <v>59</v>
      </c>
      <c r="D1252" s="90" t="s">
        <v>59</v>
      </c>
      <c r="E1252" s="92" t="s">
        <v>3049</v>
      </c>
      <c r="F1252" s="90" t="s">
        <v>3050</v>
      </c>
      <c r="G1252" s="93" t="s">
        <v>172</v>
      </c>
      <c r="H1252" s="90"/>
      <c r="I1252" s="93" t="s">
        <v>53</v>
      </c>
      <c r="J1252" s="90" t="s">
        <v>72</v>
      </c>
      <c r="K1252" s="93" t="s">
        <v>63</v>
      </c>
      <c r="L1252" s="114">
        <v>43983</v>
      </c>
      <c r="M1252" s="114">
        <f t="shared" si="21"/>
        <v>44012</v>
      </c>
      <c r="N1252" s="94">
        <v>44009</v>
      </c>
      <c r="O1252" s="94">
        <v>44009</v>
      </c>
      <c r="P1252" s="92" t="s">
        <v>3051</v>
      </c>
      <c r="Q1252" s="92"/>
      <c r="R1252" s="90" t="s">
        <v>392</v>
      </c>
      <c r="S1252" s="90"/>
      <c r="T1252" s="95"/>
      <c r="U1252" s="90"/>
    </row>
    <row r="1253" spans="1:22" ht="66" hidden="1" customHeight="1" x14ac:dyDescent="0.25">
      <c r="A1253" s="89" t="s">
        <v>3034</v>
      </c>
      <c r="B1253" s="90" t="s">
        <v>3035</v>
      </c>
      <c r="C1253" s="90" t="s">
        <v>59</v>
      </c>
      <c r="D1253" s="90" t="s">
        <v>59</v>
      </c>
      <c r="E1253" s="92" t="s">
        <v>3049</v>
      </c>
      <c r="F1253" s="90" t="s">
        <v>3050</v>
      </c>
      <c r="G1253" s="93" t="s">
        <v>172</v>
      </c>
      <c r="H1253" s="90"/>
      <c r="I1253" s="93" t="s">
        <v>53</v>
      </c>
      <c r="J1253" s="90" t="s">
        <v>72</v>
      </c>
      <c r="K1253" s="93" t="s">
        <v>63</v>
      </c>
      <c r="L1253" s="114">
        <v>43983</v>
      </c>
      <c r="M1253" s="114">
        <f t="shared" si="21"/>
        <v>44012</v>
      </c>
      <c r="N1253" s="94">
        <v>44009</v>
      </c>
      <c r="O1253" s="94">
        <v>44009</v>
      </c>
      <c r="P1253" s="92" t="s">
        <v>3051</v>
      </c>
      <c r="Q1253" s="92"/>
      <c r="R1253" s="90" t="s">
        <v>392</v>
      </c>
      <c r="S1253" s="90"/>
      <c r="T1253" s="95" t="s">
        <v>66</v>
      </c>
      <c r="U1253" s="90"/>
    </row>
    <row r="1254" spans="1:22" ht="66" hidden="1" customHeight="1" x14ac:dyDescent="0.25">
      <c r="A1254" s="89" t="s">
        <v>3034</v>
      </c>
      <c r="B1254" s="90" t="s">
        <v>3052</v>
      </c>
      <c r="C1254" s="90" t="s">
        <v>59</v>
      </c>
      <c r="D1254" s="90" t="s">
        <v>59</v>
      </c>
      <c r="E1254" s="92" t="s">
        <v>3053</v>
      </c>
      <c r="F1254" s="90" t="s">
        <v>521</v>
      </c>
      <c r="G1254" s="93" t="s">
        <v>172</v>
      </c>
      <c r="H1254" s="91"/>
      <c r="I1254" s="93" t="s">
        <v>53</v>
      </c>
      <c r="J1254" s="90" t="s">
        <v>72</v>
      </c>
      <c r="K1254" s="93" t="s">
        <v>63</v>
      </c>
      <c r="L1254" s="114">
        <v>44348</v>
      </c>
      <c r="M1254" s="114">
        <f>EOMONTH(L1254,0)</f>
        <v>44377</v>
      </c>
      <c r="N1254" s="94" t="s">
        <v>496</v>
      </c>
      <c r="O1254" s="94" t="s">
        <v>496</v>
      </c>
      <c r="P1254" s="96"/>
      <c r="Q1254" s="92"/>
      <c r="R1254" s="90"/>
      <c r="S1254" s="90"/>
      <c r="T1254" s="95"/>
      <c r="U1254" s="90"/>
    </row>
    <row r="1255" spans="1:22" ht="66" hidden="1" customHeight="1" x14ac:dyDescent="0.25">
      <c r="A1255" s="89" t="s">
        <v>3034</v>
      </c>
      <c r="B1255" s="90" t="s">
        <v>3052</v>
      </c>
      <c r="C1255" s="90" t="s">
        <v>59</v>
      </c>
      <c r="D1255" s="90" t="s">
        <v>59</v>
      </c>
      <c r="E1255" s="92" t="s">
        <v>3053</v>
      </c>
      <c r="F1255" s="90" t="s">
        <v>521</v>
      </c>
      <c r="G1255" s="93" t="s">
        <v>172</v>
      </c>
      <c r="H1255" s="91" t="s">
        <v>3054</v>
      </c>
      <c r="I1255" s="93" t="s">
        <v>53</v>
      </c>
      <c r="J1255" s="90" t="s">
        <v>72</v>
      </c>
      <c r="K1255" s="93" t="s">
        <v>63</v>
      </c>
      <c r="L1255" s="114">
        <v>44440</v>
      </c>
      <c r="M1255" s="114">
        <f>EOMONTH(L1255,0)</f>
        <v>44469</v>
      </c>
      <c r="N1255" s="94">
        <v>44454</v>
      </c>
      <c r="O1255" s="94">
        <v>44455</v>
      </c>
      <c r="P1255" s="96"/>
      <c r="Q1255" s="92" t="s">
        <v>3055</v>
      </c>
      <c r="R1255" s="90" t="s">
        <v>3056</v>
      </c>
      <c r="S1255" s="90"/>
      <c r="T1255" s="95" t="s">
        <v>66</v>
      </c>
      <c r="U1255" s="90"/>
    </row>
    <row r="1256" spans="1:22" ht="66" hidden="1" customHeight="1" x14ac:dyDescent="0.25">
      <c r="A1256" s="89" t="s">
        <v>3034</v>
      </c>
      <c r="B1256" s="90" t="s">
        <v>3052</v>
      </c>
      <c r="C1256" s="90" t="s">
        <v>59</v>
      </c>
      <c r="D1256" s="90" t="s">
        <v>59</v>
      </c>
      <c r="E1256" s="92" t="s">
        <v>3053</v>
      </c>
      <c r="F1256" s="90" t="s">
        <v>521</v>
      </c>
      <c r="G1256" s="93" t="s">
        <v>172</v>
      </c>
      <c r="H1256" s="91" t="s">
        <v>3057</v>
      </c>
      <c r="I1256" s="93" t="s">
        <v>53</v>
      </c>
      <c r="J1256" s="90" t="s">
        <v>72</v>
      </c>
      <c r="K1256" s="93" t="s">
        <v>63</v>
      </c>
      <c r="L1256" s="114">
        <v>44409</v>
      </c>
      <c r="M1256" s="114">
        <v>44469</v>
      </c>
      <c r="N1256" s="94">
        <v>44454</v>
      </c>
      <c r="O1256" s="94">
        <v>44455</v>
      </c>
      <c r="P1256" s="96"/>
      <c r="Q1256" s="92" t="s">
        <v>3055</v>
      </c>
      <c r="R1256" s="90" t="s">
        <v>3056</v>
      </c>
      <c r="S1256" s="90"/>
      <c r="T1256" s="95" t="s">
        <v>66</v>
      </c>
      <c r="U1256" s="90"/>
    </row>
    <row r="1257" spans="1:22" ht="66" hidden="1" customHeight="1" x14ac:dyDescent="0.25">
      <c r="A1257" s="89" t="s">
        <v>3034</v>
      </c>
      <c r="B1257" s="90" t="s">
        <v>3052</v>
      </c>
      <c r="C1257" s="90" t="s">
        <v>59</v>
      </c>
      <c r="D1257" s="90" t="s">
        <v>59</v>
      </c>
      <c r="E1257" s="92" t="s">
        <v>3036</v>
      </c>
      <c r="F1257" s="90" t="s">
        <v>521</v>
      </c>
      <c r="G1257" s="93" t="s">
        <v>3058</v>
      </c>
      <c r="H1257" s="90" t="s">
        <v>3059</v>
      </c>
      <c r="I1257" s="93" t="s">
        <v>53</v>
      </c>
      <c r="J1257" s="90" t="s">
        <v>72</v>
      </c>
      <c r="K1257" s="93" t="s">
        <v>63</v>
      </c>
      <c r="L1257" s="114">
        <v>44197</v>
      </c>
      <c r="M1257" s="114">
        <f>EOMONTH(L1257,5)</f>
        <v>44377</v>
      </c>
      <c r="N1257" s="94">
        <v>44313</v>
      </c>
      <c r="O1257" s="94">
        <v>44313</v>
      </c>
      <c r="P1257" s="92" t="s">
        <v>3060</v>
      </c>
      <c r="Q1257" s="92"/>
      <c r="R1257" s="90" t="s">
        <v>3061</v>
      </c>
      <c r="S1257" s="90"/>
      <c r="T1257" s="95" t="s">
        <v>75</v>
      </c>
      <c r="U1257" s="90"/>
    </row>
    <row r="1258" spans="1:22" ht="66" hidden="1" customHeight="1" x14ac:dyDescent="0.25">
      <c r="A1258" s="89" t="s">
        <v>3034</v>
      </c>
      <c r="B1258" s="90" t="s">
        <v>3052</v>
      </c>
      <c r="C1258" s="90" t="s">
        <v>59</v>
      </c>
      <c r="D1258" s="90" t="s">
        <v>59</v>
      </c>
      <c r="E1258" s="92" t="s">
        <v>3036</v>
      </c>
      <c r="F1258" s="90" t="s">
        <v>521</v>
      </c>
      <c r="G1258" s="93" t="s">
        <v>3058</v>
      </c>
      <c r="H1258" s="90" t="s">
        <v>3062</v>
      </c>
      <c r="I1258" s="93" t="s">
        <v>53</v>
      </c>
      <c r="J1258" s="90" t="s">
        <v>72</v>
      </c>
      <c r="K1258" s="93" t="s">
        <v>63</v>
      </c>
      <c r="L1258" s="114">
        <v>44197</v>
      </c>
      <c r="M1258" s="114">
        <f>EOMONTH(L1258,5)</f>
        <v>44377</v>
      </c>
      <c r="N1258" s="94">
        <v>44313</v>
      </c>
      <c r="O1258" s="94">
        <v>44313</v>
      </c>
      <c r="P1258" s="92" t="s">
        <v>3060</v>
      </c>
      <c r="Q1258" s="92"/>
      <c r="R1258" s="90" t="s">
        <v>3061</v>
      </c>
      <c r="S1258" s="90"/>
      <c r="T1258" s="95" t="s">
        <v>75</v>
      </c>
      <c r="U1258" s="90"/>
    </row>
    <row r="1259" spans="1:22" ht="66" hidden="1" customHeight="1" x14ac:dyDescent="0.25">
      <c r="A1259" s="89" t="s">
        <v>3034</v>
      </c>
      <c r="B1259" s="90" t="s">
        <v>3052</v>
      </c>
      <c r="C1259" s="90" t="s">
        <v>59</v>
      </c>
      <c r="D1259" s="90" t="s">
        <v>59</v>
      </c>
      <c r="E1259" s="92" t="s">
        <v>3038</v>
      </c>
      <c r="F1259" s="90" t="s">
        <v>521</v>
      </c>
      <c r="G1259" s="93" t="s">
        <v>172</v>
      </c>
      <c r="H1259" s="90" t="s">
        <v>3059</v>
      </c>
      <c r="I1259" s="93" t="s">
        <v>53</v>
      </c>
      <c r="J1259" s="90" t="s">
        <v>72</v>
      </c>
      <c r="K1259" s="93" t="s">
        <v>63</v>
      </c>
      <c r="L1259" s="114">
        <v>44197</v>
      </c>
      <c r="M1259" s="114">
        <f>L1259+45</f>
        <v>44242</v>
      </c>
      <c r="N1259" s="94">
        <v>44230</v>
      </c>
      <c r="O1259" s="94">
        <v>44230</v>
      </c>
      <c r="P1259" s="96" t="s">
        <v>3063</v>
      </c>
      <c r="Q1259" s="92"/>
      <c r="R1259" s="90" t="s">
        <v>3064</v>
      </c>
      <c r="S1259" s="90"/>
      <c r="T1259" s="95" t="s">
        <v>75</v>
      </c>
      <c r="U1259" s="90"/>
    </row>
    <row r="1260" spans="1:22" ht="66" hidden="1" customHeight="1" x14ac:dyDescent="0.25">
      <c r="A1260" s="89" t="s">
        <v>3034</v>
      </c>
      <c r="B1260" s="90" t="s">
        <v>3052</v>
      </c>
      <c r="C1260" s="90" t="s">
        <v>59</v>
      </c>
      <c r="D1260" s="90" t="s">
        <v>59</v>
      </c>
      <c r="E1260" s="92" t="s">
        <v>3040</v>
      </c>
      <c r="F1260" s="90" t="s">
        <v>3041</v>
      </c>
      <c r="G1260" s="93" t="s">
        <v>172</v>
      </c>
      <c r="H1260" s="90"/>
      <c r="I1260" s="93" t="s">
        <v>53</v>
      </c>
      <c r="J1260" s="90" t="s">
        <v>72</v>
      </c>
      <c r="K1260" s="93" t="s">
        <v>63</v>
      </c>
      <c r="L1260" s="114">
        <v>44197</v>
      </c>
      <c r="M1260" s="114">
        <v>44286</v>
      </c>
      <c r="N1260" s="94">
        <v>44352</v>
      </c>
      <c r="O1260" s="94">
        <v>44352</v>
      </c>
      <c r="P1260" s="96" t="s">
        <v>3065</v>
      </c>
      <c r="Q1260" s="92"/>
      <c r="R1260" s="90" t="s">
        <v>3066</v>
      </c>
      <c r="S1260" s="90"/>
      <c r="T1260" s="95" t="s">
        <v>75</v>
      </c>
      <c r="U1260" s="90"/>
    </row>
    <row r="1261" spans="1:22" ht="66" hidden="1" customHeight="1" x14ac:dyDescent="0.25">
      <c r="A1261" s="89" t="s">
        <v>3034</v>
      </c>
      <c r="B1261" s="90" t="s">
        <v>3052</v>
      </c>
      <c r="C1261" s="90" t="s">
        <v>59</v>
      </c>
      <c r="D1261" s="90" t="s">
        <v>59</v>
      </c>
      <c r="E1261" s="92" t="s">
        <v>3067</v>
      </c>
      <c r="F1261" s="90" t="s">
        <v>3041</v>
      </c>
      <c r="G1261" s="93" t="s">
        <v>172</v>
      </c>
      <c r="H1261" s="90"/>
      <c r="I1261" s="93" t="s">
        <v>53</v>
      </c>
      <c r="J1261" s="90" t="s">
        <v>72</v>
      </c>
      <c r="K1261" s="93" t="s">
        <v>63</v>
      </c>
      <c r="L1261" s="114">
        <v>44197</v>
      </c>
      <c r="M1261" s="114">
        <f>L1261+45</f>
        <v>44242</v>
      </c>
      <c r="N1261" s="94">
        <v>44235</v>
      </c>
      <c r="O1261" s="94">
        <v>44235</v>
      </c>
      <c r="P1261" s="92" t="s">
        <v>3068</v>
      </c>
      <c r="Q1261" s="92"/>
      <c r="R1261" s="90" t="s">
        <v>772</v>
      </c>
      <c r="S1261" s="90"/>
      <c r="T1261" s="95" t="s">
        <v>75</v>
      </c>
      <c r="U1261" s="90"/>
    </row>
    <row r="1262" spans="1:22" ht="66" hidden="1" customHeight="1" x14ac:dyDescent="0.25">
      <c r="A1262" s="89" t="s">
        <v>3034</v>
      </c>
      <c r="B1262" s="90" t="s">
        <v>3052</v>
      </c>
      <c r="C1262" s="90" t="s">
        <v>59</v>
      </c>
      <c r="D1262" s="90" t="s">
        <v>59</v>
      </c>
      <c r="E1262" s="92" t="s">
        <v>3069</v>
      </c>
      <c r="F1262" s="90" t="s">
        <v>3070</v>
      </c>
      <c r="G1262" s="93" t="s">
        <v>172</v>
      </c>
      <c r="H1262" s="90"/>
      <c r="I1262" s="93" t="s">
        <v>53</v>
      </c>
      <c r="J1262" s="90" t="s">
        <v>72</v>
      </c>
      <c r="K1262" s="93" t="s">
        <v>63</v>
      </c>
      <c r="L1262" s="114">
        <v>44197</v>
      </c>
      <c r="M1262" s="114">
        <f>L1262+45</f>
        <v>44242</v>
      </c>
      <c r="N1262" s="94">
        <v>44235</v>
      </c>
      <c r="O1262" s="94">
        <v>44235</v>
      </c>
      <c r="P1262" s="96" t="s">
        <v>3068</v>
      </c>
      <c r="Q1262" s="92"/>
      <c r="R1262" s="90" t="s">
        <v>2883</v>
      </c>
      <c r="S1262" s="90"/>
      <c r="T1262" s="95" t="s">
        <v>75</v>
      </c>
      <c r="U1262" s="90"/>
    </row>
    <row r="1263" spans="1:22" ht="66" hidden="1" customHeight="1" x14ac:dyDescent="0.25">
      <c r="A1263" s="89" t="s">
        <v>3034</v>
      </c>
      <c r="B1263" s="90" t="s">
        <v>3052</v>
      </c>
      <c r="C1263" s="90" t="s">
        <v>59</v>
      </c>
      <c r="D1263" s="90" t="s">
        <v>59</v>
      </c>
      <c r="E1263" s="92" t="s">
        <v>3043</v>
      </c>
      <c r="F1263" s="90" t="s">
        <v>1507</v>
      </c>
      <c r="G1263" s="93" t="s">
        <v>172</v>
      </c>
      <c r="H1263" s="90"/>
      <c r="I1263" s="93" t="s">
        <v>53</v>
      </c>
      <c r="J1263" s="90" t="s">
        <v>72</v>
      </c>
      <c r="K1263" s="93" t="s">
        <v>63</v>
      </c>
      <c r="L1263" s="114">
        <v>44197</v>
      </c>
      <c r="M1263" s="114">
        <f>EOMONTH(L1263,5)</f>
        <v>44377</v>
      </c>
      <c r="N1263" s="94">
        <v>44352</v>
      </c>
      <c r="O1263" s="94">
        <v>44352</v>
      </c>
      <c r="P1263" s="92" t="s">
        <v>3071</v>
      </c>
      <c r="Q1263" s="92"/>
      <c r="R1263" s="90" t="s">
        <v>3066</v>
      </c>
      <c r="S1263" s="90"/>
      <c r="T1263" s="95" t="s">
        <v>75</v>
      </c>
      <c r="U1263" s="90"/>
    </row>
    <row r="1264" spans="1:22" s="175" customFormat="1" ht="66" hidden="1" customHeight="1" x14ac:dyDescent="0.25">
      <c r="A1264" s="113" t="s">
        <v>3034</v>
      </c>
      <c r="B1264" s="155" t="s">
        <v>3052</v>
      </c>
      <c r="C1264" s="155" t="s">
        <v>59</v>
      </c>
      <c r="D1264" s="155" t="s">
        <v>59</v>
      </c>
      <c r="E1264" s="157" t="s">
        <v>3045</v>
      </c>
      <c r="F1264" s="155" t="s">
        <v>521</v>
      </c>
      <c r="G1264" s="158" t="s">
        <v>172</v>
      </c>
      <c r="H1264" s="155"/>
      <c r="I1264" s="158" t="s">
        <v>53</v>
      </c>
      <c r="J1264" s="155" t="s">
        <v>72</v>
      </c>
      <c r="K1264" s="158" t="s">
        <v>63</v>
      </c>
      <c r="L1264" s="190">
        <v>44440</v>
      </c>
      <c r="M1264" s="190">
        <v>44469</v>
      </c>
      <c r="N1264" s="127">
        <v>44454</v>
      </c>
      <c r="O1264" s="127">
        <v>44454</v>
      </c>
      <c r="P1264" s="124" t="s">
        <v>3072</v>
      </c>
      <c r="Q1264" s="157"/>
      <c r="R1264" s="155" t="s">
        <v>3056</v>
      </c>
      <c r="S1264" s="155"/>
      <c r="T1264" s="159" t="s">
        <v>75</v>
      </c>
      <c r="U1264" s="155"/>
      <c r="V1264" s="160"/>
    </row>
    <row r="1265" spans="1:21" ht="66" hidden="1" customHeight="1" x14ac:dyDescent="0.25">
      <c r="A1265" s="89" t="s">
        <v>3034</v>
      </c>
      <c r="B1265" s="90" t="s">
        <v>3052</v>
      </c>
      <c r="C1265" s="90" t="s">
        <v>59</v>
      </c>
      <c r="D1265" s="90" t="s">
        <v>59</v>
      </c>
      <c r="E1265" s="92" t="s">
        <v>3036</v>
      </c>
      <c r="F1265" s="90" t="s">
        <v>521</v>
      </c>
      <c r="G1265" s="93" t="s">
        <v>172</v>
      </c>
      <c r="H1265" s="90" t="s">
        <v>3073</v>
      </c>
      <c r="I1265" s="93" t="s">
        <v>53</v>
      </c>
      <c r="J1265" s="90" t="s">
        <v>72</v>
      </c>
      <c r="K1265" s="93" t="s">
        <v>63</v>
      </c>
      <c r="L1265" s="114">
        <v>44197</v>
      </c>
      <c r="M1265" s="114">
        <f>L1265+45</f>
        <v>44242</v>
      </c>
      <c r="N1265" s="94">
        <v>44235</v>
      </c>
      <c r="O1265" s="94">
        <v>44235</v>
      </c>
      <c r="P1265" s="96" t="s">
        <v>3074</v>
      </c>
      <c r="Q1265" s="92"/>
      <c r="R1265" s="90" t="s">
        <v>3075</v>
      </c>
      <c r="S1265" s="90"/>
      <c r="T1265" s="95" t="s">
        <v>66</v>
      </c>
      <c r="U1265" s="90"/>
    </row>
    <row r="1266" spans="1:21" ht="66" hidden="1" customHeight="1" x14ac:dyDescent="0.25">
      <c r="A1266" s="89" t="s">
        <v>3034</v>
      </c>
      <c r="B1266" s="90" t="s">
        <v>3052</v>
      </c>
      <c r="C1266" s="90" t="s">
        <v>59</v>
      </c>
      <c r="D1266" s="90" t="s">
        <v>59</v>
      </c>
      <c r="E1266" s="92" t="s">
        <v>3036</v>
      </c>
      <c r="F1266" s="90" t="s">
        <v>521</v>
      </c>
      <c r="G1266" s="93" t="s">
        <v>172</v>
      </c>
      <c r="H1266" s="90" t="s">
        <v>3076</v>
      </c>
      <c r="I1266" s="93" t="s">
        <v>53</v>
      </c>
      <c r="J1266" s="90" t="s">
        <v>72</v>
      </c>
      <c r="K1266" s="93" t="s">
        <v>63</v>
      </c>
      <c r="L1266" s="114">
        <v>44197</v>
      </c>
      <c r="M1266" s="114">
        <f>L1266+45</f>
        <v>44242</v>
      </c>
      <c r="N1266" s="94">
        <v>44235</v>
      </c>
      <c r="O1266" s="94">
        <v>44235</v>
      </c>
      <c r="P1266" s="96" t="s">
        <v>3077</v>
      </c>
      <c r="Q1266" s="92"/>
      <c r="R1266" s="90" t="s">
        <v>3075</v>
      </c>
      <c r="S1266" s="90"/>
      <c r="T1266" s="95" t="s">
        <v>66</v>
      </c>
      <c r="U1266" s="90"/>
    </row>
    <row r="1267" spans="1:21" ht="66" hidden="1" customHeight="1" x14ac:dyDescent="0.25">
      <c r="A1267" s="89" t="s">
        <v>3034</v>
      </c>
      <c r="B1267" s="90" t="s">
        <v>3052</v>
      </c>
      <c r="C1267" s="90" t="s">
        <v>59</v>
      </c>
      <c r="D1267" s="90" t="s">
        <v>59</v>
      </c>
      <c r="E1267" s="92" t="s">
        <v>3038</v>
      </c>
      <c r="F1267" s="90" t="s">
        <v>521</v>
      </c>
      <c r="G1267" s="93" t="s">
        <v>172</v>
      </c>
      <c r="H1267" s="90" t="s">
        <v>3062</v>
      </c>
      <c r="I1267" s="93" t="s">
        <v>53</v>
      </c>
      <c r="J1267" s="90" t="s">
        <v>72</v>
      </c>
      <c r="K1267" s="93" t="s">
        <v>63</v>
      </c>
      <c r="L1267" s="114">
        <v>44197</v>
      </c>
      <c r="M1267" s="114">
        <f>L1267+45</f>
        <v>44242</v>
      </c>
      <c r="N1267" s="94">
        <v>44230</v>
      </c>
      <c r="O1267" s="94">
        <v>44230</v>
      </c>
      <c r="P1267" s="96" t="s">
        <v>3078</v>
      </c>
      <c r="Q1267" s="92"/>
      <c r="R1267" s="90" t="s">
        <v>3064</v>
      </c>
      <c r="S1267" s="90"/>
      <c r="T1267" s="95" t="s">
        <v>75</v>
      </c>
      <c r="U1267" s="90"/>
    </row>
    <row r="1268" spans="1:21" ht="66" hidden="1" customHeight="1" x14ac:dyDescent="0.25">
      <c r="A1268" s="89" t="s">
        <v>3034</v>
      </c>
      <c r="B1268" s="90" t="s">
        <v>3052</v>
      </c>
      <c r="C1268" s="90" t="s">
        <v>59</v>
      </c>
      <c r="D1268" s="90" t="s">
        <v>59</v>
      </c>
      <c r="E1268" s="92" t="s">
        <v>3040</v>
      </c>
      <c r="F1268" s="90" t="s">
        <v>3041</v>
      </c>
      <c r="G1268" s="93" t="s">
        <v>172</v>
      </c>
      <c r="H1268" s="90" t="s">
        <v>3079</v>
      </c>
      <c r="I1268" s="93" t="s">
        <v>53</v>
      </c>
      <c r="J1268" s="90" t="s">
        <v>72</v>
      </c>
      <c r="K1268" s="93" t="s">
        <v>63</v>
      </c>
      <c r="L1268" s="114">
        <v>44197</v>
      </c>
      <c r="M1268" s="114">
        <f>L1268+45</f>
        <v>44242</v>
      </c>
      <c r="N1268" s="94">
        <v>44235</v>
      </c>
      <c r="O1268" s="94">
        <v>44235</v>
      </c>
      <c r="P1268" s="96" t="s">
        <v>3080</v>
      </c>
      <c r="Q1268" s="92"/>
      <c r="R1268" s="90" t="s">
        <v>772</v>
      </c>
      <c r="S1268" s="90"/>
      <c r="T1268" s="95" t="s">
        <v>75</v>
      </c>
      <c r="U1268" s="90"/>
    </row>
    <row r="1269" spans="1:21" ht="66" hidden="1" customHeight="1" x14ac:dyDescent="0.25">
      <c r="A1269" s="89" t="s">
        <v>3034</v>
      </c>
      <c r="B1269" s="90" t="s">
        <v>3052</v>
      </c>
      <c r="C1269" s="90" t="s">
        <v>59</v>
      </c>
      <c r="D1269" s="90" t="s">
        <v>59</v>
      </c>
      <c r="E1269" s="92" t="s">
        <v>3040</v>
      </c>
      <c r="F1269" s="90" t="s">
        <v>3041</v>
      </c>
      <c r="G1269" s="93" t="s">
        <v>172</v>
      </c>
      <c r="H1269" s="90" t="s">
        <v>3081</v>
      </c>
      <c r="I1269" s="93" t="s">
        <v>53</v>
      </c>
      <c r="J1269" s="90" t="s">
        <v>72</v>
      </c>
      <c r="K1269" s="93" t="s">
        <v>63</v>
      </c>
      <c r="L1269" s="114">
        <v>44197</v>
      </c>
      <c r="M1269" s="114">
        <f>L1269+45</f>
        <v>44242</v>
      </c>
      <c r="N1269" s="94">
        <v>44235</v>
      </c>
      <c r="O1269" s="94">
        <v>44235</v>
      </c>
      <c r="P1269" s="96" t="s">
        <v>3080</v>
      </c>
      <c r="Q1269" s="92"/>
      <c r="R1269" s="90" t="s">
        <v>772</v>
      </c>
      <c r="S1269" s="90"/>
      <c r="T1269" s="95" t="s">
        <v>75</v>
      </c>
      <c r="U1269" s="90"/>
    </row>
    <row r="1270" spans="1:21" ht="66" hidden="1" customHeight="1" x14ac:dyDescent="0.25">
      <c r="A1270" s="89" t="s">
        <v>3034</v>
      </c>
      <c r="B1270" s="90" t="s">
        <v>3052</v>
      </c>
      <c r="C1270" s="90" t="s">
        <v>59</v>
      </c>
      <c r="D1270" s="90" t="s">
        <v>59</v>
      </c>
      <c r="E1270" s="92" t="s">
        <v>3067</v>
      </c>
      <c r="F1270" s="90" t="s">
        <v>3041</v>
      </c>
      <c r="G1270" s="93" t="s">
        <v>172</v>
      </c>
      <c r="H1270" s="90"/>
      <c r="I1270" s="93" t="s">
        <v>53</v>
      </c>
      <c r="J1270" s="90" t="s">
        <v>72</v>
      </c>
      <c r="K1270" s="93" t="s">
        <v>63</v>
      </c>
      <c r="L1270" s="114">
        <v>44197</v>
      </c>
      <c r="M1270" s="114">
        <f>EOMONTH(L1270,5)</f>
        <v>44377</v>
      </c>
      <c r="N1270" s="94">
        <v>44352</v>
      </c>
      <c r="O1270" s="94">
        <v>44352</v>
      </c>
      <c r="P1270" s="92" t="s">
        <v>3082</v>
      </c>
      <c r="Q1270" s="92"/>
      <c r="R1270" s="90" t="s">
        <v>3066</v>
      </c>
      <c r="S1270" s="90"/>
      <c r="T1270" s="95" t="s">
        <v>75</v>
      </c>
      <c r="U1270" s="90"/>
    </row>
    <row r="1271" spans="1:21" ht="66" hidden="1" customHeight="1" x14ac:dyDescent="0.25">
      <c r="A1271" s="89" t="s">
        <v>3034</v>
      </c>
      <c r="B1271" s="90" t="s">
        <v>3052</v>
      </c>
      <c r="C1271" s="90" t="s">
        <v>59</v>
      </c>
      <c r="D1271" s="90" t="s">
        <v>59</v>
      </c>
      <c r="E1271" s="92" t="s">
        <v>3069</v>
      </c>
      <c r="F1271" s="90" t="s">
        <v>3083</v>
      </c>
      <c r="G1271" s="93" t="s">
        <v>172</v>
      </c>
      <c r="H1271" s="90" t="s">
        <v>3084</v>
      </c>
      <c r="I1271" s="93" t="s">
        <v>53</v>
      </c>
      <c r="J1271" s="90" t="s">
        <v>72</v>
      </c>
      <c r="K1271" s="93" t="s">
        <v>63</v>
      </c>
      <c r="L1271" s="114">
        <v>44197</v>
      </c>
      <c r="M1271" s="114">
        <f>L1271+45</f>
        <v>44242</v>
      </c>
      <c r="N1271" s="94">
        <v>44235</v>
      </c>
      <c r="O1271" s="94">
        <v>44235</v>
      </c>
      <c r="P1271" s="96" t="s">
        <v>3085</v>
      </c>
      <c r="Q1271" s="92"/>
      <c r="R1271" s="90" t="s">
        <v>772</v>
      </c>
      <c r="S1271" s="90"/>
      <c r="T1271" s="95" t="s">
        <v>75</v>
      </c>
      <c r="U1271" s="90"/>
    </row>
    <row r="1272" spans="1:21" ht="66" hidden="1" customHeight="1" x14ac:dyDescent="0.25">
      <c r="A1272" s="89" t="s">
        <v>3034</v>
      </c>
      <c r="B1272" s="90" t="s">
        <v>3052</v>
      </c>
      <c r="C1272" s="90" t="s">
        <v>59</v>
      </c>
      <c r="D1272" s="90" t="s">
        <v>59</v>
      </c>
      <c r="E1272" s="92" t="s">
        <v>3086</v>
      </c>
      <c r="F1272" s="90" t="s">
        <v>521</v>
      </c>
      <c r="G1272" s="93" t="s">
        <v>172</v>
      </c>
      <c r="H1272" s="90"/>
      <c r="I1272" s="93" t="s">
        <v>53</v>
      </c>
      <c r="J1272" s="90" t="s">
        <v>72</v>
      </c>
      <c r="K1272" s="93" t="s">
        <v>63</v>
      </c>
      <c r="L1272" s="114">
        <v>44256</v>
      </c>
      <c r="M1272" s="114">
        <f>EOMONTH(L1272,0)</f>
        <v>44286</v>
      </c>
      <c r="N1272" s="94" t="s">
        <v>496</v>
      </c>
      <c r="O1272" s="94" t="s">
        <v>496</v>
      </c>
      <c r="P1272" s="92"/>
      <c r="Q1272" s="92"/>
      <c r="R1272" s="90"/>
      <c r="S1272" s="90"/>
      <c r="T1272" s="95"/>
      <c r="U1272" s="90"/>
    </row>
    <row r="1273" spans="1:21" ht="66" hidden="1" customHeight="1" x14ac:dyDescent="0.25">
      <c r="A1273" s="89" t="s">
        <v>3034</v>
      </c>
      <c r="B1273" s="90" t="s">
        <v>3052</v>
      </c>
      <c r="C1273" s="90" t="s">
        <v>59</v>
      </c>
      <c r="D1273" s="90" t="s">
        <v>59</v>
      </c>
      <c r="E1273" s="92" t="s">
        <v>3053</v>
      </c>
      <c r="F1273" s="90" t="s">
        <v>521</v>
      </c>
      <c r="G1273" s="93" t="s">
        <v>172</v>
      </c>
      <c r="H1273" s="90"/>
      <c r="I1273" s="93" t="s">
        <v>53</v>
      </c>
      <c r="J1273" s="90" t="s">
        <v>72</v>
      </c>
      <c r="K1273" s="93" t="s">
        <v>63</v>
      </c>
      <c r="L1273" s="114">
        <v>44256</v>
      </c>
      <c r="M1273" s="114">
        <f>EOMONTH(L1273,0)</f>
        <v>44286</v>
      </c>
      <c r="N1273" s="94" t="s">
        <v>496</v>
      </c>
      <c r="O1273" s="94" t="s">
        <v>496</v>
      </c>
      <c r="P1273" s="96"/>
      <c r="Q1273" s="92"/>
      <c r="R1273" s="90"/>
      <c r="S1273" s="90"/>
      <c r="T1273" s="95"/>
      <c r="U1273" s="90"/>
    </row>
    <row r="1274" spans="1:21" ht="66" hidden="1" customHeight="1" x14ac:dyDescent="0.25">
      <c r="A1274" s="89" t="s">
        <v>3034</v>
      </c>
      <c r="B1274" s="90" t="s">
        <v>3052</v>
      </c>
      <c r="C1274" s="90" t="s">
        <v>59</v>
      </c>
      <c r="D1274" s="90" t="s">
        <v>59</v>
      </c>
      <c r="E1274" s="92" t="s">
        <v>3087</v>
      </c>
      <c r="F1274" s="90" t="s">
        <v>521</v>
      </c>
      <c r="G1274" s="93" t="s">
        <v>172</v>
      </c>
      <c r="H1274" s="90"/>
      <c r="I1274" s="93" t="s">
        <v>53</v>
      </c>
      <c r="J1274" s="90" t="s">
        <v>72</v>
      </c>
      <c r="K1274" s="93" t="s">
        <v>63</v>
      </c>
      <c r="L1274" s="114">
        <v>44256</v>
      </c>
      <c r="M1274" s="114">
        <f>EOMONTH(L1274,0)</f>
        <v>44286</v>
      </c>
      <c r="N1274" s="94" t="s">
        <v>496</v>
      </c>
      <c r="O1274" s="94" t="s">
        <v>496</v>
      </c>
      <c r="P1274" s="92"/>
      <c r="Q1274" s="92"/>
      <c r="R1274" s="90"/>
      <c r="S1274" s="90"/>
      <c r="T1274" s="95"/>
      <c r="U1274" s="90"/>
    </row>
    <row r="1275" spans="1:21" ht="66" hidden="1" customHeight="1" x14ac:dyDescent="0.25">
      <c r="A1275" s="89" t="s">
        <v>3034</v>
      </c>
      <c r="B1275" s="90" t="s">
        <v>3052</v>
      </c>
      <c r="C1275" s="90" t="s">
        <v>59</v>
      </c>
      <c r="D1275" s="90" t="s">
        <v>59</v>
      </c>
      <c r="E1275" s="92" t="s">
        <v>3036</v>
      </c>
      <c r="F1275" s="90" t="s">
        <v>521</v>
      </c>
      <c r="G1275" s="93" t="s">
        <v>172</v>
      </c>
      <c r="H1275" s="90"/>
      <c r="I1275" s="93" t="s">
        <v>53</v>
      </c>
      <c r="J1275" s="90" t="s">
        <v>72</v>
      </c>
      <c r="K1275" s="93" t="s">
        <v>63</v>
      </c>
      <c r="L1275" s="114">
        <v>44256</v>
      </c>
      <c r="M1275" s="114">
        <f>EOMONTH(L1275,0)</f>
        <v>44286</v>
      </c>
      <c r="N1275" s="94" t="s">
        <v>496</v>
      </c>
      <c r="O1275" s="94" t="s">
        <v>496</v>
      </c>
      <c r="P1275" s="92"/>
      <c r="Q1275" s="92"/>
      <c r="R1275" s="90"/>
      <c r="S1275" s="90"/>
      <c r="T1275" s="95"/>
      <c r="U1275" s="90"/>
    </row>
    <row r="1276" spans="1:21" ht="66" hidden="1" customHeight="1" x14ac:dyDescent="0.25">
      <c r="A1276" s="89" t="s">
        <v>3034</v>
      </c>
      <c r="B1276" s="90" t="s">
        <v>3052</v>
      </c>
      <c r="C1276" s="90" t="s">
        <v>59</v>
      </c>
      <c r="D1276" s="90" t="s">
        <v>59</v>
      </c>
      <c r="E1276" s="92" t="s">
        <v>3038</v>
      </c>
      <c r="F1276" s="90" t="s">
        <v>521</v>
      </c>
      <c r="G1276" s="93" t="s">
        <v>3058</v>
      </c>
      <c r="H1276" s="90" t="s">
        <v>3059</v>
      </c>
      <c r="I1276" s="93" t="s">
        <v>53</v>
      </c>
      <c r="J1276" s="90" t="s">
        <v>72</v>
      </c>
      <c r="K1276" s="93" t="s">
        <v>63</v>
      </c>
      <c r="L1276" s="114">
        <v>44256</v>
      </c>
      <c r="M1276" s="114">
        <f>EOMONTH(L1276,5)</f>
        <v>44439</v>
      </c>
      <c r="N1276" s="94">
        <v>44313</v>
      </c>
      <c r="O1276" s="94">
        <v>44313</v>
      </c>
      <c r="P1276" s="96" t="s">
        <v>3088</v>
      </c>
      <c r="Q1276" s="92"/>
      <c r="R1276" s="90" t="s">
        <v>3089</v>
      </c>
      <c r="S1276" s="90"/>
      <c r="T1276" s="95" t="s">
        <v>75</v>
      </c>
      <c r="U1276" s="90"/>
    </row>
    <row r="1277" spans="1:21" ht="66" hidden="1" customHeight="1" x14ac:dyDescent="0.25">
      <c r="A1277" s="89" t="s">
        <v>3034</v>
      </c>
      <c r="B1277" s="90" t="s">
        <v>3052</v>
      </c>
      <c r="C1277" s="90" t="s">
        <v>59</v>
      </c>
      <c r="D1277" s="90" t="s">
        <v>59</v>
      </c>
      <c r="E1277" s="92" t="s">
        <v>3038</v>
      </c>
      <c r="F1277" s="90" t="s">
        <v>521</v>
      </c>
      <c r="G1277" s="93" t="s">
        <v>3058</v>
      </c>
      <c r="H1277" s="90" t="s">
        <v>3062</v>
      </c>
      <c r="I1277" s="93" t="s">
        <v>53</v>
      </c>
      <c r="J1277" s="90" t="s">
        <v>72</v>
      </c>
      <c r="K1277" s="93" t="s">
        <v>63</v>
      </c>
      <c r="L1277" s="114">
        <v>44256</v>
      </c>
      <c r="M1277" s="114">
        <f>EOMONTH(L1277,5)</f>
        <v>44439</v>
      </c>
      <c r="N1277" s="94">
        <v>44313</v>
      </c>
      <c r="O1277" s="94">
        <v>44313</v>
      </c>
      <c r="P1277" s="96" t="s">
        <v>3088</v>
      </c>
      <c r="Q1277" s="92"/>
      <c r="R1277" s="90" t="s">
        <v>3089</v>
      </c>
      <c r="S1277" s="90"/>
      <c r="T1277" s="95" t="s">
        <v>75</v>
      </c>
      <c r="U1277" s="90"/>
    </row>
    <row r="1278" spans="1:21" ht="66" hidden="1" customHeight="1" x14ac:dyDescent="0.25">
      <c r="A1278" s="89" t="s">
        <v>3034</v>
      </c>
      <c r="B1278" s="90" t="s">
        <v>3052</v>
      </c>
      <c r="C1278" s="90" t="s">
        <v>59</v>
      </c>
      <c r="D1278" s="90" t="s">
        <v>59</v>
      </c>
      <c r="E1278" s="92" t="s">
        <v>3040</v>
      </c>
      <c r="F1278" s="90" t="s">
        <v>3041</v>
      </c>
      <c r="G1278" s="93" t="s">
        <v>172</v>
      </c>
      <c r="H1278" s="90"/>
      <c r="I1278" s="93" t="s">
        <v>53</v>
      </c>
      <c r="J1278" s="90" t="s">
        <v>72</v>
      </c>
      <c r="K1278" s="93" t="s">
        <v>63</v>
      </c>
      <c r="L1278" s="114">
        <v>44256</v>
      </c>
      <c r="M1278" s="114">
        <v>44285</v>
      </c>
      <c r="N1278" s="94" t="s">
        <v>496</v>
      </c>
      <c r="O1278" s="94" t="s">
        <v>496</v>
      </c>
      <c r="P1278" s="92"/>
      <c r="Q1278" s="92"/>
      <c r="R1278" s="90"/>
      <c r="S1278" s="90"/>
      <c r="T1278" s="95"/>
      <c r="U1278" s="90"/>
    </row>
    <row r="1279" spans="1:21" ht="66" hidden="1" customHeight="1" x14ac:dyDescent="0.25">
      <c r="A1279" s="89" t="s">
        <v>3034</v>
      </c>
      <c r="B1279" s="90" t="s">
        <v>3052</v>
      </c>
      <c r="C1279" s="90" t="s">
        <v>59</v>
      </c>
      <c r="D1279" s="90" t="s">
        <v>59</v>
      </c>
      <c r="E1279" s="92" t="s">
        <v>3067</v>
      </c>
      <c r="F1279" s="90" t="s">
        <v>3041</v>
      </c>
      <c r="G1279" s="93" t="s">
        <v>172</v>
      </c>
      <c r="H1279" s="90"/>
      <c r="I1279" s="93" t="s">
        <v>53</v>
      </c>
      <c r="J1279" s="90" t="s">
        <v>72</v>
      </c>
      <c r="K1279" s="93" t="s">
        <v>63</v>
      </c>
      <c r="L1279" s="114">
        <v>44256</v>
      </c>
      <c r="M1279" s="114">
        <f t="shared" ref="M1279:M1284" si="22">EOMONTH(L1279,0)</f>
        <v>44286</v>
      </c>
      <c r="N1279" s="94" t="s">
        <v>496</v>
      </c>
      <c r="O1279" s="94" t="s">
        <v>496</v>
      </c>
      <c r="P1279" s="92"/>
      <c r="Q1279" s="92"/>
      <c r="R1279" s="90"/>
      <c r="S1279" s="90"/>
      <c r="T1279" s="95"/>
      <c r="U1279" s="90"/>
    </row>
    <row r="1280" spans="1:21" ht="66" hidden="1" customHeight="1" x14ac:dyDescent="0.25">
      <c r="A1280" s="89" t="s">
        <v>3034</v>
      </c>
      <c r="B1280" s="90" t="s">
        <v>3052</v>
      </c>
      <c r="C1280" s="90" t="s">
        <v>59</v>
      </c>
      <c r="D1280" s="90" t="s">
        <v>59</v>
      </c>
      <c r="E1280" s="92" t="s">
        <v>3069</v>
      </c>
      <c r="F1280" s="90" t="s">
        <v>3083</v>
      </c>
      <c r="G1280" s="93" t="s">
        <v>172</v>
      </c>
      <c r="H1280" s="90"/>
      <c r="I1280" s="93" t="s">
        <v>53</v>
      </c>
      <c r="J1280" s="90" t="s">
        <v>72</v>
      </c>
      <c r="K1280" s="93" t="s">
        <v>63</v>
      </c>
      <c r="L1280" s="114">
        <v>44256</v>
      </c>
      <c r="M1280" s="114">
        <f t="shared" si="22"/>
        <v>44286</v>
      </c>
      <c r="N1280" s="94" t="s">
        <v>496</v>
      </c>
      <c r="O1280" s="94" t="s">
        <v>496</v>
      </c>
      <c r="P1280" s="96"/>
      <c r="Q1280" s="92"/>
      <c r="R1280" s="90"/>
      <c r="S1280" s="90"/>
      <c r="T1280" s="95"/>
      <c r="U1280" s="90"/>
    </row>
    <row r="1281" spans="1:22" ht="66" hidden="1" customHeight="1" x14ac:dyDescent="0.25">
      <c r="A1281" s="89" t="s">
        <v>3034</v>
      </c>
      <c r="B1281" s="90" t="s">
        <v>3052</v>
      </c>
      <c r="C1281" s="90" t="s">
        <v>59</v>
      </c>
      <c r="D1281" s="90" t="s">
        <v>59</v>
      </c>
      <c r="E1281" s="92" t="s">
        <v>3086</v>
      </c>
      <c r="F1281" s="90" t="s">
        <v>521</v>
      </c>
      <c r="G1281" s="93" t="s">
        <v>172</v>
      </c>
      <c r="H1281" s="90"/>
      <c r="I1281" s="93" t="s">
        <v>53</v>
      </c>
      <c r="J1281" s="90" t="s">
        <v>72</v>
      </c>
      <c r="K1281" s="93" t="s">
        <v>63</v>
      </c>
      <c r="L1281" s="114">
        <v>44348</v>
      </c>
      <c r="M1281" s="114">
        <f t="shared" si="22"/>
        <v>44377</v>
      </c>
      <c r="N1281" s="94" t="s">
        <v>496</v>
      </c>
      <c r="O1281" s="94" t="s">
        <v>496</v>
      </c>
      <c r="P1281" s="92"/>
      <c r="Q1281" s="92"/>
      <c r="R1281" s="90"/>
      <c r="S1281" s="90"/>
      <c r="T1281" s="95"/>
      <c r="U1281" s="90"/>
    </row>
    <row r="1282" spans="1:22" ht="66" hidden="1" customHeight="1" x14ac:dyDescent="0.25">
      <c r="A1282" s="89" t="s">
        <v>3034</v>
      </c>
      <c r="B1282" s="90" t="s">
        <v>3052</v>
      </c>
      <c r="C1282" s="90" t="s">
        <v>59</v>
      </c>
      <c r="D1282" s="90" t="s">
        <v>59</v>
      </c>
      <c r="E1282" s="92" t="s">
        <v>3043</v>
      </c>
      <c r="F1282" s="90" t="s">
        <v>3090</v>
      </c>
      <c r="G1282" s="93" t="s">
        <v>172</v>
      </c>
      <c r="H1282" s="90"/>
      <c r="I1282" s="93" t="s">
        <v>53</v>
      </c>
      <c r="J1282" s="90" t="s">
        <v>72</v>
      </c>
      <c r="K1282" s="93" t="s">
        <v>63</v>
      </c>
      <c r="L1282" s="114">
        <v>44256</v>
      </c>
      <c r="M1282" s="114">
        <f t="shared" si="22"/>
        <v>44286</v>
      </c>
      <c r="N1282" s="94" t="s">
        <v>496</v>
      </c>
      <c r="O1282" s="94" t="s">
        <v>496</v>
      </c>
      <c r="P1282" s="92"/>
      <c r="Q1282" s="92"/>
      <c r="R1282" s="90"/>
      <c r="S1282" s="90"/>
      <c r="T1282" s="95"/>
      <c r="U1282" s="90"/>
    </row>
    <row r="1283" spans="1:22" ht="66" hidden="1" customHeight="1" x14ac:dyDescent="0.25">
      <c r="A1283" s="89" t="s">
        <v>3034</v>
      </c>
      <c r="B1283" s="90" t="s">
        <v>3052</v>
      </c>
      <c r="C1283" s="90" t="s">
        <v>59</v>
      </c>
      <c r="D1283" s="90" t="s">
        <v>59</v>
      </c>
      <c r="E1283" s="92" t="s">
        <v>3045</v>
      </c>
      <c r="F1283" s="90" t="s">
        <v>521</v>
      </c>
      <c r="G1283" s="93" t="s">
        <v>172</v>
      </c>
      <c r="H1283" s="90"/>
      <c r="I1283" s="93" t="s">
        <v>53</v>
      </c>
      <c r="J1283" s="90" t="s">
        <v>72</v>
      </c>
      <c r="K1283" s="93" t="s">
        <v>63</v>
      </c>
      <c r="L1283" s="114">
        <v>44256</v>
      </c>
      <c r="M1283" s="114">
        <f t="shared" si="22"/>
        <v>44286</v>
      </c>
      <c r="N1283" s="94" t="s">
        <v>496</v>
      </c>
      <c r="O1283" s="94" t="s">
        <v>496</v>
      </c>
      <c r="P1283" s="96"/>
      <c r="Q1283" s="92"/>
      <c r="R1283" s="90"/>
      <c r="S1283" s="90"/>
      <c r="T1283" s="95"/>
      <c r="U1283" s="90"/>
    </row>
    <row r="1284" spans="1:22" ht="66" hidden="1" customHeight="1" x14ac:dyDescent="0.25">
      <c r="A1284" s="89" t="s">
        <v>3034</v>
      </c>
      <c r="B1284" s="90" t="s">
        <v>3052</v>
      </c>
      <c r="C1284" s="90" t="s">
        <v>59</v>
      </c>
      <c r="D1284" s="90" t="s">
        <v>59</v>
      </c>
      <c r="E1284" s="92" t="s">
        <v>3049</v>
      </c>
      <c r="F1284" s="90" t="s">
        <v>3050</v>
      </c>
      <c r="G1284" s="93" t="s">
        <v>172</v>
      </c>
      <c r="H1284" s="90"/>
      <c r="I1284" s="93" t="s">
        <v>53</v>
      </c>
      <c r="J1284" s="90" t="s">
        <v>72</v>
      </c>
      <c r="K1284" s="93" t="s">
        <v>63</v>
      </c>
      <c r="L1284" s="114">
        <v>44256</v>
      </c>
      <c r="M1284" s="114">
        <f t="shared" si="22"/>
        <v>44286</v>
      </c>
      <c r="N1284" s="94" t="s">
        <v>496</v>
      </c>
      <c r="O1284" s="94" t="s">
        <v>496</v>
      </c>
      <c r="P1284" s="92"/>
      <c r="Q1284" s="92"/>
      <c r="R1284" s="90"/>
      <c r="S1284" s="90"/>
      <c r="T1284" s="95"/>
      <c r="U1284" s="90"/>
    </row>
    <row r="1285" spans="1:22" ht="66" hidden="1" customHeight="1" x14ac:dyDescent="0.25">
      <c r="A1285" s="89" t="s">
        <v>3034</v>
      </c>
      <c r="B1285" s="90" t="s">
        <v>3052</v>
      </c>
      <c r="C1285" s="90" t="s">
        <v>59</v>
      </c>
      <c r="D1285" s="90" t="s">
        <v>59</v>
      </c>
      <c r="E1285" s="92" t="s">
        <v>3087</v>
      </c>
      <c r="F1285" s="90" t="s">
        <v>521</v>
      </c>
      <c r="G1285" s="93" t="s">
        <v>172</v>
      </c>
      <c r="H1285" s="90"/>
      <c r="I1285" s="93" t="s">
        <v>53</v>
      </c>
      <c r="J1285" s="90" t="s">
        <v>72</v>
      </c>
      <c r="K1285" s="93" t="s">
        <v>63</v>
      </c>
      <c r="L1285" s="114">
        <v>44348</v>
      </c>
      <c r="M1285" s="114">
        <f>EOMONTH(L1285,0)</f>
        <v>44377</v>
      </c>
      <c r="N1285" s="94" t="s">
        <v>496</v>
      </c>
      <c r="O1285" s="94" t="s">
        <v>496</v>
      </c>
      <c r="P1285" s="92"/>
      <c r="Q1285" s="92"/>
      <c r="R1285" s="90"/>
      <c r="S1285" s="90"/>
      <c r="T1285" s="95"/>
      <c r="U1285" s="90"/>
    </row>
    <row r="1286" spans="1:22" ht="66" hidden="1" customHeight="1" x14ac:dyDescent="0.25">
      <c r="A1286" s="89" t="s">
        <v>3034</v>
      </c>
      <c r="B1286" s="90" t="s">
        <v>3052</v>
      </c>
      <c r="C1286" s="90" t="s">
        <v>59</v>
      </c>
      <c r="D1286" s="90" t="s">
        <v>59</v>
      </c>
      <c r="E1286" s="92" t="s">
        <v>3036</v>
      </c>
      <c r="F1286" s="90" t="s">
        <v>521</v>
      </c>
      <c r="G1286" s="93" t="s">
        <v>172</v>
      </c>
      <c r="H1286" s="90"/>
      <c r="I1286" s="93" t="s">
        <v>53</v>
      </c>
      <c r="J1286" s="90" t="s">
        <v>72</v>
      </c>
      <c r="K1286" s="93" t="s">
        <v>63</v>
      </c>
      <c r="L1286" s="114">
        <v>44348</v>
      </c>
      <c r="M1286" s="114">
        <f>EOMONTH(L1286,0)</f>
        <v>44377</v>
      </c>
      <c r="N1286" s="94" t="s">
        <v>496</v>
      </c>
      <c r="O1286" s="94" t="s">
        <v>496</v>
      </c>
      <c r="P1286" s="92"/>
      <c r="Q1286" s="92"/>
      <c r="R1286" s="90" t="s">
        <v>3091</v>
      </c>
      <c r="S1286" s="90"/>
      <c r="T1286" s="95"/>
      <c r="U1286" s="90" t="s">
        <v>3092</v>
      </c>
    </row>
    <row r="1287" spans="1:22" ht="66" hidden="1" customHeight="1" x14ac:dyDescent="0.25">
      <c r="A1287" s="89" t="s">
        <v>3034</v>
      </c>
      <c r="B1287" s="90" t="s">
        <v>3052</v>
      </c>
      <c r="C1287" s="90" t="s">
        <v>59</v>
      </c>
      <c r="D1287" s="90" t="s">
        <v>59</v>
      </c>
      <c r="E1287" s="92" t="s">
        <v>3038</v>
      </c>
      <c r="F1287" s="90" t="s">
        <v>521</v>
      </c>
      <c r="G1287" s="93" t="s">
        <v>172</v>
      </c>
      <c r="H1287" s="90"/>
      <c r="I1287" s="93" t="s">
        <v>53</v>
      </c>
      <c r="J1287" s="90" t="s">
        <v>72</v>
      </c>
      <c r="K1287" s="93" t="s">
        <v>63</v>
      </c>
      <c r="L1287" s="114">
        <v>44348</v>
      </c>
      <c r="M1287" s="114">
        <f>EOMONTH(L1287,0)</f>
        <v>44377</v>
      </c>
      <c r="N1287" s="94">
        <v>44428</v>
      </c>
      <c r="O1287" s="94">
        <v>44428</v>
      </c>
      <c r="P1287" s="96" t="s">
        <v>3088</v>
      </c>
      <c r="Q1287" s="92"/>
      <c r="R1287" s="90"/>
      <c r="S1287" s="90"/>
      <c r="T1287" s="95"/>
      <c r="U1287" s="90"/>
    </row>
    <row r="1288" spans="1:22" s="175" customFormat="1" ht="66" hidden="1" customHeight="1" x14ac:dyDescent="0.25">
      <c r="A1288" s="89" t="s">
        <v>3034</v>
      </c>
      <c r="B1288" s="90" t="s">
        <v>3052</v>
      </c>
      <c r="C1288" s="90" t="s">
        <v>59</v>
      </c>
      <c r="D1288" s="90" t="s">
        <v>59</v>
      </c>
      <c r="E1288" s="92" t="s">
        <v>3040</v>
      </c>
      <c r="F1288" s="90" t="s">
        <v>3041</v>
      </c>
      <c r="G1288" s="93" t="s">
        <v>172</v>
      </c>
      <c r="H1288" s="90"/>
      <c r="I1288" s="93" t="s">
        <v>53</v>
      </c>
      <c r="J1288" s="90" t="s">
        <v>72</v>
      </c>
      <c r="K1288" s="93" t="s">
        <v>63</v>
      </c>
      <c r="L1288" s="114">
        <v>44348</v>
      </c>
      <c r="M1288" s="114">
        <f>EOMONTH(L1288,0)</f>
        <v>44377</v>
      </c>
      <c r="N1288" s="94" t="s">
        <v>496</v>
      </c>
      <c r="O1288" s="94" t="s">
        <v>496</v>
      </c>
      <c r="P1288" s="92"/>
      <c r="Q1288" s="92"/>
      <c r="R1288" s="90"/>
      <c r="S1288" s="90"/>
      <c r="T1288" s="95"/>
      <c r="U1288" s="90"/>
      <c r="V1288" s="131"/>
    </row>
    <row r="1289" spans="1:22" ht="66" hidden="1" customHeight="1" x14ac:dyDescent="0.25">
      <c r="A1289" s="89" t="s">
        <v>3034</v>
      </c>
      <c r="B1289" s="90" t="s">
        <v>3052</v>
      </c>
      <c r="C1289" s="90" t="s">
        <v>59</v>
      </c>
      <c r="D1289" s="90" t="s">
        <v>59</v>
      </c>
      <c r="E1289" s="92" t="s">
        <v>3067</v>
      </c>
      <c r="F1289" s="90" t="s">
        <v>3041</v>
      </c>
      <c r="G1289" s="93" t="s">
        <v>172</v>
      </c>
      <c r="H1289" s="90"/>
      <c r="I1289" s="93" t="s">
        <v>53</v>
      </c>
      <c r="J1289" s="90" t="s">
        <v>72</v>
      </c>
      <c r="K1289" s="93" t="s">
        <v>63</v>
      </c>
      <c r="L1289" s="114">
        <v>44348</v>
      </c>
      <c r="M1289" s="114">
        <f>EOMONTH(L1289,0)</f>
        <v>44377</v>
      </c>
      <c r="N1289" s="94" t="s">
        <v>496</v>
      </c>
      <c r="O1289" s="94" t="s">
        <v>496</v>
      </c>
      <c r="P1289" s="92"/>
      <c r="Q1289" s="92"/>
      <c r="R1289" s="90"/>
      <c r="S1289" s="90"/>
      <c r="T1289" s="95"/>
      <c r="U1289" s="90"/>
    </row>
    <row r="1290" spans="1:22" ht="66" hidden="1" customHeight="1" x14ac:dyDescent="0.25">
      <c r="A1290" s="89" t="s">
        <v>3034</v>
      </c>
      <c r="B1290" s="90" t="s">
        <v>3052</v>
      </c>
      <c r="C1290" s="90" t="s">
        <v>59</v>
      </c>
      <c r="D1290" s="90" t="s">
        <v>59</v>
      </c>
      <c r="E1290" s="92" t="s">
        <v>3069</v>
      </c>
      <c r="F1290" s="90" t="s">
        <v>3083</v>
      </c>
      <c r="G1290" s="93" t="s">
        <v>172</v>
      </c>
      <c r="H1290" s="90">
        <v>115</v>
      </c>
      <c r="I1290" s="93" t="s">
        <v>53</v>
      </c>
      <c r="J1290" s="90" t="s">
        <v>72</v>
      </c>
      <c r="K1290" s="93" t="s">
        <v>63</v>
      </c>
      <c r="L1290" s="114">
        <v>44440</v>
      </c>
      <c r="M1290" s="114">
        <f>L1290+29</f>
        <v>44469</v>
      </c>
      <c r="N1290" s="94">
        <v>44454</v>
      </c>
      <c r="O1290" s="94">
        <v>44455</v>
      </c>
      <c r="P1290" s="96"/>
      <c r="Q1290" s="92" t="s">
        <v>3093</v>
      </c>
      <c r="R1290" s="90" t="s">
        <v>3056</v>
      </c>
      <c r="S1290" s="90"/>
      <c r="T1290" s="95" t="s">
        <v>66</v>
      </c>
      <c r="U1290" s="90"/>
    </row>
    <row r="1291" spans="1:22" ht="66" hidden="1" customHeight="1" x14ac:dyDescent="0.25">
      <c r="A1291" s="89" t="s">
        <v>3034</v>
      </c>
      <c r="B1291" s="90" t="s">
        <v>3052</v>
      </c>
      <c r="C1291" s="90" t="s">
        <v>59</v>
      </c>
      <c r="D1291" s="90" t="s">
        <v>59</v>
      </c>
      <c r="E1291" s="92" t="s">
        <v>3086</v>
      </c>
      <c r="F1291" s="90" t="s">
        <v>521</v>
      </c>
      <c r="G1291" s="93" t="s">
        <v>172</v>
      </c>
      <c r="H1291" s="90"/>
      <c r="I1291" s="93" t="s">
        <v>53</v>
      </c>
      <c r="J1291" s="90" t="s">
        <v>72</v>
      </c>
      <c r="K1291" s="93" t="s">
        <v>63</v>
      </c>
      <c r="L1291" s="114">
        <v>44378</v>
      </c>
      <c r="M1291" s="114">
        <f>L1291+29</f>
        <v>44407</v>
      </c>
      <c r="N1291" s="94">
        <v>44399</v>
      </c>
      <c r="O1291" s="94">
        <v>44399</v>
      </c>
      <c r="P1291" s="92" t="s">
        <v>3094</v>
      </c>
      <c r="Q1291" s="92"/>
      <c r="R1291" s="90" t="s">
        <v>3091</v>
      </c>
      <c r="S1291" s="90"/>
      <c r="T1291" s="95" t="s">
        <v>75</v>
      </c>
      <c r="U1291" s="90"/>
    </row>
    <row r="1292" spans="1:22" ht="66" hidden="1" customHeight="1" x14ac:dyDescent="0.25">
      <c r="A1292" s="89" t="s">
        <v>3034</v>
      </c>
      <c r="B1292" s="90" t="s">
        <v>3052</v>
      </c>
      <c r="C1292" s="90" t="s">
        <v>59</v>
      </c>
      <c r="D1292" s="90" t="s">
        <v>59</v>
      </c>
      <c r="E1292" s="92" t="s">
        <v>3043</v>
      </c>
      <c r="F1292" s="90" t="s">
        <v>3090</v>
      </c>
      <c r="G1292" s="93" t="s">
        <v>172</v>
      </c>
      <c r="H1292" s="90"/>
      <c r="I1292" s="93" t="s">
        <v>53</v>
      </c>
      <c r="J1292" s="90" t="s">
        <v>72</v>
      </c>
      <c r="K1292" s="93" t="s">
        <v>63</v>
      </c>
      <c r="L1292" s="114">
        <v>44409</v>
      </c>
      <c r="M1292" s="114">
        <f>EOMONTH(L1292,0)</f>
        <v>44439</v>
      </c>
      <c r="N1292" s="94" t="s">
        <v>496</v>
      </c>
      <c r="O1292" s="94" t="s">
        <v>496</v>
      </c>
      <c r="P1292" s="92"/>
      <c r="Q1292" s="92"/>
      <c r="R1292" s="90"/>
      <c r="S1292" s="90"/>
      <c r="T1292" s="95"/>
      <c r="U1292" s="90"/>
    </row>
    <row r="1293" spans="1:22" ht="66" hidden="1" customHeight="1" x14ac:dyDescent="0.25">
      <c r="A1293" s="89" t="s">
        <v>3034</v>
      </c>
      <c r="B1293" s="90" t="s">
        <v>3052</v>
      </c>
      <c r="C1293" s="90" t="s">
        <v>59</v>
      </c>
      <c r="D1293" s="90" t="s">
        <v>59</v>
      </c>
      <c r="E1293" s="92" t="s">
        <v>3087</v>
      </c>
      <c r="F1293" s="90" t="s">
        <v>521</v>
      </c>
      <c r="G1293" s="93" t="s">
        <v>172</v>
      </c>
      <c r="H1293" s="90"/>
      <c r="I1293" s="93" t="s">
        <v>53</v>
      </c>
      <c r="J1293" s="90" t="s">
        <v>72</v>
      </c>
      <c r="K1293" s="93" t="s">
        <v>63</v>
      </c>
      <c r="L1293" s="114">
        <v>44440</v>
      </c>
      <c r="M1293" s="114">
        <f>EOMONTH(L1293,0)</f>
        <v>44469</v>
      </c>
      <c r="N1293" s="94">
        <v>44428</v>
      </c>
      <c r="O1293" s="94">
        <v>44428</v>
      </c>
      <c r="P1293" s="92" t="s">
        <v>3095</v>
      </c>
      <c r="Q1293" s="92"/>
      <c r="R1293" s="90" t="s">
        <v>3091</v>
      </c>
      <c r="S1293" s="90"/>
      <c r="T1293" s="95"/>
      <c r="U1293" s="90" t="s">
        <v>3092</v>
      </c>
    </row>
    <row r="1294" spans="1:22" ht="66" hidden="1" customHeight="1" x14ac:dyDescent="0.25">
      <c r="A1294" s="89" t="s">
        <v>3034</v>
      </c>
      <c r="B1294" s="90" t="s">
        <v>3052</v>
      </c>
      <c r="C1294" s="90" t="s">
        <v>59</v>
      </c>
      <c r="D1294" s="90" t="s">
        <v>59</v>
      </c>
      <c r="E1294" s="92" t="s">
        <v>3036</v>
      </c>
      <c r="F1294" s="90" t="s">
        <v>521</v>
      </c>
      <c r="G1294" s="93" t="s">
        <v>172</v>
      </c>
      <c r="H1294" s="91" t="s">
        <v>3096</v>
      </c>
      <c r="I1294" s="93" t="s">
        <v>53</v>
      </c>
      <c r="J1294" s="90" t="s">
        <v>72</v>
      </c>
      <c r="K1294" s="93" t="s">
        <v>63</v>
      </c>
      <c r="L1294" s="114">
        <v>44440</v>
      </c>
      <c r="M1294" s="114">
        <f t="shared" ref="M1294:M1344" si="23">L1294+29</f>
        <v>44469</v>
      </c>
      <c r="N1294" s="94">
        <v>44454</v>
      </c>
      <c r="O1294" s="94">
        <v>44455</v>
      </c>
      <c r="P1294" s="92"/>
      <c r="Q1294" s="92" t="s">
        <v>3055</v>
      </c>
      <c r="R1294" s="90" t="s">
        <v>3056</v>
      </c>
      <c r="S1294" s="90"/>
      <c r="T1294" s="95" t="s">
        <v>66</v>
      </c>
      <c r="U1294" s="90"/>
    </row>
    <row r="1295" spans="1:22" ht="66" hidden="1" customHeight="1" x14ac:dyDescent="0.25">
      <c r="A1295" s="89" t="s">
        <v>3034</v>
      </c>
      <c r="B1295" s="90" t="s">
        <v>3052</v>
      </c>
      <c r="C1295" s="90" t="s">
        <v>59</v>
      </c>
      <c r="D1295" s="90" t="s">
        <v>59</v>
      </c>
      <c r="E1295" s="92" t="s">
        <v>3036</v>
      </c>
      <c r="F1295" s="90" t="s">
        <v>521</v>
      </c>
      <c r="G1295" s="93" t="s">
        <v>172</v>
      </c>
      <c r="H1295" s="91" t="s">
        <v>3097</v>
      </c>
      <c r="I1295" s="93" t="s">
        <v>53</v>
      </c>
      <c r="J1295" s="90" t="s">
        <v>72</v>
      </c>
      <c r="K1295" s="93" t="s">
        <v>63</v>
      </c>
      <c r="L1295" s="114">
        <v>44440</v>
      </c>
      <c r="M1295" s="114">
        <f>L1295+29</f>
        <v>44469</v>
      </c>
      <c r="N1295" s="94">
        <v>44454</v>
      </c>
      <c r="O1295" s="94">
        <v>44455</v>
      </c>
      <c r="P1295" s="92"/>
      <c r="Q1295" s="92" t="s">
        <v>3055</v>
      </c>
      <c r="R1295" s="90" t="s">
        <v>3056</v>
      </c>
      <c r="S1295" s="90"/>
      <c r="T1295" s="95" t="s">
        <v>66</v>
      </c>
      <c r="U1295" s="90"/>
    </row>
    <row r="1296" spans="1:22" ht="66" hidden="1" customHeight="1" x14ac:dyDescent="0.25">
      <c r="A1296" s="89" t="s">
        <v>3034</v>
      </c>
      <c r="B1296" s="90" t="s">
        <v>3052</v>
      </c>
      <c r="C1296" s="90" t="s">
        <v>59</v>
      </c>
      <c r="D1296" s="90" t="s">
        <v>59</v>
      </c>
      <c r="E1296" s="92" t="s">
        <v>3038</v>
      </c>
      <c r="F1296" s="90" t="s">
        <v>521</v>
      </c>
      <c r="G1296" s="93" t="s">
        <v>172</v>
      </c>
      <c r="H1296" s="91" t="s">
        <v>3098</v>
      </c>
      <c r="I1296" s="93" t="s">
        <v>53</v>
      </c>
      <c r="J1296" s="90" t="s">
        <v>72</v>
      </c>
      <c r="K1296" s="93" t="s">
        <v>63</v>
      </c>
      <c r="L1296" s="114">
        <v>44440</v>
      </c>
      <c r="M1296" s="114">
        <f t="shared" si="23"/>
        <v>44469</v>
      </c>
      <c r="N1296" s="94">
        <v>44488</v>
      </c>
      <c r="O1296" s="94">
        <v>44489</v>
      </c>
      <c r="P1296" s="96" t="s">
        <v>3099</v>
      </c>
      <c r="Q1296" s="92" t="s">
        <v>3100</v>
      </c>
      <c r="R1296" s="90" t="s">
        <v>3101</v>
      </c>
      <c r="S1296" s="90"/>
      <c r="T1296" s="95" t="s">
        <v>75</v>
      </c>
      <c r="U1296" s="90"/>
    </row>
    <row r="1297" spans="1:21" ht="66" hidden="1" customHeight="1" x14ac:dyDescent="0.25">
      <c r="A1297" s="89" t="s">
        <v>3034</v>
      </c>
      <c r="B1297" s="90" t="s">
        <v>3052</v>
      </c>
      <c r="C1297" s="90" t="s">
        <v>59</v>
      </c>
      <c r="D1297" s="90" t="s">
        <v>59</v>
      </c>
      <c r="E1297" s="92" t="s">
        <v>3038</v>
      </c>
      <c r="F1297" s="90" t="s">
        <v>521</v>
      </c>
      <c r="G1297" s="93" t="s">
        <v>172</v>
      </c>
      <c r="H1297" s="91" t="s">
        <v>3102</v>
      </c>
      <c r="I1297" s="93" t="s">
        <v>53</v>
      </c>
      <c r="J1297" s="90" t="s">
        <v>72</v>
      </c>
      <c r="K1297" s="93" t="s">
        <v>63</v>
      </c>
      <c r="L1297" s="114">
        <v>44440</v>
      </c>
      <c r="M1297" s="114">
        <f>L1297+29</f>
        <v>44469</v>
      </c>
      <c r="N1297" s="94">
        <v>44488</v>
      </c>
      <c r="O1297" s="94">
        <v>44489</v>
      </c>
      <c r="P1297" s="96" t="s">
        <v>3103</v>
      </c>
      <c r="Q1297" s="92" t="s">
        <v>3100</v>
      </c>
      <c r="R1297" s="90" t="s">
        <v>3101</v>
      </c>
      <c r="S1297" s="90"/>
      <c r="T1297" s="95" t="s">
        <v>75</v>
      </c>
      <c r="U1297" s="90"/>
    </row>
    <row r="1298" spans="1:21" ht="66" hidden="1" customHeight="1" x14ac:dyDescent="0.25">
      <c r="A1298" s="89" t="s">
        <v>3034</v>
      </c>
      <c r="B1298" s="90" t="s">
        <v>3052</v>
      </c>
      <c r="C1298" s="90" t="s">
        <v>59</v>
      </c>
      <c r="D1298" s="90" t="s">
        <v>59</v>
      </c>
      <c r="E1298" s="92" t="s">
        <v>3040</v>
      </c>
      <c r="F1298" s="90" t="s">
        <v>3041</v>
      </c>
      <c r="G1298" s="93" t="s">
        <v>172</v>
      </c>
      <c r="H1298" s="90" t="s">
        <v>3079</v>
      </c>
      <c r="I1298" s="93" t="s">
        <v>53</v>
      </c>
      <c r="J1298" s="90" t="s">
        <v>72</v>
      </c>
      <c r="K1298" s="93" t="s">
        <v>63</v>
      </c>
      <c r="L1298" s="114">
        <v>44440</v>
      </c>
      <c r="M1298" s="114">
        <f t="shared" si="23"/>
        <v>44469</v>
      </c>
      <c r="N1298" s="94">
        <v>44454</v>
      </c>
      <c r="O1298" s="94">
        <v>44455</v>
      </c>
      <c r="P1298" s="92"/>
      <c r="Q1298" s="92" t="s">
        <v>3055</v>
      </c>
      <c r="R1298" s="90" t="s">
        <v>3056</v>
      </c>
      <c r="S1298" s="90"/>
      <c r="T1298" s="95" t="s">
        <v>66</v>
      </c>
      <c r="U1298" s="90"/>
    </row>
    <row r="1299" spans="1:21" ht="66" hidden="1" customHeight="1" x14ac:dyDescent="0.25">
      <c r="A1299" s="89" t="s">
        <v>3034</v>
      </c>
      <c r="B1299" s="90" t="s">
        <v>3052</v>
      </c>
      <c r="C1299" s="90" t="s">
        <v>59</v>
      </c>
      <c r="D1299" s="90" t="s">
        <v>59</v>
      </c>
      <c r="E1299" s="92" t="s">
        <v>3040</v>
      </c>
      <c r="F1299" s="90" t="s">
        <v>3041</v>
      </c>
      <c r="G1299" s="93" t="s">
        <v>172</v>
      </c>
      <c r="H1299" s="90" t="s">
        <v>3081</v>
      </c>
      <c r="I1299" s="93" t="s">
        <v>53</v>
      </c>
      <c r="J1299" s="90" t="s">
        <v>72</v>
      </c>
      <c r="K1299" s="93" t="s">
        <v>63</v>
      </c>
      <c r="L1299" s="114">
        <v>44440</v>
      </c>
      <c r="M1299" s="114">
        <f>L1299+29</f>
        <v>44469</v>
      </c>
      <c r="N1299" s="94">
        <v>44454</v>
      </c>
      <c r="O1299" s="94">
        <v>44455</v>
      </c>
      <c r="P1299" s="92"/>
      <c r="Q1299" s="92" t="s">
        <v>3055</v>
      </c>
      <c r="R1299" s="90" t="s">
        <v>3056</v>
      </c>
      <c r="S1299" s="90"/>
      <c r="T1299" s="95" t="s">
        <v>66</v>
      </c>
      <c r="U1299" s="90"/>
    </row>
    <row r="1300" spans="1:21" ht="66" hidden="1" customHeight="1" x14ac:dyDescent="0.25">
      <c r="A1300" s="89" t="s">
        <v>3034</v>
      </c>
      <c r="B1300" s="90" t="s">
        <v>3052</v>
      </c>
      <c r="C1300" s="90" t="s">
        <v>59</v>
      </c>
      <c r="D1300" s="90" t="s">
        <v>59</v>
      </c>
      <c r="E1300" s="92" t="s">
        <v>3067</v>
      </c>
      <c r="F1300" s="90" t="s">
        <v>3041</v>
      </c>
      <c r="G1300" s="93" t="s">
        <v>172</v>
      </c>
      <c r="H1300" s="90" t="s">
        <v>3104</v>
      </c>
      <c r="I1300" s="93" t="s">
        <v>53</v>
      </c>
      <c r="J1300" s="90" t="s">
        <v>72</v>
      </c>
      <c r="K1300" s="93" t="s">
        <v>63</v>
      </c>
      <c r="L1300" s="114">
        <v>44440</v>
      </c>
      <c r="M1300" s="114">
        <f>EOMONTH(L1300,0)</f>
        <v>44469</v>
      </c>
      <c r="N1300" s="94">
        <v>44459</v>
      </c>
      <c r="O1300" s="94">
        <v>44459</v>
      </c>
      <c r="P1300" s="92" t="s">
        <v>3105</v>
      </c>
      <c r="Q1300" s="92"/>
      <c r="R1300" s="90" t="s">
        <v>3106</v>
      </c>
      <c r="S1300" s="90"/>
      <c r="T1300" s="95" t="s">
        <v>75</v>
      </c>
      <c r="U1300" s="90"/>
    </row>
    <row r="1301" spans="1:21" ht="71.45" hidden="1" customHeight="1" x14ac:dyDescent="0.25">
      <c r="A1301" s="89" t="s">
        <v>3034</v>
      </c>
      <c r="B1301" s="90" t="s">
        <v>3052</v>
      </c>
      <c r="C1301" s="90" t="s">
        <v>59</v>
      </c>
      <c r="D1301" s="90" t="s">
        <v>59</v>
      </c>
      <c r="E1301" s="92" t="s">
        <v>3069</v>
      </c>
      <c r="F1301" s="90" t="s">
        <v>3083</v>
      </c>
      <c r="G1301" s="93" t="s">
        <v>172</v>
      </c>
      <c r="H1301" s="90">
        <v>1100</v>
      </c>
      <c r="I1301" s="93" t="s">
        <v>53</v>
      </c>
      <c r="J1301" s="90" t="s">
        <v>72</v>
      </c>
      <c r="K1301" s="93" t="s">
        <v>63</v>
      </c>
      <c r="L1301" s="114">
        <v>44440</v>
      </c>
      <c r="M1301" s="114">
        <f t="shared" si="23"/>
        <v>44469</v>
      </c>
      <c r="N1301" s="94">
        <v>44454</v>
      </c>
      <c r="O1301" s="94">
        <v>44455</v>
      </c>
      <c r="P1301" s="96"/>
      <c r="Q1301" s="92" t="s">
        <v>3093</v>
      </c>
      <c r="R1301" s="90" t="s">
        <v>3056</v>
      </c>
      <c r="S1301" s="90"/>
      <c r="T1301" s="95" t="s">
        <v>66</v>
      </c>
      <c r="U1301" s="90"/>
    </row>
    <row r="1302" spans="1:21" ht="66" hidden="1" customHeight="1" x14ac:dyDescent="0.25">
      <c r="A1302" s="89" t="s">
        <v>3034</v>
      </c>
      <c r="B1302" s="90" t="s">
        <v>3052</v>
      </c>
      <c r="C1302" s="90" t="s">
        <v>59</v>
      </c>
      <c r="D1302" s="90" t="s">
        <v>59</v>
      </c>
      <c r="E1302" s="92" t="s">
        <v>3043</v>
      </c>
      <c r="F1302" s="90" t="s">
        <v>3090</v>
      </c>
      <c r="G1302" s="93" t="s">
        <v>172</v>
      </c>
      <c r="H1302" s="90"/>
      <c r="I1302" s="93" t="s">
        <v>53</v>
      </c>
      <c r="J1302" s="90" t="s">
        <v>72</v>
      </c>
      <c r="K1302" s="93" t="s">
        <v>63</v>
      </c>
      <c r="L1302" s="114">
        <v>44440</v>
      </c>
      <c r="M1302" s="114">
        <f t="shared" si="23"/>
        <v>44469</v>
      </c>
      <c r="N1302" s="94">
        <v>44454</v>
      </c>
      <c r="O1302" s="94">
        <v>44455</v>
      </c>
      <c r="P1302" s="92"/>
      <c r="Q1302" s="92" t="s">
        <v>3055</v>
      </c>
      <c r="R1302" s="90" t="s">
        <v>3107</v>
      </c>
      <c r="S1302" s="90"/>
      <c r="T1302" s="95" t="s">
        <v>66</v>
      </c>
      <c r="U1302" s="90"/>
    </row>
    <row r="1303" spans="1:21" ht="66" hidden="1" customHeight="1" x14ac:dyDescent="0.25">
      <c r="A1303" s="89" t="s">
        <v>3034</v>
      </c>
      <c r="B1303" s="90" t="s">
        <v>3052</v>
      </c>
      <c r="C1303" s="90" t="s">
        <v>59</v>
      </c>
      <c r="D1303" s="90" t="s">
        <v>59</v>
      </c>
      <c r="E1303" s="92" t="s">
        <v>3049</v>
      </c>
      <c r="F1303" s="90" t="s">
        <v>3050</v>
      </c>
      <c r="G1303" s="93" t="s">
        <v>172</v>
      </c>
      <c r="H1303" s="90"/>
      <c r="I1303" s="93" t="s">
        <v>53</v>
      </c>
      <c r="J1303" s="90" t="s">
        <v>72</v>
      </c>
      <c r="K1303" s="93" t="s">
        <v>63</v>
      </c>
      <c r="L1303" s="114">
        <v>44440</v>
      </c>
      <c r="M1303" s="114">
        <f t="shared" si="23"/>
        <v>44469</v>
      </c>
      <c r="N1303" s="94" t="s">
        <v>496</v>
      </c>
      <c r="O1303" s="94" t="s">
        <v>496</v>
      </c>
      <c r="P1303" s="92" t="s">
        <v>3108</v>
      </c>
      <c r="Q1303" s="92"/>
      <c r="R1303" s="90"/>
      <c r="S1303" s="90"/>
      <c r="T1303" s="95"/>
      <c r="U1303" s="90"/>
    </row>
    <row r="1304" spans="1:21" ht="71.45" hidden="1" customHeight="1" x14ac:dyDescent="0.25">
      <c r="A1304" s="89" t="s">
        <v>3034</v>
      </c>
      <c r="B1304" s="90" t="s">
        <v>3052</v>
      </c>
      <c r="C1304" s="90" t="s">
        <v>59</v>
      </c>
      <c r="D1304" s="90" t="s">
        <v>59</v>
      </c>
      <c r="E1304" s="92" t="s">
        <v>3053</v>
      </c>
      <c r="F1304" s="90" t="s">
        <v>521</v>
      </c>
      <c r="G1304" s="93" t="s">
        <v>172</v>
      </c>
      <c r="H1304" s="90"/>
      <c r="I1304" s="93" t="s">
        <v>53</v>
      </c>
      <c r="J1304" s="90" t="s">
        <v>72</v>
      </c>
      <c r="K1304" s="93" t="s">
        <v>63</v>
      </c>
      <c r="L1304" s="114">
        <v>44531</v>
      </c>
      <c r="M1304" s="114">
        <v>44591</v>
      </c>
      <c r="N1304" s="94" t="s">
        <v>496</v>
      </c>
      <c r="O1304" s="94" t="s">
        <v>496</v>
      </c>
      <c r="P1304" s="96"/>
      <c r="Q1304" s="92"/>
      <c r="R1304" s="90"/>
      <c r="S1304" s="90"/>
      <c r="T1304" s="95"/>
      <c r="U1304" s="90"/>
    </row>
    <row r="1305" spans="1:21" ht="66" hidden="1" customHeight="1" x14ac:dyDescent="0.25">
      <c r="A1305" s="89" t="s">
        <v>3034</v>
      </c>
      <c r="B1305" s="90" t="s">
        <v>3052</v>
      </c>
      <c r="C1305" s="90" t="s">
        <v>59</v>
      </c>
      <c r="D1305" s="90" t="s">
        <v>59</v>
      </c>
      <c r="E1305" s="92" t="s">
        <v>3087</v>
      </c>
      <c r="F1305" s="90" t="s">
        <v>521</v>
      </c>
      <c r="G1305" s="93" t="s">
        <v>172</v>
      </c>
      <c r="H1305" s="90"/>
      <c r="I1305" s="93" t="s">
        <v>53</v>
      </c>
      <c r="J1305" s="90" t="s">
        <v>72</v>
      </c>
      <c r="K1305" s="93" t="s">
        <v>63</v>
      </c>
      <c r="L1305" s="114">
        <v>44531</v>
      </c>
      <c r="M1305" s="114">
        <v>44591</v>
      </c>
      <c r="N1305" s="94" t="s">
        <v>496</v>
      </c>
      <c r="O1305" s="94" t="s">
        <v>496</v>
      </c>
      <c r="P1305" s="92"/>
      <c r="Q1305" s="92"/>
      <c r="R1305" s="90"/>
      <c r="S1305" s="90"/>
      <c r="T1305" s="95"/>
      <c r="U1305" s="90"/>
    </row>
    <row r="1306" spans="1:21" ht="66" hidden="1" customHeight="1" x14ac:dyDescent="0.25">
      <c r="A1306" s="89" t="s">
        <v>3034</v>
      </c>
      <c r="B1306" s="90" t="s">
        <v>3052</v>
      </c>
      <c r="C1306" s="90" t="s">
        <v>59</v>
      </c>
      <c r="D1306" s="90" t="s">
        <v>59</v>
      </c>
      <c r="E1306" s="92" t="s">
        <v>3036</v>
      </c>
      <c r="F1306" s="90" t="s">
        <v>521</v>
      </c>
      <c r="G1306" s="93" t="s">
        <v>172</v>
      </c>
      <c r="H1306" s="91" t="s">
        <v>3109</v>
      </c>
      <c r="I1306" s="93" t="s">
        <v>53</v>
      </c>
      <c r="J1306" s="90" t="s">
        <v>72</v>
      </c>
      <c r="K1306" s="93" t="s">
        <v>63</v>
      </c>
      <c r="L1306" s="114">
        <v>44531</v>
      </c>
      <c r="M1306" s="114">
        <v>44591</v>
      </c>
      <c r="N1306" s="94">
        <v>44578</v>
      </c>
      <c r="O1306" s="94">
        <v>44578</v>
      </c>
      <c r="P1306" s="92" t="s">
        <v>3110</v>
      </c>
      <c r="Q1306" s="92"/>
      <c r="R1306" s="90" t="s">
        <v>2227</v>
      </c>
      <c r="S1306" s="90"/>
      <c r="T1306" s="95" t="s">
        <v>66</v>
      </c>
      <c r="U1306" s="90"/>
    </row>
    <row r="1307" spans="1:21" ht="66" hidden="1" customHeight="1" x14ac:dyDescent="0.25">
      <c r="A1307" s="89" t="s">
        <v>3034</v>
      </c>
      <c r="B1307" s="90" t="s">
        <v>3052</v>
      </c>
      <c r="C1307" s="90" t="s">
        <v>59</v>
      </c>
      <c r="D1307" s="90" t="s">
        <v>59</v>
      </c>
      <c r="E1307" s="92" t="s">
        <v>3036</v>
      </c>
      <c r="F1307" s="90" t="s">
        <v>521</v>
      </c>
      <c r="G1307" s="93" t="s">
        <v>172</v>
      </c>
      <c r="H1307" s="91" t="s">
        <v>3111</v>
      </c>
      <c r="I1307" s="93" t="s">
        <v>53</v>
      </c>
      <c r="J1307" s="90" t="s">
        <v>72</v>
      </c>
      <c r="K1307" s="93" t="s">
        <v>63</v>
      </c>
      <c r="L1307" s="114">
        <v>44531</v>
      </c>
      <c r="M1307" s="114">
        <v>44591</v>
      </c>
      <c r="N1307" s="94">
        <v>44578</v>
      </c>
      <c r="O1307" s="94">
        <v>44578</v>
      </c>
      <c r="P1307" s="92" t="s">
        <v>3110</v>
      </c>
      <c r="Q1307" s="92"/>
      <c r="R1307" s="90" t="s">
        <v>2227</v>
      </c>
      <c r="S1307" s="90"/>
      <c r="T1307" s="95" t="s">
        <v>66</v>
      </c>
      <c r="U1307" s="90"/>
    </row>
    <row r="1308" spans="1:21" ht="71.45" hidden="1" customHeight="1" x14ac:dyDescent="0.25">
      <c r="A1308" s="89" t="s">
        <v>3034</v>
      </c>
      <c r="B1308" s="90" t="s">
        <v>3052</v>
      </c>
      <c r="C1308" s="90" t="s">
        <v>59</v>
      </c>
      <c r="D1308" s="90" t="s">
        <v>59</v>
      </c>
      <c r="E1308" s="92" t="s">
        <v>3038</v>
      </c>
      <c r="F1308" s="90" t="s">
        <v>521</v>
      </c>
      <c r="G1308" s="93" t="s">
        <v>172</v>
      </c>
      <c r="H1308" s="91" t="s">
        <v>3112</v>
      </c>
      <c r="I1308" s="93" t="s">
        <v>53</v>
      </c>
      <c r="J1308" s="90" t="s">
        <v>72</v>
      </c>
      <c r="K1308" s="93" t="s">
        <v>63</v>
      </c>
      <c r="L1308" s="114">
        <v>44531</v>
      </c>
      <c r="M1308" s="114">
        <v>44591</v>
      </c>
      <c r="N1308" s="94">
        <v>44578</v>
      </c>
      <c r="O1308" s="94">
        <v>44579</v>
      </c>
      <c r="P1308" s="96" t="s">
        <v>3110</v>
      </c>
      <c r="Q1308" s="92"/>
      <c r="R1308" s="90" t="s">
        <v>2227</v>
      </c>
      <c r="S1308" s="90"/>
      <c r="T1308" s="95" t="s">
        <v>66</v>
      </c>
      <c r="U1308" s="90"/>
    </row>
    <row r="1309" spans="1:21" ht="71.45" hidden="1" customHeight="1" x14ac:dyDescent="0.25">
      <c r="A1309" s="89" t="s">
        <v>3034</v>
      </c>
      <c r="B1309" s="90" t="s">
        <v>3052</v>
      </c>
      <c r="C1309" s="90" t="s">
        <v>59</v>
      </c>
      <c r="D1309" s="90" t="s">
        <v>59</v>
      </c>
      <c r="E1309" s="92" t="s">
        <v>3038</v>
      </c>
      <c r="F1309" s="90" t="s">
        <v>521</v>
      </c>
      <c r="G1309" s="93" t="s">
        <v>172</v>
      </c>
      <c r="H1309" s="91" t="s">
        <v>3113</v>
      </c>
      <c r="I1309" s="93" t="s">
        <v>53</v>
      </c>
      <c r="J1309" s="90" t="s">
        <v>72</v>
      </c>
      <c r="K1309" s="93" t="s">
        <v>63</v>
      </c>
      <c r="L1309" s="114">
        <v>44531</v>
      </c>
      <c r="M1309" s="114">
        <v>44591</v>
      </c>
      <c r="N1309" s="94">
        <v>44578</v>
      </c>
      <c r="O1309" s="94">
        <v>44579</v>
      </c>
      <c r="P1309" s="96" t="s">
        <v>3110</v>
      </c>
      <c r="Q1309" s="92"/>
      <c r="R1309" s="90" t="s">
        <v>2227</v>
      </c>
      <c r="S1309" s="90"/>
      <c r="T1309" s="95" t="s">
        <v>66</v>
      </c>
      <c r="U1309" s="90"/>
    </row>
    <row r="1310" spans="1:21" ht="71.45" hidden="1" customHeight="1" x14ac:dyDescent="0.25">
      <c r="A1310" s="89" t="s">
        <v>3034</v>
      </c>
      <c r="B1310" s="90" t="s">
        <v>3052</v>
      </c>
      <c r="C1310" s="90" t="s">
        <v>59</v>
      </c>
      <c r="D1310" s="90" t="s">
        <v>59</v>
      </c>
      <c r="E1310" s="92" t="s">
        <v>3038</v>
      </c>
      <c r="F1310" s="90" t="s">
        <v>521</v>
      </c>
      <c r="G1310" s="93" t="s">
        <v>172</v>
      </c>
      <c r="H1310" s="91" t="s">
        <v>3114</v>
      </c>
      <c r="I1310" s="93" t="s">
        <v>53</v>
      </c>
      <c r="J1310" s="90" t="s">
        <v>72</v>
      </c>
      <c r="K1310" s="93" t="s">
        <v>63</v>
      </c>
      <c r="L1310" s="114">
        <v>44531</v>
      </c>
      <c r="M1310" s="114">
        <v>44591</v>
      </c>
      <c r="N1310" s="94">
        <v>44578</v>
      </c>
      <c r="O1310" s="94">
        <v>44579</v>
      </c>
      <c r="P1310" s="96" t="s">
        <v>3110</v>
      </c>
      <c r="Q1310" s="92"/>
      <c r="R1310" s="90" t="s">
        <v>2227</v>
      </c>
      <c r="S1310" s="90"/>
      <c r="T1310" s="95" t="s">
        <v>66</v>
      </c>
      <c r="U1310" s="90"/>
    </row>
    <row r="1311" spans="1:21" ht="66" hidden="1" customHeight="1" x14ac:dyDescent="0.25">
      <c r="A1311" s="89" t="s">
        <v>3034</v>
      </c>
      <c r="B1311" s="90" t="s">
        <v>3052</v>
      </c>
      <c r="C1311" s="90" t="s">
        <v>59</v>
      </c>
      <c r="D1311" s="90" t="s">
        <v>59</v>
      </c>
      <c r="E1311" s="92" t="s">
        <v>3040</v>
      </c>
      <c r="F1311" s="90" t="s">
        <v>3041</v>
      </c>
      <c r="G1311" s="93" t="s">
        <v>172</v>
      </c>
      <c r="H1311" s="90" t="s">
        <v>3115</v>
      </c>
      <c r="I1311" s="93" t="s">
        <v>53</v>
      </c>
      <c r="J1311" s="90" t="s">
        <v>72</v>
      </c>
      <c r="K1311" s="93" t="s">
        <v>63</v>
      </c>
      <c r="L1311" s="114">
        <v>44531</v>
      </c>
      <c r="M1311" s="114">
        <v>44591</v>
      </c>
      <c r="N1311" s="94">
        <v>44579</v>
      </c>
      <c r="O1311" s="94">
        <v>44579</v>
      </c>
      <c r="P1311" s="92" t="s">
        <v>3110</v>
      </c>
      <c r="Q1311" s="92"/>
      <c r="R1311" s="90" t="s">
        <v>2227</v>
      </c>
      <c r="S1311" s="90"/>
      <c r="T1311" s="95" t="s">
        <v>66</v>
      </c>
      <c r="U1311" s="90"/>
    </row>
    <row r="1312" spans="1:21" ht="66" hidden="1" customHeight="1" x14ac:dyDescent="0.25">
      <c r="A1312" s="89" t="s">
        <v>3034</v>
      </c>
      <c r="B1312" s="90" t="s">
        <v>3052</v>
      </c>
      <c r="C1312" s="90" t="s">
        <v>59</v>
      </c>
      <c r="D1312" s="90" t="s">
        <v>59</v>
      </c>
      <c r="E1312" s="92" t="s">
        <v>3040</v>
      </c>
      <c r="F1312" s="90" t="s">
        <v>3041</v>
      </c>
      <c r="G1312" s="93" t="s">
        <v>172</v>
      </c>
      <c r="H1312" s="90" t="s">
        <v>3116</v>
      </c>
      <c r="I1312" s="93" t="s">
        <v>53</v>
      </c>
      <c r="J1312" s="90" t="s">
        <v>72</v>
      </c>
      <c r="K1312" s="93" t="s">
        <v>63</v>
      </c>
      <c r="L1312" s="114">
        <v>44531</v>
      </c>
      <c r="M1312" s="114">
        <v>44591</v>
      </c>
      <c r="N1312" s="94">
        <v>44579</v>
      </c>
      <c r="O1312" s="94">
        <v>44579</v>
      </c>
      <c r="P1312" s="92" t="s">
        <v>3110</v>
      </c>
      <c r="Q1312" s="92"/>
      <c r="R1312" s="90" t="s">
        <v>2227</v>
      </c>
      <c r="S1312" s="90"/>
      <c r="T1312" s="95" t="s">
        <v>66</v>
      </c>
      <c r="U1312" s="90"/>
    </row>
    <row r="1313" spans="1:21" ht="66" hidden="1" customHeight="1" x14ac:dyDescent="0.25">
      <c r="A1313" s="89" t="s">
        <v>3034</v>
      </c>
      <c r="B1313" s="90" t="s">
        <v>3052</v>
      </c>
      <c r="C1313" s="90" t="s">
        <v>59</v>
      </c>
      <c r="D1313" s="90" t="s">
        <v>59</v>
      </c>
      <c r="E1313" s="92" t="s">
        <v>3067</v>
      </c>
      <c r="F1313" s="90" t="s">
        <v>3041</v>
      </c>
      <c r="G1313" s="93" t="s">
        <v>172</v>
      </c>
      <c r="H1313" s="90" t="s">
        <v>3104</v>
      </c>
      <c r="I1313" s="93" t="s">
        <v>53</v>
      </c>
      <c r="J1313" s="90" t="s">
        <v>72</v>
      </c>
      <c r="K1313" s="93" t="s">
        <v>63</v>
      </c>
      <c r="L1313" s="114">
        <v>44531</v>
      </c>
      <c r="M1313" s="114">
        <v>44591</v>
      </c>
      <c r="N1313" s="94">
        <v>44579</v>
      </c>
      <c r="O1313" s="94">
        <v>44579</v>
      </c>
      <c r="P1313" s="92" t="s">
        <v>3110</v>
      </c>
      <c r="Q1313" s="92"/>
      <c r="R1313" s="90" t="s">
        <v>2227</v>
      </c>
      <c r="S1313" s="90"/>
      <c r="T1313" s="95" t="s">
        <v>66</v>
      </c>
      <c r="U1313" s="90"/>
    </row>
    <row r="1314" spans="1:21" ht="71.45" hidden="1" customHeight="1" x14ac:dyDescent="0.25">
      <c r="A1314" s="89" t="s">
        <v>3034</v>
      </c>
      <c r="B1314" s="90" t="s">
        <v>3052</v>
      </c>
      <c r="C1314" s="90" t="s">
        <v>59</v>
      </c>
      <c r="D1314" s="90" t="s">
        <v>59</v>
      </c>
      <c r="E1314" s="92" t="s">
        <v>3069</v>
      </c>
      <c r="F1314" s="90" t="s">
        <v>3083</v>
      </c>
      <c r="G1314" s="93" t="s">
        <v>172</v>
      </c>
      <c r="H1314" s="90" t="s">
        <v>3084</v>
      </c>
      <c r="I1314" s="93" t="s">
        <v>53</v>
      </c>
      <c r="J1314" s="90" t="s">
        <v>72</v>
      </c>
      <c r="K1314" s="93" t="s">
        <v>63</v>
      </c>
      <c r="L1314" s="114">
        <v>44531</v>
      </c>
      <c r="M1314" s="114">
        <v>44591</v>
      </c>
      <c r="N1314" s="94">
        <v>44578</v>
      </c>
      <c r="O1314" s="94">
        <v>44578</v>
      </c>
      <c r="P1314" s="96" t="s">
        <v>3117</v>
      </c>
      <c r="Q1314" s="92"/>
      <c r="R1314" s="90" t="s">
        <v>2227</v>
      </c>
      <c r="S1314" s="90"/>
      <c r="T1314" s="95" t="s">
        <v>66</v>
      </c>
      <c r="U1314" s="90"/>
    </row>
    <row r="1315" spans="1:21" ht="71.45" hidden="1" customHeight="1" x14ac:dyDescent="0.25">
      <c r="A1315" s="89" t="s">
        <v>3034</v>
      </c>
      <c r="B1315" s="90" t="s">
        <v>3052</v>
      </c>
      <c r="C1315" s="90" t="s">
        <v>59</v>
      </c>
      <c r="D1315" s="90" t="s">
        <v>59</v>
      </c>
      <c r="E1315" s="92" t="s">
        <v>3069</v>
      </c>
      <c r="F1315" s="90" t="s">
        <v>3083</v>
      </c>
      <c r="G1315" s="93" t="s">
        <v>172</v>
      </c>
      <c r="H1315" s="90" t="s">
        <v>3118</v>
      </c>
      <c r="I1315" s="93" t="s">
        <v>53</v>
      </c>
      <c r="J1315" s="90" t="s">
        <v>72</v>
      </c>
      <c r="K1315" s="93" t="s">
        <v>63</v>
      </c>
      <c r="L1315" s="114">
        <v>44531</v>
      </c>
      <c r="M1315" s="114">
        <v>44591</v>
      </c>
      <c r="N1315" s="94">
        <v>44578</v>
      </c>
      <c r="O1315" s="94">
        <v>44578</v>
      </c>
      <c r="P1315" s="96" t="s">
        <v>3117</v>
      </c>
      <c r="Q1315" s="92"/>
      <c r="R1315" s="90" t="s">
        <v>2227</v>
      </c>
      <c r="S1315" s="90"/>
      <c r="T1315" s="95" t="s">
        <v>66</v>
      </c>
      <c r="U1315" s="90"/>
    </row>
    <row r="1316" spans="1:21" ht="66" hidden="1" customHeight="1" x14ac:dyDescent="0.25">
      <c r="A1316" s="89" t="s">
        <v>3034</v>
      </c>
      <c r="B1316" s="90" t="s">
        <v>3052</v>
      </c>
      <c r="C1316" s="90" t="s">
        <v>59</v>
      </c>
      <c r="D1316" s="90" t="s">
        <v>59</v>
      </c>
      <c r="E1316" s="92" t="s">
        <v>3086</v>
      </c>
      <c r="F1316" s="90" t="s">
        <v>521</v>
      </c>
      <c r="G1316" s="93" t="s">
        <v>172</v>
      </c>
      <c r="H1316" s="90"/>
      <c r="I1316" s="93" t="s">
        <v>53</v>
      </c>
      <c r="J1316" s="90" t="s">
        <v>72</v>
      </c>
      <c r="K1316" s="93" t="s">
        <v>63</v>
      </c>
      <c r="L1316" s="114">
        <v>44531</v>
      </c>
      <c r="M1316" s="114">
        <v>44591</v>
      </c>
      <c r="N1316" s="94" t="s">
        <v>496</v>
      </c>
      <c r="O1316" s="94" t="s">
        <v>496</v>
      </c>
      <c r="P1316" s="92"/>
      <c r="Q1316" s="92"/>
      <c r="R1316" s="90"/>
      <c r="S1316" s="90"/>
      <c r="T1316" s="95"/>
      <c r="U1316" s="90"/>
    </row>
    <row r="1317" spans="1:21" ht="66" hidden="1" customHeight="1" x14ac:dyDescent="0.25">
      <c r="A1317" s="89" t="s">
        <v>3034</v>
      </c>
      <c r="B1317" s="90" t="s">
        <v>3052</v>
      </c>
      <c r="C1317" s="90" t="s">
        <v>59</v>
      </c>
      <c r="D1317" s="90" t="s">
        <v>59</v>
      </c>
      <c r="E1317" s="92" t="s">
        <v>3043</v>
      </c>
      <c r="F1317" s="90" t="s">
        <v>3090</v>
      </c>
      <c r="G1317" s="93" t="s">
        <v>172</v>
      </c>
      <c r="H1317" s="90"/>
      <c r="I1317" s="93" t="s">
        <v>53</v>
      </c>
      <c r="J1317" s="90" t="s">
        <v>72</v>
      </c>
      <c r="K1317" s="93" t="s">
        <v>63</v>
      </c>
      <c r="L1317" s="114">
        <v>44531</v>
      </c>
      <c r="M1317" s="114">
        <v>44591</v>
      </c>
      <c r="N1317" s="94" t="s">
        <v>496</v>
      </c>
      <c r="O1317" s="94" t="s">
        <v>496</v>
      </c>
      <c r="P1317" s="92"/>
      <c r="Q1317" s="92"/>
      <c r="R1317" s="90"/>
      <c r="S1317" s="90"/>
      <c r="T1317" s="95"/>
      <c r="U1317" s="90"/>
    </row>
    <row r="1318" spans="1:21" ht="71.45" hidden="1" customHeight="1" x14ac:dyDescent="0.25">
      <c r="A1318" s="89" t="s">
        <v>3034</v>
      </c>
      <c r="B1318" s="90" t="s">
        <v>3052</v>
      </c>
      <c r="C1318" s="90" t="s">
        <v>59</v>
      </c>
      <c r="D1318" s="90" t="s">
        <v>59</v>
      </c>
      <c r="E1318" s="92" t="s">
        <v>3045</v>
      </c>
      <c r="F1318" s="90" t="s">
        <v>521</v>
      </c>
      <c r="G1318" s="93" t="s">
        <v>172</v>
      </c>
      <c r="H1318" s="90"/>
      <c r="I1318" s="93" t="s">
        <v>53</v>
      </c>
      <c r="J1318" s="90" t="s">
        <v>72</v>
      </c>
      <c r="K1318" s="93" t="s">
        <v>63</v>
      </c>
      <c r="L1318" s="114">
        <v>44531</v>
      </c>
      <c r="M1318" s="114">
        <v>44591</v>
      </c>
      <c r="N1318" s="94" t="s">
        <v>496</v>
      </c>
      <c r="O1318" s="94" t="s">
        <v>496</v>
      </c>
      <c r="P1318" s="96"/>
      <c r="Q1318" s="92"/>
      <c r="R1318" s="90"/>
      <c r="S1318" s="90"/>
      <c r="T1318" s="95"/>
      <c r="U1318" s="90"/>
    </row>
    <row r="1319" spans="1:21" ht="66" hidden="1" customHeight="1" x14ac:dyDescent="0.25">
      <c r="A1319" s="89" t="s">
        <v>3034</v>
      </c>
      <c r="B1319" s="90" t="s">
        <v>3052</v>
      </c>
      <c r="C1319" s="90" t="s">
        <v>59</v>
      </c>
      <c r="D1319" s="90" t="s">
        <v>59</v>
      </c>
      <c r="E1319" s="92" t="s">
        <v>3049</v>
      </c>
      <c r="F1319" s="90" t="s">
        <v>3050</v>
      </c>
      <c r="G1319" s="93" t="s">
        <v>172</v>
      </c>
      <c r="H1319" s="90"/>
      <c r="I1319" s="93" t="s">
        <v>53</v>
      </c>
      <c r="J1319" s="90" t="s">
        <v>72</v>
      </c>
      <c r="K1319" s="93" t="s">
        <v>63</v>
      </c>
      <c r="L1319" s="114">
        <v>44531</v>
      </c>
      <c r="M1319" s="114">
        <v>44591</v>
      </c>
      <c r="N1319" s="94" t="s">
        <v>496</v>
      </c>
      <c r="O1319" s="94" t="s">
        <v>496</v>
      </c>
      <c r="P1319" s="92"/>
      <c r="Q1319" s="92"/>
      <c r="R1319" s="90"/>
      <c r="S1319" s="90"/>
      <c r="T1319" s="95"/>
      <c r="U1319" s="90"/>
    </row>
    <row r="1320" spans="1:21" ht="71.45" hidden="1" customHeight="1" x14ac:dyDescent="0.25">
      <c r="A1320" s="89" t="s">
        <v>3034</v>
      </c>
      <c r="B1320" s="90" t="s">
        <v>3052</v>
      </c>
      <c r="C1320" s="90" t="s">
        <v>59</v>
      </c>
      <c r="D1320" s="90" t="s">
        <v>59</v>
      </c>
      <c r="E1320" s="92" t="s">
        <v>3053</v>
      </c>
      <c r="F1320" s="90" t="s">
        <v>521</v>
      </c>
      <c r="G1320" s="93" t="s">
        <v>172</v>
      </c>
      <c r="H1320" s="90"/>
      <c r="I1320" s="93" t="s">
        <v>53</v>
      </c>
      <c r="J1320" s="90" t="s">
        <v>72</v>
      </c>
      <c r="K1320" s="93" t="s">
        <v>63</v>
      </c>
      <c r="L1320" s="114">
        <v>44621</v>
      </c>
      <c r="M1320" s="114">
        <f t="shared" si="23"/>
        <v>44650</v>
      </c>
      <c r="N1320" s="94">
        <v>44678</v>
      </c>
      <c r="O1320" s="94">
        <v>44678</v>
      </c>
      <c r="P1320" s="96" t="s">
        <v>3119</v>
      </c>
      <c r="Q1320" s="92"/>
      <c r="R1320" s="90" t="s">
        <v>3120</v>
      </c>
      <c r="S1320" s="90"/>
      <c r="T1320" s="95" t="s">
        <v>66</v>
      </c>
      <c r="U1320" s="90"/>
    </row>
    <row r="1321" spans="1:21" ht="66" hidden="1" customHeight="1" x14ac:dyDescent="0.25">
      <c r="A1321" s="89" t="s">
        <v>3034</v>
      </c>
      <c r="B1321" s="90" t="s">
        <v>3052</v>
      </c>
      <c r="C1321" s="90" t="s">
        <v>59</v>
      </c>
      <c r="D1321" s="90" t="s">
        <v>59</v>
      </c>
      <c r="E1321" s="92" t="s">
        <v>3087</v>
      </c>
      <c r="F1321" s="90" t="s">
        <v>521</v>
      </c>
      <c r="G1321" s="93" t="s">
        <v>172</v>
      </c>
      <c r="H1321" s="90"/>
      <c r="I1321" s="93" t="s">
        <v>53</v>
      </c>
      <c r="J1321" s="90" t="s">
        <v>72</v>
      </c>
      <c r="K1321" s="93" t="s">
        <v>63</v>
      </c>
      <c r="L1321" s="114">
        <v>44621</v>
      </c>
      <c r="M1321" s="114">
        <f>EOMONTH(L1321,0)</f>
        <v>44651</v>
      </c>
      <c r="N1321" s="94" t="s">
        <v>496</v>
      </c>
      <c r="O1321" s="94" t="s">
        <v>496</v>
      </c>
      <c r="P1321" s="92"/>
      <c r="Q1321" s="92"/>
      <c r="R1321" s="90"/>
      <c r="S1321" s="90"/>
      <c r="T1321" s="95"/>
      <c r="U1321" s="90"/>
    </row>
    <row r="1322" spans="1:21" ht="66" hidden="1" customHeight="1" x14ac:dyDescent="0.25">
      <c r="A1322" s="89" t="s">
        <v>3034</v>
      </c>
      <c r="B1322" s="90" t="s">
        <v>3052</v>
      </c>
      <c r="C1322" s="90" t="s">
        <v>59</v>
      </c>
      <c r="D1322" s="90" t="s">
        <v>59</v>
      </c>
      <c r="E1322" s="92" t="s">
        <v>3036</v>
      </c>
      <c r="F1322" s="90" t="s">
        <v>521</v>
      </c>
      <c r="G1322" s="93" t="s">
        <v>172</v>
      </c>
      <c r="H1322" s="90"/>
      <c r="I1322" s="93" t="s">
        <v>53</v>
      </c>
      <c r="J1322" s="90" t="s">
        <v>72</v>
      </c>
      <c r="K1322" s="93" t="s">
        <v>63</v>
      </c>
      <c r="L1322" s="114">
        <v>44621</v>
      </c>
      <c r="M1322" s="114">
        <f t="shared" si="23"/>
        <v>44650</v>
      </c>
      <c r="N1322" s="94" t="s">
        <v>496</v>
      </c>
      <c r="O1322" s="94" t="s">
        <v>496</v>
      </c>
      <c r="P1322" s="92"/>
      <c r="Q1322" s="92"/>
      <c r="R1322" s="90"/>
      <c r="S1322" s="90"/>
      <c r="T1322" s="95"/>
      <c r="U1322" s="90"/>
    </row>
    <row r="1323" spans="1:21" ht="71.45" hidden="1" customHeight="1" x14ac:dyDescent="0.25">
      <c r="A1323" s="89" t="s">
        <v>3034</v>
      </c>
      <c r="B1323" s="90" t="s">
        <v>3052</v>
      </c>
      <c r="C1323" s="90" t="s">
        <v>59</v>
      </c>
      <c r="D1323" s="90" t="s">
        <v>59</v>
      </c>
      <c r="E1323" s="92" t="s">
        <v>3038</v>
      </c>
      <c r="F1323" s="90" t="s">
        <v>521</v>
      </c>
      <c r="G1323" s="93" t="s">
        <v>172</v>
      </c>
      <c r="H1323" s="90"/>
      <c r="I1323" s="93" t="s">
        <v>53</v>
      </c>
      <c r="J1323" s="90" t="s">
        <v>72</v>
      </c>
      <c r="K1323" s="93" t="s">
        <v>63</v>
      </c>
      <c r="L1323" s="114">
        <v>44621</v>
      </c>
      <c r="M1323" s="114">
        <f t="shared" si="23"/>
        <v>44650</v>
      </c>
      <c r="N1323" s="94">
        <v>44673</v>
      </c>
      <c r="O1323" s="94">
        <v>44672</v>
      </c>
      <c r="P1323" s="96" t="s">
        <v>3121</v>
      </c>
      <c r="Q1323" s="92"/>
      <c r="R1323" s="90" t="s">
        <v>3122</v>
      </c>
      <c r="S1323" s="90"/>
      <c r="T1323" s="95" t="s">
        <v>66</v>
      </c>
      <c r="U1323" s="90"/>
    </row>
    <row r="1324" spans="1:21" ht="66" hidden="1" customHeight="1" x14ac:dyDescent="0.25">
      <c r="A1324" s="89" t="s">
        <v>3034</v>
      </c>
      <c r="B1324" s="90" t="s">
        <v>3052</v>
      </c>
      <c r="C1324" s="90" t="s">
        <v>59</v>
      </c>
      <c r="D1324" s="90" t="s">
        <v>59</v>
      </c>
      <c r="E1324" s="92" t="s">
        <v>3040</v>
      </c>
      <c r="F1324" s="90" t="s">
        <v>3041</v>
      </c>
      <c r="G1324" s="93" t="s">
        <v>172</v>
      </c>
      <c r="H1324" s="90"/>
      <c r="I1324" s="93" t="s">
        <v>53</v>
      </c>
      <c r="J1324" s="90" t="s">
        <v>72</v>
      </c>
      <c r="K1324" s="93" t="s">
        <v>63</v>
      </c>
      <c r="L1324" s="114">
        <v>44621</v>
      </c>
      <c r="M1324" s="114">
        <f t="shared" si="23"/>
        <v>44650</v>
      </c>
      <c r="N1324" s="94">
        <v>44678</v>
      </c>
      <c r="O1324" s="94">
        <v>44678</v>
      </c>
      <c r="P1324" s="92" t="s">
        <v>3123</v>
      </c>
      <c r="Q1324" s="92"/>
      <c r="R1324" s="90" t="s">
        <v>3120</v>
      </c>
      <c r="S1324" s="90"/>
      <c r="T1324" s="95" t="s">
        <v>66</v>
      </c>
      <c r="U1324" s="90"/>
    </row>
    <row r="1325" spans="1:21" ht="66" hidden="1" customHeight="1" x14ac:dyDescent="0.25">
      <c r="A1325" s="89" t="s">
        <v>3034</v>
      </c>
      <c r="B1325" s="90" t="s">
        <v>3052</v>
      </c>
      <c r="C1325" s="90" t="s">
        <v>59</v>
      </c>
      <c r="D1325" s="90" t="s">
        <v>59</v>
      </c>
      <c r="E1325" s="92" t="s">
        <v>3067</v>
      </c>
      <c r="F1325" s="90" t="s">
        <v>3041</v>
      </c>
      <c r="G1325" s="93" t="s">
        <v>172</v>
      </c>
      <c r="H1325" s="90"/>
      <c r="I1325" s="93" t="s">
        <v>53</v>
      </c>
      <c r="J1325" s="90" t="s">
        <v>72</v>
      </c>
      <c r="K1325" s="93" t="s">
        <v>63</v>
      </c>
      <c r="L1325" s="114">
        <v>44621</v>
      </c>
      <c r="M1325" s="114">
        <f>EOMONTH(L1325,0)</f>
        <v>44651</v>
      </c>
      <c r="N1325" s="94">
        <v>44672</v>
      </c>
      <c r="O1325" s="94">
        <v>44672</v>
      </c>
      <c r="P1325" s="92" t="s">
        <v>3124</v>
      </c>
      <c r="Q1325" s="92"/>
      <c r="R1325" s="90" t="s">
        <v>3122</v>
      </c>
      <c r="S1325" s="90"/>
      <c r="T1325" s="95" t="s">
        <v>66</v>
      </c>
      <c r="U1325" s="90"/>
    </row>
    <row r="1326" spans="1:21" ht="71.45" hidden="1" customHeight="1" x14ac:dyDescent="0.25">
      <c r="A1326" s="89" t="s">
        <v>3034</v>
      </c>
      <c r="B1326" s="90" t="s">
        <v>3052</v>
      </c>
      <c r="C1326" s="90" t="s">
        <v>59</v>
      </c>
      <c r="D1326" s="90" t="s">
        <v>59</v>
      </c>
      <c r="E1326" s="92" t="s">
        <v>3069</v>
      </c>
      <c r="F1326" s="90" t="s">
        <v>3083</v>
      </c>
      <c r="G1326" s="93" t="s">
        <v>172</v>
      </c>
      <c r="H1326" s="90"/>
      <c r="I1326" s="93" t="s">
        <v>53</v>
      </c>
      <c r="J1326" s="90" t="s">
        <v>72</v>
      </c>
      <c r="K1326" s="93" t="s">
        <v>63</v>
      </c>
      <c r="L1326" s="114">
        <v>44621</v>
      </c>
      <c r="M1326" s="114">
        <f t="shared" si="23"/>
        <v>44650</v>
      </c>
      <c r="N1326" s="94">
        <v>44673</v>
      </c>
      <c r="O1326" s="94">
        <v>44672</v>
      </c>
      <c r="P1326" s="96" t="s">
        <v>3125</v>
      </c>
      <c r="Q1326" s="92"/>
      <c r="R1326" s="90" t="s">
        <v>3122</v>
      </c>
      <c r="S1326" s="90"/>
      <c r="T1326" s="95" t="s">
        <v>66</v>
      </c>
      <c r="U1326" s="90"/>
    </row>
    <row r="1327" spans="1:21" ht="66" hidden="1" customHeight="1" x14ac:dyDescent="0.25">
      <c r="A1327" s="89" t="s">
        <v>3034</v>
      </c>
      <c r="B1327" s="90" t="s">
        <v>3052</v>
      </c>
      <c r="C1327" s="90" t="s">
        <v>59</v>
      </c>
      <c r="D1327" s="90" t="s">
        <v>59</v>
      </c>
      <c r="E1327" s="92" t="s">
        <v>3086</v>
      </c>
      <c r="F1327" s="90" t="s">
        <v>521</v>
      </c>
      <c r="G1327" s="93" t="s">
        <v>172</v>
      </c>
      <c r="H1327" s="90"/>
      <c r="I1327" s="93" t="s">
        <v>53</v>
      </c>
      <c r="J1327" s="90" t="s">
        <v>72</v>
      </c>
      <c r="K1327" s="93" t="s">
        <v>63</v>
      </c>
      <c r="L1327" s="114">
        <v>44621</v>
      </c>
      <c r="M1327" s="114">
        <f t="shared" si="23"/>
        <v>44650</v>
      </c>
      <c r="N1327" s="94">
        <v>44672</v>
      </c>
      <c r="O1327" s="94">
        <v>44672</v>
      </c>
      <c r="P1327" s="92" t="s">
        <v>3126</v>
      </c>
      <c r="Q1327" s="92"/>
      <c r="R1327" s="90" t="s">
        <v>3127</v>
      </c>
      <c r="S1327" s="90"/>
      <c r="T1327" s="95" t="s">
        <v>66</v>
      </c>
      <c r="U1327" s="90"/>
    </row>
    <row r="1328" spans="1:21" ht="66" hidden="1" customHeight="1" x14ac:dyDescent="0.25">
      <c r="A1328" s="89" t="s">
        <v>3034</v>
      </c>
      <c r="B1328" s="90" t="s">
        <v>3052</v>
      </c>
      <c r="C1328" s="90" t="s">
        <v>59</v>
      </c>
      <c r="D1328" s="90" t="s">
        <v>59</v>
      </c>
      <c r="E1328" s="92" t="s">
        <v>3043</v>
      </c>
      <c r="F1328" s="90" t="s">
        <v>3090</v>
      </c>
      <c r="G1328" s="93" t="s">
        <v>172</v>
      </c>
      <c r="H1328" s="90"/>
      <c r="I1328" s="93" t="s">
        <v>53</v>
      </c>
      <c r="J1328" s="90" t="s">
        <v>72</v>
      </c>
      <c r="K1328" s="93" t="s">
        <v>63</v>
      </c>
      <c r="L1328" s="114">
        <v>44621</v>
      </c>
      <c r="M1328" s="114">
        <f t="shared" si="23"/>
        <v>44650</v>
      </c>
      <c r="N1328" s="94">
        <v>44673</v>
      </c>
      <c r="O1328" s="94">
        <v>44673</v>
      </c>
      <c r="P1328" s="92" t="s">
        <v>3128</v>
      </c>
      <c r="Q1328" s="92"/>
      <c r="R1328" s="90" t="s">
        <v>3122</v>
      </c>
      <c r="S1328" s="90"/>
      <c r="T1328" s="95" t="s">
        <v>66</v>
      </c>
      <c r="U1328" s="90"/>
    </row>
    <row r="1329" spans="1:21" ht="71.45" hidden="1" customHeight="1" x14ac:dyDescent="0.25">
      <c r="A1329" s="89" t="s">
        <v>3034</v>
      </c>
      <c r="B1329" s="90" t="s">
        <v>3052</v>
      </c>
      <c r="C1329" s="90" t="s">
        <v>59</v>
      </c>
      <c r="D1329" s="90" t="s">
        <v>59</v>
      </c>
      <c r="E1329" s="92" t="s">
        <v>3045</v>
      </c>
      <c r="F1329" s="90" t="s">
        <v>521</v>
      </c>
      <c r="G1329" s="93" t="s">
        <v>172</v>
      </c>
      <c r="H1329" s="90"/>
      <c r="I1329" s="93" t="s">
        <v>53</v>
      </c>
      <c r="J1329" s="90" t="s">
        <v>72</v>
      </c>
      <c r="K1329" s="93" t="s">
        <v>63</v>
      </c>
      <c r="L1329" s="114">
        <v>44621</v>
      </c>
      <c r="M1329" s="114">
        <f t="shared" si="23"/>
        <v>44650</v>
      </c>
      <c r="N1329" s="94" t="s">
        <v>496</v>
      </c>
      <c r="O1329" s="94" t="s">
        <v>496</v>
      </c>
      <c r="P1329" s="96"/>
      <c r="Q1329" s="92"/>
      <c r="R1329" s="90"/>
      <c r="S1329" s="90"/>
      <c r="T1329" s="95"/>
      <c r="U1329" s="90"/>
    </row>
    <row r="1330" spans="1:21" ht="66" hidden="1" customHeight="1" x14ac:dyDescent="0.25">
      <c r="A1330" s="89" t="s">
        <v>3034</v>
      </c>
      <c r="B1330" s="90" t="s">
        <v>3052</v>
      </c>
      <c r="C1330" s="90" t="s">
        <v>59</v>
      </c>
      <c r="D1330" s="90" t="s">
        <v>59</v>
      </c>
      <c r="E1330" s="92" t="s">
        <v>3049</v>
      </c>
      <c r="F1330" s="90" t="s">
        <v>3050</v>
      </c>
      <c r="G1330" s="93" t="s">
        <v>172</v>
      </c>
      <c r="H1330" s="90"/>
      <c r="I1330" s="93" t="s">
        <v>53</v>
      </c>
      <c r="J1330" s="90" t="s">
        <v>72</v>
      </c>
      <c r="K1330" s="93" t="s">
        <v>63</v>
      </c>
      <c r="L1330" s="114">
        <v>44621</v>
      </c>
      <c r="M1330" s="114">
        <f t="shared" si="23"/>
        <v>44650</v>
      </c>
      <c r="N1330" s="94" t="s">
        <v>496</v>
      </c>
      <c r="O1330" s="94" t="s">
        <v>496</v>
      </c>
      <c r="P1330" s="92"/>
      <c r="Q1330" s="92"/>
      <c r="R1330" s="90"/>
      <c r="S1330" s="90"/>
      <c r="T1330" s="95"/>
      <c r="U1330" s="90"/>
    </row>
    <row r="1331" spans="1:21" ht="71.45" hidden="1" customHeight="1" x14ac:dyDescent="0.25">
      <c r="A1331" s="89" t="s">
        <v>3034</v>
      </c>
      <c r="B1331" s="90" t="s">
        <v>3052</v>
      </c>
      <c r="C1331" s="90" t="s">
        <v>59</v>
      </c>
      <c r="D1331" s="90" t="s">
        <v>59</v>
      </c>
      <c r="E1331" s="92" t="s">
        <v>3053</v>
      </c>
      <c r="F1331" s="90" t="s">
        <v>521</v>
      </c>
      <c r="G1331" s="93" t="s">
        <v>172</v>
      </c>
      <c r="H1331" s="90"/>
      <c r="I1331" s="93" t="s">
        <v>53</v>
      </c>
      <c r="J1331" s="90" t="s">
        <v>72</v>
      </c>
      <c r="K1331" s="93" t="s">
        <v>63</v>
      </c>
      <c r="L1331" s="114">
        <v>44743</v>
      </c>
      <c r="M1331" s="114">
        <f t="shared" si="23"/>
        <v>44772</v>
      </c>
      <c r="N1331" s="94" t="s">
        <v>496</v>
      </c>
      <c r="O1331" s="94" t="s">
        <v>496</v>
      </c>
      <c r="P1331" s="96"/>
      <c r="Q1331" s="92"/>
      <c r="R1331" s="90"/>
      <c r="S1331" s="90"/>
      <c r="T1331" s="95"/>
      <c r="U1331" s="90"/>
    </row>
    <row r="1332" spans="1:21" ht="66" hidden="1" customHeight="1" x14ac:dyDescent="0.25">
      <c r="A1332" s="89" t="s">
        <v>3034</v>
      </c>
      <c r="B1332" s="90" t="s">
        <v>3052</v>
      </c>
      <c r="C1332" s="90" t="s">
        <v>59</v>
      </c>
      <c r="D1332" s="90" t="s">
        <v>59</v>
      </c>
      <c r="E1332" s="92" t="s">
        <v>3087</v>
      </c>
      <c r="F1332" s="90" t="s">
        <v>521</v>
      </c>
      <c r="G1332" s="93" t="s">
        <v>172</v>
      </c>
      <c r="H1332" s="90"/>
      <c r="I1332" s="93" t="s">
        <v>53</v>
      </c>
      <c r="J1332" s="90" t="s">
        <v>72</v>
      </c>
      <c r="K1332" s="93" t="s">
        <v>63</v>
      </c>
      <c r="L1332" s="114">
        <v>44743</v>
      </c>
      <c r="M1332" s="114">
        <f>EOMONTH(L1332,0)</f>
        <v>44773</v>
      </c>
      <c r="N1332" s="94" t="s">
        <v>496</v>
      </c>
      <c r="O1332" s="94" t="s">
        <v>496</v>
      </c>
      <c r="P1332" s="92"/>
      <c r="Q1332" s="92"/>
      <c r="R1332" s="90"/>
      <c r="S1332" s="90"/>
      <c r="T1332" s="95"/>
      <c r="U1332" s="90"/>
    </row>
    <row r="1333" spans="1:21" ht="66" hidden="1" customHeight="1" x14ac:dyDescent="0.25">
      <c r="A1333" s="89" t="s">
        <v>3034</v>
      </c>
      <c r="B1333" s="90" t="s">
        <v>3052</v>
      </c>
      <c r="C1333" s="90" t="s">
        <v>59</v>
      </c>
      <c r="D1333" s="90" t="s">
        <v>59</v>
      </c>
      <c r="E1333" s="92" t="s">
        <v>3036</v>
      </c>
      <c r="F1333" s="90" t="s">
        <v>521</v>
      </c>
      <c r="G1333" s="93" t="s">
        <v>172</v>
      </c>
      <c r="H1333" s="90"/>
      <c r="I1333" s="93" t="s">
        <v>53</v>
      </c>
      <c r="J1333" s="90" t="s">
        <v>72</v>
      </c>
      <c r="K1333" s="93" t="s">
        <v>63</v>
      </c>
      <c r="L1333" s="114">
        <v>44743</v>
      </c>
      <c r="M1333" s="114">
        <f t="shared" si="23"/>
        <v>44772</v>
      </c>
      <c r="N1333" s="94" t="s">
        <v>496</v>
      </c>
      <c r="O1333" s="94" t="s">
        <v>496</v>
      </c>
      <c r="P1333" s="92"/>
      <c r="Q1333" s="92"/>
      <c r="R1333" s="90"/>
      <c r="S1333" s="90"/>
      <c r="T1333" s="95"/>
      <c r="U1333" s="90"/>
    </row>
    <row r="1334" spans="1:21" ht="66" hidden="1" customHeight="1" x14ac:dyDescent="0.25">
      <c r="A1334" s="89" t="s">
        <v>3034</v>
      </c>
      <c r="B1334" s="90" t="s">
        <v>3052</v>
      </c>
      <c r="C1334" s="90" t="s">
        <v>3129</v>
      </c>
      <c r="D1334" s="90" t="s">
        <v>3129</v>
      </c>
      <c r="E1334" s="92" t="s">
        <v>3036</v>
      </c>
      <c r="F1334" s="90" t="s">
        <v>521</v>
      </c>
      <c r="G1334" s="93" t="s">
        <v>172</v>
      </c>
      <c r="H1334" s="90"/>
      <c r="I1334" s="93" t="s">
        <v>53</v>
      </c>
      <c r="J1334" s="90" t="s">
        <v>72</v>
      </c>
      <c r="K1334" s="93" t="s">
        <v>63</v>
      </c>
      <c r="L1334" s="114">
        <v>44896</v>
      </c>
      <c r="M1334" s="114">
        <f t="shared" si="23"/>
        <v>44925</v>
      </c>
      <c r="N1334" s="94">
        <v>44917</v>
      </c>
      <c r="O1334" s="94">
        <v>44921</v>
      </c>
      <c r="P1334" s="92" t="s">
        <v>3130</v>
      </c>
      <c r="Q1334" s="92"/>
      <c r="R1334" s="90" t="s">
        <v>3131</v>
      </c>
      <c r="S1334" s="90"/>
      <c r="T1334" s="95" t="s">
        <v>75</v>
      </c>
      <c r="U1334" s="90"/>
    </row>
    <row r="1335" spans="1:21" ht="71.45" hidden="1" customHeight="1" x14ac:dyDescent="0.25">
      <c r="A1335" s="89" t="s">
        <v>3034</v>
      </c>
      <c r="B1335" s="90" t="s">
        <v>3052</v>
      </c>
      <c r="C1335" s="90" t="s">
        <v>59</v>
      </c>
      <c r="D1335" s="90" t="s">
        <v>59</v>
      </c>
      <c r="E1335" s="92" t="s">
        <v>3038</v>
      </c>
      <c r="F1335" s="90" t="s">
        <v>521</v>
      </c>
      <c r="G1335" s="93" t="s">
        <v>172</v>
      </c>
      <c r="H1335" s="90"/>
      <c r="I1335" s="93" t="s">
        <v>53</v>
      </c>
      <c r="J1335" s="90" t="s">
        <v>72</v>
      </c>
      <c r="K1335" s="93" t="s">
        <v>63</v>
      </c>
      <c r="L1335" s="114">
        <v>44743</v>
      </c>
      <c r="M1335" s="114">
        <f t="shared" si="23"/>
        <v>44772</v>
      </c>
      <c r="N1335" s="94">
        <v>44833</v>
      </c>
      <c r="O1335" s="94">
        <v>44849</v>
      </c>
      <c r="P1335" s="96" t="s">
        <v>3132</v>
      </c>
      <c r="Q1335" s="92"/>
      <c r="R1335" s="90" t="s">
        <v>3133</v>
      </c>
      <c r="S1335" s="90"/>
      <c r="T1335" s="95" t="s">
        <v>75</v>
      </c>
      <c r="U1335" s="90"/>
    </row>
    <row r="1336" spans="1:21" ht="71.45" hidden="1" customHeight="1" x14ac:dyDescent="0.25">
      <c r="A1336" s="89" t="s">
        <v>3034</v>
      </c>
      <c r="B1336" s="90" t="s">
        <v>3052</v>
      </c>
      <c r="C1336" s="90" t="s">
        <v>3129</v>
      </c>
      <c r="D1336" s="90" t="s">
        <v>3129</v>
      </c>
      <c r="E1336" s="92" t="s">
        <v>3038</v>
      </c>
      <c r="F1336" s="90" t="s">
        <v>521</v>
      </c>
      <c r="G1336" s="93" t="s">
        <v>172</v>
      </c>
      <c r="H1336" s="90"/>
      <c r="I1336" s="93" t="s">
        <v>53</v>
      </c>
      <c r="J1336" s="90" t="s">
        <v>72</v>
      </c>
      <c r="K1336" s="93" t="s">
        <v>63</v>
      </c>
      <c r="L1336" s="114">
        <v>44896</v>
      </c>
      <c r="M1336" s="114">
        <f t="shared" si="23"/>
        <v>44925</v>
      </c>
      <c r="N1336" s="94">
        <v>44918</v>
      </c>
      <c r="O1336" s="94">
        <v>44921</v>
      </c>
      <c r="P1336" s="96" t="s">
        <v>3134</v>
      </c>
      <c r="Q1336" s="92"/>
      <c r="R1336" s="90" t="s">
        <v>3131</v>
      </c>
      <c r="S1336" s="90"/>
      <c r="T1336" s="95" t="s">
        <v>66</v>
      </c>
      <c r="U1336" s="90"/>
    </row>
    <row r="1337" spans="1:21" ht="66" hidden="1" customHeight="1" x14ac:dyDescent="0.25">
      <c r="A1337" s="89" t="s">
        <v>3034</v>
      </c>
      <c r="B1337" s="90" t="s">
        <v>3052</v>
      </c>
      <c r="C1337" s="90" t="s">
        <v>59</v>
      </c>
      <c r="D1337" s="90" t="s">
        <v>59</v>
      </c>
      <c r="E1337" s="92" t="s">
        <v>3040</v>
      </c>
      <c r="F1337" s="90" t="s">
        <v>3041</v>
      </c>
      <c r="G1337" s="93" t="s">
        <v>172</v>
      </c>
      <c r="H1337" s="90"/>
      <c r="I1337" s="93" t="s">
        <v>53</v>
      </c>
      <c r="J1337" s="90" t="s">
        <v>72</v>
      </c>
      <c r="K1337" s="93" t="s">
        <v>63</v>
      </c>
      <c r="L1337" s="114">
        <v>44743</v>
      </c>
      <c r="M1337" s="114">
        <f t="shared" si="23"/>
        <v>44772</v>
      </c>
      <c r="N1337" s="94" t="s">
        <v>496</v>
      </c>
      <c r="O1337" s="94" t="s">
        <v>496</v>
      </c>
      <c r="P1337" s="92"/>
      <c r="Q1337" s="92"/>
      <c r="R1337" s="90"/>
      <c r="S1337" s="90"/>
      <c r="T1337" s="95"/>
      <c r="U1337" s="90"/>
    </row>
    <row r="1338" spans="1:21" ht="66" hidden="1" customHeight="1" x14ac:dyDescent="0.25">
      <c r="A1338" s="89" t="s">
        <v>3034</v>
      </c>
      <c r="B1338" s="90" t="s">
        <v>3052</v>
      </c>
      <c r="C1338" s="90" t="s">
        <v>3129</v>
      </c>
      <c r="D1338" s="90" t="s">
        <v>3129</v>
      </c>
      <c r="E1338" s="92" t="s">
        <v>3040</v>
      </c>
      <c r="F1338" s="90" t="s">
        <v>3041</v>
      </c>
      <c r="G1338" s="93" t="s">
        <v>172</v>
      </c>
      <c r="H1338" s="90"/>
      <c r="I1338" s="93" t="s">
        <v>53</v>
      </c>
      <c r="J1338" s="90" t="s">
        <v>72</v>
      </c>
      <c r="K1338" s="93" t="s">
        <v>63</v>
      </c>
      <c r="L1338" s="114">
        <v>44896</v>
      </c>
      <c r="M1338" s="114">
        <f t="shared" si="23"/>
        <v>44925</v>
      </c>
      <c r="N1338" s="94">
        <v>44918</v>
      </c>
      <c r="O1338" s="94">
        <v>44921</v>
      </c>
      <c r="P1338" s="92" t="s">
        <v>3135</v>
      </c>
      <c r="Q1338" s="92"/>
      <c r="R1338" s="90" t="s">
        <v>3136</v>
      </c>
      <c r="S1338" s="90"/>
      <c r="T1338" s="95" t="s">
        <v>66</v>
      </c>
      <c r="U1338" s="90"/>
    </row>
    <row r="1339" spans="1:21" ht="66" hidden="1" customHeight="1" x14ac:dyDescent="0.25">
      <c r="A1339" s="89" t="s">
        <v>3034</v>
      </c>
      <c r="B1339" s="90" t="s">
        <v>3052</v>
      </c>
      <c r="C1339" s="90" t="s">
        <v>59</v>
      </c>
      <c r="D1339" s="90" t="s">
        <v>59</v>
      </c>
      <c r="E1339" s="92" t="s">
        <v>3067</v>
      </c>
      <c r="F1339" s="90" t="s">
        <v>3041</v>
      </c>
      <c r="G1339" s="93" t="s">
        <v>172</v>
      </c>
      <c r="H1339" s="90"/>
      <c r="I1339" s="93" t="s">
        <v>53</v>
      </c>
      <c r="J1339" s="90" t="s">
        <v>72</v>
      </c>
      <c r="K1339" s="93" t="s">
        <v>63</v>
      </c>
      <c r="L1339" s="114">
        <v>44743</v>
      </c>
      <c r="M1339" s="114">
        <f>EOMONTH(L1339,0)</f>
        <v>44773</v>
      </c>
      <c r="N1339" s="94">
        <v>44894</v>
      </c>
      <c r="O1339" s="94">
        <v>44895</v>
      </c>
      <c r="P1339" s="92" t="s">
        <v>3137</v>
      </c>
      <c r="Q1339" s="92"/>
      <c r="R1339" s="90" t="s">
        <v>3138</v>
      </c>
      <c r="S1339" s="90"/>
      <c r="T1339" s="95" t="s">
        <v>66</v>
      </c>
      <c r="U1339" s="90"/>
    </row>
    <row r="1340" spans="1:21" ht="71.45" hidden="1" customHeight="1" x14ac:dyDescent="0.25">
      <c r="A1340" s="89" t="s">
        <v>3034</v>
      </c>
      <c r="B1340" s="90" t="s">
        <v>3052</v>
      </c>
      <c r="C1340" s="90" t="s">
        <v>59</v>
      </c>
      <c r="D1340" s="90" t="s">
        <v>59</v>
      </c>
      <c r="E1340" s="92" t="s">
        <v>3069</v>
      </c>
      <c r="F1340" s="90" t="s">
        <v>3083</v>
      </c>
      <c r="G1340" s="93" t="s">
        <v>172</v>
      </c>
      <c r="H1340" s="90"/>
      <c r="I1340" s="93" t="s">
        <v>53</v>
      </c>
      <c r="J1340" s="90" t="s">
        <v>72</v>
      </c>
      <c r="K1340" s="93" t="s">
        <v>63</v>
      </c>
      <c r="L1340" s="114">
        <v>44743</v>
      </c>
      <c r="M1340" s="114">
        <f t="shared" si="23"/>
        <v>44772</v>
      </c>
      <c r="N1340" s="94">
        <v>44894</v>
      </c>
      <c r="O1340" s="94">
        <v>44895</v>
      </c>
      <c r="P1340" s="96" t="s">
        <v>3139</v>
      </c>
      <c r="Q1340" s="92"/>
      <c r="R1340" s="90" t="s">
        <v>3138</v>
      </c>
      <c r="S1340" s="90"/>
      <c r="T1340" s="95" t="s">
        <v>66</v>
      </c>
      <c r="U1340" s="90"/>
    </row>
    <row r="1341" spans="1:21" ht="66" hidden="1" customHeight="1" x14ac:dyDescent="0.25">
      <c r="A1341" s="89" t="s">
        <v>3034</v>
      </c>
      <c r="B1341" s="90" t="s">
        <v>3052</v>
      </c>
      <c r="C1341" s="90" t="s">
        <v>59</v>
      </c>
      <c r="D1341" s="90" t="s">
        <v>59</v>
      </c>
      <c r="E1341" s="92" t="s">
        <v>3086</v>
      </c>
      <c r="F1341" s="90" t="s">
        <v>521</v>
      </c>
      <c r="G1341" s="93" t="s">
        <v>172</v>
      </c>
      <c r="H1341" s="90"/>
      <c r="I1341" s="93" t="s">
        <v>53</v>
      </c>
      <c r="J1341" s="90" t="s">
        <v>72</v>
      </c>
      <c r="K1341" s="93" t="s">
        <v>63</v>
      </c>
      <c r="L1341" s="114">
        <v>44743</v>
      </c>
      <c r="M1341" s="114">
        <f t="shared" si="23"/>
        <v>44772</v>
      </c>
      <c r="N1341" s="94" t="s">
        <v>496</v>
      </c>
      <c r="O1341" s="94" t="s">
        <v>496</v>
      </c>
      <c r="P1341" s="92"/>
      <c r="Q1341" s="92"/>
      <c r="R1341" s="90"/>
      <c r="S1341" s="90"/>
      <c r="T1341" s="95"/>
      <c r="U1341" s="90"/>
    </row>
    <row r="1342" spans="1:21" ht="66" hidden="1" customHeight="1" x14ac:dyDescent="0.25">
      <c r="A1342" s="89" t="s">
        <v>3034</v>
      </c>
      <c r="B1342" s="90" t="s">
        <v>3052</v>
      </c>
      <c r="C1342" s="90" t="s">
        <v>59</v>
      </c>
      <c r="D1342" s="90" t="s">
        <v>59</v>
      </c>
      <c r="E1342" s="92" t="s">
        <v>3043</v>
      </c>
      <c r="F1342" s="90" t="s">
        <v>3090</v>
      </c>
      <c r="G1342" s="93" t="s">
        <v>172</v>
      </c>
      <c r="H1342" s="90"/>
      <c r="I1342" s="93" t="s">
        <v>53</v>
      </c>
      <c r="J1342" s="90" t="s">
        <v>72</v>
      </c>
      <c r="K1342" s="93" t="s">
        <v>63</v>
      </c>
      <c r="L1342" s="114">
        <v>44743</v>
      </c>
      <c r="M1342" s="114">
        <f t="shared" si="23"/>
        <v>44772</v>
      </c>
      <c r="N1342" s="94" t="s">
        <v>496</v>
      </c>
      <c r="O1342" s="94" t="s">
        <v>496</v>
      </c>
      <c r="P1342" s="92"/>
      <c r="Q1342" s="92"/>
      <c r="R1342" s="90"/>
      <c r="S1342" s="90"/>
      <c r="T1342" s="95"/>
      <c r="U1342" s="90"/>
    </row>
    <row r="1343" spans="1:21" ht="71.45" hidden="1" customHeight="1" x14ac:dyDescent="0.25">
      <c r="A1343" s="89" t="s">
        <v>3034</v>
      </c>
      <c r="B1343" s="90" t="s">
        <v>3052</v>
      </c>
      <c r="C1343" s="90" t="s">
        <v>59</v>
      </c>
      <c r="D1343" s="90" t="s">
        <v>59</v>
      </c>
      <c r="E1343" s="92" t="s">
        <v>3045</v>
      </c>
      <c r="F1343" s="90" t="s">
        <v>521</v>
      </c>
      <c r="G1343" s="93" t="s">
        <v>172</v>
      </c>
      <c r="H1343" s="90"/>
      <c r="I1343" s="93" t="s">
        <v>53</v>
      </c>
      <c r="J1343" s="90" t="s">
        <v>72</v>
      </c>
      <c r="K1343" s="93" t="s">
        <v>63</v>
      </c>
      <c r="L1343" s="114">
        <v>44743</v>
      </c>
      <c r="M1343" s="114">
        <f t="shared" si="23"/>
        <v>44772</v>
      </c>
      <c r="N1343" s="94" t="s">
        <v>496</v>
      </c>
      <c r="O1343" s="94" t="s">
        <v>496</v>
      </c>
      <c r="P1343" s="96"/>
      <c r="Q1343" s="92"/>
      <c r="R1343" s="90"/>
      <c r="S1343" s="90"/>
      <c r="T1343" s="95"/>
      <c r="U1343" s="90"/>
    </row>
    <row r="1344" spans="1:21" ht="66" hidden="1" customHeight="1" x14ac:dyDescent="0.25">
      <c r="A1344" s="89" t="s">
        <v>3034</v>
      </c>
      <c r="B1344" s="90" t="s">
        <v>3052</v>
      </c>
      <c r="C1344" s="90" t="s">
        <v>59</v>
      </c>
      <c r="D1344" s="90" t="s">
        <v>59</v>
      </c>
      <c r="E1344" s="92" t="s">
        <v>3049</v>
      </c>
      <c r="F1344" s="90" t="s">
        <v>3050</v>
      </c>
      <c r="G1344" s="93" t="s">
        <v>172</v>
      </c>
      <c r="H1344" s="90"/>
      <c r="I1344" s="93" t="s">
        <v>53</v>
      </c>
      <c r="J1344" s="90" t="s">
        <v>72</v>
      </c>
      <c r="K1344" s="93" t="s">
        <v>63</v>
      </c>
      <c r="L1344" s="114">
        <v>44743</v>
      </c>
      <c r="M1344" s="114">
        <f t="shared" si="23"/>
        <v>44772</v>
      </c>
      <c r="N1344" s="94" t="s">
        <v>496</v>
      </c>
      <c r="O1344" s="94" t="s">
        <v>496</v>
      </c>
      <c r="P1344" s="92"/>
      <c r="Q1344" s="92"/>
      <c r="R1344" s="90"/>
      <c r="S1344" s="90"/>
      <c r="T1344" s="95"/>
      <c r="U1344" s="90"/>
    </row>
    <row r="1345" spans="1:22" ht="71.45" hidden="1" customHeight="1" x14ac:dyDescent="0.25">
      <c r="A1345" s="89" t="s">
        <v>3140</v>
      </c>
      <c r="B1345" s="90" t="s">
        <v>3141</v>
      </c>
      <c r="C1345" s="90" t="s">
        <v>3142</v>
      </c>
      <c r="D1345" s="90" t="s">
        <v>3142</v>
      </c>
      <c r="E1345" s="92" t="s">
        <v>3143</v>
      </c>
      <c r="F1345" s="90" t="s">
        <v>51</v>
      </c>
      <c r="G1345" s="93" t="s">
        <v>52</v>
      </c>
      <c r="H1345" s="90"/>
      <c r="I1345" s="93" t="s">
        <v>53</v>
      </c>
      <c r="J1345" s="90" t="s">
        <v>54</v>
      </c>
      <c r="K1345" s="93" t="s">
        <v>55</v>
      </c>
      <c r="L1345" s="114">
        <v>44002</v>
      </c>
      <c r="M1345" s="114">
        <v>44003</v>
      </c>
      <c r="N1345" s="94">
        <v>44002</v>
      </c>
      <c r="O1345" s="94">
        <v>44003</v>
      </c>
      <c r="P1345" s="96" t="s">
        <v>3144</v>
      </c>
      <c r="Q1345" s="92" t="s">
        <v>3145</v>
      </c>
      <c r="R1345" s="90" t="s">
        <v>3146</v>
      </c>
      <c r="S1345" s="90"/>
      <c r="T1345" s="95" t="s">
        <v>75</v>
      </c>
      <c r="U1345" s="90"/>
    </row>
    <row r="1346" spans="1:22" ht="66" hidden="1" customHeight="1" x14ac:dyDescent="0.25">
      <c r="A1346" s="89" t="s">
        <v>3140</v>
      </c>
      <c r="B1346" s="90" t="s">
        <v>3141</v>
      </c>
      <c r="C1346" s="90" t="s">
        <v>3147</v>
      </c>
      <c r="D1346" s="90" t="s">
        <v>3147</v>
      </c>
      <c r="E1346" s="92" t="s">
        <v>167</v>
      </c>
      <c r="F1346" s="90" t="s">
        <v>51</v>
      </c>
      <c r="G1346" s="93" t="s">
        <v>52</v>
      </c>
      <c r="H1346" s="90"/>
      <c r="I1346" s="93">
        <v>1</v>
      </c>
      <c r="J1346" s="90" t="s">
        <v>54</v>
      </c>
      <c r="K1346" s="93" t="s">
        <v>55</v>
      </c>
      <c r="L1346" s="114">
        <v>44073</v>
      </c>
      <c r="M1346" s="114">
        <v>44074</v>
      </c>
      <c r="N1346" s="94">
        <v>44062</v>
      </c>
      <c r="O1346" s="94">
        <v>44065</v>
      </c>
      <c r="P1346" s="96" t="s">
        <v>3148</v>
      </c>
      <c r="Q1346" s="96" t="s">
        <v>3149</v>
      </c>
      <c r="R1346" s="90" t="s">
        <v>3150</v>
      </c>
      <c r="S1346" s="90"/>
      <c r="T1346" s="95" t="s">
        <v>66</v>
      </c>
      <c r="U1346" s="90"/>
    </row>
    <row r="1347" spans="1:22" ht="66" hidden="1" customHeight="1" x14ac:dyDescent="0.25">
      <c r="A1347" s="89" t="s">
        <v>3140</v>
      </c>
      <c r="B1347" s="90" t="s">
        <v>3141</v>
      </c>
      <c r="C1347" s="90" t="s">
        <v>59</v>
      </c>
      <c r="D1347" s="90" t="s">
        <v>59</v>
      </c>
      <c r="E1347" s="92" t="s">
        <v>618</v>
      </c>
      <c r="F1347" s="90" t="s">
        <v>334</v>
      </c>
      <c r="G1347" s="93" t="s">
        <v>52</v>
      </c>
      <c r="H1347" s="90"/>
      <c r="I1347" s="93">
        <v>1</v>
      </c>
      <c r="J1347" s="90" t="s">
        <v>54</v>
      </c>
      <c r="K1347" s="93" t="s">
        <v>63</v>
      </c>
      <c r="L1347" s="114">
        <v>44056</v>
      </c>
      <c r="M1347" s="114">
        <v>44056</v>
      </c>
      <c r="N1347" s="94">
        <v>44056</v>
      </c>
      <c r="O1347" s="94">
        <v>44056</v>
      </c>
      <c r="P1347" s="96" t="s">
        <v>3151</v>
      </c>
      <c r="Q1347" s="92" t="s">
        <v>3152</v>
      </c>
      <c r="R1347" s="90" t="s">
        <v>3153</v>
      </c>
      <c r="S1347" s="90"/>
      <c r="T1347" s="95" t="s">
        <v>75</v>
      </c>
      <c r="U1347" s="90"/>
    </row>
    <row r="1348" spans="1:22" ht="71.45" hidden="1" customHeight="1" x14ac:dyDescent="0.25">
      <c r="A1348" s="89" t="s">
        <v>3140</v>
      </c>
      <c r="B1348" s="90" t="s">
        <v>3141</v>
      </c>
      <c r="C1348" s="90" t="s">
        <v>3154</v>
      </c>
      <c r="D1348" s="90" t="s">
        <v>3154</v>
      </c>
      <c r="E1348" s="92" t="s">
        <v>3155</v>
      </c>
      <c r="F1348" s="90" t="s">
        <v>51</v>
      </c>
      <c r="G1348" s="93" t="s">
        <v>52</v>
      </c>
      <c r="H1348" s="90"/>
      <c r="I1348" s="93">
        <v>1</v>
      </c>
      <c r="J1348" s="90" t="s">
        <v>54</v>
      </c>
      <c r="K1348" s="93" t="s">
        <v>55</v>
      </c>
      <c r="L1348" s="114">
        <v>44284</v>
      </c>
      <c r="M1348" s="114">
        <v>44296</v>
      </c>
      <c r="N1348" s="94">
        <v>44284</v>
      </c>
      <c r="O1348" s="94">
        <v>44290</v>
      </c>
      <c r="P1348" s="96" t="s">
        <v>3156</v>
      </c>
      <c r="Q1348" s="92"/>
      <c r="R1348" s="90" t="s">
        <v>3157</v>
      </c>
      <c r="S1348" s="90"/>
      <c r="T1348" s="95" t="s">
        <v>75</v>
      </c>
      <c r="U1348" s="90"/>
    </row>
    <row r="1349" spans="1:22" ht="66" hidden="1" customHeight="1" x14ac:dyDescent="0.25">
      <c r="A1349" s="89" t="s">
        <v>3140</v>
      </c>
      <c r="B1349" s="90" t="s">
        <v>3141</v>
      </c>
      <c r="C1349" s="90" t="s">
        <v>3158</v>
      </c>
      <c r="D1349" s="90" t="s">
        <v>3158</v>
      </c>
      <c r="E1349" s="92" t="s">
        <v>3159</v>
      </c>
      <c r="F1349" s="90" t="s">
        <v>3160</v>
      </c>
      <c r="G1349" s="93" t="s">
        <v>52</v>
      </c>
      <c r="H1349" s="90"/>
      <c r="I1349" s="93">
        <v>1</v>
      </c>
      <c r="J1349" s="90" t="s">
        <v>54</v>
      </c>
      <c r="K1349" s="93" t="s">
        <v>55</v>
      </c>
      <c r="L1349" s="114">
        <v>44176</v>
      </c>
      <c r="M1349" s="114">
        <v>44178</v>
      </c>
      <c r="N1349" s="94">
        <v>44171</v>
      </c>
      <c r="O1349" s="94">
        <v>44171</v>
      </c>
      <c r="P1349" s="96" t="s">
        <v>3161</v>
      </c>
      <c r="Q1349" s="92"/>
      <c r="R1349" s="90" t="s">
        <v>81</v>
      </c>
      <c r="S1349" s="90"/>
      <c r="T1349" s="95" t="s">
        <v>66</v>
      </c>
      <c r="U1349" s="90"/>
    </row>
    <row r="1350" spans="1:22" ht="66" hidden="1" customHeight="1" x14ac:dyDescent="0.25">
      <c r="A1350" s="89" t="s">
        <v>3140</v>
      </c>
      <c r="B1350" s="90" t="s">
        <v>3141</v>
      </c>
      <c r="C1350" s="90" t="s">
        <v>3162</v>
      </c>
      <c r="D1350" s="90" t="s">
        <v>3162</v>
      </c>
      <c r="E1350" s="92" t="s">
        <v>3163</v>
      </c>
      <c r="F1350" s="90" t="s">
        <v>2978</v>
      </c>
      <c r="G1350" s="93" t="s">
        <v>52</v>
      </c>
      <c r="H1350" s="90"/>
      <c r="I1350" s="93">
        <v>1</v>
      </c>
      <c r="J1350" s="90" t="s">
        <v>54</v>
      </c>
      <c r="K1350" s="93" t="s">
        <v>55</v>
      </c>
      <c r="L1350" s="114">
        <v>44195</v>
      </c>
      <c r="M1350" s="114">
        <v>44200</v>
      </c>
      <c r="N1350" s="94">
        <v>44188</v>
      </c>
      <c r="O1350" s="94">
        <v>44195</v>
      </c>
      <c r="P1350" s="174" t="s">
        <v>3164</v>
      </c>
      <c r="Q1350" s="92" t="s">
        <v>3165</v>
      </c>
      <c r="R1350" s="90" t="s">
        <v>1305</v>
      </c>
      <c r="S1350" s="90"/>
      <c r="T1350" s="95" t="s">
        <v>75</v>
      </c>
      <c r="U1350" s="90"/>
    </row>
    <row r="1351" spans="1:22" ht="71.45" hidden="1" customHeight="1" x14ac:dyDescent="0.25">
      <c r="A1351" s="89" t="s">
        <v>3140</v>
      </c>
      <c r="B1351" s="90" t="s">
        <v>3141</v>
      </c>
      <c r="C1351" s="90" t="s">
        <v>3166</v>
      </c>
      <c r="D1351" s="90" t="s">
        <v>3166</v>
      </c>
      <c r="E1351" s="92" t="s">
        <v>3167</v>
      </c>
      <c r="F1351" s="90" t="s">
        <v>79</v>
      </c>
      <c r="G1351" s="93" t="s">
        <v>52</v>
      </c>
      <c r="H1351" s="90"/>
      <c r="I1351" s="93">
        <v>1</v>
      </c>
      <c r="J1351" s="90" t="s">
        <v>54</v>
      </c>
      <c r="K1351" s="93" t="s">
        <v>55</v>
      </c>
      <c r="L1351" s="114">
        <v>44218</v>
      </c>
      <c r="M1351" s="114">
        <v>44225</v>
      </c>
      <c r="N1351" s="94">
        <v>44188</v>
      </c>
      <c r="O1351" s="94">
        <v>44195</v>
      </c>
      <c r="P1351" s="174" t="s">
        <v>3168</v>
      </c>
      <c r="Q1351" s="92" t="s">
        <v>3169</v>
      </c>
      <c r="R1351" s="90" t="s">
        <v>3170</v>
      </c>
      <c r="S1351" s="90"/>
      <c r="T1351" s="95" t="s">
        <v>75</v>
      </c>
      <c r="U1351" s="90"/>
    </row>
    <row r="1352" spans="1:22" ht="66" hidden="1" customHeight="1" x14ac:dyDescent="0.25">
      <c r="A1352" s="89" t="s">
        <v>3140</v>
      </c>
      <c r="B1352" s="90" t="s">
        <v>3141</v>
      </c>
      <c r="C1352" s="90" t="s">
        <v>3171</v>
      </c>
      <c r="D1352" s="90" t="s">
        <v>3171</v>
      </c>
      <c r="E1352" s="92" t="s">
        <v>3172</v>
      </c>
      <c r="F1352" s="90" t="s">
        <v>3160</v>
      </c>
      <c r="G1352" s="93" t="s">
        <v>52</v>
      </c>
      <c r="H1352" s="90"/>
      <c r="I1352" s="93">
        <v>1</v>
      </c>
      <c r="J1352" s="90" t="s">
        <v>54</v>
      </c>
      <c r="K1352" s="93" t="s">
        <v>55</v>
      </c>
      <c r="L1352" s="114">
        <v>44219</v>
      </c>
      <c r="M1352" s="114">
        <v>44224</v>
      </c>
      <c r="N1352" s="94">
        <v>44191</v>
      </c>
      <c r="O1352" s="94">
        <v>44192</v>
      </c>
      <c r="P1352" s="174" t="s">
        <v>3173</v>
      </c>
      <c r="Q1352" s="92"/>
      <c r="R1352" s="90" t="s">
        <v>3174</v>
      </c>
      <c r="S1352" s="90"/>
      <c r="T1352" s="95" t="s">
        <v>66</v>
      </c>
      <c r="U1352" s="90"/>
    </row>
    <row r="1353" spans="1:22" ht="66" hidden="1" customHeight="1" x14ac:dyDescent="0.25">
      <c r="A1353" s="89" t="s">
        <v>3140</v>
      </c>
      <c r="B1353" s="90" t="s">
        <v>3141</v>
      </c>
      <c r="C1353" s="90" t="s">
        <v>3162</v>
      </c>
      <c r="D1353" s="90" t="s">
        <v>3162</v>
      </c>
      <c r="E1353" s="126" t="s">
        <v>211</v>
      </c>
      <c r="F1353" s="90" t="s">
        <v>2978</v>
      </c>
      <c r="G1353" s="93" t="s">
        <v>52</v>
      </c>
      <c r="H1353" s="90"/>
      <c r="I1353" s="93">
        <v>1</v>
      </c>
      <c r="J1353" s="90" t="s">
        <v>62</v>
      </c>
      <c r="K1353" s="93" t="s">
        <v>63</v>
      </c>
      <c r="L1353" s="114">
        <v>44204</v>
      </c>
      <c r="M1353" s="114">
        <v>44204</v>
      </c>
      <c r="N1353" s="94">
        <v>44204</v>
      </c>
      <c r="O1353" s="94">
        <v>44204</v>
      </c>
      <c r="P1353" s="96" t="s">
        <v>3175</v>
      </c>
      <c r="Q1353" s="92"/>
      <c r="R1353" s="90" t="s">
        <v>3176</v>
      </c>
      <c r="S1353" s="90"/>
      <c r="T1353" s="95" t="s">
        <v>75</v>
      </c>
      <c r="U1353" s="90"/>
    </row>
    <row r="1354" spans="1:22" ht="71.45" hidden="1" customHeight="1" x14ac:dyDescent="0.25">
      <c r="A1354" s="89" t="s">
        <v>3177</v>
      </c>
      <c r="B1354" s="90" t="s">
        <v>10015</v>
      </c>
      <c r="C1354" s="91" t="s">
        <v>59</v>
      </c>
      <c r="D1354" s="91" t="s">
        <v>59</v>
      </c>
      <c r="E1354" s="92" t="s">
        <v>3179</v>
      </c>
      <c r="F1354" s="90" t="s">
        <v>290</v>
      </c>
      <c r="G1354" s="93" t="s">
        <v>52</v>
      </c>
      <c r="H1354" s="90"/>
      <c r="I1354" s="93" t="s">
        <v>53</v>
      </c>
      <c r="J1354" s="90" t="s">
        <v>62</v>
      </c>
      <c r="K1354" s="93" t="s">
        <v>63</v>
      </c>
      <c r="L1354" s="114">
        <v>43832</v>
      </c>
      <c r="M1354" s="114">
        <v>43833</v>
      </c>
      <c r="N1354" s="94">
        <v>43832</v>
      </c>
      <c r="O1354" s="94">
        <v>43833</v>
      </c>
      <c r="P1354" s="92" t="s">
        <v>3180</v>
      </c>
      <c r="Q1354" s="92"/>
      <c r="R1354" s="90" t="s">
        <v>74</v>
      </c>
      <c r="S1354" s="90"/>
      <c r="T1354" s="95" t="s">
        <v>66</v>
      </c>
      <c r="U1354" s="90"/>
      <c r="V1354" s="132"/>
    </row>
    <row r="1355" spans="1:22" ht="66" hidden="1" customHeight="1" x14ac:dyDescent="0.25">
      <c r="A1355" s="89" t="s">
        <v>3177</v>
      </c>
      <c r="B1355" s="90" t="s">
        <v>10015</v>
      </c>
      <c r="C1355" s="90" t="s">
        <v>59</v>
      </c>
      <c r="D1355" s="91" t="s">
        <v>59</v>
      </c>
      <c r="E1355" s="92" t="s">
        <v>3181</v>
      </c>
      <c r="F1355" s="90" t="s">
        <v>567</v>
      </c>
      <c r="G1355" s="93" t="s">
        <v>52</v>
      </c>
      <c r="H1355" s="90"/>
      <c r="I1355" s="93" t="s">
        <v>53</v>
      </c>
      <c r="J1355" s="90" t="s">
        <v>62</v>
      </c>
      <c r="K1355" s="93" t="s">
        <v>63</v>
      </c>
      <c r="L1355" s="114">
        <v>43874</v>
      </c>
      <c r="M1355" s="114">
        <v>43874</v>
      </c>
      <c r="N1355" s="94">
        <v>43874</v>
      </c>
      <c r="O1355" s="94">
        <v>43874</v>
      </c>
      <c r="P1355" s="96" t="s">
        <v>3182</v>
      </c>
      <c r="Q1355" s="90"/>
      <c r="R1355" s="90" t="s">
        <v>156</v>
      </c>
      <c r="S1355" s="90"/>
      <c r="T1355" s="95" t="s">
        <v>75</v>
      </c>
      <c r="U1355" s="90"/>
      <c r="V1355" s="132"/>
    </row>
    <row r="1356" spans="1:22" ht="66" hidden="1" customHeight="1" x14ac:dyDescent="0.25">
      <c r="A1356" s="89" t="s">
        <v>10016</v>
      </c>
      <c r="B1356" s="90" t="s">
        <v>3183</v>
      </c>
      <c r="C1356" s="91" t="s">
        <v>59</v>
      </c>
      <c r="D1356" s="91" t="s">
        <v>59</v>
      </c>
      <c r="E1356" s="92" t="s">
        <v>3184</v>
      </c>
      <c r="F1356" s="90" t="s">
        <v>401</v>
      </c>
      <c r="G1356" s="93" t="s">
        <v>52</v>
      </c>
      <c r="H1356" s="90"/>
      <c r="I1356" s="93" t="s">
        <v>53</v>
      </c>
      <c r="J1356" s="90" t="s">
        <v>62</v>
      </c>
      <c r="K1356" s="93" t="s">
        <v>63</v>
      </c>
      <c r="L1356" s="114">
        <v>43784</v>
      </c>
      <c r="M1356" s="114">
        <v>43784</v>
      </c>
      <c r="N1356" s="94">
        <v>43784</v>
      </c>
      <c r="O1356" s="94">
        <v>43784</v>
      </c>
      <c r="P1356" s="92" t="s">
        <v>3185</v>
      </c>
      <c r="Q1356" s="92"/>
      <c r="R1356" s="90" t="s">
        <v>3186</v>
      </c>
      <c r="S1356" s="90"/>
      <c r="T1356" s="95" t="s">
        <v>66</v>
      </c>
      <c r="U1356" s="90"/>
      <c r="V1356" s="132"/>
    </row>
    <row r="1357" spans="1:22" ht="71.45" hidden="1" customHeight="1" x14ac:dyDescent="0.25">
      <c r="A1357" s="89" t="s">
        <v>3187</v>
      </c>
      <c r="B1357" s="90" t="s">
        <v>3188</v>
      </c>
      <c r="C1357" s="91" t="s">
        <v>59</v>
      </c>
      <c r="D1357" s="91" t="s">
        <v>59</v>
      </c>
      <c r="E1357" s="92" t="s">
        <v>3189</v>
      </c>
      <c r="F1357" s="90" t="s">
        <v>629</v>
      </c>
      <c r="G1357" s="93" t="s">
        <v>52</v>
      </c>
      <c r="H1357" s="90"/>
      <c r="I1357" s="93" t="s">
        <v>53</v>
      </c>
      <c r="J1357" s="90" t="s">
        <v>62</v>
      </c>
      <c r="K1357" s="93" t="s">
        <v>63</v>
      </c>
      <c r="L1357" s="114">
        <v>43663</v>
      </c>
      <c r="M1357" s="114">
        <f>L1357</f>
        <v>43663</v>
      </c>
      <c r="N1357" s="114">
        <v>43663</v>
      </c>
      <c r="O1357" s="114">
        <f>N1357</f>
        <v>43663</v>
      </c>
      <c r="P1357" s="96" t="s">
        <v>3190</v>
      </c>
      <c r="Q1357" s="96"/>
      <c r="R1357" s="90" t="s">
        <v>385</v>
      </c>
      <c r="S1357" s="90"/>
      <c r="T1357" s="95" t="s">
        <v>110</v>
      </c>
      <c r="U1357" s="90"/>
      <c r="V1357" s="132"/>
    </row>
    <row r="1358" spans="1:22" ht="66" hidden="1" customHeight="1" x14ac:dyDescent="0.25">
      <c r="A1358" s="89" t="s">
        <v>3187</v>
      </c>
      <c r="B1358" s="90" t="s">
        <v>3188</v>
      </c>
      <c r="C1358" s="91" t="s">
        <v>3191</v>
      </c>
      <c r="D1358" s="91" t="s">
        <v>3191</v>
      </c>
      <c r="E1358" s="126" t="s">
        <v>3192</v>
      </c>
      <c r="F1358" s="90" t="s">
        <v>629</v>
      </c>
      <c r="G1358" s="93" t="s">
        <v>52</v>
      </c>
      <c r="H1358" s="90"/>
      <c r="I1358" s="93" t="s">
        <v>53</v>
      </c>
      <c r="J1358" s="90" t="s">
        <v>54</v>
      </c>
      <c r="K1358" s="93" t="s">
        <v>55</v>
      </c>
      <c r="L1358" s="114">
        <v>43671</v>
      </c>
      <c r="M1358" s="114">
        <f>L1358+10</f>
        <v>43681</v>
      </c>
      <c r="N1358" s="114">
        <v>43676</v>
      </c>
      <c r="O1358" s="114">
        <v>43676</v>
      </c>
      <c r="P1358" s="96" t="s">
        <v>3193</v>
      </c>
      <c r="Q1358" s="96"/>
      <c r="R1358" s="90" t="s">
        <v>385</v>
      </c>
      <c r="S1358" s="90"/>
      <c r="T1358" s="95" t="s">
        <v>110</v>
      </c>
      <c r="U1358" s="90"/>
    </row>
    <row r="1359" spans="1:22" ht="66" hidden="1" customHeight="1" x14ac:dyDescent="0.25">
      <c r="A1359" s="89" t="s">
        <v>3187</v>
      </c>
      <c r="B1359" s="90" t="s">
        <v>3188</v>
      </c>
      <c r="C1359" s="90" t="s">
        <v>59</v>
      </c>
      <c r="D1359" s="91" t="s">
        <v>59</v>
      </c>
      <c r="E1359" s="92" t="s">
        <v>3194</v>
      </c>
      <c r="F1359" s="90" t="s">
        <v>148</v>
      </c>
      <c r="G1359" s="93" t="s">
        <v>52</v>
      </c>
      <c r="H1359" s="90"/>
      <c r="I1359" s="93" t="s">
        <v>53</v>
      </c>
      <c r="J1359" s="90" t="s">
        <v>62</v>
      </c>
      <c r="K1359" s="93" t="s">
        <v>63</v>
      </c>
      <c r="L1359" s="114">
        <v>43705</v>
      </c>
      <c r="M1359" s="114">
        <v>43705</v>
      </c>
      <c r="N1359" s="94">
        <v>43705</v>
      </c>
      <c r="O1359" s="94">
        <v>43705</v>
      </c>
      <c r="P1359" s="92" t="s">
        <v>3195</v>
      </c>
      <c r="Q1359" s="92"/>
      <c r="R1359" s="90" t="s">
        <v>81</v>
      </c>
      <c r="S1359" s="90"/>
      <c r="T1359" s="95" t="s">
        <v>75</v>
      </c>
      <c r="U1359" s="90"/>
      <c r="V1359" s="132"/>
    </row>
    <row r="1360" spans="1:22" ht="71.45" hidden="1" customHeight="1" x14ac:dyDescent="0.25">
      <c r="A1360" s="89" t="s">
        <v>3187</v>
      </c>
      <c r="B1360" s="90" t="s">
        <v>3188</v>
      </c>
      <c r="C1360" s="90" t="s">
        <v>3196</v>
      </c>
      <c r="D1360" s="91" t="s">
        <v>3191</v>
      </c>
      <c r="E1360" s="92" t="s">
        <v>3197</v>
      </c>
      <c r="F1360" s="90" t="s">
        <v>148</v>
      </c>
      <c r="G1360" s="93" t="s">
        <v>52</v>
      </c>
      <c r="H1360" s="90"/>
      <c r="I1360" s="93" t="s">
        <v>53</v>
      </c>
      <c r="J1360" s="90" t="s">
        <v>54</v>
      </c>
      <c r="K1360" s="93" t="s">
        <v>55</v>
      </c>
      <c r="L1360" s="114">
        <v>43707</v>
      </c>
      <c r="M1360" s="114">
        <f>L1360+32</f>
        <v>43739</v>
      </c>
      <c r="N1360" s="94">
        <v>43713</v>
      </c>
      <c r="O1360" s="94">
        <v>43713</v>
      </c>
      <c r="P1360" s="92"/>
      <c r="Q1360" s="92"/>
      <c r="R1360" s="90" t="s">
        <v>3198</v>
      </c>
      <c r="S1360" s="90"/>
      <c r="T1360" s="95" t="s">
        <v>75</v>
      </c>
      <c r="U1360" s="90"/>
    </row>
    <row r="1361" spans="1:22" ht="66" hidden="1" customHeight="1" x14ac:dyDescent="0.25">
      <c r="A1361" s="89" t="s">
        <v>3187</v>
      </c>
      <c r="B1361" s="90" t="s">
        <v>3188</v>
      </c>
      <c r="C1361" s="91" t="s">
        <v>3196</v>
      </c>
      <c r="D1361" s="91" t="s">
        <v>3196</v>
      </c>
      <c r="E1361" s="92" t="s">
        <v>3197</v>
      </c>
      <c r="F1361" s="90" t="s">
        <v>148</v>
      </c>
      <c r="G1361" s="93" t="s">
        <v>52</v>
      </c>
      <c r="H1361" s="90"/>
      <c r="I1361" s="93" t="s">
        <v>53</v>
      </c>
      <c r="J1361" s="90" t="s">
        <v>54</v>
      </c>
      <c r="K1361" s="93" t="s">
        <v>55</v>
      </c>
      <c r="L1361" s="114">
        <v>43713</v>
      </c>
      <c r="M1361" s="114">
        <v>43725</v>
      </c>
      <c r="N1361" s="94">
        <v>43713</v>
      </c>
      <c r="O1361" s="94">
        <v>43725</v>
      </c>
      <c r="P1361" s="96" t="s">
        <v>3199</v>
      </c>
      <c r="Q1361" s="92"/>
      <c r="R1361" s="90" t="s">
        <v>2402</v>
      </c>
      <c r="S1361" s="90"/>
      <c r="T1361" s="95" t="s">
        <v>75</v>
      </c>
      <c r="U1361" s="90"/>
    </row>
    <row r="1362" spans="1:22" ht="66" hidden="1" customHeight="1" x14ac:dyDescent="0.25">
      <c r="A1362" s="89" t="s">
        <v>3187</v>
      </c>
      <c r="B1362" s="90" t="s">
        <v>3188</v>
      </c>
      <c r="C1362" s="90" t="s">
        <v>59</v>
      </c>
      <c r="D1362" s="91" t="s">
        <v>59</v>
      </c>
      <c r="E1362" s="92" t="s">
        <v>3200</v>
      </c>
      <c r="F1362" s="90" t="s">
        <v>148</v>
      </c>
      <c r="G1362" s="93" t="s">
        <v>52</v>
      </c>
      <c r="H1362" s="90"/>
      <c r="I1362" s="93" t="s">
        <v>53</v>
      </c>
      <c r="J1362" s="90" t="s">
        <v>62</v>
      </c>
      <c r="K1362" s="93" t="s">
        <v>63</v>
      </c>
      <c r="L1362" s="114">
        <v>43728</v>
      </c>
      <c r="M1362" s="114">
        <v>43728</v>
      </c>
      <c r="N1362" s="94">
        <v>43728</v>
      </c>
      <c r="O1362" s="94">
        <v>43728</v>
      </c>
      <c r="P1362" s="92" t="s">
        <v>3201</v>
      </c>
      <c r="Q1362" s="92"/>
      <c r="R1362" s="90" t="s">
        <v>74</v>
      </c>
      <c r="S1362" s="90"/>
      <c r="T1362" s="95" t="s">
        <v>75</v>
      </c>
      <c r="U1362" s="90"/>
      <c r="V1362" s="132"/>
    </row>
    <row r="1363" spans="1:22" ht="71.45" hidden="1" customHeight="1" x14ac:dyDescent="0.25">
      <c r="A1363" s="89" t="s">
        <v>3187</v>
      </c>
      <c r="B1363" s="90" t="s">
        <v>3188</v>
      </c>
      <c r="C1363" s="90" t="s">
        <v>3202</v>
      </c>
      <c r="D1363" s="90" t="s">
        <v>3202</v>
      </c>
      <c r="E1363" s="92" t="s">
        <v>3203</v>
      </c>
      <c r="F1363" s="90" t="s">
        <v>79</v>
      </c>
      <c r="G1363" s="93" t="s">
        <v>52</v>
      </c>
      <c r="H1363" s="90"/>
      <c r="I1363" s="93" t="s">
        <v>53</v>
      </c>
      <c r="J1363" s="90" t="s">
        <v>54</v>
      </c>
      <c r="K1363" s="93" t="s">
        <v>55</v>
      </c>
      <c r="L1363" s="114">
        <v>43750</v>
      </c>
      <c r="M1363" s="114">
        <f>L1363+84</f>
        <v>43834</v>
      </c>
      <c r="N1363" s="94">
        <v>43804</v>
      </c>
      <c r="O1363" s="94">
        <v>43804</v>
      </c>
      <c r="P1363" s="92" t="s">
        <v>3204</v>
      </c>
      <c r="Q1363" s="92"/>
      <c r="R1363" s="90" t="s">
        <v>3205</v>
      </c>
      <c r="S1363" s="90"/>
      <c r="T1363" s="95" t="s">
        <v>75</v>
      </c>
      <c r="U1363" s="90"/>
    </row>
    <row r="1364" spans="1:22" ht="66" hidden="1" customHeight="1" x14ac:dyDescent="0.25">
      <c r="A1364" s="89" t="s">
        <v>3187</v>
      </c>
      <c r="B1364" s="90" t="s">
        <v>3188</v>
      </c>
      <c r="C1364" s="91" t="s">
        <v>59</v>
      </c>
      <c r="D1364" s="91" t="s">
        <v>59</v>
      </c>
      <c r="E1364" s="92" t="s">
        <v>3206</v>
      </c>
      <c r="F1364" s="90" t="s">
        <v>401</v>
      </c>
      <c r="G1364" s="93" t="s">
        <v>52</v>
      </c>
      <c r="H1364" s="90"/>
      <c r="I1364" s="93" t="s">
        <v>53</v>
      </c>
      <c r="J1364" s="90" t="s">
        <v>62</v>
      </c>
      <c r="K1364" s="93" t="s">
        <v>63</v>
      </c>
      <c r="L1364" s="114">
        <v>43781</v>
      </c>
      <c r="M1364" s="114">
        <v>43781</v>
      </c>
      <c r="N1364" s="94">
        <v>43781</v>
      </c>
      <c r="O1364" s="94">
        <v>43781</v>
      </c>
      <c r="P1364" s="92" t="s">
        <v>3207</v>
      </c>
      <c r="Q1364" s="92"/>
      <c r="R1364" s="90" t="s">
        <v>3186</v>
      </c>
      <c r="S1364" s="90"/>
      <c r="T1364" s="95" t="s">
        <v>75</v>
      </c>
      <c r="U1364" s="90"/>
      <c r="V1364" s="132"/>
    </row>
    <row r="1365" spans="1:22" ht="66" hidden="1" customHeight="1" x14ac:dyDescent="0.25">
      <c r="A1365" s="89" t="s">
        <v>3187</v>
      </c>
      <c r="B1365" s="90" t="s">
        <v>3188</v>
      </c>
      <c r="C1365" s="91" t="s">
        <v>59</v>
      </c>
      <c r="D1365" s="91" t="s">
        <v>59</v>
      </c>
      <c r="E1365" s="92" t="s">
        <v>157</v>
      </c>
      <c r="F1365" s="90" t="s">
        <v>401</v>
      </c>
      <c r="G1365" s="93" t="s">
        <v>52</v>
      </c>
      <c r="H1365" s="90"/>
      <c r="I1365" s="93" t="s">
        <v>53</v>
      </c>
      <c r="J1365" s="90" t="s">
        <v>62</v>
      </c>
      <c r="K1365" s="93" t="s">
        <v>63</v>
      </c>
      <c r="L1365" s="114">
        <v>43833</v>
      </c>
      <c r="M1365" s="114">
        <v>43834</v>
      </c>
      <c r="N1365" s="94">
        <v>43833</v>
      </c>
      <c r="O1365" s="94">
        <v>43834</v>
      </c>
      <c r="P1365" s="92" t="s">
        <v>3208</v>
      </c>
      <c r="Q1365" s="92"/>
      <c r="R1365" s="90" t="s">
        <v>2402</v>
      </c>
      <c r="S1365" s="90"/>
      <c r="T1365" s="95" t="s">
        <v>75</v>
      </c>
      <c r="U1365" s="90"/>
      <c r="V1365" s="132"/>
    </row>
    <row r="1366" spans="1:22" ht="71.45" hidden="1" customHeight="1" x14ac:dyDescent="0.25">
      <c r="A1366" s="89" t="s">
        <v>3209</v>
      </c>
      <c r="B1366" s="90" t="s">
        <v>3210</v>
      </c>
      <c r="C1366" s="90" t="s">
        <v>3211</v>
      </c>
      <c r="D1366" s="90"/>
      <c r="E1366" s="92" t="s">
        <v>3212</v>
      </c>
      <c r="F1366" s="90" t="s">
        <v>1895</v>
      </c>
      <c r="G1366" s="93" t="s">
        <v>52</v>
      </c>
      <c r="H1366" s="90"/>
      <c r="I1366" s="93" t="s">
        <v>53</v>
      </c>
      <c r="J1366" s="90" t="s">
        <v>72</v>
      </c>
      <c r="K1366" s="93" t="s">
        <v>55</v>
      </c>
      <c r="L1366" s="114">
        <v>43696</v>
      </c>
      <c r="M1366" s="114">
        <f>L1366+32</f>
        <v>43728</v>
      </c>
      <c r="N1366" s="94">
        <v>43707</v>
      </c>
      <c r="O1366" s="94">
        <v>43707</v>
      </c>
      <c r="P1366" s="92" t="s">
        <v>3213</v>
      </c>
      <c r="Q1366" s="92"/>
      <c r="R1366" s="90" t="s">
        <v>74</v>
      </c>
      <c r="S1366" s="90"/>
      <c r="T1366" s="95" t="s">
        <v>66</v>
      </c>
      <c r="U1366" s="90"/>
    </row>
    <row r="1367" spans="1:22" ht="66" hidden="1" customHeight="1" x14ac:dyDescent="0.25">
      <c r="A1367" s="113" t="s">
        <v>10017</v>
      </c>
      <c r="B1367" s="90" t="s">
        <v>3214</v>
      </c>
      <c r="C1367" s="90" t="s">
        <v>3215</v>
      </c>
      <c r="D1367" s="90" t="s">
        <v>3215</v>
      </c>
      <c r="E1367" s="92" t="s">
        <v>3216</v>
      </c>
      <c r="F1367" s="90" t="s">
        <v>320</v>
      </c>
      <c r="G1367" s="93" t="s">
        <v>52</v>
      </c>
      <c r="H1367" s="90"/>
      <c r="I1367" s="93" t="s">
        <v>10000</v>
      </c>
      <c r="J1367" s="90" t="s">
        <v>54</v>
      </c>
      <c r="K1367" s="93" t="s">
        <v>55</v>
      </c>
      <c r="L1367" s="114">
        <v>43525</v>
      </c>
      <c r="M1367" s="114">
        <f>L1367+29</f>
        <v>43554</v>
      </c>
      <c r="N1367" s="114">
        <v>43545</v>
      </c>
      <c r="O1367" s="114">
        <f>N1367+7</f>
        <v>43552</v>
      </c>
      <c r="P1367" s="96" t="s">
        <v>3217</v>
      </c>
      <c r="Q1367" s="96"/>
      <c r="R1367" s="90" t="s">
        <v>385</v>
      </c>
      <c r="S1367" s="90"/>
      <c r="T1367" s="95" t="s">
        <v>66</v>
      </c>
      <c r="U1367" s="90"/>
    </row>
    <row r="1368" spans="1:22" ht="66" hidden="1" customHeight="1" x14ac:dyDescent="0.25">
      <c r="A1368" s="113" t="s">
        <v>10017</v>
      </c>
      <c r="B1368" s="90" t="s">
        <v>3214</v>
      </c>
      <c r="C1368" s="90" t="s">
        <v>3218</v>
      </c>
      <c r="D1368" s="90" t="s">
        <v>3218</v>
      </c>
      <c r="E1368" s="92" t="s">
        <v>3219</v>
      </c>
      <c r="F1368" s="90" t="s">
        <v>320</v>
      </c>
      <c r="G1368" s="93" t="s">
        <v>52</v>
      </c>
      <c r="H1368" s="90"/>
      <c r="I1368" s="93" t="s">
        <v>10000</v>
      </c>
      <c r="J1368" s="90" t="s">
        <v>54</v>
      </c>
      <c r="K1368" s="93" t="s">
        <v>55</v>
      </c>
      <c r="L1368" s="114">
        <v>43525</v>
      </c>
      <c r="M1368" s="114">
        <f>L1368+29</f>
        <v>43554</v>
      </c>
      <c r="N1368" s="114">
        <v>43545</v>
      </c>
      <c r="O1368" s="114">
        <f>N1368+7</f>
        <v>43552</v>
      </c>
      <c r="P1368" s="96" t="s">
        <v>3217</v>
      </c>
      <c r="Q1368" s="96"/>
      <c r="R1368" s="90" t="s">
        <v>385</v>
      </c>
      <c r="S1368" s="90"/>
      <c r="T1368" s="95" t="s">
        <v>66</v>
      </c>
      <c r="U1368" s="90"/>
    </row>
    <row r="1369" spans="1:22" ht="71.45" hidden="1" customHeight="1" x14ac:dyDescent="0.25">
      <c r="A1369" s="113" t="s">
        <v>10017</v>
      </c>
      <c r="B1369" s="90" t="s">
        <v>3214</v>
      </c>
      <c r="C1369" s="90" t="s">
        <v>3220</v>
      </c>
      <c r="D1369" s="90" t="s">
        <v>3220</v>
      </c>
      <c r="E1369" s="92" t="s">
        <v>3221</v>
      </c>
      <c r="F1369" s="90" t="s">
        <v>320</v>
      </c>
      <c r="G1369" s="93" t="s">
        <v>52</v>
      </c>
      <c r="H1369" s="90"/>
      <c r="I1369" s="93" t="s">
        <v>53</v>
      </c>
      <c r="J1369" s="90" t="s">
        <v>72</v>
      </c>
      <c r="K1369" s="93" t="s">
        <v>55</v>
      </c>
      <c r="L1369" s="114">
        <v>43525</v>
      </c>
      <c r="M1369" s="114">
        <f>L1369+59</f>
        <v>43584</v>
      </c>
      <c r="N1369" s="114">
        <v>43549</v>
      </c>
      <c r="O1369" s="114">
        <v>43560</v>
      </c>
      <c r="P1369" s="116" t="s">
        <v>3222</v>
      </c>
      <c r="Q1369" s="96"/>
      <c r="R1369" s="90" t="s">
        <v>385</v>
      </c>
      <c r="S1369" s="90"/>
      <c r="T1369" s="95" t="s">
        <v>75</v>
      </c>
      <c r="U1369" s="90"/>
    </row>
    <row r="1370" spans="1:22" ht="66" hidden="1" customHeight="1" x14ac:dyDescent="0.25">
      <c r="A1370" s="113" t="s">
        <v>10017</v>
      </c>
      <c r="B1370" s="90" t="s">
        <v>3214</v>
      </c>
      <c r="C1370" s="91" t="s">
        <v>3223</v>
      </c>
      <c r="D1370" s="91" t="s">
        <v>3223</v>
      </c>
      <c r="E1370" s="92" t="s">
        <v>3224</v>
      </c>
      <c r="F1370" s="90" t="s">
        <v>334</v>
      </c>
      <c r="G1370" s="93" t="s">
        <v>52</v>
      </c>
      <c r="H1370" s="90"/>
      <c r="I1370" s="93" t="s">
        <v>53</v>
      </c>
      <c r="J1370" s="90" t="s">
        <v>54</v>
      </c>
      <c r="K1370" s="93" t="s">
        <v>55</v>
      </c>
      <c r="L1370" s="114">
        <v>43524</v>
      </c>
      <c r="M1370" s="114">
        <v>43524</v>
      </c>
      <c r="N1370" s="114">
        <v>43524</v>
      </c>
      <c r="O1370" s="114">
        <v>43524</v>
      </c>
      <c r="P1370" s="96" t="s">
        <v>3225</v>
      </c>
      <c r="Q1370" s="96"/>
      <c r="R1370" s="90" t="s">
        <v>547</v>
      </c>
      <c r="S1370" s="90"/>
      <c r="T1370" s="95" t="s">
        <v>66</v>
      </c>
      <c r="U1370" s="90" t="s">
        <v>547</v>
      </c>
    </row>
    <row r="1371" spans="1:22" ht="66" hidden="1" customHeight="1" x14ac:dyDescent="0.25">
      <c r="A1371" s="113" t="s">
        <v>10017</v>
      </c>
      <c r="B1371" s="90" t="s">
        <v>3214</v>
      </c>
      <c r="C1371" s="91" t="s">
        <v>59</v>
      </c>
      <c r="D1371" s="91" t="s">
        <v>59</v>
      </c>
      <c r="E1371" s="92" t="s">
        <v>3226</v>
      </c>
      <c r="F1371" s="90" t="s">
        <v>320</v>
      </c>
      <c r="G1371" s="93" t="s">
        <v>52</v>
      </c>
      <c r="H1371" s="90"/>
      <c r="I1371" s="93" t="s">
        <v>53</v>
      </c>
      <c r="J1371" s="90" t="s">
        <v>62</v>
      </c>
      <c r="K1371" s="93" t="s">
        <v>63</v>
      </c>
      <c r="L1371" s="114">
        <v>43555</v>
      </c>
      <c r="M1371" s="114">
        <v>43555</v>
      </c>
      <c r="N1371" s="114">
        <v>43555</v>
      </c>
      <c r="O1371" s="114">
        <v>43555</v>
      </c>
      <c r="P1371" s="96" t="s">
        <v>3227</v>
      </c>
      <c r="Q1371" s="96"/>
      <c r="R1371" s="90" t="s">
        <v>385</v>
      </c>
      <c r="S1371" s="90"/>
      <c r="T1371" s="95" t="s">
        <v>66</v>
      </c>
      <c r="U1371" s="90"/>
    </row>
    <row r="1372" spans="1:22" ht="71.45" hidden="1" customHeight="1" x14ac:dyDescent="0.25">
      <c r="A1372" s="113" t="s">
        <v>10017</v>
      </c>
      <c r="B1372" s="90" t="s">
        <v>3214</v>
      </c>
      <c r="C1372" s="91" t="s">
        <v>59</v>
      </c>
      <c r="D1372" s="91" t="s">
        <v>59</v>
      </c>
      <c r="E1372" s="92" t="s">
        <v>3228</v>
      </c>
      <c r="F1372" s="90" t="s">
        <v>320</v>
      </c>
      <c r="G1372" s="93" t="s">
        <v>52</v>
      </c>
      <c r="H1372" s="90"/>
      <c r="I1372" s="93" t="s">
        <v>53</v>
      </c>
      <c r="J1372" s="90" t="s">
        <v>62</v>
      </c>
      <c r="K1372" s="93" t="s">
        <v>63</v>
      </c>
      <c r="L1372" s="114">
        <v>43564</v>
      </c>
      <c r="M1372" s="114">
        <v>43564</v>
      </c>
      <c r="N1372" s="114">
        <v>43564</v>
      </c>
      <c r="O1372" s="114">
        <v>43564</v>
      </c>
      <c r="P1372" s="96" t="s">
        <v>3229</v>
      </c>
      <c r="Q1372" s="96"/>
      <c r="R1372" s="90" t="s">
        <v>385</v>
      </c>
      <c r="S1372" s="90"/>
      <c r="T1372" s="95" t="s">
        <v>66</v>
      </c>
      <c r="U1372" s="90"/>
    </row>
    <row r="1373" spans="1:22" ht="66" hidden="1" customHeight="1" x14ac:dyDescent="0.25">
      <c r="A1373" s="113" t="s">
        <v>10017</v>
      </c>
      <c r="B1373" s="90" t="s">
        <v>3214</v>
      </c>
      <c r="C1373" s="91" t="s">
        <v>3230</v>
      </c>
      <c r="D1373" s="91" t="s">
        <v>3230</v>
      </c>
      <c r="E1373" s="92" t="s">
        <v>3231</v>
      </c>
      <c r="F1373" s="90" t="s">
        <v>320</v>
      </c>
      <c r="G1373" s="93" t="s">
        <v>52</v>
      </c>
      <c r="H1373" s="90"/>
      <c r="I1373" s="93" t="s">
        <v>53</v>
      </c>
      <c r="J1373" s="90" t="s">
        <v>54</v>
      </c>
      <c r="K1373" s="93" t="s">
        <v>55</v>
      </c>
      <c r="L1373" s="114">
        <v>43574</v>
      </c>
      <c r="M1373" s="114">
        <f>L1373+19</f>
        <v>43593</v>
      </c>
      <c r="N1373" s="114">
        <v>43575</v>
      </c>
      <c r="O1373" s="114">
        <v>43583</v>
      </c>
      <c r="P1373" s="96" t="s">
        <v>3232</v>
      </c>
      <c r="Q1373" s="96"/>
      <c r="R1373" s="90" t="s">
        <v>385</v>
      </c>
      <c r="S1373" s="90"/>
      <c r="T1373" s="95" t="s">
        <v>75</v>
      </c>
      <c r="U1373" s="90"/>
    </row>
    <row r="1374" spans="1:22" ht="66" hidden="1" customHeight="1" x14ac:dyDescent="0.25">
      <c r="A1374" s="113" t="s">
        <v>10017</v>
      </c>
      <c r="B1374" s="90" t="s">
        <v>3214</v>
      </c>
      <c r="C1374" s="91" t="s">
        <v>3233</v>
      </c>
      <c r="D1374" s="91" t="s">
        <v>3233</v>
      </c>
      <c r="E1374" s="92" t="s">
        <v>3234</v>
      </c>
      <c r="F1374" s="90" t="s">
        <v>320</v>
      </c>
      <c r="G1374" s="93" t="s">
        <v>52</v>
      </c>
      <c r="H1374" s="90"/>
      <c r="I1374" s="93" t="s">
        <v>53</v>
      </c>
      <c r="J1374" s="90" t="s">
        <v>54</v>
      </c>
      <c r="K1374" s="93" t="s">
        <v>55</v>
      </c>
      <c r="L1374" s="114">
        <v>43574</v>
      </c>
      <c r="M1374" s="114">
        <f>L1374+20</f>
        <v>43594</v>
      </c>
      <c r="N1374" s="114">
        <v>43576</v>
      </c>
      <c r="O1374" s="114">
        <v>43576</v>
      </c>
      <c r="P1374" s="96" t="s">
        <v>3235</v>
      </c>
      <c r="Q1374" s="96"/>
      <c r="R1374" s="90" t="s">
        <v>680</v>
      </c>
      <c r="S1374" s="90"/>
      <c r="T1374" s="95" t="s">
        <v>66</v>
      </c>
      <c r="U1374" s="90"/>
    </row>
    <row r="1375" spans="1:22" ht="71.45" hidden="1" customHeight="1" x14ac:dyDescent="0.25">
      <c r="A1375" s="113" t="s">
        <v>10017</v>
      </c>
      <c r="B1375" s="90" t="s">
        <v>3214</v>
      </c>
      <c r="C1375" s="91" t="s">
        <v>3236</v>
      </c>
      <c r="D1375" s="91" t="s">
        <v>3237</v>
      </c>
      <c r="E1375" s="92" t="s">
        <v>3238</v>
      </c>
      <c r="F1375" s="90" t="s">
        <v>320</v>
      </c>
      <c r="G1375" s="93" t="s">
        <v>75</v>
      </c>
      <c r="H1375" s="90"/>
      <c r="I1375" s="93" t="s">
        <v>53</v>
      </c>
      <c r="J1375" s="90" t="s">
        <v>72</v>
      </c>
      <c r="K1375" s="93" t="s">
        <v>55</v>
      </c>
      <c r="L1375" s="114">
        <v>43586</v>
      </c>
      <c r="M1375" s="114">
        <v>43616</v>
      </c>
      <c r="N1375" s="114">
        <v>43598</v>
      </c>
      <c r="O1375" s="114">
        <v>43605</v>
      </c>
      <c r="P1375" s="96" t="s">
        <v>3239</v>
      </c>
      <c r="Q1375" s="96"/>
      <c r="R1375" s="90" t="s">
        <v>385</v>
      </c>
      <c r="S1375" s="90"/>
      <c r="T1375" s="95" t="s">
        <v>66</v>
      </c>
      <c r="U1375" s="90"/>
    </row>
    <row r="1376" spans="1:22" ht="66" hidden="1" customHeight="1" x14ac:dyDescent="0.25">
      <c r="A1376" s="113" t="s">
        <v>10017</v>
      </c>
      <c r="B1376" s="90" t="s">
        <v>3214</v>
      </c>
      <c r="C1376" s="91" t="s">
        <v>3236</v>
      </c>
      <c r="D1376" s="91" t="s">
        <v>3240</v>
      </c>
      <c r="E1376" s="92" t="s">
        <v>3238</v>
      </c>
      <c r="F1376" s="90" t="s">
        <v>334</v>
      </c>
      <c r="G1376" s="93" t="s">
        <v>75</v>
      </c>
      <c r="H1376" s="90"/>
      <c r="I1376" s="93" t="s">
        <v>53</v>
      </c>
      <c r="J1376" s="90" t="s">
        <v>72</v>
      </c>
      <c r="K1376" s="93" t="s">
        <v>55</v>
      </c>
      <c r="L1376" s="114">
        <v>43586</v>
      </c>
      <c r="M1376" s="114">
        <v>43616</v>
      </c>
      <c r="N1376" s="114">
        <v>43602</v>
      </c>
      <c r="O1376" s="114">
        <v>43612</v>
      </c>
      <c r="P1376" s="96" t="s">
        <v>3241</v>
      </c>
      <c r="Q1376" s="96"/>
      <c r="R1376" s="90" t="s">
        <v>680</v>
      </c>
      <c r="S1376" s="90"/>
      <c r="T1376" s="95" t="s">
        <v>66</v>
      </c>
      <c r="U1376" s="90"/>
    </row>
    <row r="1377" spans="1:22" ht="66" hidden="1" customHeight="1" x14ac:dyDescent="0.25">
      <c r="A1377" s="113" t="s">
        <v>10017</v>
      </c>
      <c r="B1377" s="90" t="s">
        <v>3214</v>
      </c>
      <c r="C1377" s="91" t="s">
        <v>3236</v>
      </c>
      <c r="D1377" s="91" t="s">
        <v>3242</v>
      </c>
      <c r="E1377" s="92" t="s">
        <v>3238</v>
      </c>
      <c r="F1377" s="90" t="s">
        <v>337</v>
      </c>
      <c r="G1377" s="93" t="s">
        <v>75</v>
      </c>
      <c r="H1377" s="90"/>
      <c r="I1377" s="93" t="s">
        <v>53</v>
      </c>
      <c r="J1377" s="90" t="s">
        <v>72</v>
      </c>
      <c r="K1377" s="93" t="s">
        <v>55</v>
      </c>
      <c r="L1377" s="114">
        <v>43586</v>
      </c>
      <c r="M1377" s="114">
        <v>43616</v>
      </c>
      <c r="N1377" s="114">
        <v>43598</v>
      </c>
      <c r="O1377" s="114">
        <v>43599</v>
      </c>
      <c r="P1377" s="96" t="s">
        <v>3243</v>
      </c>
      <c r="Q1377" s="96"/>
      <c r="R1377" s="90" t="s">
        <v>680</v>
      </c>
      <c r="S1377" s="90"/>
      <c r="T1377" s="95" t="s">
        <v>66</v>
      </c>
      <c r="U1377" s="90"/>
    </row>
    <row r="1378" spans="1:22" ht="71.45" hidden="1" customHeight="1" x14ac:dyDescent="0.25">
      <c r="A1378" s="113" t="s">
        <v>10017</v>
      </c>
      <c r="B1378" s="90" t="s">
        <v>3214</v>
      </c>
      <c r="C1378" s="91" t="s">
        <v>3236</v>
      </c>
      <c r="D1378" s="91" t="s">
        <v>3244</v>
      </c>
      <c r="E1378" s="92" t="s">
        <v>3238</v>
      </c>
      <c r="F1378" s="90" t="s">
        <v>491</v>
      </c>
      <c r="G1378" s="93" t="s">
        <v>75</v>
      </c>
      <c r="H1378" s="90"/>
      <c r="I1378" s="93" t="s">
        <v>53</v>
      </c>
      <c r="J1378" s="90" t="s">
        <v>72</v>
      </c>
      <c r="K1378" s="93" t="s">
        <v>55</v>
      </c>
      <c r="L1378" s="114">
        <v>43586</v>
      </c>
      <c r="M1378" s="114">
        <v>43616</v>
      </c>
      <c r="N1378" s="114">
        <v>43600</v>
      </c>
      <c r="O1378" s="114">
        <v>43601</v>
      </c>
      <c r="P1378" s="96" t="s">
        <v>3245</v>
      </c>
      <c r="Q1378" s="96"/>
      <c r="R1378" s="90" t="s">
        <v>680</v>
      </c>
      <c r="S1378" s="90"/>
      <c r="T1378" s="95" t="s">
        <v>66</v>
      </c>
      <c r="U1378" s="90"/>
    </row>
    <row r="1379" spans="1:22" ht="66" hidden="1" customHeight="1" x14ac:dyDescent="0.25">
      <c r="A1379" s="113" t="s">
        <v>10017</v>
      </c>
      <c r="B1379" s="90" t="s">
        <v>3214</v>
      </c>
      <c r="C1379" s="91" t="s">
        <v>3236</v>
      </c>
      <c r="D1379" s="91" t="s">
        <v>3246</v>
      </c>
      <c r="E1379" s="92" t="s">
        <v>3238</v>
      </c>
      <c r="F1379" s="90" t="s">
        <v>320</v>
      </c>
      <c r="G1379" s="93" t="s">
        <v>75</v>
      </c>
      <c r="H1379" s="90"/>
      <c r="I1379" s="93" t="s">
        <v>53</v>
      </c>
      <c r="J1379" s="90" t="s">
        <v>72</v>
      </c>
      <c r="K1379" s="93" t="s">
        <v>55</v>
      </c>
      <c r="L1379" s="114">
        <v>43770</v>
      </c>
      <c r="M1379" s="114">
        <v>43799</v>
      </c>
      <c r="N1379" s="114">
        <v>43783</v>
      </c>
      <c r="O1379" s="114">
        <v>43791</v>
      </c>
      <c r="P1379" s="96" t="s">
        <v>3247</v>
      </c>
      <c r="Q1379" s="96"/>
      <c r="R1379" s="90" t="s">
        <v>3248</v>
      </c>
      <c r="S1379" s="90"/>
      <c r="T1379" s="95" t="s">
        <v>66</v>
      </c>
      <c r="U1379" s="90"/>
    </row>
    <row r="1380" spans="1:22" ht="66" hidden="1" customHeight="1" x14ac:dyDescent="0.25">
      <c r="A1380" s="113" t="s">
        <v>10017</v>
      </c>
      <c r="B1380" s="90" t="s">
        <v>3214</v>
      </c>
      <c r="C1380" s="91" t="s">
        <v>3236</v>
      </c>
      <c r="D1380" s="91" t="s">
        <v>3249</v>
      </c>
      <c r="E1380" s="92" t="s">
        <v>3238</v>
      </c>
      <c r="F1380" s="90" t="s">
        <v>334</v>
      </c>
      <c r="G1380" s="93" t="s">
        <v>75</v>
      </c>
      <c r="H1380" s="90"/>
      <c r="I1380" s="93" t="s">
        <v>53</v>
      </c>
      <c r="J1380" s="90" t="s">
        <v>72</v>
      </c>
      <c r="K1380" s="93" t="s">
        <v>55</v>
      </c>
      <c r="L1380" s="114">
        <v>43770</v>
      </c>
      <c r="M1380" s="114">
        <v>43799</v>
      </c>
      <c r="N1380" s="114">
        <v>43735</v>
      </c>
      <c r="O1380" s="114">
        <v>43751</v>
      </c>
      <c r="P1380" s="96" t="s">
        <v>3250</v>
      </c>
      <c r="Q1380" s="96"/>
      <c r="R1380" s="90" t="s">
        <v>3251</v>
      </c>
      <c r="S1380" s="90"/>
      <c r="T1380" s="95" t="s">
        <v>66</v>
      </c>
      <c r="U1380" s="90"/>
    </row>
    <row r="1381" spans="1:22" ht="71.45" hidden="1" customHeight="1" x14ac:dyDescent="0.25">
      <c r="A1381" s="113" t="s">
        <v>10017</v>
      </c>
      <c r="B1381" s="90" t="s">
        <v>3214</v>
      </c>
      <c r="C1381" s="91" t="s">
        <v>3236</v>
      </c>
      <c r="D1381" s="91" t="s">
        <v>3252</v>
      </c>
      <c r="E1381" s="92" t="s">
        <v>3238</v>
      </c>
      <c r="F1381" s="90" t="s">
        <v>337</v>
      </c>
      <c r="G1381" s="93" t="s">
        <v>75</v>
      </c>
      <c r="H1381" s="90"/>
      <c r="I1381" s="93" t="s">
        <v>53</v>
      </c>
      <c r="J1381" s="90" t="s">
        <v>72</v>
      </c>
      <c r="K1381" s="93" t="s">
        <v>55</v>
      </c>
      <c r="L1381" s="114">
        <v>43770</v>
      </c>
      <c r="M1381" s="114">
        <v>43799</v>
      </c>
      <c r="N1381" s="114">
        <v>43735</v>
      </c>
      <c r="O1381" s="114">
        <v>43751</v>
      </c>
      <c r="P1381" s="96" t="s">
        <v>3253</v>
      </c>
      <c r="Q1381" s="96"/>
      <c r="R1381" s="90" t="s">
        <v>3251</v>
      </c>
      <c r="S1381" s="90"/>
      <c r="T1381" s="95" t="s">
        <v>66</v>
      </c>
      <c r="U1381" s="90"/>
    </row>
    <row r="1382" spans="1:22" ht="66" hidden="1" customHeight="1" x14ac:dyDescent="0.25">
      <c r="A1382" s="113" t="s">
        <v>10017</v>
      </c>
      <c r="B1382" s="90" t="s">
        <v>3214</v>
      </c>
      <c r="C1382" s="91" t="s">
        <v>3236</v>
      </c>
      <c r="D1382" s="91" t="s">
        <v>3254</v>
      </c>
      <c r="E1382" s="92" t="s">
        <v>3238</v>
      </c>
      <c r="F1382" s="90" t="s">
        <v>491</v>
      </c>
      <c r="G1382" s="93" t="s">
        <v>75</v>
      </c>
      <c r="H1382" s="90"/>
      <c r="I1382" s="93" t="s">
        <v>53</v>
      </c>
      <c r="J1382" s="90" t="s">
        <v>72</v>
      </c>
      <c r="K1382" s="93" t="s">
        <v>55</v>
      </c>
      <c r="L1382" s="114">
        <v>43770</v>
      </c>
      <c r="M1382" s="114">
        <v>43799</v>
      </c>
      <c r="N1382" s="114">
        <v>43735</v>
      </c>
      <c r="O1382" s="114">
        <v>43751</v>
      </c>
      <c r="P1382" s="96" t="s">
        <v>3255</v>
      </c>
      <c r="Q1382" s="96"/>
      <c r="R1382" s="90" t="s">
        <v>3251</v>
      </c>
      <c r="S1382" s="90"/>
      <c r="T1382" s="95" t="s">
        <v>66</v>
      </c>
      <c r="U1382" s="90"/>
    </row>
    <row r="1383" spans="1:22" ht="66" hidden="1" customHeight="1" x14ac:dyDescent="0.25">
      <c r="A1383" s="113" t="s">
        <v>10017</v>
      </c>
      <c r="B1383" s="90" t="s">
        <v>3214</v>
      </c>
      <c r="C1383" s="91" t="s">
        <v>3256</v>
      </c>
      <c r="D1383" s="91" t="s">
        <v>3256</v>
      </c>
      <c r="E1383" s="92" t="s">
        <v>3231</v>
      </c>
      <c r="F1383" s="90" t="s">
        <v>320</v>
      </c>
      <c r="G1383" s="93" t="s">
        <v>52</v>
      </c>
      <c r="H1383" s="90"/>
      <c r="I1383" s="93" t="s">
        <v>53</v>
      </c>
      <c r="J1383" s="90" t="s">
        <v>54</v>
      </c>
      <c r="K1383" s="93" t="s">
        <v>55</v>
      </c>
      <c r="L1383" s="114">
        <v>43581</v>
      </c>
      <c r="M1383" s="114">
        <f>L1383+15</f>
        <v>43596</v>
      </c>
      <c r="N1383" s="114">
        <v>43582</v>
      </c>
      <c r="O1383" s="114">
        <v>43583</v>
      </c>
      <c r="P1383" s="96" t="s">
        <v>3257</v>
      </c>
      <c r="Q1383" s="96"/>
      <c r="R1383" s="90" t="s">
        <v>385</v>
      </c>
      <c r="S1383" s="90"/>
      <c r="T1383" s="95" t="s">
        <v>75</v>
      </c>
      <c r="U1383" s="90"/>
    </row>
    <row r="1384" spans="1:22" ht="71.45" hidden="1" customHeight="1" x14ac:dyDescent="0.25">
      <c r="A1384" s="113" t="s">
        <v>10017</v>
      </c>
      <c r="B1384" s="90" t="s">
        <v>3214</v>
      </c>
      <c r="C1384" s="91" t="s">
        <v>3258</v>
      </c>
      <c r="D1384" s="91" t="s">
        <v>3258</v>
      </c>
      <c r="E1384" s="92" t="s">
        <v>3259</v>
      </c>
      <c r="F1384" s="90" t="s">
        <v>320</v>
      </c>
      <c r="G1384" s="93" t="s">
        <v>52</v>
      </c>
      <c r="H1384" s="90"/>
      <c r="I1384" s="93" t="s">
        <v>53</v>
      </c>
      <c r="J1384" s="90" t="s">
        <v>54</v>
      </c>
      <c r="K1384" s="93" t="s">
        <v>55</v>
      </c>
      <c r="L1384" s="114">
        <v>43581</v>
      </c>
      <c r="M1384" s="114">
        <f>L1384+15</f>
        <v>43596</v>
      </c>
      <c r="N1384" s="114">
        <v>43582</v>
      </c>
      <c r="O1384" s="114">
        <v>43583</v>
      </c>
      <c r="P1384" s="96" t="s">
        <v>3260</v>
      </c>
      <c r="Q1384" s="96"/>
      <c r="R1384" s="90" t="s">
        <v>385</v>
      </c>
      <c r="S1384" s="90"/>
      <c r="T1384" s="95" t="s">
        <v>75</v>
      </c>
      <c r="U1384" s="90"/>
    </row>
    <row r="1385" spans="1:22" ht="66" hidden="1" customHeight="1" x14ac:dyDescent="0.25">
      <c r="A1385" s="113" t="s">
        <v>10017</v>
      </c>
      <c r="B1385" s="90" t="s">
        <v>3214</v>
      </c>
      <c r="C1385" s="91" t="s">
        <v>3261</v>
      </c>
      <c r="D1385" s="91" t="s">
        <v>3261</v>
      </c>
      <c r="E1385" s="92" t="s">
        <v>3262</v>
      </c>
      <c r="F1385" s="90" t="s">
        <v>337</v>
      </c>
      <c r="G1385" s="93" t="s">
        <v>52</v>
      </c>
      <c r="H1385" s="90"/>
      <c r="I1385" s="93" t="s">
        <v>53</v>
      </c>
      <c r="J1385" s="90" t="s">
        <v>54</v>
      </c>
      <c r="K1385" s="93" t="s">
        <v>55</v>
      </c>
      <c r="L1385" s="114">
        <v>43601</v>
      </c>
      <c r="M1385" s="114">
        <f>L1385+60</f>
        <v>43661</v>
      </c>
      <c r="N1385" s="114">
        <v>43626</v>
      </c>
      <c r="O1385" s="114">
        <v>43626</v>
      </c>
      <c r="P1385" s="96" t="s">
        <v>3263</v>
      </c>
      <c r="Q1385" s="96"/>
      <c r="R1385" s="90" t="s">
        <v>680</v>
      </c>
      <c r="S1385" s="90"/>
      <c r="T1385" s="95" t="s">
        <v>66</v>
      </c>
      <c r="U1385" s="90"/>
    </row>
    <row r="1386" spans="1:22" ht="66" hidden="1" customHeight="1" x14ac:dyDescent="0.25">
      <c r="A1386" s="113" t="s">
        <v>10017</v>
      </c>
      <c r="B1386" s="90" t="s">
        <v>3214</v>
      </c>
      <c r="C1386" s="91" t="s">
        <v>59</v>
      </c>
      <c r="D1386" s="91" t="s">
        <v>59</v>
      </c>
      <c r="E1386" s="92" t="s">
        <v>3264</v>
      </c>
      <c r="F1386" s="90" t="s">
        <v>320</v>
      </c>
      <c r="G1386" s="93" t="s">
        <v>52</v>
      </c>
      <c r="H1386" s="90"/>
      <c r="I1386" s="93" t="s">
        <v>53</v>
      </c>
      <c r="J1386" s="90" t="s">
        <v>62</v>
      </c>
      <c r="K1386" s="93" t="s">
        <v>63</v>
      </c>
      <c r="L1386" s="114">
        <v>43604</v>
      </c>
      <c r="M1386" s="114">
        <v>43604</v>
      </c>
      <c r="N1386" s="114">
        <v>43604</v>
      </c>
      <c r="O1386" s="114">
        <v>43604</v>
      </c>
      <c r="P1386" s="92" t="s">
        <v>3265</v>
      </c>
      <c r="Q1386" s="118"/>
      <c r="R1386" s="90" t="s">
        <v>385</v>
      </c>
      <c r="S1386" s="90"/>
      <c r="T1386" s="95" t="s">
        <v>66</v>
      </c>
      <c r="U1386" s="90"/>
      <c r="V1386" s="132"/>
    </row>
    <row r="1387" spans="1:22" ht="71.45" hidden="1" customHeight="1" x14ac:dyDescent="0.25">
      <c r="A1387" s="113" t="s">
        <v>10017</v>
      </c>
      <c r="B1387" s="90" t="s">
        <v>3214</v>
      </c>
      <c r="C1387" s="91" t="s">
        <v>59</v>
      </c>
      <c r="D1387" s="91" t="s">
        <v>59</v>
      </c>
      <c r="E1387" s="92" t="s">
        <v>3266</v>
      </c>
      <c r="F1387" s="90" t="s">
        <v>320</v>
      </c>
      <c r="G1387" s="93" t="s">
        <v>52</v>
      </c>
      <c r="H1387" s="90"/>
      <c r="I1387" s="93" t="s">
        <v>53</v>
      </c>
      <c r="J1387" s="90" t="s">
        <v>62</v>
      </c>
      <c r="K1387" s="93" t="s">
        <v>63</v>
      </c>
      <c r="L1387" s="114">
        <v>43600</v>
      </c>
      <c r="M1387" s="114">
        <v>43600</v>
      </c>
      <c r="N1387" s="114">
        <v>43600</v>
      </c>
      <c r="O1387" s="114">
        <v>43600</v>
      </c>
      <c r="P1387" s="96" t="s">
        <v>3267</v>
      </c>
      <c r="Q1387" s="96"/>
      <c r="R1387" s="90" t="s">
        <v>385</v>
      </c>
      <c r="S1387" s="90"/>
      <c r="T1387" s="95" t="s">
        <v>66</v>
      </c>
      <c r="U1387" s="90"/>
      <c r="V1387" s="132"/>
    </row>
    <row r="1388" spans="1:22" ht="66" hidden="1" customHeight="1" x14ac:dyDescent="0.25">
      <c r="A1388" s="113" t="s">
        <v>10017</v>
      </c>
      <c r="B1388" s="90" t="s">
        <v>3214</v>
      </c>
      <c r="C1388" s="91" t="s">
        <v>3268</v>
      </c>
      <c r="D1388" s="91" t="s">
        <v>3268</v>
      </c>
      <c r="E1388" s="92" t="s">
        <v>3269</v>
      </c>
      <c r="F1388" s="90" t="s">
        <v>320</v>
      </c>
      <c r="G1388" s="93" t="s">
        <v>52</v>
      </c>
      <c r="H1388" s="90"/>
      <c r="I1388" s="93" t="s">
        <v>53</v>
      </c>
      <c r="J1388" s="90" t="s">
        <v>54</v>
      </c>
      <c r="K1388" s="93" t="s">
        <v>63</v>
      </c>
      <c r="L1388" s="114">
        <v>43603</v>
      </c>
      <c r="M1388" s="114">
        <v>43603</v>
      </c>
      <c r="N1388" s="114">
        <v>43603</v>
      </c>
      <c r="O1388" s="114">
        <v>43603</v>
      </c>
      <c r="P1388" s="96" t="s">
        <v>3270</v>
      </c>
      <c r="Q1388" s="96"/>
      <c r="R1388" s="90" t="s">
        <v>385</v>
      </c>
      <c r="S1388" s="90"/>
      <c r="T1388" s="95" t="s">
        <v>75</v>
      </c>
      <c r="U1388" s="90"/>
    </row>
    <row r="1389" spans="1:22" ht="66" hidden="1" customHeight="1" x14ac:dyDescent="0.25">
      <c r="A1389" s="113" t="s">
        <v>10017</v>
      </c>
      <c r="B1389" s="90" t="s">
        <v>3214</v>
      </c>
      <c r="C1389" s="91" t="s">
        <v>59</v>
      </c>
      <c r="D1389" s="91" t="s">
        <v>59</v>
      </c>
      <c r="E1389" s="92" t="s">
        <v>3271</v>
      </c>
      <c r="F1389" s="90" t="s">
        <v>401</v>
      </c>
      <c r="G1389" s="93" t="s">
        <v>52</v>
      </c>
      <c r="H1389" s="90"/>
      <c r="I1389" s="93" t="s">
        <v>53</v>
      </c>
      <c r="J1389" s="90" t="s">
        <v>62</v>
      </c>
      <c r="K1389" s="93" t="s">
        <v>63</v>
      </c>
      <c r="L1389" s="114">
        <v>43603</v>
      </c>
      <c r="M1389" s="114">
        <v>43603</v>
      </c>
      <c r="N1389" s="114">
        <v>43603</v>
      </c>
      <c r="O1389" s="114">
        <v>43603</v>
      </c>
      <c r="P1389" s="96" t="s">
        <v>3272</v>
      </c>
      <c r="Q1389" s="96"/>
      <c r="R1389" s="90" t="s">
        <v>385</v>
      </c>
      <c r="S1389" s="90"/>
      <c r="T1389" s="95" t="s">
        <v>75</v>
      </c>
      <c r="U1389" s="90"/>
      <c r="V1389" s="132"/>
    </row>
    <row r="1390" spans="1:22" ht="71.45" hidden="1" customHeight="1" x14ac:dyDescent="0.25">
      <c r="A1390" s="113" t="s">
        <v>10017</v>
      </c>
      <c r="B1390" s="90" t="s">
        <v>3214</v>
      </c>
      <c r="C1390" s="91" t="s">
        <v>59</v>
      </c>
      <c r="D1390" s="91" t="s">
        <v>59</v>
      </c>
      <c r="E1390" s="92" t="s">
        <v>3273</v>
      </c>
      <c r="F1390" s="90" t="s">
        <v>401</v>
      </c>
      <c r="G1390" s="93" t="s">
        <v>52</v>
      </c>
      <c r="H1390" s="90"/>
      <c r="I1390" s="93" t="s">
        <v>53</v>
      </c>
      <c r="J1390" s="90" t="s">
        <v>62</v>
      </c>
      <c r="K1390" s="93" t="s">
        <v>63</v>
      </c>
      <c r="L1390" s="114">
        <v>43605</v>
      </c>
      <c r="M1390" s="114">
        <v>43605</v>
      </c>
      <c r="N1390" s="114">
        <v>43605</v>
      </c>
      <c r="O1390" s="114">
        <v>43605</v>
      </c>
      <c r="P1390" s="96" t="s">
        <v>3274</v>
      </c>
      <c r="Q1390" s="96"/>
      <c r="R1390" s="90" t="s">
        <v>680</v>
      </c>
      <c r="S1390" s="90"/>
      <c r="T1390" s="95" t="s">
        <v>75</v>
      </c>
      <c r="U1390" s="90"/>
      <c r="V1390" s="132"/>
    </row>
    <row r="1391" spans="1:22" ht="66" hidden="1" customHeight="1" x14ac:dyDescent="0.25">
      <c r="A1391" s="113" t="s">
        <v>10017</v>
      </c>
      <c r="B1391" s="90" t="s">
        <v>3214</v>
      </c>
      <c r="C1391" s="91" t="s">
        <v>3275</v>
      </c>
      <c r="D1391" s="91" t="s">
        <v>3275</v>
      </c>
      <c r="E1391" s="92" t="s">
        <v>3276</v>
      </c>
      <c r="F1391" s="90" t="s">
        <v>502</v>
      </c>
      <c r="G1391" s="93" t="s">
        <v>52</v>
      </c>
      <c r="H1391" s="90"/>
      <c r="I1391" s="93" t="s">
        <v>53</v>
      </c>
      <c r="J1391" s="90" t="s">
        <v>54</v>
      </c>
      <c r="K1391" s="93" t="s">
        <v>55</v>
      </c>
      <c r="L1391" s="114">
        <v>43609</v>
      </c>
      <c r="M1391" s="114">
        <f>L1391+18</f>
        <v>43627</v>
      </c>
      <c r="N1391" s="114">
        <v>43622</v>
      </c>
      <c r="O1391" s="114">
        <v>43623</v>
      </c>
      <c r="P1391" s="96" t="s">
        <v>3277</v>
      </c>
      <c r="Q1391" s="96"/>
      <c r="R1391" s="90" t="s">
        <v>385</v>
      </c>
      <c r="S1391" s="90"/>
      <c r="T1391" s="95" t="s">
        <v>75</v>
      </c>
      <c r="U1391" s="90"/>
    </row>
    <row r="1392" spans="1:22" ht="66" hidden="1" customHeight="1" x14ac:dyDescent="0.25">
      <c r="A1392" s="113" t="s">
        <v>10017</v>
      </c>
      <c r="B1392" s="90" t="s">
        <v>3214</v>
      </c>
      <c r="C1392" s="91" t="s">
        <v>59</v>
      </c>
      <c r="D1392" s="91" t="s">
        <v>59</v>
      </c>
      <c r="E1392" s="92" t="s">
        <v>3278</v>
      </c>
      <c r="F1392" s="90" t="s">
        <v>320</v>
      </c>
      <c r="G1392" s="93" t="s">
        <v>52</v>
      </c>
      <c r="H1392" s="90"/>
      <c r="I1392" s="93" t="s">
        <v>53</v>
      </c>
      <c r="J1392" s="90" t="s">
        <v>62</v>
      </c>
      <c r="K1392" s="93" t="s">
        <v>63</v>
      </c>
      <c r="L1392" s="114">
        <v>43629</v>
      </c>
      <c r="M1392" s="114">
        <v>43629</v>
      </c>
      <c r="N1392" s="114">
        <v>43629</v>
      </c>
      <c r="O1392" s="114">
        <v>43629</v>
      </c>
      <c r="P1392" s="96" t="s">
        <v>3279</v>
      </c>
      <c r="Q1392" s="96"/>
      <c r="R1392" s="90" t="s">
        <v>385</v>
      </c>
      <c r="S1392" s="90"/>
      <c r="T1392" s="95" t="s">
        <v>75</v>
      </c>
      <c r="U1392" s="90"/>
      <c r="V1392" s="132"/>
    </row>
    <row r="1393" spans="1:22" ht="71.45" hidden="1" customHeight="1" x14ac:dyDescent="0.25">
      <c r="A1393" s="113" t="s">
        <v>10017</v>
      </c>
      <c r="B1393" s="90" t="s">
        <v>3214</v>
      </c>
      <c r="C1393" s="91" t="s">
        <v>59</v>
      </c>
      <c r="D1393" s="91" t="s">
        <v>59</v>
      </c>
      <c r="E1393" s="92" t="s">
        <v>3280</v>
      </c>
      <c r="F1393" s="90" t="s">
        <v>320</v>
      </c>
      <c r="G1393" s="93" t="s">
        <v>52</v>
      </c>
      <c r="H1393" s="90"/>
      <c r="I1393" s="93" t="s">
        <v>53</v>
      </c>
      <c r="J1393" s="90" t="s">
        <v>62</v>
      </c>
      <c r="K1393" s="93" t="s">
        <v>63</v>
      </c>
      <c r="L1393" s="114">
        <v>43629</v>
      </c>
      <c r="M1393" s="114">
        <v>43629</v>
      </c>
      <c r="N1393" s="114">
        <v>43629</v>
      </c>
      <c r="O1393" s="114">
        <v>43629</v>
      </c>
      <c r="P1393" s="96" t="s">
        <v>3281</v>
      </c>
      <c r="Q1393" s="96"/>
      <c r="R1393" s="90" t="s">
        <v>385</v>
      </c>
      <c r="S1393" s="90"/>
      <c r="T1393" s="95" t="s">
        <v>66</v>
      </c>
      <c r="U1393" s="90"/>
      <c r="V1393" s="132"/>
    </row>
    <row r="1394" spans="1:22" ht="66" hidden="1" customHeight="1" x14ac:dyDescent="0.25">
      <c r="A1394" s="113" t="s">
        <v>10017</v>
      </c>
      <c r="B1394" s="90" t="s">
        <v>3214</v>
      </c>
      <c r="C1394" s="91" t="s">
        <v>59</v>
      </c>
      <c r="D1394" s="91" t="s">
        <v>59</v>
      </c>
      <c r="E1394" s="92" t="s">
        <v>3282</v>
      </c>
      <c r="F1394" s="90" t="s">
        <v>1204</v>
      </c>
      <c r="G1394" s="93" t="s">
        <v>52</v>
      </c>
      <c r="H1394" s="90"/>
      <c r="I1394" s="93" t="s">
        <v>53</v>
      </c>
      <c r="J1394" s="90" t="s">
        <v>62</v>
      </c>
      <c r="K1394" s="93" t="s">
        <v>63</v>
      </c>
      <c r="L1394" s="114">
        <v>43634</v>
      </c>
      <c r="M1394" s="114">
        <v>43634</v>
      </c>
      <c r="N1394" s="114">
        <v>43634</v>
      </c>
      <c r="O1394" s="114">
        <v>43634</v>
      </c>
      <c r="P1394" s="96" t="s">
        <v>3283</v>
      </c>
      <c r="Q1394" s="96"/>
      <c r="R1394" s="90" t="s">
        <v>680</v>
      </c>
      <c r="S1394" s="90"/>
      <c r="T1394" s="95" t="s">
        <v>66</v>
      </c>
      <c r="U1394" s="90"/>
      <c r="V1394" s="132"/>
    </row>
    <row r="1395" spans="1:22" ht="66" hidden="1" customHeight="1" x14ac:dyDescent="0.25">
      <c r="A1395" s="113" t="s">
        <v>10017</v>
      </c>
      <c r="B1395" s="90" t="s">
        <v>3214</v>
      </c>
      <c r="C1395" s="91" t="s">
        <v>3284</v>
      </c>
      <c r="D1395" s="91" t="s">
        <v>3275</v>
      </c>
      <c r="E1395" s="92" t="s">
        <v>3285</v>
      </c>
      <c r="F1395" s="90" t="s">
        <v>1204</v>
      </c>
      <c r="G1395" s="93" t="s">
        <v>52</v>
      </c>
      <c r="H1395" s="90"/>
      <c r="I1395" s="93" t="s">
        <v>53</v>
      </c>
      <c r="J1395" s="90" t="s">
        <v>54</v>
      </c>
      <c r="K1395" s="93" t="s">
        <v>55</v>
      </c>
      <c r="L1395" s="114">
        <v>43645</v>
      </c>
      <c r="M1395" s="114">
        <v>43645</v>
      </c>
      <c r="N1395" s="114">
        <v>43645</v>
      </c>
      <c r="O1395" s="114">
        <v>43645</v>
      </c>
      <c r="P1395" s="96" t="s">
        <v>3286</v>
      </c>
      <c r="Q1395" s="96"/>
      <c r="R1395" s="90"/>
      <c r="S1395" s="90"/>
      <c r="T1395" s="95" t="s">
        <v>66</v>
      </c>
      <c r="U1395" s="90"/>
    </row>
    <row r="1396" spans="1:22" ht="71.45" hidden="1" customHeight="1" x14ac:dyDescent="0.25">
      <c r="A1396" s="113" t="s">
        <v>10017</v>
      </c>
      <c r="B1396" s="90" t="s">
        <v>3214</v>
      </c>
      <c r="C1396" s="91" t="s">
        <v>59</v>
      </c>
      <c r="D1396" s="91" t="s">
        <v>59</v>
      </c>
      <c r="E1396" s="92" t="s">
        <v>3287</v>
      </c>
      <c r="F1396" s="90" t="s">
        <v>320</v>
      </c>
      <c r="G1396" s="93" t="s">
        <v>52</v>
      </c>
      <c r="H1396" s="90"/>
      <c r="I1396" s="93" t="s">
        <v>53</v>
      </c>
      <c r="J1396" s="90" t="s">
        <v>358</v>
      </c>
      <c r="K1396" s="93" t="s">
        <v>63</v>
      </c>
      <c r="L1396" s="114">
        <v>43641</v>
      </c>
      <c r="M1396" s="114">
        <v>43644</v>
      </c>
      <c r="N1396" s="114">
        <v>43641</v>
      </c>
      <c r="O1396" s="114">
        <v>43644</v>
      </c>
      <c r="P1396" s="96" t="s">
        <v>3288</v>
      </c>
      <c r="Q1396" s="96"/>
      <c r="R1396" s="90" t="s">
        <v>385</v>
      </c>
      <c r="S1396" s="90"/>
      <c r="T1396" s="95" t="s">
        <v>75</v>
      </c>
      <c r="U1396" s="90"/>
    </row>
    <row r="1397" spans="1:22" ht="66" hidden="1" customHeight="1" x14ac:dyDescent="0.25">
      <c r="A1397" s="113" t="s">
        <v>10017</v>
      </c>
      <c r="B1397" s="90" t="s">
        <v>3214</v>
      </c>
      <c r="C1397" s="91" t="s">
        <v>59</v>
      </c>
      <c r="D1397" s="91" t="s">
        <v>59</v>
      </c>
      <c r="E1397" s="92" t="s">
        <v>3289</v>
      </c>
      <c r="F1397" s="90" t="s">
        <v>320</v>
      </c>
      <c r="G1397" s="93" t="s">
        <v>52</v>
      </c>
      <c r="H1397" s="90"/>
      <c r="I1397" s="93" t="s">
        <v>53</v>
      </c>
      <c r="J1397" s="90" t="s">
        <v>62</v>
      </c>
      <c r="K1397" s="93" t="s">
        <v>63</v>
      </c>
      <c r="L1397" s="114">
        <v>43644</v>
      </c>
      <c r="M1397" s="114">
        <v>43644</v>
      </c>
      <c r="N1397" s="114">
        <v>43644</v>
      </c>
      <c r="O1397" s="114">
        <v>43644</v>
      </c>
      <c r="P1397" s="96" t="s">
        <v>3290</v>
      </c>
      <c r="Q1397" s="96"/>
      <c r="R1397" s="90" t="s">
        <v>385</v>
      </c>
      <c r="S1397" s="90"/>
      <c r="T1397" s="95" t="s">
        <v>75</v>
      </c>
      <c r="U1397" s="90"/>
      <c r="V1397" s="132"/>
    </row>
    <row r="1398" spans="1:22" ht="66" hidden="1" customHeight="1" x14ac:dyDescent="0.25">
      <c r="A1398" s="113" t="s">
        <v>10017</v>
      </c>
      <c r="B1398" s="90" t="s">
        <v>3214</v>
      </c>
      <c r="C1398" s="91" t="s">
        <v>59</v>
      </c>
      <c r="D1398" s="91" t="s">
        <v>59</v>
      </c>
      <c r="E1398" s="92" t="s">
        <v>3291</v>
      </c>
      <c r="F1398" s="90" t="s">
        <v>320</v>
      </c>
      <c r="G1398" s="93" t="s">
        <v>52</v>
      </c>
      <c r="H1398" s="90"/>
      <c r="I1398" s="93" t="s">
        <v>53</v>
      </c>
      <c r="J1398" s="90" t="s">
        <v>62</v>
      </c>
      <c r="K1398" s="93" t="s">
        <v>63</v>
      </c>
      <c r="L1398" s="114">
        <v>43656</v>
      </c>
      <c r="M1398" s="114">
        <v>43656</v>
      </c>
      <c r="N1398" s="114">
        <v>43656</v>
      </c>
      <c r="O1398" s="114">
        <v>43656</v>
      </c>
      <c r="P1398" s="96" t="s">
        <v>3292</v>
      </c>
      <c r="Q1398" s="96"/>
      <c r="R1398" s="90" t="s">
        <v>385</v>
      </c>
      <c r="S1398" s="90"/>
      <c r="T1398" s="95" t="s">
        <v>66</v>
      </c>
      <c r="U1398" s="90"/>
      <c r="V1398" s="132"/>
    </row>
    <row r="1399" spans="1:22" ht="71.45" hidden="1" customHeight="1" x14ac:dyDescent="0.25">
      <c r="A1399" s="113" t="s">
        <v>10017</v>
      </c>
      <c r="B1399" s="90" t="s">
        <v>3214</v>
      </c>
      <c r="C1399" s="91" t="s">
        <v>3293</v>
      </c>
      <c r="D1399" s="91" t="s">
        <v>3293</v>
      </c>
      <c r="E1399" s="92" t="s">
        <v>3294</v>
      </c>
      <c r="F1399" s="90" t="s">
        <v>502</v>
      </c>
      <c r="G1399" s="93" t="s">
        <v>52</v>
      </c>
      <c r="H1399" s="90"/>
      <c r="I1399" s="93" t="s">
        <v>53</v>
      </c>
      <c r="J1399" s="90" t="s">
        <v>72</v>
      </c>
      <c r="K1399" s="93" t="s">
        <v>55</v>
      </c>
      <c r="L1399" s="114">
        <v>43663</v>
      </c>
      <c r="M1399" s="114">
        <f>L1399+45</f>
        <v>43708</v>
      </c>
      <c r="N1399" s="114">
        <v>43666</v>
      </c>
      <c r="O1399" s="114">
        <v>43706</v>
      </c>
      <c r="P1399" s="124" t="s">
        <v>3295</v>
      </c>
      <c r="Q1399" s="96"/>
      <c r="R1399" s="90" t="s">
        <v>680</v>
      </c>
      <c r="S1399" s="90"/>
      <c r="T1399" s="95" t="s">
        <v>66</v>
      </c>
      <c r="U1399" s="90"/>
    </row>
    <row r="1400" spans="1:22" ht="66" hidden="1" customHeight="1" x14ac:dyDescent="0.25">
      <c r="A1400" s="113" t="s">
        <v>10017</v>
      </c>
      <c r="B1400" s="90" t="s">
        <v>3214</v>
      </c>
      <c r="C1400" s="91" t="s">
        <v>59</v>
      </c>
      <c r="D1400" s="91" t="s">
        <v>59</v>
      </c>
      <c r="E1400" s="92" t="s">
        <v>3296</v>
      </c>
      <c r="F1400" s="90" t="s">
        <v>629</v>
      </c>
      <c r="G1400" s="93" t="s">
        <v>52</v>
      </c>
      <c r="H1400" s="90"/>
      <c r="I1400" s="93" t="s">
        <v>53</v>
      </c>
      <c r="J1400" s="90" t="s">
        <v>62</v>
      </c>
      <c r="K1400" s="93" t="s">
        <v>63</v>
      </c>
      <c r="L1400" s="114">
        <v>43662</v>
      </c>
      <c r="M1400" s="114">
        <v>43662</v>
      </c>
      <c r="N1400" s="114">
        <v>43662</v>
      </c>
      <c r="O1400" s="114">
        <v>43662</v>
      </c>
      <c r="P1400" s="96" t="s">
        <v>3297</v>
      </c>
      <c r="Q1400" s="96"/>
      <c r="R1400" s="90" t="s">
        <v>385</v>
      </c>
      <c r="S1400" s="90"/>
      <c r="T1400" s="95" t="s">
        <v>75</v>
      </c>
      <c r="U1400" s="90"/>
      <c r="V1400" s="132"/>
    </row>
    <row r="1401" spans="1:22" ht="66" hidden="1" customHeight="1" x14ac:dyDescent="0.25">
      <c r="A1401" s="113" t="s">
        <v>10017</v>
      </c>
      <c r="B1401" s="90" t="s">
        <v>3214</v>
      </c>
      <c r="C1401" s="91" t="s">
        <v>3298</v>
      </c>
      <c r="D1401" s="91" t="s">
        <v>3298</v>
      </c>
      <c r="E1401" s="126" t="s">
        <v>3299</v>
      </c>
      <c r="F1401" s="90" t="s">
        <v>2050</v>
      </c>
      <c r="G1401" s="93" t="s">
        <v>52</v>
      </c>
      <c r="H1401" s="90"/>
      <c r="I1401" s="93" t="s">
        <v>53</v>
      </c>
      <c r="J1401" s="90" t="s">
        <v>54</v>
      </c>
      <c r="K1401" s="93" t="s">
        <v>55</v>
      </c>
      <c r="L1401" s="114">
        <v>43673</v>
      </c>
      <c r="M1401" s="114">
        <v>43674</v>
      </c>
      <c r="N1401" s="114">
        <v>43673</v>
      </c>
      <c r="O1401" s="114">
        <v>43674</v>
      </c>
      <c r="P1401" s="96" t="s">
        <v>3300</v>
      </c>
      <c r="Q1401" s="96"/>
      <c r="R1401" s="90" t="s">
        <v>385</v>
      </c>
      <c r="S1401" s="90"/>
      <c r="T1401" s="95" t="s">
        <v>66</v>
      </c>
      <c r="U1401" s="90"/>
    </row>
    <row r="1402" spans="1:22" ht="71.45" hidden="1" customHeight="1" x14ac:dyDescent="0.25">
      <c r="A1402" s="113" t="s">
        <v>10017</v>
      </c>
      <c r="B1402" s="90" t="s">
        <v>3214</v>
      </c>
      <c r="C1402" s="91" t="s">
        <v>59</v>
      </c>
      <c r="D1402" s="91" t="s">
        <v>59</v>
      </c>
      <c r="E1402" s="126" t="s">
        <v>3301</v>
      </c>
      <c r="F1402" s="90" t="s">
        <v>2050</v>
      </c>
      <c r="G1402" s="93" t="s">
        <v>52</v>
      </c>
      <c r="H1402" s="90"/>
      <c r="I1402" s="93" t="s">
        <v>53</v>
      </c>
      <c r="J1402" s="90" t="s">
        <v>62</v>
      </c>
      <c r="K1402" s="93" t="s">
        <v>63</v>
      </c>
      <c r="L1402" s="114">
        <v>43673</v>
      </c>
      <c r="M1402" s="114">
        <v>43674</v>
      </c>
      <c r="N1402" s="114">
        <v>43673</v>
      </c>
      <c r="O1402" s="114">
        <v>43674</v>
      </c>
      <c r="P1402" s="96" t="s">
        <v>3302</v>
      </c>
      <c r="Q1402" s="96"/>
      <c r="R1402" s="90" t="s">
        <v>385</v>
      </c>
      <c r="S1402" s="90"/>
      <c r="T1402" s="95" t="s">
        <v>66</v>
      </c>
      <c r="U1402" s="90"/>
      <c r="V1402" s="132"/>
    </row>
    <row r="1403" spans="1:22" ht="66" hidden="1" customHeight="1" x14ac:dyDescent="0.25">
      <c r="A1403" s="113" t="s">
        <v>10017</v>
      </c>
      <c r="B1403" s="90" t="s">
        <v>3214</v>
      </c>
      <c r="C1403" s="91" t="s">
        <v>59</v>
      </c>
      <c r="D1403" s="91" t="s">
        <v>59</v>
      </c>
      <c r="E1403" s="126" t="s">
        <v>3303</v>
      </c>
      <c r="F1403" s="90" t="s">
        <v>2050</v>
      </c>
      <c r="G1403" s="93" t="s">
        <v>52</v>
      </c>
      <c r="H1403" s="90"/>
      <c r="I1403" s="93" t="s">
        <v>53</v>
      </c>
      <c r="J1403" s="90" t="s">
        <v>62</v>
      </c>
      <c r="K1403" s="93" t="s">
        <v>63</v>
      </c>
      <c r="L1403" s="114">
        <v>43674</v>
      </c>
      <c r="M1403" s="114">
        <v>43674</v>
      </c>
      <c r="N1403" s="114">
        <v>43674</v>
      </c>
      <c r="O1403" s="114">
        <v>43674</v>
      </c>
      <c r="P1403" s="96" t="s">
        <v>3304</v>
      </c>
      <c r="Q1403" s="96"/>
      <c r="R1403" s="90" t="s">
        <v>385</v>
      </c>
      <c r="S1403" s="90"/>
      <c r="T1403" s="95" t="s">
        <v>66</v>
      </c>
      <c r="U1403" s="90"/>
      <c r="V1403" s="132"/>
    </row>
    <row r="1404" spans="1:22" ht="66" hidden="1" customHeight="1" x14ac:dyDescent="0.25">
      <c r="A1404" s="113" t="s">
        <v>10017</v>
      </c>
      <c r="B1404" s="90" t="s">
        <v>3214</v>
      </c>
      <c r="C1404" s="91" t="s">
        <v>59</v>
      </c>
      <c r="D1404" s="91" t="s">
        <v>59</v>
      </c>
      <c r="E1404" s="126" t="s">
        <v>3305</v>
      </c>
      <c r="F1404" s="90" t="s">
        <v>1503</v>
      </c>
      <c r="G1404" s="93" t="s">
        <v>52</v>
      </c>
      <c r="H1404" s="90"/>
      <c r="I1404" s="93" t="s">
        <v>53</v>
      </c>
      <c r="J1404" s="90" t="s">
        <v>62</v>
      </c>
      <c r="K1404" s="93" t="s">
        <v>63</v>
      </c>
      <c r="L1404" s="114">
        <v>43662</v>
      </c>
      <c r="M1404" s="114">
        <v>43662</v>
      </c>
      <c r="N1404" s="114">
        <v>43662</v>
      </c>
      <c r="O1404" s="114">
        <v>43662</v>
      </c>
      <c r="P1404" s="96" t="s">
        <v>3306</v>
      </c>
      <c r="Q1404" s="96"/>
      <c r="R1404" s="90" t="s">
        <v>680</v>
      </c>
      <c r="S1404" s="90"/>
      <c r="T1404" s="95" t="s">
        <v>66</v>
      </c>
      <c r="U1404" s="90"/>
      <c r="V1404" s="132"/>
    </row>
    <row r="1405" spans="1:22" ht="71.45" hidden="1" customHeight="1" x14ac:dyDescent="0.25">
      <c r="A1405" s="113" t="s">
        <v>10017</v>
      </c>
      <c r="B1405" s="90" t="s">
        <v>3214</v>
      </c>
      <c r="C1405" s="91" t="s">
        <v>59</v>
      </c>
      <c r="D1405" s="91" t="s">
        <v>59</v>
      </c>
      <c r="E1405" s="126" t="s">
        <v>3307</v>
      </c>
      <c r="F1405" s="90" t="s">
        <v>337</v>
      </c>
      <c r="G1405" s="93" t="s">
        <v>52</v>
      </c>
      <c r="H1405" s="90"/>
      <c r="I1405" s="93" t="s">
        <v>53</v>
      </c>
      <c r="J1405" s="90" t="s">
        <v>62</v>
      </c>
      <c r="K1405" s="93" t="s">
        <v>63</v>
      </c>
      <c r="L1405" s="114">
        <v>43670</v>
      </c>
      <c r="M1405" s="114">
        <v>43670</v>
      </c>
      <c r="N1405" s="114">
        <v>43670</v>
      </c>
      <c r="O1405" s="114">
        <v>43670</v>
      </c>
      <c r="P1405" s="96" t="s">
        <v>3308</v>
      </c>
      <c r="Q1405" s="96"/>
      <c r="R1405" s="90" t="s">
        <v>680</v>
      </c>
      <c r="S1405" s="90"/>
      <c r="T1405" s="95" t="s">
        <v>66</v>
      </c>
      <c r="U1405" s="90"/>
      <c r="V1405" s="132"/>
    </row>
    <row r="1406" spans="1:22" ht="66" hidden="1" customHeight="1" x14ac:dyDescent="0.25">
      <c r="A1406" s="113" t="s">
        <v>10017</v>
      </c>
      <c r="B1406" s="90" t="s">
        <v>3214</v>
      </c>
      <c r="C1406" s="91" t="s">
        <v>59</v>
      </c>
      <c r="D1406" s="91" t="s">
        <v>59</v>
      </c>
      <c r="E1406" s="126" t="s">
        <v>3309</v>
      </c>
      <c r="F1406" s="90" t="s">
        <v>2050</v>
      </c>
      <c r="G1406" s="93" t="s">
        <v>52</v>
      </c>
      <c r="H1406" s="90"/>
      <c r="I1406" s="93" t="s">
        <v>53</v>
      </c>
      <c r="J1406" s="90" t="s">
        <v>62</v>
      </c>
      <c r="K1406" s="93" t="s">
        <v>63</v>
      </c>
      <c r="L1406" s="114">
        <v>43662</v>
      </c>
      <c r="M1406" s="114">
        <v>43662</v>
      </c>
      <c r="N1406" s="114">
        <v>43662</v>
      </c>
      <c r="O1406" s="114">
        <v>43662</v>
      </c>
      <c r="P1406" s="96" t="s">
        <v>3310</v>
      </c>
      <c r="Q1406" s="96"/>
      <c r="R1406" s="90" t="s">
        <v>680</v>
      </c>
      <c r="S1406" s="90"/>
      <c r="T1406" s="95" t="s">
        <v>66</v>
      </c>
      <c r="U1406" s="90"/>
      <c r="V1406" s="132"/>
    </row>
    <row r="1407" spans="1:22" ht="66" hidden="1" customHeight="1" x14ac:dyDescent="0.25">
      <c r="A1407" s="113" t="s">
        <v>10017</v>
      </c>
      <c r="B1407" s="90" t="s">
        <v>3214</v>
      </c>
      <c r="C1407" s="90" t="s">
        <v>3236</v>
      </c>
      <c r="D1407" s="91" t="s">
        <v>59</v>
      </c>
      <c r="E1407" s="92" t="s">
        <v>3311</v>
      </c>
      <c r="F1407" s="90" t="s">
        <v>337</v>
      </c>
      <c r="G1407" s="93" t="s">
        <v>52</v>
      </c>
      <c r="H1407" s="90"/>
      <c r="I1407" s="93" t="s">
        <v>53</v>
      </c>
      <c r="J1407" s="90" t="s">
        <v>62</v>
      </c>
      <c r="K1407" s="93" t="s">
        <v>63</v>
      </c>
      <c r="L1407" s="114">
        <v>43696</v>
      </c>
      <c r="M1407" s="114">
        <v>43696</v>
      </c>
      <c r="N1407" s="94">
        <v>43696</v>
      </c>
      <c r="O1407" s="94">
        <v>43696</v>
      </c>
      <c r="P1407" s="92" t="s">
        <v>3312</v>
      </c>
      <c r="Q1407" s="92"/>
      <c r="R1407" s="90" t="s">
        <v>680</v>
      </c>
      <c r="S1407" s="90"/>
      <c r="T1407" s="95" t="s">
        <v>66</v>
      </c>
      <c r="U1407" s="90"/>
      <c r="V1407" s="132"/>
    </row>
    <row r="1408" spans="1:22" ht="71.45" hidden="1" customHeight="1" x14ac:dyDescent="0.25">
      <c r="A1408" s="113" t="s">
        <v>10017</v>
      </c>
      <c r="B1408" s="90" t="s">
        <v>3214</v>
      </c>
      <c r="C1408" s="90" t="s">
        <v>3313</v>
      </c>
      <c r="D1408" s="90" t="s">
        <v>3313</v>
      </c>
      <c r="E1408" s="92" t="s">
        <v>3314</v>
      </c>
      <c r="F1408" s="90" t="s">
        <v>629</v>
      </c>
      <c r="G1408" s="93" t="s">
        <v>52</v>
      </c>
      <c r="H1408" s="90"/>
      <c r="I1408" s="93" t="s">
        <v>53</v>
      </c>
      <c r="J1408" s="90" t="s">
        <v>54</v>
      </c>
      <c r="K1408" s="93" t="s">
        <v>55</v>
      </c>
      <c r="L1408" s="114">
        <v>43698</v>
      </c>
      <c r="M1408" s="114">
        <v>43698</v>
      </c>
      <c r="N1408" s="94">
        <v>43698</v>
      </c>
      <c r="O1408" s="94">
        <v>43698</v>
      </c>
      <c r="P1408" s="92" t="s">
        <v>3315</v>
      </c>
      <c r="Q1408" s="92"/>
      <c r="R1408" s="90" t="s">
        <v>385</v>
      </c>
      <c r="S1408" s="90"/>
      <c r="T1408" s="95" t="s">
        <v>75</v>
      </c>
      <c r="U1408" s="90"/>
    </row>
    <row r="1409" spans="1:22" ht="66" hidden="1" customHeight="1" x14ac:dyDescent="0.25">
      <c r="A1409" s="113" t="s">
        <v>10017</v>
      </c>
      <c r="B1409" s="90" t="s">
        <v>3214</v>
      </c>
      <c r="C1409" s="90" t="s">
        <v>59</v>
      </c>
      <c r="D1409" s="90" t="s">
        <v>59</v>
      </c>
      <c r="E1409" s="92" t="s">
        <v>3316</v>
      </c>
      <c r="F1409" s="90" t="s">
        <v>320</v>
      </c>
      <c r="G1409" s="93" t="s">
        <v>52</v>
      </c>
      <c r="H1409" s="90"/>
      <c r="I1409" s="93" t="s">
        <v>53</v>
      </c>
      <c r="J1409" s="90" t="s">
        <v>72</v>
      </c>
      <c r="K1409" s="93" t="s">
        <v>55</v>
      </c>
      <c r="L1409" s="114">
        <v>43682</v>
      </c>
      <c r="M1409" s="114">
        <v>43701</v>
      </c>
      <c r="N1409" s="94">
        <v>43696</v>
      </c>
      <c r="O1409" s="94">
        <v>43698</v>
      </c>
      <c r="P1409" s="92" t="s">
        <v>3317</v>
      </c>
      <c r="Q1409" s="92"/>
      <c r="R1409" s="90" t="s">
        <v>680</v>
      </c>
      <c r="S1409" s="90"/>
      <c r="T1409" s="95" t="s">
        <v>66</v>
      </c>
      <c r="U1409" s="90"/>
    </row>
    <row r="1410" spans="1:22" ht="66" hidden="1" customHeight="1" x14ac:dyDescent="0.25">
      <c r="A1410" s="113" t="s">
        <v>10017</v>
      </c>
      <c r="B1410" s="90" t="s">
        <v>3214</v>
      </c>
      <c r="C1410" s="90" t="s">
        <v>3318</v>
      </c>
      <c r="D1410" s="90" t="s">
        <v>3318</v>
      </c>
      <c r="E1410" s="92" t="s">
        <v>3319</v>
      </c>
      <c r="F1410" s="90" t="s">
        <v>337</v>
      </c>
      <c r="G1410" s="93" t="s">
        <v>52</v>
      </c>
      <c r="H1410" s="90"/>
      <c r="I1410" s="93" t="s">
        <v>53</v>
      </c>
      <c r="J1410" s="90" t="s">
        <v>54</v>
      </c>
      <c r="K1410" s="93" t="s">
        <v>55</v>
      </c>
      <c r="L1410" s="114">
        <v>43705</v>
      </c>
      <c r="M1410" s="114">
        <v>43706</v>
      </c>
      <c r="N1410" s="94">
        <v>43705</v>
      </c>
      <c r="O1410" s="94">
        <v>43706</v>
      </c>
      <c r="P1410" s="92" t="s">
        <v>3320</v>
      </c>
      <c r="Q1410" s="92"/>
      <c r="R1410" s="90" t="s">
        <v>680</v>
      </c>
      <c r="S1410" s="90"/>
      <c r="T1410" s="95" t="s">
        <v>66</v>
      </c>
      <c r="U1410" s="90"/>
    </row>
    <row r="1411" spans="1:22" ht="66" hidden="1" customHeight="1" x14ac:dyDescent="0.25">
      <c r="A1411" s="113" t="s">
        <v>10017</v>
      </c>
      <c r="B1411" s="90" t="s">
        <v>3214</v>
      </c>
      <c r="C1411" s="91" t="s">
        <v>3321</v>
      </c>
      <c r="D1411" s="91" t="s">
        <v>3321</v>
      </c>
      <c r="E1411" s="92" t="s">
        <v>3322</v>
      </c>
      <c r="F1411" s="90" t="s">
        <v>334</v>
      </c>
      <c r="G1411" s="93" t="s">
        <v>52</v>
      </c>
      <c r="H1411" s="90"/>
      <c r="I1411" s="93" t="s">
        <v>53</v>
      </c>
      <c r="J1411" s="90" t="s">
        <v>54</v>
      </c>
      <c r="K1411" s="93" t="s">
        <v>55</v>
      </c>
      <c r="L1411" s="114">
        <v>43717</v>
      </c>
      <c r="M1411" s="114">
        <f>L1411+10</f>
        <v>43727</v>
      </c>
      <c r="N1411" s="94">
        <v>43717</v>
      </c>
      <c r="O1411" s="94">
        <v>43717</v>
      </c>
      <c r="P1411" s="92" t="s">
        <v>3323</v>
      </c>
      <c r="Q1411" s="92"/>
      <c r="R1411" s="90" t="s">
        <v>3324</v>
      </c>
      <c r="S1411" s="90"/>
      <c r="T1411" s="95" t="s">
        <v>66</v>
      </c>
      <c r="U1411" s="90"/>
    </row>
    <row r="1412" spans="1:22" ht="66" hidden="1" customHeight="1" x14ac:dyDescent="0.25">
      <c r="A1412" s="113" t="s">
        <v>10017</v>
      </c>
      <c r="B1412" s="90" t="s">
        <v>3214</v>
      </c>
      <c r="C1412" s="91" t="s">
        <v>59</v>
      </c>
      <c r="D1412" s="91" t="s">
        <v>59</v>
      </c>
      <c r="E1412" s="92" t="s">
        <v>3325</v>
      </c>
      <c r="F1412" s="90" t="s">
        <v>320</v>
      </c>
      <c r="G1412" s="93" t="s">
        <v>52</v>
      </c>
      <c r="H1412" s="90"/>
      <c r="I1412" s="93" t="s">
        <v>53</v>
      </c>
      <c r="J1412" s="90" t="s">
        <v>62</v>
      </c>
      <c r="K1412" s="93" t="s">
        <v>63</v>
      </c>
      <c r="L1412" s="114">
        <v>43719</v>
      </c>
      <c r="M1412" s="114">
        <v>43719</v>
      </c>
      <c r="N1412" s="94">
        <v>43719</v>
      </c>
      <c r="O1412" s="94">
        <v>43719</v>
      </c>
      <c r="P1412" s="92" t="s">
        <v>3326</v>
      </c>
      <c r="Q1412" s="92"/>
      <c r="R1412" s="90" t="s">
        <v>3327</v>
      </c>
      <c r="S1412" s="90"/>
      <c r="T1412" s="95" t="s">
        <v>75</v>
      </c>
      <c r="U1412" s="90"/>
      <c r="V1412" s="132"/>
    </row>
    <row r="1413" spans="1:22" ht="66" hidden="1" customHeight="1" x14ac:dyDescent="0.25">
      <c r="A1413" s="113" t="s">
        <v>10017</v>
      </c>
      <c r="B1413" s="90" t="s">
        <v>3214</v>
      </c>
      <c r="C1413" s="91" t="s">
        <v>59</v>
      </c>
      <c r="D1413" s="91" t="s">
        <v>59</v>
      </c>
      <c r="E1413" s="92" t="s">
        <v>3328</v>
      </c>
      <c r="F1413" s="90" t="s">
        <v>2050</v>
      </c>
      <c r="G1413" s="93" t="s">
        <v>52</v>
      </c>
      <c r="H1413" s="90"/>
      <c r="I1413" s="93" t="s">
        <v>53</v>
      </c>
      <c r="J1413" s="90" t="s">
        <v>54</v>
      </c>
      <c r="K1413" s="93" t="s">
        <v>63</v>
      </c>
      <c r="L1413" s="114">
        <v>43736</v>
      </c>
      <c r="M1413" s="114">
        <v>43736</v>
      </c>
      <c r="N1413" s="94">
        <v>43736</v>
      </c>
      <c r="O1413" s="94">
        <v>43736</v>
      </c>
      <c r="P1413" s="92" t="s">
        <v>3329</v>
      </c>
      <c r="Q1413" s="92"/>
      <c r="R1413" s="90" t="s">
        <v>3330</v>
      </c>
      <c r="S1413" s="90"/>
      <c r="T1413" s="95"/>
      <c r="U1413" s="90"/>
      <c r="V1413" s="131">
        <v>1</v>
      </c>
    </row>
    <row r="1414" spans="1:22" ht="66" hidden="1" customHeight="1" x14ac:dyDescent="0.25">
      <c r="A1414" s="113" t="s">
        <v>10017</v>
      </c>
      <c r="B1414" s="90" t="s">
        <v>3214</v>
      </c>
      <c r="C1414" s="91" t="s">
        <v>59</v>
      </c>
      <c r="D1414" s="91" t="s">
        <v>59</v>
      </c>
      <c r="E1414" s="92" t="s">
        <v>3331</v>
      </c>
      <c r="F1414" s="90" t="s">
        <v>1204</v>
      </c>
      <c r="G1414" s="93" t="s">
        <v>52</v>
      </c>
      <c r="H1414" s="90"/>
      <c r="I1414" s="93" t="s">
        <v>53</v>
      </c>
      <c r="J1414" s="90" t="s">
        <v>54</v>
      </c>
      <c r="K1414" s="93" t="s">
        <v>63</v>
      </c>
      <c r="L1414" s="114">
        <v>43755</v>
      </c>
      <c r="M1414" s="114">
        <v>43755</v>
      </c>
      <c r="N1414" s="94">
        <v>43755</v>
      </c>
      <c r="O1414" s="94">
        <v>43755</v>
      </c>
      <c r="P1414" s="92" t="s">
        <v>3332</v>
      </c>
      <c r="Q1414" s="92"/>
      <c r="R1414" s="90" t="s">
        <v>3333</v>
      </c>
      <c r="S1414" s="90"/>
      <c r="T1414" s="95" t="s">
        <v>66</v>
      </c>
      <c r="U1414" s="90"/>
    </row>
    <row r="1415" spans="1:22" ht="66" hidden="1" customHeight="1" x14ac:dyDescent="0.25">
      <c r="A1415" s="113" t="s">
        <v>10017</v>
      </c>
      <c r="B1415" s="90" t="s">
        <v>3214</v>
      </c>
      <c r="C1415" s="91" t="s">
        <v>59</v>
      </c>
      <c r="D1415" s="91" t="s">
        <v>59</v>
      </c>
      <c r="E1415" s="92" t="s">
        <v>3334</v>
      </c>
      <c r="F1415" s="90" t="s">
        <v>1204</v>
      </c>
      <c r="G1415" s="93" t="s">
        <v>52</v>
      </c>
      <c r="H1415" s="90"/>
      <c r="I1415" s="93" t="s">
        <v>53</v>
      </c>
      <c r="J1415" s="90" t="s">
        <v>54</v>
      </c>
      <c r="K1415" s="93" t="s">
        <v>63</v>
      </c>
      <c r="L1415" s="114">
        <v>43755</v>
      </c>
      <c r="M1415" s="114">
        <v>43756</v>
      </c>
      <c r="N1415" s="94">
        <v>43755</v>
      </c>
      <c r="O1415" s="94">
        <v>43756</v>
      </c>
      <c r="P1415" s="92" t="s">
        <v>3335</v>
      </c>
      <c r="Q1415" s="92"/>
      <c r="R1415" s="90" t="s">
        <v>3333</v>
      </c>
      <c r="S1415" s="90"/>
      <c r="T1415" s="95" t="s">
        <v>66</v>
      </c>
      <c r="U1415" s="90"/>
    </row>
    <row r="1416" spans="1:22" ht="66" hidden="1" customHeight="1" x14ac:dyDescent="0.25">
      <c r="A1416" s="113" t="s">
        <v>10017</v>
      </c>
      <c r="B1416" s="90" t="s">
        <v>3214</v>
      </c>
      <c r="C1416" s="91" t="s">
        <v>59</v>
      </c>
      <c r="D1416" s="91" t="s">
        <v>59</v>
      </c>
      <c r="E1416" s="92" t="s">
        <v>3336</v>
      </c>
      <c r="F1416" s="90" t="s">
        <v>337</v>
      </c>
      <c r="G1416" s="93" t="s">
        <v>52</v>
      </c>
      <c r="H1416" s="90"/>
      <c r="I1416" s="93" t="s">
        <v>53</v>
      </c>
      <c r="J1416" s="90" t="s">
        <v>62</v>
      </c>
      <c r="K1416" s="93" t="s">
        <v>63</v>
      </c>
      <c r="L1416" s="114">
        <v>43769</v>
      </c>
      <c r="M1416" s="114">
        <v>43769</v>
      </c>
      <c r="N1416" s="94">
        <v>43769</v>
      </c>
      <c r="O1416" s="94">
        <v>43769</v>
      </c>
      <c r="P1416" s="92" t="s">
        <v>3337</v>
      </c>
      <c r="Q1416" s="92"/>
      <c r="R1416" s="90" t="s">
        <v>156</v>
      </c>
      <c r="S1416" s="90"/>
      <c r="T1416" s="95" t="s">
        <v>66</v>
      </c>
      <c r="U1416" s="90"/>
      <c r="V1416" s="132"/>
    </row>
    <row r="1417" spans="1:22" ht="66" hidden="1" customHeight="1" x14ac:dyDescent="0.25">
      <c r="A1417" s="113" t="s">
        <v>10017</v>
      </c>
      <c r="B1417" s="90" t="s">
        <v>3214</v>
      </c>
      <c r="C1417" s="91" t="s">
        <v>3338</v>
      </c>
      <c r="D1417" s="91" t="s">
        <v>3338</v>
      </c>
      <c r="E1417" s="92" t="s">
        <v>3339</v>
      </c>
      <c r="F1417" s="90" t="s">
        <v>1204</v>
      </c>
      <c r="G1417" s="93" t="s">
        <v>52</v>
      </c>
      <c r="H1417" s="90"/>
      <c r="I1417" s="93" t="s">
        <v>53</v>
      </c>
      <c r="J1417" s="90" t="s">
        <v>54</v>
      </c>
      <c r="K1417" s="93" t="s">
        <v>55</v>
      </c>
      <c r="L1417" s="212">
        <v>43818</v>
      </c>
      <c r="M1417" s="212">
        <v>43818</v>
      </c>
      <c r="N1417" s="128">
        <v>43818</v>
      </c>
      <c r="O1417" s="128">
        <v>43818</v>
      </c>
      <c r="P1417" s="92" t="s">
        <v>3340</v>
      </c>
      <c r="Q1417" s="92"/>
      <c r="R1417" s="90" t="s">
        <v>3341</v>
      </c>
      <c r="S1417" s="90"/>
      <c r="T1417" s="95" t="s">
        <v>66</v>
      </c>
      <c r="U1417" s="90"/>
    </row>
    <row r="1418" spans="1:22" ht="66" hidden="1" customHeight="1" x14ac:dyDescent="0.25">
      <c r="A1418" s="113" t="s">
        <v>10017</v>
      </c>
      <c r="B1418" s="90" t="s">
        <v>3214</v>
      </c>
      <c r="C1418" s="91" t="s">
        <v>3342</v>
      </c>
      <c r="D1418" s="91" t="s">
        <v>3342</v>
      </c>
      <c r="E1418" s="92" t="s">
        <v>3339</v>
      </c>
      <c r="F1418" s="90" t="s">
        <v>1204</v>
      </c>
      <c r="G1418" s="93" t="s">
        <v>52</v>
      </c>
      <c r="H1418" s="90"/>
      <c r="I1418" s="93" t="s">
        <v>53</v>
      </c>
      <c r="J1418" s="90" t="s">
        <v>54</v>
      </c>
      <c r="K1418" s="93" t="s">
        <v>55</v>
      </c>
      <c r="L1418" s="114">
        <v>43791</v>
      </c>
      <c r="M1418" s="114">
        <v>43791</v>
      </c>
      <c r="N1418" s="94">
        <v>43791</v>
      </c>
      <c r="O1418" s="94">
        <v>43791</v>
      </c>
      <c r="P1418" s="92" t="s">
        <v>3343</v>
      </c>
      <c r="Q1418" s="92"/>
      <c r="R1418" s="90" t="s">
        <v>3344</v>
      </c>
      <c r="S1418" s="90"/>
      <c r="T1418" s="95" t="s">
        <v>66</v>
      </c>
      <c r="U1418" s="90"/>
    </row>
    <row r="1419" spans="1:22" ht="66" hidden="1" customHeight="1" x14ac:dyDescent="0.25">
      <c r="A1419" s="113" t="s">
        <v>10017</v>
      </c>
      <c r="B1419" s="90" t="s">
        <v>3214</v>
      </c>
      <c r="C1419" s="91" t="s">
        <v>59</v>
      </c>
      <c r="D1419" s="91" t="s">
        <v>59</v>
      </c>
      <c r="E1419" s="92" t="s">
        <v>3345</v>
      </c>
      <c r="F1419" s="90" t="s">
        <v>334</v>
      </c>
      <c r="G1419" s="93" t="s">
        <v>52</v>
      </c>
      <c r="H1419" s="90"/>
      <c r="I1419" s="93" t="s">
        <v>53</v>
      </c>
      <c r="J1419" s="90" t="s">
        <v>62</v>
      </c>
      <c r="K1419" s="93" t="s">
        <v>63</v>
      </c>
      <c r="L1419" s="114">
        <v>43813</v>
      </c>
      <c r="M1419" s="114">
        <v>43813</v>
      </c>
      <c r="N1419" s="94">
        <v>43813</v>
      </c>
      <c r="O1419" s="94">
        <v>43813</v>
      </c>
      <c r="P1419" s="92" t="s">
        <v>3346</v>
      </c>
      <c r="Q1419" s="92"/>
      <c r="R1419" s="90" t="s">
        <v>156</v>
      </c>
      <c r="S1419" s="90"/>
      <c r="T1419" s="95" t="s">
        <v>66</v>
      </c>
      <c r="U1419" s="90"/>
      <c r="V1419" s="132"/>
    </row>
    <row r="1420" spans="1:22" ht="66" hidden="1" customHeight="1" x14ac:dyDescent="0.25">
      <c r="A1420" s="113" t="s">
        <v>10017</v>
      </c>
      <c r="B1420" s="90" t="s">
        <v>3214</v>
      </c>
      <c r="C1420" s="90" t="s">
        <v>3347</v>
      </c>
      <c r="D1420" s="90" t="s">
        <v>3347</v>
      </c>
      <c r="E1420" s="92" t="s">
        <v>3348</v>
      </c>
      <c r="F1420" s="90" t="s">
        <v>320</v>
      </c>
      <c r="G1420" s="93" t="s">
        <v>52</v>
      </c>
      <c r="H1420" s="90"/>
      <c r="I1420" s="93" t="s">
        <v>53</v>
      </c>
      <c r="J1420" s="90" t="s">
        <v>54</v>
      </c>
      <c r="K1420" s="93" t="s">
        <v>55</v>
      </c>
      <c r="L1420" s="114">
        <v>43899</v>
      </c>
      <c r="M1420" s="114">
        <f>L1420+70</f>
        <v>43969</v>
      </c>
      <c r="N1420" s="94">
        <v>43899</v>
      </c>
      <c r="O1420" s="94">
        <v>43944</v>
      </c>
      <c r="P1420" s="92" t="s">
        <v>453</v>
      </c>
      <c r="Q1420" s="92"/>
      <c r="R1420" s="90" t="s">
        <v>3153</v>
      </c>
      <c r="S1420" s="90"/>
      <c r="T1420" s="95"/>
      <c r="U1420" s="90" t="s">
        <v>3349</v>
      </c>
    </row>
    <row r="1421" spans="1:22" ht="66" hidden="1" customHeight="1" x14ac:dyDescent="0.25">
      <c r="A1421" s="113" t="s">
        <v>10017</v>
      </c>
      <c r="B1421" s="90" t="s">
        <v>3214</v>
      </c>
      <c r="C1421" s="90" t="s">
        <v>3350</v>
      </c>
      <c r="D1421" s="90" t="s">
        <v>3350</v>
      </c>
      <c r="E1421" s="92" t="s">
        <v>3351</v>
      </c>
      <c r="F1421" s="90" t="s">
        <v>334</v>
      </c>
      <c r="G1421" s="93" t="s">
        <v>52</v>
      </c>
      <c r="H1421" s="90"/>
      <c r="I1421" s="93" t="s">
        <v>53</v>
      </c>
      <c r="J1421" s="90" t="s">
        <v>72</v>
      </c>
      <c r="K1421" s="93" t="s">
        <v>55</v>
      </c>
      <c r="L1421" s="114">
        <v>43885</v>
      </c>
      <c r="M1421" s="114">
        <f>L1421+15</f>
        <v>43900</v>
      </c>
      <c r="N1421" s="94">
        <v>43876</v>
      </c>
      <c r="O1421" s="94">
        <v>43876</v>
      </c>
      <c r="P1421" s="92" t="s">
        <v>3352</v>
      </c>
      <c r="Q1421" s="92"/>
      <c r="R1421" s="90" t="s">
        <v>3353</v>
      </c>
      <c r="S1421" s="90"/>
      <c r="T1421" s="95" t="s">
        <v>66</v>
      </c>
      <c r="U1421" s="90"/>
    </row>
    <row r="1422" spans="1:22" ht="66" hidden="1" customHeight="1" x14ac:dyDescent="0.25">
      <c r="A1422" s="113" t="s">
        <v>10017</v>
      </c>
      <c r="B1422" s="90" t="s">
        <v>3214</v>
      </c>
      <c r="C1422" s="91" t="s">
        <v>3354</v>
      </c>
      <c r="D1422" s="91" t="s">
        <v>3355</v>
      </c>
      <c r="E1422" s="92" t="s">
        <v>333</v>
      </c>
      <c r="F1422" s="90" t="s">
        <v>334</v>
      </c>
      <c r="G1422" s="93" t="s">
        <v>75</v>
      </c>
      <c r="H1422" s="90"/>
      <c r="I1422" s="93" t="s">
        <v>53</v>
      </c>
      <c r="J1422" s="90" t="s">
        <v>72</v>
      </c>
      <c r="K1422" s="93" t="s">
        <v>55</v>
      </c>
      <c r="L1422" s="114">
        <v>43983</v>
      </c>
      <c r="M1422" s="114">
        <f t="shared" ref="M1422:M1427" si="24">L1422+30</f>
        <v>44013</v>
      </c>
      <c r="N1422" s="94">
        <v>43988</v>
      </c>
      <c r="O1422" s="94">
        <v>44005</v>
      </c>
      <c r="P1422" s="96" t="s">
        <v>3356</v>
      </c>
      <c r="Q1422" s="92"/>
      <c r="R1422" s="90" t="s">
        <v>3357</v>
      </c>
      <c r="S1422" s="90"/>
      <c r="T1422" s="95" t="s">
        <v>66</v>
      </c>
      <c r="U1422" s="90"/>
    </row>
    <row r="1423" spans="1:22" ht="66" hidden="1" customHeight="1" x14ac:dyDescent="0.25">
      <c r="A1423" s="113" t="s">
        <v>10017</v>
      </c>
      <c r="B1423" s="90" t="s">
        <v>3214</v>
      </c>
      <c r="C1423" s="91" t="s">
        <v>3354</v>
      </c>
      <c r="D1423" s="91" t="s">
        <v>3358</v>
      </c>
      <c r="E1423" s="92" t="s">
        <v>333</v>
      </c>
      <c r="F1423" s="90" t="s">
        <v>334</v>
      </c>
      <c r="G1423" s="93" t="s">
        <v>75</v>
      </c>
      <c r="H1423" s="90"/>
      <c r="I1423" s="93" t="s">
        <v>53</v>
      </c>
      <c r="J1423" s="90" t="s">
        <v>72</v>
      </c>
      <c r="K1423" s="93" t="s">
        <v>55</v>
      </c>
      <c r="L1423" s="114">
        <v>44166</v>
      </c>
      <c r="M1423" s="114">
        <f t="shared" si="24"/>
        <v>44196</v>
      </c>
      <c r="N1423" s="94">
        <v>44168</v>
      </c>
      <c r="O1423" s="94">
        <v>44178</v>
      </c>
      <c r="P1423" s="96" t="s">
        <v>3359</v>
      </c>
      <c r="Q1423" s="92"/>
      <c r="R1423" s="90" t="s">
        <v>1743</v>
      </c>
      <c r="S1423" s="90"/>
      <c r="T1423" s="95" t="s">
        <v>66</v>
      </c>
      <c r="U1423" s="90"/>
    </row>
    <row r="1424" spans="1:22" ht="66" hidden="1" customHeight="1" x14ac:dyDescent="0.25">
      <c r="A1424" s="113" t="s">
        <v>10017</v>
      </c>
      <c r="B1424" s="90" t="s">
        <v>3214</v>
      </c>
      <c r="C1424" s="91" t="s">
        <v>3354</v>
      </c>
      <c r="D1424" s="91" t="s">
        <v>3360</v>
      </c>
      <c r="E1424" s="92" t="s">
        <v>333</v>
      </c>
      <c r="F1424" s="90" t="s">
        <v>337</v>
      </c>
      <c r="G1424" s="93" t="s">
        <v>75</v>
      </c>
      <c r="H1424" s="90"/>
      <c r="I1424" s="93" t="s">
        <v>53</v>
      </c>
      <c r="J1424" s="90" t="s">
        <v>72</v>
      </c>
      <c r="K1424" s="93" t="s">
        <v>55</v>
      </c>
      <c r="L1424" s="114">
        <v>43983</v>
      </c>
      <c r="M1424" s="114">
        <f t="shared" si="24"/>
        <v>44013</v>
      </c>
      <c r="N1424" s="94">
        <v>43988</v>
      </c>
      <c r="O1424" s="94">
        <v>44005</v>
      </c>
      <c r="P1424" s="96" t="s">
        <v>3361</v>
      </c>
      <c r="Q1424" s="92"/>
      <c r="R1424" s="90" t="s">
        <v>3357</v>
      </c>
      <c r="S1424" s="90"/>
      <c r="T1424" s="95" t="s">
        <v>66</v>
      </c>
      <c r="U1424" s="90"/>
    </row>
    <row r="1425" spans="1:22" ht="66" hidden="1" customHeight="1" x14ac:dyDescent="0.25">
      <c r="A1425" s="113" t="s">
        <v>10017</v>
      </c>
      <c r="B1425" s="90" t="s">
        <v>3214</v>
      </c>
      <c r="C1425" s="91" t="s">
        <v>3354</v>
      </c>
      <c r="D1425" s="91" t="s">
        <v>3362</v>
      </c>
      <c r="E1425" s="92" t="s">
        <v>333</v>
      </c>
      <c r="F1425" s="90" t="s">
        <v>337</v>
      </c>
      <c r="G1425" s="93" t="s">
        <v>75</v>
      </c>
      <c r="H1425" s="90"/>
      <c r="I1425" s="93" t="s">
        <v>53</v>
      </c>
      <c r="J1425" s="90" t="s">
        <v>72</v>
      </c>
      <c r="K1425" s="93" t="s">
        <v>55</v>
      </c>
      <c r="L1425" s="114">
        <v>44166</v>
      </c>
      <c r="M1425" s="114">
        <f t="shared" si="24"/>
        <v>44196</v>
      </c>
      <c r="N1425" s="94">
        <v>44168</v>
      </c>
      <c r="O1425" s="94">
        <v>44178</v>
      </c>
      <c r="P1425" s="96" t="s">
        <v>3363</v>
      </c>
      <c r="Q1425" s="92"/>
      <c r="R1425" s="90" t="s">
        <v>1743</v>
      </c>
      <c r="S1425" s="90"/>
      <c r="T1425" s="95" t="s">
        <v>66</v>
      </c>
      <c r="U1425" s="90"/>
    </row>
    <row r="1426" spans="1:22" ht="66" hidden="1" customHeight="1" x14ac:dyDescent="0.25">
      <c r="A1426" s="113" t="s">
        <v>10017</v>
      </c>
      <c r="B1426" s="90" t="s">
        <v>3214</v>
      </c>
      <c r="C1426" s="91" t="s">
        <v>3354</v>
      </c>
      <c r="D1426" s="91" t="s">
        <v>3364</v>
      </c>
      <c r="E1426" s="92" t="s">
        <v>333</v>
      </c>
      <c r="F1426" s="90" t="s">
        <v>491</v>
      </c>
      <c r="G1426" s="93" t="s">
        <v>75</v>
      </c>
      <c r="H1426" s="90"/>
      <c r="I1426" s="93" t="s">
        <v>53</v>
      </c>
      <c r="J1426" s="90" t="s">
        <v>72</v>
      </c>
      <c r="K1426" s="93" t="s">
        <v>55</v>
      </c>
      <c r="L1426" s="114">
        <v>43983</v>
      </c>
      <c r="M1426" s="114">
        <f t="shared" si="24"/>
        <v>44013</v>
      </c>
      <c r="N1426" s="94">
        <v>43988</v>
      </c>
      <c r="O1426" s="94">
        <v>44005</v>
      </c>
      <c r="P1426" s="96" t="s">
        <v>3365</v>
      </c>
      <c r="Q1426" s="92"/>
      <c r="R1426" s="90" t="s">
        <v>3357</v>
      </c>
      <c r="S1426" s="90"/>
      <c r="T1426" s="95" t="s">
        <v>66</v>
      </c>
      <c r="U1426" s="90"/>
    </row>
    <row r="1427" spans="1:22" ht="66" hidden="1" customHeight="1" x14ac:dyDescent="0.25">
      <c r="A1427" s="113" t="s">
        <v>10017</v>
      </c>
      <c r="B1427" s="90" t="s">
        <v>3214</v>
      </c>
      <c r="C1427" s="91" t="s">
        <v>3354</v>
      </c>
      <c r="D1427" s="91" t="s">
        <v>3366</v>
      </c>
      <c r="E1427" s="92" t="s">
        <v>333</v>
      </c>
      <c r="F1427" s="90" t="s">
        <v>491</v>
      </c>
      <c r="G1427" s="93" t="s">
        <v>75</v>
      </c>
      <c r="H1427" s="90"/>
      <c r="I1427" s="93" t="s">
        <v>53</v>
      </c>
      <c r="J1427" s="90" t="s">
        <v>72</v>
      </c>
      <c r="K1427" s="93" t="s">
        <v>55</v>
      </c>
      <c r="L1427" s="114">
        <v>44166</v>
      </c>
      <c r="M1427" s="114">
        <f t="shared" si="24"/>
        <v>44196</v>
      </c>
      <c r="N1427" s="94">
        <v>44168</v>
      </c>
      <c r="O1427" s="94">
        <v>44178</v>
      </c>
      <c r="P1427" s="96" t="s">
        <v>3367</v>
      </c>
      <c r="Q1427" s="92"/>
      <c r="R1427" s="90" t="s">
        <v>1743</v>
      </c>
      <c r="S1427" s="90"/>
      <c r="T1427" s="95" t="s">
        <v>66</v>
      </c>
      <c r="U1427" s="90"/>
    </row>
    <row r="1428" spans="1:22" ht="66" hidden="1" customHeight="1" x14ac:dyDescent="0.25">
      <c r="A1428" s="113" t="s">
        <v>10017</v>
      </c>
      <c r="B1428" s="90" t="s">
        <v>3214</v>
      </c>
      <c r="C1428" s="90" t="s">
        <v>3368</v>
      </c>
      <c r="D1428" s="90" t="s">
        <v>3369</v>
      </c>
      <c r="E1428" s="92" t="s">
        <v>333</v>
      </c>
      <c r="F1428" s="90" t="s">
        <v>334</v>
      </c>
      <c r="G1428" s="93" t="s">
        <v>52</v>
      </c>
      <c r="H1428" s="90"/>
      <c r="I1428" s="93" t="s">
        <v>53</v>
      </c>
      <c r="J1428" s="90" t="s">
        <v>72</v>
      </c>
      <c r="K1428" s="93" t="s">
        <v>55</v>
      </c>
      <c r="L1428" s="114">
        <v>43988</v>
      </c>
      <c r="M1428" s="114">
        <v>44005</v>
      </c>
      <c r="N1428" s="94">
        <v>43988</v>
      </c>
      <c r="O1428" s="94">
        <v>44005</v>
      </c>
      <c r="P1428" s="96" t="s">
        <v>3370</v>
      </c>
      <c r="Q1428" s="92"/>
      <c r="R1428" s="90" t="s">
        <v>3357</v>
      </c>
      <c r="S1428" s="90"/>
      <c r="T1428" s="95" t="s">
        <v>66</v>
      </c>
      <c r="U1428" s="90"/>
    </row>
    <row r="1429" spans="1:22" ht="66" hidden="1" customHeight="1" x14ac:dyDescent="0.25">
      <c r="A1429" s="113" t="s">
        <v>10017</v>
      </c>
      <c r="B1429" s="90" t="s">
        <v>3214</v>
      </c>
      <c r="C1429" s="90" t="s">
        <v>3368</v>
      </c>
      <c r="D1429" s="90" t="s">
        <v>3371</v>
      </c>
      <c r="E1429" s="92" t="s">
        <v>333</v>
      </c>
      <c r="F1429" s="90" t="s">
        <v>337</v>
      </c>
      <c r="G1429" s="93" t="s">
        <v>52</v>
      </c>
      <c r="H1429" s="90"/>
      <c r="I1429" s="93" t="s">
        <v>53</v>
      </c>
      <c r="J1429" s="90" t="s">
        <v>72</v>
      </c>
      <c r="K1429" s="93" t="s">
        <v>55</v>
      </c>
      <c r="L1429" s="114">
        <v>43988</v>
      </c>
      <c r="M1429" s="114">
        <v>44005</v>
      </c>
      <c r="N1429" s="94">
        <v>43988</v>
      </c>
      <c r="O1429" s="94">
        <v>44005</v>
      </c>
      <c r="P1429" s="96" t="s">
        <v>3372</v>
      </c>
      <c r="Q1429" s="92"/>
      <c r="R1429" s="90" t="s">
        <v>3357</v>
      </c>
      <c r="S1429" s="90"/>
      <c r="T1429" s="95" t="s">
        <v>66</v>
      </c>
      <c r="U1429" s="90"/>
    </row>
    <row r="1430" spans="1:22" ht="66" hidden="1" customHeight="1" x14ac:dyDescent="0.25">
      <c r="A1430" s="113" t="s">
        <v>10017</v>
      </c>
      <c r="B1430" s="90" t="s">
        <v>3214</v>
      </c>
      <c r="C1430" s="90" t="s">
        <v>3368</v>
      </c>
      <c r="D1430" s="90" t="s">
        <v>3373</v>
      </c>
      <c r="E1430" s="92" t="s">
        <v>333</v>
      </c>
      <c r="F1430" s="90" t="s">
        <v>491</v>
      </c>
      <c r="G1430" s="93" t="s">
        <v>52</v>
      </c>
      <c r="H1430" s="90"/>
      <c r="I1430" s="93" t="s">
        <v>53</v>
      </c>
      <c r="J1430" s="90" t="s">
        <v>72</v>
      </c>
      <c r="K1430" s="93" t="s">
        <v>55</v>
      </c>
      <c r="L1430" s="114">
        <v>43988</v>
      </c>
      <c r="M1430" s="114">
        <v>44005</v>
      </c>
      <c r="N1430" s="94">
        <v>43988</v>
      </c>
      <c r="O1430" s="94">
        <v>44005</v>
      </c>
      <c r="P1430" s="96" t="s">
        <v>3374</v>
      </c>
      <c r="Q1430" s="92"/>
      <c r="R1430" s="90" t="s">
        <v>3357</v>
      </c>
      <c r="S1430" s="90"/>
      <c r="T1430" s="95" t="s">
        <v>66</v>
      </c>
      <c r="U1430" s="90"/>
    </row>
    <row r="1431" spans="1:22" ht="66" hidden="1" customHeight="1" x14ac:dyDescent="0.25">
      <c r="A1431" s="113" t="s">
        <v>10017</v>
      </c>
      <c r="B1431" s="90" t="s">
        <v>3214</v>
      </c>
      <c r="C1431" s="90" t="s">
        <v>3375</v>
      </c>
      <c r="D1431" s="90" t="s">
        <v>3375</v>
      </c>
      <c r="E1431" s="92" t="s">
        <v>3376</v>
      </c>
      <c r="F1431" s="90" t="s">
        <v>3377</v>
      </c>
      <c r="G1431" s="93" t="s">
        <v>52</v>
      </c>
      <c r="H1431" s="90"/>
      <c r="I1431" s="93">
        <v>1</v>
      </c>
      <c r="J1431" s="90" t="s">
        <v>54</v>
      </c>
      <c r="K1431" s="93" t="s">
        <v>55</v>
      </c>
      <c r="L1431" s="114">
        <v>44032</v>
      </c>
      <c r="M1431" s="114">
        <v>44060</v>
      </c>
      <c r="N1431" s="94">
        <v>44032</v>
      </c>
      <c r="O1431" s="94">
        <v>44059</v>
      </c>
      <c r="P1431" s="92" t="s">
        <v>3378</v>
      </c>
      <c r="Q1431" s="92"/>
      <c r="R1431" s="90" t="s">
        <v>3379</v>
      </c>
      <c r="S1431" s="90"/>
      <c r="T1431" s="95" t="s">
        <v>75</v>
      </c>
      <c r="U1431" s="90"/>
    </row>
    <row r="1432" spans="1:22" ht="66" hidden="1" customHeight="1" x14ac:dyDescent="0.25">
      <c r="A1432" s="113" t="s">
        <v>10017</v>
      </c>
      <c r="B1432" s="90" t="s">
        <v>3214</v>
      </c>
      <c r="C1432" s="90" t="s">
        <v>3380</v>
      </c>
      <c r="D1432" s="90" t="s">
        <v>3380</v>
      </c>
      <c r="E1432" s="177" t="s">
        <v>3381</v>
      </c>
      <c r="F1432" s="90" t="s">
        <v>401</v>
      </c>
      <c r="G1432" s="93" t="s">
        <v>52</v>
      </c>
      <c r="H1432" s="90"/>
      <c r="I1432" s="93">
        <v>1</v>
      </c>
      <c r="J1432" s="90" t="s">
        <v>54</v>
      </c>
      <c r="K1432" s="93" t="s">
        <v>55</v>
      </c>
      <c r="L1432" s="114">
        <v>44063</v>
      </c>
      <c r="M1432" s="114">
        <v>44065</v>
      </c>
      <c r="N1432" s="94">
        <v>44064</v>
      </c>
      <c r="O1432" s="94">
        <v>44066</v>
      </c>
      <c r="P1432" s="96" t="s">
        <v>3382</v>
      </c>
      <c r="Q1432" s="92"/>
      <c r="R1432" s="90" t="s">
        <v>3383</v>
      </c>
      <c r="S1432" s="90"/>
      <c r="T1432" s="95" t="s">
        <v>75</v>
      </c>
      <c r="U1432" s="90"/>
    </row>
    <row r="1433" spans="1:22" ht="66" hidden="1" customHeight="1" x14ac:dyDescent="0.25">
      <c r="A1433" s="113" t="s">
        <v>10017</v>
      </c>
      <c r="B1433" s="90" t="s">
        <v>3214</v>
      </c>
      <c r="C1433" s="90" t="s">
        <v>3384</v>
      </c>
      <c r="D1433" s="90" t="s">
        <v>3384</v>
      </c>
      <c r="E1433" s="92" t="s">
        <v>3385</v>
      </c>
      <c r="F1433" s="90" t="s">
        <v>334</v>
      </c>
      <c r="G1433" s="93" t="s">
        <v>52</v>
      </c>
      <c r="H1433" s="90"/>
      <c r="I1433" s="93">
        <v>1</v>
      </c>
      <c r="J1433" s="90" t="s">
        <v>54</v>
      </c>
      <c r="K1433" s="93" t="s">
        <v>55</v>
      </c>
      <c r="L1433" s="190">
        <v>44133</v>
      </c>
      <c r="M1433" s="190">
        <f>L1433+10</f>
        <v>44143</v>
      </c>
      <c r="N1433" s="127">
        <v>44112</v>
      </c>
      <c r="O1433" s="127">
        <v>44117</v>
      </c>
      <c r="P1433" s="96" t="s">
        <v>3386</v>
      </c>
      <c r="Q1433" s="92"/>
      <c r="R1433" s="90" t="s">
        <v>3387</v>
      </c>
      <c r="S1433" s="90"/>
      <c r="T1433" s="95" t="s">
        <v>66</v>
      </c>
      <c r="U1433" s="90"/>
    </row>
    <row r="1434" spans="1:22" ht="66" hidden="1" customHeight="1" x14ac:dyDescent="0.25">
      <c r="A1434" s="113" t="s">
        <v>10017</v>
      </c>
      <c r="B1434" s="90" t="s">
        <v>3214</v>
      </c>
      <c r="C1434" s="90" t="s">
        <v>3388</v>
      </c>
      <c r="D1434" s="90" t="s">
        <v>3388</v>
      </c>
      <c r="E1434" s="92" t="s">
        <v>3389</v>
      </c>
      <c r="F1434" s="90" t="s">
        <v>334</v>
      </c>
      <c r="G1434" s="93" t="s">
        <v>52</v>
      </c>
      <c r="H1434" s="90"/>
      <c r="I1434" s="93">
        <v>1</v>
      </c>
      <c r="J1434" s="90" t="s">
        <v>54</v>
      </c>
      <c r="K1434" s="93" t="s">
        <v>55</v>
      </c>
      <c r="L1434" s="190">
        <v>44133</v>
      </c>
      <c r="M1434" s="190">
        <f>L1434+6</f>
        <v>44139</v>
      </c>
      <c r="N1434" s="127">
        <v>44112</v>
      </c>
      <c r="O1434" s="127">
        <v>44117</v>
      </c>
      <c r="P1434" s="96" t="s">
        <v>3390</v>
      </c>
      <c r="Q1434" s="92"/>
      <c r="R1434" s="90" t="s">
        <v>3387</v>
      </c>
      <c r="S1434" s="90"/>
      <c r="T1434" s="95" t="s">
        <v>66</v>
      </c>
      <c r="U1434" s="90"/>
    </row>
    <row r="1435" spans="1:22" ht="66" hidden="1" customHeight="1" x14ac:dyDescent="0.25">
      <c r="A1435" s="113" t="s">
        <v>10017</v>
      </c>
      <c r="B1435" s="90" t="s">
        <v>3214</v>
      </c>
      <c r="C1435" s="90" t="s">
        <v>59</v>
      </c>
      <c r="D1435" s="90" t="s">
        <v>59</v>
      </c>
      <c r="E1435" s="92" t="s">
        <v>211</v>
      </c>
      <c r="F1435" s="90" t="s">
        <v>3391</v>
      </c>
      <c r="G1435" s="93" t="s">
        <v>52</v>
      </c>
      <c r="H1435" s="90"/>
      <c r="I1435" s="93">
        <v>1</v>
      </c>
      <c r="J1435" s="90" t="s">
        <v>54</v>
      </c>
      <c r="K1435" s="93" t="s">
        <v>63</v>
      </c>
      <c r="L1435" s="114">
        <v>44114</v>
      </c>
      <c r="M1435" s="114">
        <v>44114</v>
      </c>
      <c r="N1435" s="94">
        <v>44114</v>
      </c>
      <c r="O1435" s="94">
        <v>44114</v>
      </c>
      <c r="P1435" s="96" t="s">
        <v>3392</v>
      </c>
      <c r="Q1435" s="92"/>
      <c r="R1435" s="90" t="s">
        <v>3387</v>
      </c>
      <c r="S1435" s="90"/>
      <c r="T1435" s="95" t="s">
        <v>66</v>
      </c>
      <c r="U1435" s="90"/>
    </row>
    <row r="1436" spans="1:22" ht="66" hidden="1" customHeight="1" x14ac:dyDescent="0.25">
      <c r="A1436" s="113" t="s">
        <v>10017</v>
      </c>
      <c r="B1436" s="90" t="s">
        <v>3214</v>
      </c>
      <c r="C1436" s="90" t="s">
        <v>3393</v>
      </c>
      <c r="D1436" s="90" t="s">
        <v>3393</v>
      </c>
      <c r="E1436" s="92" t="s">
        <v>3394</v>
      </c>
      <c r="F1436" s="90" t="s">
        <v>3395</v>
      </c>
      <c r="G1436" s="93" t="s">
        <v>52</v>
      </c>
      <c r="H1436" s="90"/>
      <c r="I1436" s="93">
        <v>1</v>
      </c>
      <c r="J1436" s="90" t="s">
        <v>54</v>
      </c>
      <c r="K1436" s="93" t="s">
        <v>55</v>
      </c>
      <c r="L1436" s="114">
        <v>44155</v>
      </c>
      <c r="M1436" s="114">
        <v>44165</v>
      </c>
      <c r="N1436" s="94">
        <v>44162</v>
      </c>
      <c r="O1436" s="94">
        <v>44162</v>
      </c>
      <c r="P1436" s="96" t="s">
        <v>3396</v>
      </c>
      <c r="Q1436" s="92"/>
      <c r="R1436" s="90" t="s">
        <v>3397</v>
      </c>
      <c r="S1436" s="90"/>
      <c r="T1436" s="95" t="s">
        <v>66</v>
      </c>
      <c r="U1436" s="90"/>
    </row>
    <row r="1437" spans="1:22" ht="66" hidden="1" customHeight="1" x14ac:dyDescent="0.25">
      <c r="A1437" s="113" t="s">
        <v>10017</v>
      </c>
      <c r="B1437" s="90" t="s">
        <v>3214</v>
      </c>
      <c r="C1437" s="90" t="s">
        <v>3398</v>
      </c>
      <c r="D1437" s="90" t="s">
        <v>3398</v>
      </c>
      <c r="E1437" s="92" t="s">
        <v>3399</v>
      </c>
      <c r="F1437" s="90" t="s">
        <v>521</v>
      </c>
      <c r="G1437" s="93" t="s">
        <v>52</v>
      </c>
      <c r="H1437" s="90"/>
      <c r="I1437" s="93">
        <v>1</v>
      </c>
      <c r="J1437" s="90" t="s">
        <v>54</v>
      </c>
      <c r="K1437" s="93" t="s">
        <v>55</v>
      </c>
      <c r="L1437" s="114">
        <v>44189</v>
      </c>
      <c r="M1437" s="114">
        <v>44191</v>
      </c>
      <c r="N1437" s="94">
        <v>44168</v>
      </c>
      <c r="O1437" s="94">
        <v>44168</v>
      </c>
      <c r="P1437" s="96" t="s">
        <v>3400</v>
      </c>
      <c r="Q1437" s="92"/>
      <c r="R1437" s="90" t="s">
        <v>1743</v>
      </c>
      <c r="S1437" s="90"/>
      <c r="T1437" s="95" t="s">
        <v>66</v>
      </c>
      <c r="U1437" s="165"/>
    </row>
    <row r="1438" spans="1:22" ht="66" hidden="1" customHeight="1" x14ac:dyDescent="0.25">
      <c r="A1438" s="113" t="s">
        <v>10017</v>
      </c>
      <c r="B1438" s="90" t="s">
        <v>3214</v>
      </c>
      <c r="C1438" s="90" t="s">
        <v>3401</v>
      </c>
      <c r="D1438" s="90" t="s">
        <v>3401</v>
      </c>
      <c r="E1438" s="92" t="s">
        <v>3402</v>
      </c>
      <c r="F1438" s="90" t="s">
        <v>128</v>
      </c>
      <c r="G1438" s="93" t="s">
        <v>52</v>
      </c>
      <c r="H1438" s="90"/>
      <c r="I1438" s="93">
        <v>1</v>
      </c>
      <c r="J1438" s="90" t="s">
        <v>54</v>
      </c>
      <c r="K1438" s="93" t="s">
        <v>55</v>
      </c>
      <c r="L1438" s="114">
        <v>44202</v>
      </c>
      <c r="M1438" s="114">
        <v>44209</v>
      </c>
      <c r="N1438" s="94">
        <v>44176</v>
      </c>
      <c r="O1438" s="94">
        <v>44186</v>
      </c>
      <c r="P1438" s="174" t="s">
        <v>3403</v>
      </c>
      <c r="Q1438" s="92"/>
      <c r="R1438" s="90" t="s">
        <v>3404</v>
      </c>
      <c r="S1438" s="90"/>
      <c r="T1438" s="95" t="s">
        <v>75</v>
      </c>
      <c r="U1438" s="90"/>
      <c r="V1438" s="166"/>
    </row>
    <row r="1439" spans="1:22" ht="66" hidden="1" customHeight="1" x14ac:dyDescent="0.25">
      <c r="A1439" s="113" t="s">
        <v>10017</v>
      </c>
      <c r="B1439" s="90" t="s">
        <v>3214</v>
      </c>
      <c r="C1439" s="90" t="s">
        <v>3405</v>
      </c>
      <c r="D1439" s="90" t="s">
        <v>3405</v>
      </c>
      <c r="E1439" s="92" t="s">
        <v>3406</v>
      </c>
      <c r="F1439" s="90" t="s">
        <v>401</v>
      </c>
      <c r="G1439" s="93" t="s">
        <v>52</v>
      </c>
      <c r="H1439" s="90"/>
      <c r="I1439" s="93">
        <v>1</v>
      </c>
      <c r="J1439" s="90" t="s">
        <v>54</v>
      </c>
      <c r="K1439" s="93" t="s">
        <v>55</v>
      </c>
      <c r="L1439" s="114">
        <v>44195</v>
      </c>
      <c r="M1439" s="114">
        <v>44203</v>
      </c>
      <c r="N1439" s="94">
        <v>44191</v>
      </c>
      <c r="O1439" s="94">
        <v>44192</v>
      </c>
      <c r="P1439" s="174" t="s">
        <v>3407</v>
      </c>
      <c r="Q1439" s="92"/>
      <c r="R1439" s="90" t="s">
        <v>1743</v>
      </c>
      <c r="S1439" s="90"/>
      <c r="T1439" s="95" t="s">
        <v>66</v>
      </c>
      <c r="U1439" s="90"/>
      <c r="V1439" s="166"/>
    </row>
    <row r="1440" spans="1:22" ht="66" hidden="1" customHeight="1" x14ac:dyDescent="0.25">
      <c r="A1440" s="113" t="s">
        <v>10017</v>
      </c>
      <c r="B1440" s="90" t="s">
        <v>3214</v>
      </c>
      <c r="C1440" s="90" t="s">
        <v>3408</v>
      </c>
      <c r="D1440" s="90" t="s">
        <v>3408</v>
      </c>
      <c r="E1440" s="92" t="s">
        <v>3409</v>
      </c>
      <c r="F1440" s="90" t="s">
        <v>401</v>
      </c>
      <c r="G1440" s="93" t="s">
        <v>52</v>
      </c>
      <c r="H1440" s="90"/>
      <c r="I1440" s="93">
        <v>1</v>
      </c>
      <c r="J1440" s="90" t="s">
        <v>54</v>
      </c>
      <c r="K1440" s="93" t="s">
        <v>55</v>
      </c>
      <c r="L1440" s="114">
        <v>44219</v>
      </c>
      <c r="M1440" s="114">
        <v>44229</v>
      </c>
      <c r="N1440" s="94">
        <v>44218</v>
      </c>
      <c r="O1440" s="94">
        <v>44227</v>
      </c>
      <c r="P1440" s="174" t="s">
        <v>3410</v>
      </c>
      <c r="Q1440" s="92"/>
      <c r="R1440" s="90" t="s">
        <v>3411</v>
      </c>
      <c r="S1440" s="90"/>
      <c r="T1440" s="95" t="s">
        <v>66</v>
      </c>
      <c r="U1440" s="90"/>
      <c r="V1440" s="166"/>
    </row>
    <row r="1441" spans="1:22" ht="66" hidden="1" customHeight="1" x14ac:dyDescent="0.25">
      <c r="A1441" s="113" t="s">
        <v>10017</v>
      </c>
      <c r="B1441" s="90" t="s">
        <v>3214</v>
      </c>
      <c r="C1441" s="90" t="s">
        <v>3412</v>
      </c>
      <c r="D1441" s="90" t="s">
        <v>3412</v>
      </c>
      <c r="E1441" s="92" t="s">
        <v>3413</v>
      </c>
      <c r="F1441" s="90" t="s">
        <v>334</v>
      </c>
      <c r="G1441" s="93" t="s">
        <v>52</v>
      </c>
      <c r="H1441" s="90"/>
      <c r="I1441" s="93">
        <v>1</v>
      </c>
      <c r="J1441" s="90" t="s">
        <v>54</v>
      </c>
      <c r="K1441" s="93" t="s">
        <v>55</v>
      </c>
      <c r="L1441" s="114">
        <v>44178</v>
      </c>
      <c r="M1441" s="114">
        <v>44178</v>
      </c>
      <c r="N1441" s="94">
        <v>44178</v>
      </c>
      <c r="O1441" s="94">
        <v>44178</v>
      </c>
      <c r="P1441" s="174" t="s">
        <v>3414</v>
      </c>
      <c r="Q1441" s="92"/>
      <c r="R1441" s="90" t="s">
        <v>3415</v>
      </c>
      <c r="S1441" s="90"/>
      <c r="T1441" s="95" t="s">
        <v>66</v>
      </c>
      <c r="U1441" s="90"/>
      <c r="V1441" s="166"/>
    </row>
    <row r="1442" spans="1:22" ht="66" hidden="1" customHeight="1" x14ac:dyDescent="0.25">
      <c r="A1442" s="113" t="s">
        <v>10017</v>
      </c>
      <c r="B1442" s="90" t="s">
        <v>3214</v>
      </c>
      <c r="C1442" s="90" t="s">
        <v>59</v>
      </c>
      <c r="D1442" s="91" t="s">
        <v>59</v>
      </c>
      <c r="E1442" s="92" t="s">
        <v>211</v>
      </c>
      <c r="F1442" s="90" t="s">
        <v>3416</v>
      </c>
      <c r="G1442" s="93" t="s">
        <v>52</v>
      </c>
      <c r="H1442" s="90"/>
      <c r="I1442" s="93">
        <v>1</v>
      </c>
      <c r="J1442" s="90" t="s">
        <v>62</v>
      </c>
      <c r="K1442" s="93" t="s">
        <v>63</v>
      </c>
      <c r="L1442" s="114">
        <v>44183</v>
      </c>
      <c r="M1442" s="114">
        <v>44183</v>
      </c>
      <c r="N1442" s="94">
        <v>44183</v>
      </c>
      <c r="O1442" s="94">
        <v>44183</v>
      </c>
      <c r="P1442" s="174" t="s">
        <v>3417</v>
      </c>
      <c r="Q1442" s="92"/>
      <c r="R1442" s="90" t="s">
        <v>354</v>
      </c>
      <c r="S1442" s="90"/>
      <c r="T1442" s="95" t="s">
        <v>66</v>
      </c>
      <c r="U1442" s="90"/>
    </row>
    <row r="1443" spans="1:22" ht="66" hidden="1" customHeight="1" x14ac:dyDescent="0.25">
      <c r="A1443" s="89" t="s">
        <v>3418</v>
      </c>
      <c r="B1443" s="90" t="s">
        <v>3214</v>
      </c>
      <c r="C1443" s="91" t="s">
        <v>3419</v>
      </c>
      <c r="D1443" s="91" t="s">
        <v>3419</v>
      </c>
      <c r="E1443" s="92" t="s">
        <v>3420</v>
      </c>
      <c r="F1443" s="90" t="s">
        <v>51</v>
      </c>
      <c r="G1443" s="93" t="s">
        <v>52</v>
      </c>
      <c r="H1443" s="90"/>
      <c r="I1443" s="93" t="s">
        <v>53</v>
      </c>
      <c r="J1443" s="90" t="s">
        <v>54</v>
      </c>
      <c r="K1443" s="93" t="s">
        <v>55</v>
      </c>
      <c r="L1443" s="114">
        <v>43636</v>
      </c>
      <c r="M1443" s="114">
        <v>43736</v>
      </c>
      <c r="N1443" s="114">
        <v>43636</v>
      </c>
      <c r="O1443" s="114">
        <v>43734</v>
      </c>
      <c r="P1443" s="96" t="s">
        <v>3421</v>
      </c>
      <c r="Q1443" s="96"/>
      <c r="R1443" s="90" t="s">
        <v>3422</v>
      </c>
      <c r="S1443" s="90"/>
      <c r="T1443" s="95" t="s">
        <v>66</v>
      </c>
      <c r="U1443" s="90"/>
      <c r="V1443" s="166"/>
    </row>
    <row r="1444" spans="1:22" ht="66" hidden="1" customHeight="1" x14ac:dyDescent="0.25">
      <c r="A1444" s="89" t="s">
        <v>3418</v>
      </c>
      <c r="B1444" s="90" t="s">
        <v>3214</v>
      </c>
      <c r="C1444" s="91" t="s">
        <v>59</v>
      </c>
      <c r="D1444" s="91" t="s">
        <v>59</v>
      </c>
      <c r="E1444" s="92" t="s">
        <v>3423</v>
      </c>
      <c r="F1444" s="90" t="s">
        <v>51</v>
      </c>
      <c r="G1444" s="93" t="s">
        <v>52</v>
      </c>
      <c r="H1444" s="90"/>
      <c r="I1444" s="93" t="s">
        <v>53</v>
      </c>
      <c r="J1444" s="90" t="s">
        <v>62</v>
      </c>
      <c r="K1444" s="93" t="s">
        <v>63</v>
      </c>
      <c r="L1444" s="114">
        <v>43766</v>
      </c>
      <c r="M1444" s="114">
        <v>43766</v>
      </c>
      <c r="N1444" s="94">
        <v>43766</v>
      </c>
      <c r="O1444" s="94">
        <v>43766</v>
      </c>
      <c r="P1444" s="92" t="s">
        <v>3424</v>
      </c>
      <c r="Q1444" s="92"/>
      <c r="R1444" s="90" t="s">
        <v>156</v>
      </c>
      <c r="S1444" s="90"/>
      <c r="T1444" s="95" t="s">
        <v>66</v>
      </c>
      <c r="U1444" s="90"/>
      <c r="V1444" s="180"/>
    </row>
    <row r="1445" spans="1:22" ht="66" hidden="1" customHeight="1" x14ac:dyDescent="0.25">
      <c r="A1445" s="89" t="s">
        <v>3418</v>
      </c>
      <c r="B1445" s="90" t="s">
        <v>3214</v>
      </c>
      <c r="C1445" s="90" t="s">
        <v>3425</v>
      </c>
      <c r="D1445" s="90" t="s">
        <v>3425</v>
      </c>
      <c r="E1445" s="92" t="s">
        <v>3426</v>
      </c>
      <c r="F1445" s="90" t="s">
        <v>3427</v>
      </c>
      <c r="G1445" s="93" t="s">
        <v>52</v>
      </c>
      <c r="H1445" s="90"/>
      <c r="I1445" s="93">
        <v>1</v>
      </c>
      <c r="J1445" s="90" t="s">
        <v>54</v>
      </c>
      <c r="K1445" s="93" t="s">
        <v>55</v>
      </c>
      <c r="L1445" s="114">
        <v>44024</v>
      </c>
      <c r="M1445" s="114">
        <v>44042</v>
      </c>
      <c r="N1445" s="94">
        <v>44030</v>
      </c>
      <c r="O1445" s="94">
        <v>44031</v>
      </c>
      <c r="P1445" s="96" t="s">
        <v>3428</v>
      </c>
      <c r="Q1445" s="92"/>
      <c r="R1445" s="90" t="s">
        <v>3429</v>
      </c>
      <c r="S1445" s="90"/>
      <c r="T1445" s="95" t="s">
        <v>75</v>
      </c>
      <c r="U1445" s="90"/>
    </row>
    <row r="1446" spans="1:22" ht="66" hidden="1" customHeight="1" x14ac:dyDescent="0.25">
      <c r="A1446" s="89" t="s">
        <v>3418</v>
      </c>
      <c r="B1446" s="90" t="s">
        <v>3214</v>
      </c>
      <c r="C1446" s="90" t="s">
        <v>59</v>
      </c>
      <c r="D1446" s="91" t="s">
        <v>59</v>
      </c>
      <c r="E1446" s="92" t="s">
        <v>211</v>
      </c>
      <c r="F1446" s="90" t="s">
        <v>51</v>
      </c>
      <c r="G1446" s="93" t="s">
        <v>52</v>
      </c>
      <c r="H1446" s="90"/>
      <c r="I1446" s="93">
        <v>1</v>
      </c>
      <c r="J1446" s="90" t="s">
        <v>62</v>
      </c>
      <c r="K1446" s="93" t="s">
        <v>63</v>
      </c>
      <c r="L1446" s="114">
        <v>44165</v>
      </c>
      <c r="M1446" s="114">
        <v>44165</v>
      </c>
      <c r="N1446" s="94">
        <v>44165</v>
      </c>
      <c r="O1446" s="94">
        <v>44165</v>
      </c>
      <c r="P1446" s="174" t="s">
        <v>3430</v>
      </c>
      <c r="Q1446" s="92"/>
      <c r="R1446" s="90" t="s">
        <v>1577</v>
      </c>
      <c r="S1446" s="90"/>
      <c r="T1446" s="95" t="s">
        <v>66</v>
      </c>
      <c r="U1446" s="90"/>
    </row>
    <row r="1447" spans="1:22" ht="66" hidden="1" customHeight="1" x14ac:dyDescent="0.25">
      <c r="A1447" s="89" t="s">
        <v>3418</v>
      </c>
      <c r="B1447" s="90" t="s">
        <v>3214</v>
      </c>
      <c r="C1447" s="90" t="s">
        <v>59</v>
      </c>
      <c r="D1447" s="91" t="s">
        <v>59</v>
      </c>
      <c r="E1447" s="92" t="s">
        <v>211</v>
      </c>
      <c r="F1447" s="90" t="s">
        <v>51</v>
      </c>
      <c r="G1447" s="93" t="s">
        <v>52</v>
      </c>
      <c r="H1447" s="90"/>
      <c r="I1447" s="93">
        <v>1</v>
      </c>
      <c r="J1447" s="90" t="s">
        <v>62</v>
      </c>
      <c r="K1447" s="93" t="s">
        <v>63</v>
      </c>
      <c r="L1447" s="114">
        <v>44183</v>
      </c>
      <c r="M1447" s="114">
        <v>44183</v>
      </c>
      <c r="N1447" s="94">
        <v>44183</v>
      </c>
      <c r="O1447" s="94">
        <v>44183</v>
      </c>
      <c r="P1447" s="174" t="s">
        <v>3431</v>
      </c>
      <c r="Q1447" s="92"/>
      <c r="R1447" s="90" t="s">
        <v>1577</v>
      </c>
      <c r="S1447" s="90"/>
      <c r="T1447" s="95" t="s">
        <v>66</v>
      </c>
      <c r="U1447" s="90"/>
    </row>
    <row r="1448" spans="1:22" ht="66" hidden="1" customHeight="1" x14ac:dyDescent="0.25">
      <c r="A1448" s="89" t="s">
        <v>3432</v>
      </c>
      <c r="B1448" s="90" t="s">
        <v>3433</v>
      </c>
      <c r="C1448" s="91" t="s">
        <v>3434</v>
      </c>
      <c r="D1448" s="91"/>
      <c r="E1448" s="92" t="s">
        <v>333</v>
      </c>
      <c r="F1448" s="90" t="s">
        <v>334</v>
      </c>
      <c r="G1448" s="93" t="s">
        <v>168</v>
      </c>
      <c r="H1448" s="90"/>
      <c r="I1448" s="93" t="s">
        <v>53</v>
      </c>
      <c r="J1448" s="90" t="s">
        <v>72</v>
      </c>
      <c r="K1448" s="93" t="s">
        <v>55</v>
      </c>
      <c r="L1448" s="114">
        <v>43800</v>
      </c>
      <c r="M1448" s="114">
        <v>43830</v>
      </c>
      <c r="N1448" s="128">
        <v>43814</v>
      </c>
      <c r="O1448" s="127">
        <v>43826</v>
      </c>
      <c r="P1448" s="129" t="s">
        <v>3435</v>
      </c>
      <c r="Q1448" s="92"/>
      <c r="R1448" s="90" t="s">
        <v>3436</v>
      </c>
      <c r="S1448" s="90"/>
      <c r="T1448" s="95" t="s">
        <v>110</v>
      </c>
      <c r="U1448" s="90"/>
    </row>
    <row r="1449" spans="1:22" ht="66" hidden="1" customHeight="1" x14ac:dyDescent="0.25">
      <c r="A1449" s="89" t="s">
        <v>3432</v>
      </c>
      <c r="B1449" s="90" t="s">
        <v>3433</v>
      </c>
      <c r="C1449" s="91" t="s">
        <v>3434</v>
      </c>
      <c r="D1449" s="91"/>
      <c r="E1449" s="92" t="s">
        <v>333</v>
      </c>
      <c r="F1449" s="90" t="s">
        <v>337</v>
      </c>
      <c r="G1449" s="93" t="s">
        <v>168</v>
      </c>
      <c r="H1449" s="90"/>
      <c r="I1449" s="93" t="s">
        <v>53</v>
      </c>
      <c r="J1449" s="90" t="s">
        <v>72</v>
      </c>
      <c r="K1449" s="93" t="s">
        <v>55</v>
      </c>
      <c r="L1449" s="114">
        <v>43800</v>
      </c>
      <c r="M1449" s="114">
        <v>43830</v>
      </c>
      <c r="N1449" s="128">
        <v>43814</v>
      </c>
      <c r="O1449" s="94">
        <v>43826</v>
      </c>
      <c r="P1449" s="92" t="s">
        <v>3437</v>
      </c>
      <c r="Q1449" s="92"/>
      <c r="R1449" s="90" t="s">
        <v>3438</v>
      </c>
      <c r="S1449" s="90"/>
      <c r="T1449" s="95" t="s">
        <v>110</v>
      </c>
      <c r="U1449" s="90"/>
    </row>
    <row r="1450" spans="1:22" ht="66" hidden="1" customHeight="1" x14ac:dyDescent="0.25">
      <c r="A1450" s="89" t="s">
        <v>3432</v>
      </c>
      <c r="B1450" s="90" t="s">
        <v>3433</v>
      </c>
      <c r="C1450" s="91" t="s">
        <v>3434</v>
      </c>
      <c r="D1450" s="91"/>
      <c r="E1450" s="92" t="s">
        <v>333</v>
      </c>
      <c r="F1450" s="90" t="s">
        <v>502</v>
      </c>
      <c r="G1450" s="93" t="s">
        <v>168</v>
      </c>
      <c r="H1450" s="90"/>
      <c r="I1450" s="93" t="s">
        <v>53</v>
      </c>
      <c r="J1450" s="90" t="s">
        <v>72</v>
      </c>
      <c r="K1450" s="93" t="s">
        <v>55</v>
      </c>
      <c r="L1450" s="114">
        <v>43800</v>
      </c>
      <c r="M1450" s="114">
        <v>43830</v>
      </c>
      <c r="N1450" s="128">
        <v>43814</v>
      </c>
      <c r="O1450" s="94">
        <v>43826</v>
      </c>
      <c r="P1450" s="92" t="s">
        <v>3439</v>
      </c>
      <c r="Q1450" s="92"/>
      <c r="R1450" s="90" t="s">
        <v>3438</v>
      </c>
      <c r="S1450" s="90"/>
      <c r="T1450" s="95"/>
      <c r="U1450" s="90"/>
    </row>
    <row r="1451" spans="1:22" ht="66" hidden="1" customHeight="1" x14ac:dyDescent="0.25">
      <c r="A1451" s="89" t="s">
        <v>3432</v>
      </c>
      <c r="B1451" s="90" t="s">
        <v>3433</v>
      </c>
      <c r="C1451" s="91" t="s">
        <v>3434</v>
      </c>
      <c r="D1451" s="91"/>
      <c r="E1451" s="92" t="s">
        <v>333</v>
      </c>
      <c r="F1451" s="90" t="s">
        <v>334</v>
      </c>
      <c r="G1451" s="93" t="s">
        <v>75</v>
      </c>
      <c r="H1451" s="90"/>
      <c r="I1451" s="93" t="s">
        <v>53</v>
      </c>
      <c r="J1451" s="90" t="s">
        <v>72</v>
      </c>
      <c r="K1451" s="93" t="s">
        <v>55</v>
      </c>
      <c r="L1451" s="114">
        <v>43983</v>
      </c>
      <c r="M1451" s="114">
        <v>44012</v>
      </c>
      <c r="N1451" s="94">
        <v>44006</v>
      </c>
      <c r="O1451" s="94">
        <v>44006</v>
      </c>
      <c r="P1451" s="96" t="s">
        <v>3440</v>
      </c>
      <c r="Q1451" s="92"/>
      <c r="R1451" s="90" t="s">
        <v>2705</v>
      </c>
      <c r="S1451" s="90"/>
      <c r="T1451" s="95"/>
      <c r="U1451" s="90" t="s">
        <v>58</v>
      </c>
      <c r="V1451" s="132"/>
    </row>
    <row r="1452" spans="1:22" ht="66" hidden="1" customHeight="1" x14ac:dyDescent="0.25">
      <c r="A1452" s="89" t="s">
        <v>3432</v>
      </c>
      <c r="B1452" s="90" t="s">
        <v>3433</v>
      </c>
      <c r="C1452" s="91" t="s">
        <v>3434</v>
      </c>
      <c r="D1452" s="91"/>
      <c r="E1452" s="92" t="s">
        <v>333</v>
      </c>
      <c r="F1452" s="90" t="s">
        <v>337</v>
      </c>
      <c r="G1452" s="93" t="s">
        <v>75</v>
      </c>
      <c r="H1452" s="90"/>
      <c r="I1452" s="93" t="s">
        <v>53</v>
      </c>
      <c r="J1452" s="90" t="s">
        <v>72</v>
      </c>
      <c r="K1452" s="93" t="s">
        <v>55</v>
      </c>
      <c r="L1452" s="114">
        <v>43983</v>
      </c>
      <c r="M1452" s="114">
        <v>44012</v>
      </c>
      <c r="N1452" s="94">
        <v>44007</v>
      </c>
      <c r="O1452" s="94">
        <v>44007</v>
      </c>
      <c r="P1452" s="96" t="s">
        <v>3441</v>
      </c>
      <c r="Q1452" s="92"/>
      <c r="R1452" s="90" t="s">
        <v>2705</v>
      </c>
      <c r="S1452" s="90"/>
      <c r="T1452" s="95"/>
      <c r="U1452" s="90" t="s">
        <v>58</v>
      </c>
      <c r="V1452" s="132"/>
    </row>
    <row r="1453" spans="1:22" ht="66" hidden="1" customHeight="1" x14ac:dyDescent="0.25">
      <c r="A1453" s="89" t="s">
        <v>3432</v>
      </c>
      <c r="B1453" s="90" t="s">
        <v>3433</v>
      </c>
      <c r="C1453" s="91" t="s">
        <v>3434</v>
      </c>
      <c r="D1453" s="91"/>
      <c r="E1453" s="92" t="s">
        <v>333</v>
      </c>
      <c r="F1453" s="90" t="s">
        <v>502</v>
      </c>
      <c r="G1453" s="93" t="s">
        <v>75</v>
      </c>
      <c r="H1453" s="90"/>
      <c r="I1453" s="93" t="s">
        <v>53</v>
      </c>
      <c r="J1453" s="90" t="s">
        <v>72</v>
      </c>
      <c r="K1453" s="93" t="s">
        <v>55</v>
      </c>
      <c r="L1453" s="114">
        <v>43983</v>
      </c>
      <c r="M1453" s="114">
        <v>44012</v>
      </c>
      <c r="N1453" s="94">
        <v>44009</v>
      </c>
      <c r="O1453" s="94">
        <v>44009</v>
      </c>
      <c r="P1453" s="96" t="s">
        <v>3442</v>
      </c>
      <c r="Q1453" s="92"/>
      <c r="R1453" s="90" t="s">
        <v>3443</v>
      </c>
      <c r="S1453" s="90"/>
      <c r="T1453" s="95"/>
      <c r="U1453" s="90" t="s">
        <v>58</v>
      </c>
      <c r="V1453" s="132"/>
    </row>
    <row r="1454" spans="1:22" ht="66" hidden="1" customHeight="1" x14ac:dyDescent="0.25">
      <c r="A1454" s="89" t="s">
        <v>3432</v>
      </c>
      <c r="B1454" s="90" t="s">
        <v>3433</v>
      </c>
      <c r="C1454" s="90" t="s">
        <v>59</v>
      </c>
      <c r="D1454" s="90" t="s">
        <v>59</v>
      </c>
      <c r="E1454" s="92" t="s">
        <v>3444</v>
      </c>
      <c r="F1454" s="90" t="s">
        <v>334</v>
      </c>
      <c r="G1454" s="93" t="s">
        <v>52</v>
      </c>
      <c r="H1454" s="90"/>
      <c r="I1454" s="93" t="s">
        <v>53</v>
      </c>
      <c r="J1454" s="90" t="s">
        <v>54</v>
      </c>
      <c r="K1454" s="93" t="s">
        <v>63</v>
      </c>
      <c r="L1454" s="114">
        <v>43911</v>
      </c>
      <c r="M1454" s="114">
        <v>43911</v>
      </c>
      <c r="N1454" s="94">
        <v>43911</v>
      </c>
      <c r="O1454" s="94">
        <v>43911</v>
      </c>
      <c r="P1454" s="92" t="s">
        <v>3445</v>
      </c>
      <c r="Q1454" s="92"/>
      <c r="R1454" s="90" t="s">
        <v>3446</v>
      </c>
      <c r="S1454" s="90"/>
      <c r="T1454" s="95" t="s">
        <v>75</v>
      </c>
      <c r="U1454" s="90"/>
    </row>
    <row r="1455" spans="1:22" ht="66" hidden="1" customHeight="1" x14ac:dyDescent="0.25">
      <c r="A1455" s="89" t="s">
        <v>3432</v>
      </c>
      <c r="B1455" s="90" t="s">
        <v>3447</v>
      </c>
      <c r="C1455" s="90" t="s">
        <v>3434</v>
      </c>
      <c r="D1455" s="90" t="s">
        <v>3434</v>
      </c>
      <c r="E1455" s="92" t="s">
        <v>333</v>
      </c>
      <c r="F1455" s="90" t="s">
        <v>334</v>
      </c>
      <c r="G1455" s="93" t="s">
        <v>52</v>
      </c>
      <c r="H1455" s="90"/>
      <c r="I1455" s="93" t="s">
        <v>53</v>
      </c>
      <c r="J1455" s="90" t="s">
        <v>54</v>
      </c>
      <c r="K1455" s="93" t="s">
        <v>55</v>
      </c>
      <c r="L1455" s="114">
        <v>44006</v>
      </c>
      <c r="M1455" s="114">
        <v>44006</v>
      </c>
      <c r="N1455" s="94">
        <v>44006</v>
      </c>
      <c r="O1455" s="94">
        <v>44006</v>
      </c>
      <c r="P1455" s="96" t="s">
        <v>3440</v>
      </c>
      <c r="Q1455" s="92"/>
      <c r="R1455" s="90" t="s">
        <v>2705</v>
      </c>
      <c r="S1455" s="90"/>
      <c r="T1455" s="95"/>
      <c r="U1455" s="90" t="s">
        <v>58</v>
      </c>
    </row>
    <row r="1456" spans="1:22" ht="66" hidden="1" customHeight="1" x14ac:dyDescent="0.25">
      <c r="A1456" s="89" t="s">
        <v>3432</v>
      </c>
      <c r="B1456" s="90" t="s">
        <v>3447</v>
      </c>
      <c r="C1456" s="90" t="s">
        <v>3434</v>
      </c>
      <c r="D1456" s="90" t="s">
        <v>3434</v>
      </c>
      <c r="E1456" s="92" t="s">
        <v>333</v>
      </c>
      <c r="F1456" s="90" t="s">
        <v>334</v>
      </c>
      <c r="G1456" s="93" t="s">
        <v>52</v>
      </c>
      <c r="H1456" s="90"/>
      <c r="I1456" s="93" t="s">
        <v>53</v>
      </c>
      <c r="J1456" s="90" t="s">
        <v>54</v>
      </c>
      <c r="K1456" s="93" t="s">
        <v>55</v>
      </c>
      <c r="L1456" s="114">
        <v>44007</v>
      </c>
      <c r="M1456" s="114">
        <v>44007</v>
      </c>
      <c r="N1456" s="94">
        <v>44007</v>
      </c>
      <c r="O1456" s="94">
        <v>44007</v>
      </c>
      <c r="P1456" s="96" t="s">
        <v>3441</v>
      </c>
      <c r="Q1456" s="92"/>
      <c r="R1456" s="90" t="s">
        <v>2705</v>
      </c>
      <c r="S1456" s="90"/>
      <c r="T1456" s="95"/>
      <c r="U1456" s="90" t="s">
        <v>58</v>
      </c>
    </row>
    <row r="1457" spans="1:22" ht="66" hidden="1" customHeight="1" x14ac:dyDescent="0.25">
      <c r="A1457" s="89" t="s">
        <v>3432</v>
      </c>
      <c r="B1457" s="90" t="s">
        <v>3447</v>
      </c>
      <c r="C1457" s="90" t="s">
        <v>3434</v>
      </c>
      <c r="D1457" s="90" t="s">
        <v>3434</v>
      </c>
      <c r="E1457" s="92" t="s">
        <v>333</v>
      </c>
      <c r="F1457" s="90" t="s">
        <v>502</v>
      </c>
      <c r="G1457" s="93" t="s">
        <v>52</v>
      </c>
      <c r="H1457" s="90"/>
      <c r="I1457" s="93" t="s">
        <v>53</v>
      </c>
      <c r="J1457" s="90" t="s">
        <v>54</v>
      </c>
      <c r="K1457" s="93" t="s">
        <v>55</v>
      </c>
      <c r="L1457" s="114">
        <v>44009</v>
      </c>
      <c r="M1457" s="114">
        <v>44009</v>
      </c>
      <c r="N1457" s="94">
        <v>44009</v>
      </c>
      <c r="O1457" s="94">
        <v>44009</v>
      </c>
      <c r="P1457" s="96" t="s">
        <v>3442</v>
      </c>
      <c r="Q1457" s="92"/>
      <c r="R1457" s="90" t="s">
        <v>3443</v>
      </c>
      <c r="S1457" s="90"/>
      <c r="T1457" s="95"/>
      <c r="U1457" s="90" t="s">
        <v>58</v>
      </c>
    </row>
    <row r="1458" spans="1:22" ht="66" hidden="1" customHeight="1" x14ac:dyDescent="0.25">
      <c r="A1458" s="89" t="s">
        <v>3432</v>
      </c>
      <c r="B1458" s="90" t="s">
        <v>3447</v>
      </c>
      <c r="C1458" s="90" t="s">
        <v>3434</v>
      </c>
      <c r="D1458" s="90" t="s">
        <v>3434</v>
      </c>
      <c r="E1458" s="92" t="s">
        <v>333</v>
      </c>
      <c r="F1458" s="90" t="s">
        <v>334</v>
      </c>
      <c r="G1458" s="93" t="s">
        <v>52</v>
      </c>
      <c r="H1458" s="90"/>
      <c r="I1458" s="93" t="s">
        <v>53</v>
      </c>
      <c r="J1458" s="90" t="s">
        <v>54</v>
      </c>
      <c r="K1458" s="93" t="s">
        <v>55</v>
      </c>
      <c r="L1458" s="114">
        <v>44002</v>
      </c>
      <c r="M1458" s="114">
        <v>44002</v>
      </c>
      <c r="N1458" s="94">
        <v>44002</v>
      </c>
      <c r="O1458" s="94">
        <v>44002</v>
      </c>
      <c r="P1458" s="96" t="s">
        <v>2704</v>
      </c>
      <c r="Q1458" s="92"/>
      <c r="R1458" s="90" t="s">
        <v>2705</v>
      </c>
      <c r="S1458" s="90"/>
      <c r="T1458" s="95"/>
      <c r="U1458" s="90" t="s">
        <v>58</v>
      </c>
    </row>
    <row r="1459" spans="1:22" ht="66" hidden="1" customHeight="1" x14ac:dyDescent="0.25">
      <c r="A1459" s="89" t="s">
        <v>3448</v>
      </c>
      <c r="B1459" s="90" t="s">
        <v>3449</v>
      </c>
      <c r="C1459" s="90" t="s">
        <v>3450</v>
      </c>
      <c r="D1459" s="90" t="s">
        <v>3450</v>
      </c>
      <c r="E1459" s="92" t="s">
        <v>3451</v>
      </c>
      <c r="F1459" s="90" t="s">
        <v>666</v>
      </c>
      <c r="G1459" s="93" t="s">
        <v>52</v>
      </c>
      <c r="H1459" s="90"/>
      <c r="I1459" s="93" t="s">
        <v>53</v>
      </c>
      <c r="J1459" s="90" t="s">
        <v>54</v>
      </c>
      <c r="K1459" s="93" t="s">
        <v>55</v>
      </c>
      <c r="L1459" s="114">
        <v>44016</v>
      </c>
      <c r="M1459" s="114">
        <v>44016</v>
      </c>
      <c r="N1459" s="94">
        <v>44016</v>
      </c>
      <c r="O1459" s="94">
        <v>44016</v>
      </c>
      <c r="P1459" s="96" t="s">
        <v>3452</v>
      </c>
      <c r="Q1459" s="92"/>
      <c r="R1459" s="90" t="s">
        <v>3453</v>
      </c>
      <c r="S1459" s="90"/>
      <c r="T1459" s="95" t="s">
        <v>75</v>
      </c>
      <c r="U1459" s="90"/>
    </row>
    <row r="1460" spans="1:22" ht="66" hidden="1" customHeight="1" x14ac:dyDescent="0.25">
      <c r="A1460" s="89" t="s">
        <v>3454</v>
      </c>
      <c r="B1460" s="90" t="s">
        <v>10018</v>
      </c>
      <c r="C1460" s="90" t="s">
        <v>3456</v>
      </c>
      <c r="D1460" s="90" t="s">
        <v>3456</v>
      </c>
      <c r="E1460" s="92" t="s">
        <v>3457</v>
      </c>
      <c r="F1460" s="90" t="s">
        <v>334</v>
      </c>
      <c r="G1460" s="93" t="s">
        <v>52</v>
      </c>
      <c r="H1460" s="90"/>
      <c r="I1460" s="93" t="s">
        <v>53</v>
      </c>
      <c r="J1460" s="90" t="s">
        <v>54</v>
      </c>
      <c r="K1460" s="93" t="s">
        <v>55</v>
      </c>
      <c r="L1460" s="114">
        <v>43525</v>
      </c>
      <c r="M1460" s="114">
        <v>43554</v>
      </c>
      <c r="N1460" s="114">
        <v>43545</v>
      </c>
      <c r="O1460" s="114">
        <f>N1460</f>
        <v>43545</v>
      </c>
      <c r="P1460" s="92" t="s">
        <v>3217</v>
      </c>
      <c r="Q1460" s="96"/>
      <c r="R1460" s="90" t="s">
        <v>81</v>
      </c>
      <c r="S1460" s="90"/>
      <c r="T1460" s="95" t="s">
        <v>75</v>
      </c>
      <c r="U1460" s="90"/>
    </row>
    <row r="1461" spans="1:22" ht="66" hidden="1" customHeight="1" x14ac:dyDescent="0.25">
      <c r="A1461" s="89" t="s">
        <v>3454</v>
      </c>
      <c r="B1461" s="90" t="s">
        <v>10019</v>
      </c>
      <c r="C1461" s="90" t="s">
        <v>3459</v>
      </c>
      <c r="D1461" s="90" t="s">
        <v>3459</v>
      </c>
      <c r="E1461" s="92" t="s">
        <v>3460</v>
      </c>
      <c r="F1461" s="90" t="s">
        <v>528</v>
      </c>
      <c r="G1461" s="93" t="s">
        <v>52</v>
      </c>
      <c r="H1461" s="90"/>
      <c r="I1461" s="93" t="s">
        <v>53</v>
      </c>
      <c r="J1461" s="90" t="s">
        <v>54</v>
      </c>
      <c r="K1461" s="93" t="s">
        <v>55</v>
      </c>
      <c r="L1461" s="114">
        <v>43563</v>
      </c>
      <c r="M1461" s="114">
        <f>L1461+10</f>
        <v>43573</v>
      </c>
      <c r="N1461" s="114">
        <v>43563</v>
      </c>
      <c r="O1461" s="114">
        <v>43573</v>
      </c>
      <c r="P1461" s="96" t="s">
        <v>3461</v>
      </c>
      <c r="Q1461" s="96"/>
      <c r="R1461" s="90" t="s">
        <v>74</v>
      </c>
      <c r="S1461" s="90"/>
      <c r="T1461" s="95"/>
      <c r="U1461" s="90" t="s">
        <v>58</v>
      </c>
    </row>
    <row r="1462" spans="1:22" ht="66" hidden="1" customHeight="1" x14ac:dyDescent="0.25">
      <c r="A1462" s="89" t="s">
        <v>3454</v>
      </c>
      <c r="B1462" s="90" t="s">
        <v>10020</v>
      </c>
      <c r="C1462" s="91" t="s">
        <v>59</v>
      </c>
      <c r="D1462" s="91" t="s">
        <v>59</v>
      </c>
      <c r="E1462" s="92" t="s">
        <v>3462</v>
      </c>
      <c r="F1462" s="90" t="s">
        <v>3463</v>
      </c>
      <c r="G1462" s="93" t="s">
        <v>52</v>
      </c>
      <c r="H1462" s="90"/>
      <c r="I1462" s="93" t="s">
        <v>53</v>
      </c>
      <c r="J1462" s="90" t="s">
        <v>54</v>
      </c>
      <c r="K1462" s="93" t="s">
        <v>63</v>
      </c>
      <c r="L1462" s="114">
        <v>43587</v>
      </c>
      <c r="M1462" s="114">
        <v>43587</v>
      </c>
      <c r="N1462" s="114">
        <v>43587</v>
      </c>
      <c r="O1462" s="114">
        <v>43587</v>
      </c>
      <c r="P1462" s="96" t="s">
        <v>3464</v>
      </c>
      <c r="Q1462" s="96"/>
      <c r="R1462" s="90" t="s">
        <v>117</v>
      </c>
      <c r="S1462" s="90"/>
      <c r="T1462" s="95" t="s">
        <v>66</v>
      </c>
      <c r="U1462" s="90"/>
    </row>
    <row r="1463" spans="1:22" ht="66" hidden="1" customHeight="1" x14ac:dyDescent="0.25">
      <c r="A1463" s="89" t="s">
        <v>3454</v>
      </c>
      <c r="B1463" s="90" t="s">
        <v>10020</v>
      </c>
      <c r="C1463" s="91" t="s">
        <v>3465</v>
      </c>
      <c r="D1463" s="91" t="s">
        <v>3465</v>
      </c>
      <c r="E1463" s="92" t="s">
        <v>3466</v>
      </c>
      <c r="F1463" s="90" t="s">
        <v>3463</v>
      </c>
      <c r="G1463" s="93" t="s">
        <v>52</v>
      </c>
      <c r="H1463" s="90"/>
      <c r="I1463" s="93" t="s">
        <v>53</v>
      </c>
      <c r="J1463" s="90" t="s">
        <v>54</v>
      </c>
      <c r="K1463" s="93" t="s">
        <v>55</v>
      </c>
      <c r="L1463" s="114">
        <v>43600</v>
      </c>
      <c r="M1463" s="114">
        <f>L1463+42</f>
        <v>43642</v>
      </c>
      <c r="N1463" s="114">
        <v>43655</v>
      </c>
      <c r="O1463" s="114">
        <v>43655</v>
      </c>
      <c r="P1463" s="96" t="s">
        <v>1050</v>
      </c>
      <c r="Q1463" s="96"/>
      <c r="R1463" s="90" t="s">
        <v>381</v>
      </c>
      <c r="S1463" s="90"/>
      <c r="T1463" s="95" t="s">
        <v>75</v>
      </c>
      <c r="U1463" s="90"/>
    </row>
    <row r="1464" spans="1:22" ht="66" hidden="1" customHeight="1" x14ac:dyDescent="0.25">
      <c r="A1464" s="89" t="s">
        <v>3454</v>
      </c>
      <c r="B1464" s="90" t="s">
        <v>10020</v>
      </c>
      <c r="C1464" s="91" t="s">
        <v>3467</v>
      </c>
      <c r="D1464" s="91" t="s">
        <v>3467</v>
      </c>
      <c r="E1464" s="92" t="s">
        <v>3468</v>
      </c>
      <c r="F1464" s="90" t="s">
        <v>3463</v>
      </c>
      <c r="G1464" s="93" t="s">
        <v>52</v>
      </c>
      <c r="H1464" s="90"/>
      <c r="I1464" s="93" t="s">
        <v>53</v>
      </c>
      <c r="J1464" s="90" t="s">
        <v>54</v>
      </c>
      <c r="K1464" s="93" t="s">
        <v>55</v>
      </c>
      <c r="L1464" s="114">
        <v>43634</v>
      </c>
      <c r="M1464" s="114">
        <f>L1464+42</f>
        <v>43676</v>
      </c>
      <c r="N1464" s="114">
        <v>43689</v>
      </c>
      <c r="O1464" s="114">
        <v>43698</v>
      </c>
      <c r="P1464" s="96" t="s">
        <v>3469</v>
      </c>
      <c r="Q1464" s="96"/>
      <c r="R1464" s="90"/>
      <c r="S1464" s="90"/>
      <c r="T1464" s="95" t="s">
        <v>66</v>
      </c>
      <c r="U1464" s="90"/>
    </row>
    <row r="1465" spans="1:22" ht="66" hidden="1" customHeight="1" x14ac:dyDescent="0.25">
      <c r="A1465" s="89" t="s">
        <v>3454</v>
      </c>
      <c r="B1465" s="90" t="s">
        <v>10018</v>
      </c>
      <c r="C1465" s="91" t="s">
        <v>3470</v>
      </c>
      <c r="D1465" s="91" t="s">
        <v>3471</v>
      </c>
      <c r="E1465" s="92" t="s">
        <v>3472</v>
      </c>
      <c r="F1465" s="90" t="s">
        <v>334</v>
      </c>
      <c r="G1465" s="93" t="s">
        <v>75</v>
      </c>
      <c r="H1465" s="90"/>
      <c r="I1465" s="93" t="s">
        <v>53</v>
      </c>
      <c r="J1465" s="90" t="s">
        <v>72</v>
      </c>
      <c r="K1465" s="93" t="s">
        <v>55</v>
      </c>
      <c r="L1465" s="114">
        <v>43728</v>
      </c>
      <c r="M1465" s="114">
        <f>L1465+160</f>
        <v>43888</v>
      </c>
      <c r="N1465" s="94">
        <v>43838</v>
      </c>
      <c r="O1465" s="94">
        <v>43843</v>
      </c>
      <c r="P1465" s="92" t="s">
        <v>3473</v>
      </c>
      <c r="Q1465" s="92"/>
      <c r="R1465" s="90" t="s">
        <v>3474</v>
      </c>
      <c r="S1465" s="90"/>
      <c r="T1465" s="95" t="s">
        <v>66</v>
      </c>
      <c r="U1465" s="90"/>
    </row>
    <row r="1466" spans="1:22" ht="66" hidden="1" customHeight="1" x14ac:dyDescent="0.25">
      <c r="A1466" s="89" t="s">
        <v>3454</v>
      </c>
      <c r="B1466" s="90" t="s">
        <v>10018</v>
      </c>
      <c r="C1466" s="91" t="s">
        <v>3470</v>
      </c>
      <c r="D1466" s="91" t="s">
        <v>3475</v>
      </c>
      <c r="E1466" s="92" t="s">
        <v>3472</v>
      </c>
      <c r="F1466" s="90" t="s">
        <v>334</v>
      </c>
      <c r="G1466" s="93" t="s">
        <v>75</v>
      </c>
      <c r="H1466" s="90"/>
      <c r="I1466" s="93" t="s">
        <v>53</v>
      </c>
      <c r="J1466" s="90" t="s">
        <v>72</v>
      </c>
      <c r="K1466" s="93" t="s">
        <v>55</v>
      </c>
      <c r="L1466" s="114">
        <v>44013</v>
      </c>
      <c r="M1466" s="114">
        <f>L1466+29</f>
        <v>44042</v>
      </c>
      <c r="N1466" s="94">
        <v>44019</v>
      </c>
      <c r="O1466" s="94">
        <v>44023</v>
      </c>
      <c r="P1466" s="96" t="s">
        <v>3476</v>
      </c>
      <c r="Q1466" s="92"/>
      <c r="R1466" s="90" t="s">
        <v>1134</v>
      </c>
      <c r="S1466" s="90"/>
      <c r="T1466" s="95" t="s">
        <v>66</v>
      </c>
      <c r="U1466" s="90" t="s">
        <v>2075</v>
      </c>
      <c r="V1466" s="132"/>
    </row>
    <row r="1467" spans="1:22" ht="66" hidden="1" customHeight="1" x14ac:dyDescent="0.25">
      <c r="A1467" s="89" t="s">
        <v>3454</v>
      </c>
      <c r="B1467" s="90" t="s">
        <v>10020</v>
      </c>
      <c r="C1467" s="90" t="s">
        <v>3477</v>
      </c>
      <c r="D1467" s="90" t="s">
        <v>3477</v>
      </c>
      <c r="E1467" s="92" t="s">
        <v>3478</v>
      </c>
      <c r="F1467" s="90" t="s">
        <v>3479</v>
      </c>
      <c r="G1467" s="93" t="s">
        <v>52</v>
      </c>
      <c r="H1467" s="90"/>
      <c r="I1467" s="93" t="s">
        <v>53</v>
      </c>
      <c r="J1467" s="90" t="s">
        <v>54</v>
      </c>
      <c r="K1467" s="93" t="s">
        <v>55</v>
      </c>
      <c r="L1467" s="114">
        <v>43950</v>
      </c>
      <c r="M1467" s="114">
        <v>43965</v>
      </c>
      <c r="N1467" s="94">
        <v>44042</v>
      </c>
      <c r="O1467" s="94">
        <v>44042</v>
      </c>
      <c r="P1467" s="92" t="s">
        <v>3480</v>
      </c>
      <c r="Q1467" s="92"/>
      <c r="R1467" s="90" t="s">
        <v>81</v>
      </c>
      <c r="S1467" s="90"/>
      <c r="T1467" s="95" t="s">
        <v>75</v>
      </c>
      <c r="U1467" s="90"/>
    </row>
    <row r="1468" spans="1:22" ht="66" hidden="1" customHeight="1" x14ac:dyDescent="0.25">
      <c r="A1468" s="89" t="s">
        <v>3454</v>
      </c>
      <c r="B1468" s="90" t="s">
        <v>10020</v>
      </c>
      <c r="C1468" s="90" t="s">
        <v>3477</v>
      </c>
      <c r="D1468" s="90" t="s">
        <v>3477</v>
      </c>
      <c r="E1468" s="92" t="s">
        <v>3478</v>
      </c>
      <c r="F1468" s="90" t="s">
        <v>3479</v>
      </c>
      <c r="G1468" s="93" t="s">
        <v>52</v>
      </c>
      <c r="H1468" s="90"/>
      <c r="I1468" s="93" t="s">
        <v>53</v>
      </c>
      <c r="J1468" s="90" t="s">
        <v>54</v>
      </c>
      <c r="K1468" s="93" t="s">
        <v>55</v>
      </c>
      <c r="L1468" s="114">
        <v>43950</v>
      </c>
      <c r="M1468" s="114">
        <v>44227</v>
      </c>
      <c r="N1468" s="94">
        <v>44167</v>
      </c>
      <c r="O1468" s="94">
        <v>44207</v>
      </c>
      <c r="P1468" s="96" t="s">
        <v>3481</v>
      </c>
      <c r="Q1468" s="92"/>
      <c r="R1468" s="90" t="s">
        <v>81</v>
      </c>
      <c r="S1468" s="90"/>
      <c r="T1468" s="181"/>
      <c r="U1468" s="90" t="s">
        <v>3482</v>
      </c>
    </row>
    <row r="1469" spans="1:22" ht="66" hidden="1" customHeight="1" x14ac:dyDescent="0.25">
      <c r="A1469" s="89" t="s">
        <v>3454</v>
      </c>
      <c r="B1469" s="90" t="s">
        <v>10020</v>
      </c>
      <c r="C1469" s="91" t="s">
        <v>59</v>
      </c>
      <c r="D1469" s="91" t="s">
        <v>59</v>
      </c>
      <c r="E1469" s="92" t="s">
        <v>3483</v>
      </c>
      <c r="F1469" s="90" t="s">
        <v>3463</v>
      </c>
      <c r="G1469" s="93" t="s">
        <v>52</v>
      </c>
      <c r="H1469" s="90"/>
      <c r="I1469" s="93" t="s">
        <v>53</v>
      </c>
      <c r="J1469" s="90" t="s">
        <v>62</v>
      </c>
      <c r="K1469" s="93" t="s">
        <v>63</v>
      </c>
      <c r="L1469" s="114">
        <v>43738</v>
      </c>
      <c r="M1469" s="114">
        <v>43738</v>
      </c>
      <c r="N1469" s="94">
        <v>43738</v>
      </c>
      <c r="O1469" s="94">
        <v>43738</v>
      </c>
      <c r="P1469" s="92" t="s">
        <v>3484</v>
      </c>
      <c r="Q1469" s="92"/>
      <c r="R1469" s="90" t="s">
        <v>392</v>
      </c>
      <c r="S1469" s="90"/>
      <c r="T1469" s="95" t="s">
        <v>66</v>
      </c>
      <c r="U1469" s="90"/>
      <c r="V1469" s="132"/>
    </row>
    <row r="1470" spans="1:22" ht="66" hidden="1" customHeight="1" x14ac:dyDescent="0.25">
      <c r="A1470" s="89" t="s">
        <v>3454</v>
      </c>
      <c r="B1470" s="90" t="s">
        <v>10020</v>
      </c>
      <c r="C1470" s="90" t="s">
        <v>3485</v>
      </c>
      <c r="D1470" s="90" t="s">
        <v>3485</v>
      </c>
      <c r="E1470" s="92" t="s">
        <v>3486</v>
      </c>
      <c r="F1470" s="90" t="s">
        <v>3463</v>
      </c>
      <c r="G1470" s="93" t="s">
        <v>52</v>
      </c>
      <c r="H1470" s="90"/>
      <c r="I1470" s="93" t="s">
        <v>53</v>
      </c>
      <c r="J1470" s="90" t="s">
        <v>54</v>
      </c>
      <c r="K1470" s="93" t="s">
        <v>55</v>
      </c>
      <c r="L1470" s="114">
        <v>43738</v>
      </c>
      <c r="M1470" s="114">
        <v>43748</v>
      </c>
      <c r="N1470" s="94">
        <v>43741</v>
      </c>
      <c r="O1470" s="94">
        <v>43742</v>
      </c>
      <c r="P1470" s="92" t="s">
        <v>3487</v>
      </c>
      <c r="Q1470" s="92"/>
      <c r="R1470" s="90" t="s">
        <v>3488</v>
      </c>
      <c r="S1470" s="90"/>
      <c r="T1470" s="95" t="s">
        <v>66</v>
      </c>
      <c r="U1470" s="90"/>
    </row>
    <row r="1471" spans="1:22" ht="66" hidden="1" customHeight="1" x14ac:dyDescent="0.25">
      <c r="A1471" s="89" t="s">
        <v>3454</v>
      </c>
      <c r="B1471" s="90" t="s">
        <v>10020</v>
      </c>
      <c r="C1471" s="91" t="s">
        <v>59</v>
      </c>
      <c r="D1471" s="91" t="s">
        <v>59</v>
      </c>
      <c r="E1471" s="92" t="s">
        <v>3489</v>
      </c>
      <c r="F1471" s="90" t="s">
        <v>3463</v>
      </c>
      <c r="G1471" s="93" t="s">
        <v>52</v>
      </c>
      <c r="H1471" s="90"/>
      <c r="I1471" s="93" t="s">
        <v>53</v>
      </c>
      <c r="J1471" s="90" t="s">
        <v>62</v>
      </c>
      <c r="K1471" s="93" t="s">
        <v>63</v>
      </c>
      <c r="L1471" s="114">
        <v>43761</v>
      </c>
      <c r="M1471" s="114">
        <v>43761</v>
      </c>
      <c r="N1471" s="94">
        <v>43761</v>
      </c>
      <c r="O1471" s="94">
        <v>43761</v>
      </c>
      <c r="P1471" s="92" t="s">
        <v>3490</v>
      </c>
      <c r="Q1471" s="92"/>
      <c r="R1471" s="90" t="s">
        <v>392</v>
      </c>
      <c r="S1471" s="90"/>
      <c r="T1471" s="95" t="s">
        <v>75</v>
      </c>
      <c r="U1471" s="90"/>
      <c r="V1471" s="132"/>
    </row>
    <row r="1472" spans="1:22" ht="66" hidden="1" customHeight="1" x14ac:dyDescent="0.25">
      <c r="A1472" s="89" t="s">
        <v>3454</v>
      </c>
      <c r="B1472" s="90" t="s">
        <v>10021</v>
      </c>
      <c r="C1472" s="90" t="s">
        <v>3493</v>
      </c>
      <c r="D1472" s="90" t="s">
        <v>3493</v>
      </c>
      <c r="E1472" s="92" t="s">
        <v>2484</v>
      </c>
      <c r="F1472" s="90" t="s">
        <v>334</v>
      </c>
      <c r="G1472" s="93" t="s">
        <v>75</v>
      </c>
      <c r="H1472" s="90"/>
      <c r="I1472" s="93" t="s">
        <v>53</v>
      </c>
      <c r="J1472" s="90" t="s">
        <v>54</v>
      </c>
      <c r="K1472" s="93" t="s">
        <v>55</v>
      </c>
      <c r="L1472" s="114">
        <v>43782</v>
      </c>
      <c r="M1472" s="114">
        <v>43783</v>
      </c>
      <c r="N1472" s="94">
        <v>43782</v>
      </c>
      <c r="O1472" s="94">
        <v>43783</v>
      </c>
      <c r="P1472" s="92" t="s">
        <v>3494</v>
      </c>
      <c r="Q1472" s="92"/>
      <c r="R1472" s="90" t="s">
        <v>3495</v>
      </c>
      <c r="S1472" s="90"/>
      <c r="T1472" s="95" t="s">
        <v>75</v>
      </c>
      <c r="U1472" s="90"/>
    </row>
    <row r="1473" spans="1:22" ht="66" hidden="1" customHeight="1" x14ac:dyDescent="0.25">
      <c r="A1473" s="89" t="s">
        <v>3454</v>
      </c>
      <c r="B1473" s="90" t="s">
        <v>10018</v>
      </c>
      <c r="C1473" s="91" t="s">
        <v>59</v>
      </c>
      <c r="D1473" s="91" t="s">
        <v>59</v>
      </c>
      <c r="E1473" s="92" t="s">
        <v>3496</v>
      </c>
      <c r="F1473" s="90" t="s">
        <v>334</v>
      </c>
      <c r="G1473" s="93" t="s">
        <v>52</v>
      </c>
      <c r="H1473" s="90"/>
      <c r="I1473" s="93" t="s">
        <v>53</v>
      </c>
      <c r="J1473" s="90" t="s">
        <v>62</v>
      </c>
      <c r="K1473" s="93" t="s">
        <v>63</v>
      </c>
      <c r="L1473" s="114">
        <v>43903</v>
      </c>
      <c r="M1473" s="114">
        <v>43903</v>
      </c>
      <c r="N1473" s="94">
        <v>43903</v>
      </c>
      <c r="O1473" s="94">
        <v>43903</v>
      </c>
      <c r="P1473" s="92" t="s">
        <v>3497</v>
      </c>
      <c r="Q1473" s="92"/>
      <c r="R1473" s="90" t="s">
        <v>74</v>
      </c>
      <c r="S1473" s="90"/>
      <c r="T1473" s="95" t="s">
        <v>66</v>
      </c>
      <c r="U1473" s="90"/>
      <c r="V1473" s="132"/>
    </row>
    <row r="1474" spans="1:22" ht="66" hidden="1" customHeight="1" x14ac:dyDescent="0.25">
      <c r="A1474" s="89" t="s">
        <v>3454</v>
      </c>
      <c r="B1474" s="90" t="s">
        <v>10018</v>
      </c>
      <c r="C1474" s="90" t="s">
        <v>3498</v>
      </c>
      <c r="D1474" s="90" t="s">
        <v>3498</v>
      </c>
      <c r="E1474" s="92" t="s">
        <v>3499</v>
      </c>
      <c r="F1474" s="90" t="s">
        <v>334</v>
      </c>
      <c r="G1474" s="93" t="s">
        <v>52</v>
      </c>
      <c r="H1474" s="90"/>
      <c r="I1474" s="93" t="s">
        <v>53</v>
      </c>
      <c r="J1474" s="90" t="s">
        <v>54</v>
      </c>
      <c r="K1474" s="93" t="s">
        <v>55</v>
      </c>
      <c r="L1474" s="114">
        <v>43971</v>
      </c>
      <c r="M1474" s="114">
        <v>43971</v>
      </c>
      <c r="N1474" s="94">
        <v>43971</v>
      </c>
      <c r="O1474" s="94">
        <v>43971</v>
      </c>
      <c r="P1474" s="96" t="s">
        <v>3500</v>
      </c>
      <c r="Q1474" s="92"/>
      <c r="R1474" s="90" t="s">
        <v>74</v>
      </c>
      <c r="S1474" s="90"/>
      <c r="T1474" s="95" t="s">
        <v>66</v>
      </c>
      <c r="U1474" s="90"/>
    </row>
    <row r="1475" spans="1:22" ht="66" hidden="1" customHeight="1" x14ac:dyDescent="0.25">
      <c r="A1475" s="89" t="s">
        <v>3454</v>
      </c>
      <c r="B1475" s="90" t="s">
        <v>10021</v>
      </c>
      <c r="C1475" s="90" t="s">
        <v>3501</v>
      </c>
      <c r="D1475" s="90" t="s">
        <v>3501</v>
      </c>
      <c r="E1475" s="92" t="s">
        <v>251</v>
      </c>
      <c r="F1475" s="90" t="s">
        <v>51</v>
      </c>
      <c r="G1475" s="93" t="s">
        <v>52</v>
      </c>
      <c r="H1475" s="90"/>
      <c r="I1475" s="93" t="s">
        <v>53</v>
      </c>
      <c r="J1475" s="90" t="s">
        <v>54</v>
      </c>
      <c r="K1475" s="93" t="s">
        <v>55</v>
      </c>
      <c r="L1475" s="114">
        <v>43980</v>
      </c>
      <c r="M1475" s="114">
        <v>43980</v>
      </c>
      <c r="N1475" s="94">
        <v>43980</v>
      </c>
      <c r="O1475" s="94">
        <v>43980</v>
      </c>
      <c r="P1475" s="96" t="s">
        <v>3502</v>
      </c>
      <c r="Q1475" s="92"/>
      <c r="R1475" s="90" t="s">
        <v>156</v>
      </c>
      <c r="S1475" s="90"/>
      <c r="T1475" s="95" t="s">
        <v>66</v>
      </c>
      <c r="U1475" s="90"/>
    </row>
    <row r="1476" spans="1:22" ht="66" hidden="1" customHeight="1" x14ac:dyDescent="0.25">
      <c r="A1476" s="89" t="s">
        <v>3454</v>
      </c>
      <c r="B1476" s="90" t="s">
        <v>10020</v>
      </c>
      <c r="C1476" s="90" t="s">
        <v>3503</v>
      </c>
      <c r="D1476" s="90" t="s">
        <v>3503</v>
      </c>
      <c r="E1476" s="92" t="s">
        <v>3504</v>
      </c>
      <c r="F1476" s="90" t="s">
        <v>3463</v>
      </c>
      <c r="G1476" s="93" t="s">
        <v>52</v>
      </c>
      <c r="H1476" s="90"/>
      <c r="I1476" s="93" t="s">
        <v>53</v>
      </c>
      <c r="J1476" s="90" t="s">
        <v>54</v>
      </c>
      <c r="K1476" s="93" t="s">
        <v>55</v>
      </c>
      <c r="L1476" s="114">
        <v>44018</v>
      </c>
      <c r="M1476" s="114">
        <v>44020</v>
      </c>
      <c r="N1476" s="94">
        <v>44018</v>
      </c>
      <c r="O1476" s="94">
        <v>44020</v>
      </c>
      <c r="P1476" s="96" t="s">
        <v>3505</v>
      </c>
      <c r="Q1476" s="92"/>
      <c r="R1476" s="90" t="s">
        <v>3506</v>
      </c>
      <c r="S1476" s="90"/>
      <c r="T1476" s="95" t="s">
        <v>66</v>
      </c>
      <c r="U1476" s="90"/>
    </row>
    <row r="1477" spans="1:22" ht="66" hidden="1" customHeight="1" x14ac:dyDescent="0.25">
      <c r="A1477" s="89" t="s">
        <v>3454</v>
      </c>
      <c r="B1477" s="90" t="s">
        <v>10022</v>
      </c>
      <c r="C1477" s="90" t="s">
        <v>3508</v>
      </c>
      <c r="D1477" s="90" t="s">
        <v>3508</v>
      </c>
      <c r="E1477" s="92" t="s">
        <v>3509</v>
      </c>
      <c r="F1477" s="90" t="s">
        <v>148</v>
      </c>
      <c r="G1477" s="93" t="s">
        <v>52</v>
      </c>
      <c r="H1477" s="90"/>
      <c r="I1477" s="93">
        <v>1</v>
      </c>
      <c r="J1477" s="90" t="s">
        <v>54</v>
      </c>
      <c r="K1477" s="93" t="s">
        <v>55</v>
      </c>
      <c r="L1477" s="114">
        <v>44105</v>
      </c>
      <c r="M1477" s="114">
        <v>44165</v>
      </c>
      <c r="N1477" s="94">
        <v>44109</v>
      </c>
      <c r="O1477" s="94">
        <v>44160</v>
      </c>
      <c r="P1477" s="96" t="s">
        <v>3510</v>
      </c>
      <c r="Q1477" s="92"/>
      <c r="R1477" s="90" t="s">
        <v>607</v>
      </c>
      <c r="S1477" s="90"/>
      <c r="T1477" s="95" t="s">
        <v>75</v>
      </c>
      <c r="U1477" s="90"/>
    </row>
    <row r="1478" spans="1:22" ht="66" hidden="1" customHeight="1" x14ac:dyDescent="0.25">
      <c r="A1478" s="89" t="s">
        <v>3454</v>
      </c>
      <c r="B1478" s="90" t="s">
        <v>10020</v>
      </c>
      <c r="C1478" s="90" t="s">
        <v>3511</v>
      </c>
      <c r="D1478" s="90" t="s">
        <v>3511</v>
      </c>
      <c r="E1478" s="92" t="s">
        <v>3512</v>
      </c>
      <c r="F1478" s="90" t="s">
        <v>567</v>
      </c>
      <c r="G1478" s="93" t="s">
        <v>52</v>
      </c>
      <c r="H1478" s="90"/>
      <c r="I1478" s="93">
        <v>1</v>
      </c>
      <c r="J1478" s="90" t="s">
        <v>54</v>
      </c>
      <c r="K1478" s="93" t="s">
        <v>55</v>
      </c>
      <c r="L1478" s="114">
        <v>44093</v>
      </c>
      <c r="M1478" s="114">
        <v>44097</v>
      </c>
      <c r="N1478" s="94">
        <v>44093</v>
      </c>
      <c r="O1478" s="94">
        <v>44094</v>
      </c>
      <c r="P1478" s="96" t="s">
        <v>3513</v>
      </c>
      <c r="Q1478" s="92"/>
      <c r="R1478" s="90" t="s">
        <v>3514</v>
      </c>
      <c r="S1478" s="90"/>
      <c r="T1478" s="95" t="s">
        <v>75</v>
      </c>
      <c r="U1478" s="90"/>
    </row>
    <row r="1479" spans="1:22" ht="66" hidden="1" customHeight="1" x14ac:dyDescent="0.25">
      <c r="A1479" s="89" t="s">
        <v>3454</v>
      </c>
      <c r="B1479" s="90" t="s">
        <v>10018</v>
      </c>
      <c r="C1479" s="90" t="s">
        <v>3515</v>
      </c>
      <c r="D1479" s="90" t="s">
        <v>3516</v>
      </c>
      <c r="E1479" s="92" t="s">
        <v>3472</v>
      </c>
      <c r="F1479" s="90" t="s">
        <v>334</v>
      </c>
      <c r="G1479" s="93" t="s">
        <v>75</v>
      </c>
      <c r="H1479" s="90"/>
      <c r="I1479" s="93">
        <v>1</v>
      </c>
      <c r="J1479" s="90" t="s">
        <v>72</v>
      </c>
      <c r="K1479" s="93" t="s">
        <v>55</v>
      </c>
      <c r="L1479" s="190">
        <v>44136</v>
      </c>
      <c r="M1479" s="190">
        <f>EOMONTH(L1479,0)</f>
        <v>44165</v>
      </c>
      <c r="N1479" s="94">
        <v>44158</v>
      </c>
      <c r="O1479" s="94">
        <v>44164</v>
      </c>
      <c r="P1479" s="96" t="s">
        <v>3517</v>
      </c>
      <c r="Q1479" s="92"/>
      <c r="R1479" s="90" t="s">
        <v>3518</v>
      </c>
      <c r="S1479" s="90"/>
      <c r="T1479" s="95" t="s">
        <v>66</v>
      </c>
      <c r="U1479" s="90"/>
    </row>
    <row r="1480" spans="1:22" ht="66" hidden="1" customHeight="1" x14ac:dyDescent="0.25">
      <c r="A1480" s="89" t="s">
        <v>3454</v>
      </c>
      <c r="B1480" s="90" t="s">
        <v>10018</v>
      </c>
      <c r="C1480" s="90" t="s">
        <v>3515</v>
      </c>
      <c r="D1480" s="90" t="s">
        <v>3519</v>
      </c>
      <c r="E1480" s="92" t="s">
        <v>3472</v>
      </c>
      <c r="F1480" s="90" t="s">
        <v>334</v>
      </c>
      <c r="G1480" s="93" t="s">
        <v>75</v>
      </c>
      <c r="H1480" s="90"/>
      <c r="I1480" s="93">
        <v>1</v>
      </c>
      <c r="J1480" s="90" t="s">
        <v>72</v>
      </c>
      <c r="K1480" s="93" t="s">
        <v>55</v>
      </c>
      <c r="L1480" s="190">
        <v>44317</v>
      </c>
      <c r="M1480" s="190">
        <f>EOMONTH(L1480,0)</f>
        <v>44347</v>
      </c>
      <c r="N1480" s="94">
        <v>44335</v>
      </c>
      <c r="O1480" s="94">
        <v>44339</v>
      </c>
      <c r="P1480" s="96" t="s">
        <v>3520</v>
      </c>
      <c r="Q1480" s="92"/>
      <c r="R1480" s="90" t="s">
        <v>3521</v>
      </c>
      <c r="S1480" s="90"/>
      <c r="T1480" s="95" t="s">
        <v>66</v>
      </c>
      <c r="U1480" s="90"/>
    </row>
    <row r="1481" spans="1:22" ht="66" hidden="1" customHeight="1" x14ac:dyDescent="0.25">
      <c r="A1481" s="89" t="s">
        <v>3454</v>
      </c>
      <c r="B1481" s="90" t="s">
        <v>10020</v>
      </c>
      <c r="C1481" s="90" t="s">
        <v>59</v>
      </c>
      <c r="D1481" s="90" t="s">
        <v>59</v>
      </c>
      <c r="E1481" s="92" t="s">
        <v>211</v>
      </c>
      <c r="F1481" s="90" t="s">
        <v>521</v>
      </c>
      <c r="G1481" s="93" t="s">
        <v>52</v>
      </c>
      <c r="H1481" s="90"/>
      <c r="I1481" s="93">
        <v>1</v>
      </c>
      <c r="J1481" s="90" t="s">
        <v>62</v>
      </c>
      <c r="K1481" s="93" t="s">
        <v>63</v>
      </c>
      <c r="L1481" s="114">
        <v>44101</v>
      </c>
      <c r="M1481" s="114">
        <v>44101</v>
      </c>
      <c r="N1481" s="94">
        <v>44101</v>
      </c>
      <c r="O1481" s="94">
        <v>44101</v>
      </c>
      <c r="P1481" s="96" t="s">
        <v>3522</v>
      </c>
      <c r="Q1481" s="92"/>
      <c r="R1481" s="90" t="s">
        <v>3523</v>
      </c>
      <c r="S1481" s="90"/>
      <c r="T1481" s="95" t="s">
        <v>75</v>
      </c>
      <c r="U1481" s="90"/>
    </row>
    <row r="1482" spans="1:22" ht="66" hidden="1" customHeight="1" x14ac:dyDescent="0.25">
      <c r="A1482" s="89" t="s">
        <v>3454</v>
      </c>
      <c r="B1482" s="90" t="s">
        <v>10020</v>
      </c>
      <c r="C1482" s="90" t="s">
        <v>3524</v>
      </c>
      <c r="D1482" s="90" t="s">
        <v>3524</v>
      </c>
      <c r="E1482" s="92" t="s">
        <v>3525</v>
      </c>
      <c r="F1482" s="90" t="s">
        <v>51</v>
      </c>
      <c r="G1482" s="93" t="s">
        <v>52</v>
      </c>
      <c r="H1482" s="90"/>
      <c r="I1482" s="93">
        <v>1</v>
      </c>
      <c r="J1482" s="90" t="s">
        <v>54</v>
      </c>
      <c r="K1482" s="93" t="s">
        <v>55</v>
      </c>
      <c r="L1482" s="114">
        <v>44206</v>
      </c>
      <c r="M1482" s="114">
        <v>44208</v>
      </c>
      <c r="N1482" s="94">
        <v>44203</v>
      </c>
      <c r="O1482" s="94">
        <v>44205</v>
      </c>
      <c r="P1482" s="174" t="s">
        <v>3526</v>
      </c>
      <c r="Q1482" s="92"/>
      <c r="R1482" s="90" t="s">
        <v>81</v>
      </c>
      <c r="S1482" s="90"/>
      <c r="T1482" s="95" t="s">
        <v>66</v>
      </c>
      <c r="U1482" s="90"/>
    </row>
    <row r="1483" spans="1:22" ht="66" hidden="1" customHeight="1" x14ac:dyDescent="0.25">
      <c r="A1483" s="89" t="s">
        <v>3491</v>
      </c>
      <c r="B1483" s="90" t="s">
        <v>10021</v>
      </c>
      <c r="C1483" s="91" t="s">
        <v>3527</v>
      </c>
      <c r="D1483" s="91" t="s">
        <v>3527</v>
      </c>
      <c r="E1483" s="92" t="s">
        <v>3528</v>
      </c>
      <c r="F1483" s="90" t="s">
        <v>629</v>
      </c>
      <c r="G1483" s="93" t="s">
        <v>52</v>
      </c>
      <c r="H1483" s="90"/>
      <c r="I1483" s="93" t="s">
        <v>53</v>
      </c>
      <c r="J1483" s="90" t="s">
        <v>54</v>
      </c>
      <c r="K1483" s="93" t="s">
        <v>55</v>
      </c>
      <c r="L1483" s="114">
        <v>43572</v>
      </c>
      <c r="M1483" s="114">
        <f>L1483+30</f>
        <v>43602</v>
      </c>
      <c r="N1483" s="114">
        <v>43593</v>
      </c>
      <c r="O1483" s="114">
        <v>43593</v>
      </c>
      <c r="P1483" s="96" t="s">
        <v>3529</v>
      </c>
      <c r="Q1483" s="96"/>
      <c r="R1483" s="90" t="s">
        <v>385</v>
      </c>
      <c r="S1483" s="90"/>
      <c r="T1483" s="95" t="s">
        <v>75</v>
      </c>
      <c r="U1483" s="90"/>
    </row>
    <row r="1484" spans="1:22" ht="66" hidden="1" customHeight="1" x14ac:dyDescent="0.25">
      <c r="A1484" s="89" t="s">
        <v>3491</v>
      </c>
      <c r="B1484" s="90" t="s">
        <v>10021</v>
      </c>
      <c r="C1484" s="90" t="s">
        <v>3527</v>
      </c>
      <c r="D1484" s="90" t="s">
        <v>3527</v>
      </c>
      <c r="E1484" s="92" t="s">
        <v>3530</v>
      </c>
      <c r="F1484" s="90" t="s">
        <v>629</v>
      </c>
      <c r="G1484" s="93" t="s">
        <v>52</v>
      </c>
      <c r="H1484" s="90"/>
      <c r="I1484" s="93" t="s">
        <v>53</v>
      </c>
      <c r="J1484" s="90" t="s">
        <v>54</v>
      </c>
      <c r="K1484" s="93" t="s">
        <v>63</v>
      </c>
      <c r="L1484" s="114">
        <v>43683</v>
      </c>
      <c r="M1484" s="114">
        <v>43683</v>
      </c>
      <c r="N1484" s="94">
        <v>43683</v>
      </c>
      <c r="O1484" s="94">
        <v>43683</v>
      </c>
      <c r="P1484" s="92" t="s">
        <v>3531</v>
      </c>
      <c r="Q1484" s="92"/>
      <c r="R1484" s="90" t="s">
        <v>385</v>
      </c>
      <c r="S1484" s="90"/>
      <c r="T1484" s="95" t="s">
        <v>75</v>
      </c>
      <c r="U1484" s="90"/>
    </row>
    <row r="1485" spans="1:22" ht="66" hidden="1" customHeight="1" x14ac:dyDescent="0.25">
      <c r="A1485" s="89" t="s">
        <v>3491</v>
      </c>
      <c r="B1485" s="90" t="s">
        <v>10021</v>
      </c>
      <c r="C1485" s="90" t="s">
        <v>3532</v>
      </c>
      <c r="D1485" s="90" t="s">
        <v>3532</v>
      </c>
      <c r="E1485" s="92" t="s">
        <v>3533</v>
      </c>
      <c r="F1485" s="90" t="s">
        <v>337</v>
      </c>
      <c r="G1485" s="93" t="s">
        <v>52</v>
      </c>
      <c r="H1485" s="90"/>
      <c r="I1485" s="93" t="s">
        <v>53</v>
      </c>
      <c r="J1485" s="90" t="s">
        <v>54</v>
      </c>
      <c r="K1485" s="93" t="s">
        <v>55</v>
      </c>
      <c r="L1485" s="114">
        <v>44136</v>
      </c>
      <c r="M1485" s="114">
        <f>L1485+29</f>
        <v>44165</v>
      </c>
      <c r="N1485" s="94">
        <v>44138</v>
      </c>
      <c r="O1485" s="94">
        <v>44155</v>
      </c>
      <c r="P1485" s="96" t="s">
        <v>3534</v>
      </c>
      <c r="Q1485" s="92"/>
      <c r="R1485" s="90" t="s">
        <v>1173</v>
      </c>
      <c r="S1485" s="90"/>
      <c r="T1485" s="95" t="s">
        <v>75</v>
      </c>
      <c r="U1485" s="90"/>
    </row>
    <row r="1486" spans="1:22" ht="66" hidden="1" customHeight="1" x14ac:dyDescent="0.25">
      <c r="A1486" s="89" t="s">
        <v>3491</v>
      </c>
      <c r="B1486" s="90" t="s">
        <v>10021</v>
      </c>
      <c r="C1486" s="90" t="s">
        <v>59</v>
      </c>
      <c r="D1486" s="91" t="s">
        <v>59</v>
      </c>
      <c r="E1486" s="92" t="s">
        <v>211</v>
      </c>
      <c r="F1486" s="90" t="s">
        <v>629</v>
      </c>
      <c r="G1486" s="93" t="s">
        <v>52</v>
      </c>
      <c r="H1486" s="90"/>
      <c r="I1486" s="93">
        <v>1</v>
      </c>
      <c r="J1486" s="90" t="s">
        <v>62</v>
      </c>
      <c r="K1486" s="93" t="s">
        <v>63</v>
      </c>
      <c r="L1486" s="114">
        <v>44056</v>
      </c>
      <c r="M1486" s="114">
        <v>44056</v>
      </c>
      <c r="N1486" s="94">
        <v>44056</v>
      </c>
      <c r="O1486" s="94">
        <v>44056</v>
      </c>
      <c r="P1486" s="96" t="s">
        <v>3535</v>
      </c>
      <c r="Q1486" s="92"/>
      <c r="R1486" s="90" t="s">
        <v>3536</v>
      </c>
      <c r="S1486" s="90"/>
      <c r="T1486" s="95" t="s">
        <v>75</v>
      </c>
      <c r="U1486" s="90"/>
    </row>
    <row r="1487" spans="1:22" ht="66" hidden="1" customHeight="1" x14ac:dyDescent="0.25">
      <c r="A1487" s="89" t="s">
        <v>3491</v>
      </c>
      <c r="B1487" s="90" t="s">
        <v>10021</v>
      </c>
      <c r="C1487" s="90" t="s">
        <v>3537</v>
      </c>
      <c r="D1487" s="90" t="s">
        <v>3537</v>
      </c>
      <c r="E1487" s="92" t="s">
        <v>3528</v>
      </c>
      <c r="F1487" s="90" t="s">
        <v>629</v>
      </c>
      <c r="G1487" s="93" t="s">
        <v>52</v>
      </c>
      <c r="H1487" s="90"/>
      <c r="I1487" s="93">
        <v>1</v>
      </c>
      <c r="J1487" s="90" t="s">
        <v>54</v>
      </c>
      <c r="K1487" s="93" t="s">
        <v>55</v>
      </c>
      <c r="L1487" s="114">
        <v>44067</v>
      </c>
      <c r="M1487" s="114">
        <v>44067</v>
      </c>
      <c r="N1487" s="94">
        <v>44067</v>
      </c>
      <c r="O1487" s="94">
        <v>44067</v>
      </c>
      <c r="P1487" s="96" t="s">
        <v>3538</v>
      </c>
      <c r="Q1487" s="92"/>
      <c r="R1487" s="90" t="s">
        <v>2271</v>
      </c>
      <c r="S1487" s="90"/>
      <c r="T1487" s="95" t="s">
        <v>75</v>
      </c>
      <c r="U1487" s="90"/>
    </row>
    <row r="1488" spans="1:22" ht="66" hidden="1" customHeight="1" x14ac:dyDescent="0.25">
      <c r="A1488" s="89" t="s">
        <v>3491</v>
      </c>
      <c r="B1488" s="90" t="s">
        <v>10021</v>
      </c>
      <c r="C1488" s="90" t="s">
        <v>3539</v>
      </c>
      <c r="D1488" s="90" t="s">
        <v>3539</v>
      </c>
      <c r="E1488" s="92" t="s">
        <v>167</v>
      </c>
      <c r="F1488" s="90" t="s">
        <v>51</v>
      </c>
      <c r="G1488" s="93" t="s">
        <v>52</v>
      </c>
      <c r="H1488" s="90"/>
      <c r="I1488" s="93">
        <v>1</v>
      </c>
      <c r="J1488" s="90" t="s">
        <v>72</v>
      </c>
      <c r="K1488" s="93" t="s">
        <v>55</v>
      </c>
      <c r="L1488" s="114">
        <v>44141</v>
      </c>
      <c r="M1488" s="114">
        <v>44142</v>
      </c>
      <c r="N1488" s="94">
        <v>44138</v>
      </c>
      <c r="O1488" s="94">
        <v>44138</v>
      </c>
      <c r="P1488" s="96" t="s">
        <v>3540</v>
      </c>
      <c r="Q1488" s="92"/>
      <c r="R1488" s="90" t="s">
        <v>156</v>
      </c>
      <c r="S1488" s="90"/>
      <c r="T1488" s="95" t="s">
        <v>75</v>
      </c>
      <c r="U1488" s="90"/>
    </row>
    <row r="1489" spans="1:22" ht="66" hidden="1" customHeight="1" x14ac:dyDescent="0.25">
      <c r="A1489" s="89" t="s">
        <v>3541</v>
      </c>
      <c r="B1489" s="90" t="s">
        <v>3542</v>
      </c>
      <c r="C1489" s="90" t="s">
        <v>3543</v>
      </c>
      <c r="D1489" s="90"/>
      <c r="E1489" s="92" t="s">
        <v>333</v>
      </c>
      <c r="F1489" s="90" t="s">
        <v>334</v>
      </c>
      <c r="G1489" s="93" t="s">
        <v>75</v>
      </c>
      <c r="H1489" s="90"/>
      <c r="I1489" s="93">
        <v>1</v>
      </c>
      <c r="J1489" s="90" t="s">
        <v>72</v>
      </c>
      <c r="K1489" s="93" t="s">
        <v>55</v>
      </c>
      <c r="L1489" s="114">
        <v>43983</v>
      </c>
      <c r="M1489" s="114">
        <v>44012</v>
      </c>
      <c r="N1489" s="94">
        <v>44009</v>
      </c>
      <c r="O1489" s="94">
        <v>44011</v>
      </c>
      <c r="P1489" s="96" t="s">
        <v>3544</v>
      </c>
      <c r="Q1489" s="92"/>
      <c r="R1489" s="90" t="s">
        <v>3545</v>
      </c>
      <c r="S1489" s="90"/>
      <c r="T1489" s="95" t="s">
        <v>110</v>
      </c>
      <c r="U1489" s="90"/>
    </row>
    <row r="1490" spans="1:22" ht="66" hidden="1" customHeight="1" x14ac:dyDescent="0.25">
      <c r="A1490" s="89" t="s">
        <v>3541</v>
      </c>
      <c r="B1490" s="90" t="s">
        <v>3542</v>
      </c>
      <c r="C1490" s="90" t="s">
        <v>3543</v>
      </c>
      <c r="D1490" s="90"/>
      <c r="E1490" s="92" t="s">
        <v>333</v>
      </c>
      <c r="F1490" s="90" t="s">
        <v>334</v>
      </c>
      <c r="G1490" s="93" t="s">
        <v>75</v>
      </c>
      <c r="H1490" s="90"/>
      <c r="I1490" s="93">
        <v>1</v>
      </c>
      <c r="J1490" s="90" t="s">
        <v>72</v>
      </c>
      <c r="K1490" s="93" t="s">
        <v>55</v>
      </c>
      <c r="L1490" s="114">
        <v>44166</v>
      </c>
      <c r="M1490" s="114">
        <v>44196</v>
      </c>
      <c r="N1490" s="94">
        <v>44184</v>
      </c>
      <c r="O1490" s="94">
        <v>44187</v>
      </c>
      <c r="P1490" s="96" t="s">
        <v>3546</v>
      </c>
      <c r="Q1490" s="92"/>
      <c r="R1490" s="90" t="s">
        <v>3547</v>
      </c>
      <c r="S1490" s="90"/>
      <c r="T1490" s="95" t="s">
        <v>75</v>
      </c>
      <c r="U1490" s="90"/>
    </row>
    <row r="1491" spans="1:22" ht="66" hidden="1" customHeight="1" x14ac:dyDescent="0.25">
      <c r="A1491" s="89" t="s">
        <v>3541</v>
      </c>
      <c r="B1491" s="90" t="s">
        <v>3542</v>
      </c>
      <c r="C1491" s="90" t="s">
        <v>3543</v>
      </c>
      <c r="D1491" s="90"/>
      <c r="E1491" s="92" t="s">
        <v>333</v>
      </c>
      <c r="F1491" s="90" t="s">
        <v>3548</v>
      </c>
      <c r="G1491" s="93" t="s">
        <v>75</v>
      </c>
      <c r="H1491" s="90"/>
      <c r="I1491" s="93">
        <v>1</v>
      </c>
      <c r="J1491" s="90" t="s">
        <v>72</v>
      </c>
      <c r="K1491" s="93" t="s">
        <v>55</v>
      </c>
      <c r="L1491" s="114">
        <v>43983</v>
      </c>
      <c r="M1491" s="114">
        <v>44012</v>
      </c>
      <c r="N1491" s="94">
        <v>44009</v>
      </c>
      <c r="O1491" s="94">
        <v>44011</v>
      </c>
      <c r="P1491" s="96" t="s">
        <v>3549</v>
      </c>
      <c r="Q1491" s="92"/>
      <c r="R1491" s="90" t="s">
        <v>3545</v>
      </c>
      <c r="S1491" s="90"/>
      <c r="T1491" s="95" t="s">
        <v>110</v>
      </c>
      <c r="U1491" s="90"/>
    </row>
    <row r="1492" spans="1:22" ht="66" hidden="1" customHeight="1" x14ac:dyDescent="0.25">
      <c r="A1492" s="89" t="s">
        <v>3541</v>
      </c>
      <c r="B1492" s="90" t="s">
        <v>3542</v>
      </c>
      <c r="C1492" s="90" t="s">
        <v>3543</v>
      </c>
      <c r="D1492" s="90"/>
      <c r="E1492" s="92" t="s">
        <v>333</v>
      </c>
      <c r="F1492" s="90" t="s">
        <v>3548</v>
      </c>
      <c r="G1492" s="93" t="s">
        <v>75</v>
      </c>
      <c r="H1492" s="90"/>
      <c r="I1492" s="93">
        <v>1</v>
      </c>
      <c r="J1492" s="90" t="s">
        <v>72</v>
      </c>
      <c r="K1492" s="93" t="s">
        <v>55</v>
      </c>
      <c r="L1492" s="114">
        <v>44166</v>
      </c>
      <c r="M1492" s="114">
        <v>44196</v>
      </c>
      <c r="N1492" s="94">
        <v>44187</v>
      </c>
      <c r="O1492" s="94">
        <v>44187</v>
      </c>
      <c r="P1492" s="96" t="s">
        <v>3550</v>
      </c>
      <c r="Q1492" s="92"/>
      <c r="R1492" s="90" t="s">
        <v>1604</v>
      </c>
      <c r="S1492" s="90"/>
      <c r="T1492" s="95" t="s">
        <v>75</v>
      </c>
      <c r="U1492" s="90"/>
    </row>
    <row r="1493" spans="1:22" ht="66" hidden="1" customHeight="1" x14ac:dyDescent="0.25">
      <c r="A1493" s="89" t="s">
        <v>3541</v>
      </c>
      <c r="B1493" s="90" t="s">
        <v>3542</v>
      </c>
      <c r="C1493" s="90" t="s">
        <v>59</v>
      </c>
      <c r="D1493" s="91" t="s">
        <v>59</v>
      </c>
      <c r="E1493" s="92" t="s">
        <v>211</v>
      </c>
      <c r="F1493" s="90" t="s">
        <v>521</v>
      </c>
      <c r="G1493" s="93" t="s">
        <v>52</v>
      </c>
      <c r="H1493" s="90"/>
      <c r="I1493" s="93">
        <v>1</v>
      </c>
      <c r="J1493" s="90" t="s">
        <v>62</v>
      </c>
      <c r="K1493" s="93" t="s">
        <v>63</v>
      </c>
      <c r="L1493" s="114">
        <v>44051</v>
      </c>
      <c r="M1493" s="114">
        <v>44051</v>
      </c>
      <c r="N1493" s="94">
        <v>44051</v>
      </c>
      <c r="O1493" s="94">
        <v>44051</v>
      </c>
      <c r="P1493" s="96" t="s">
        <v>3551</v>
      </c>
      <c r="Q1493" s="92"/>
      <c r="R1493" s="90" t="s">
        <v>392</v>
      </c>
      <c r="S1493" s="90"/>
      <c r="T1493" s="95" t="s">
        <v>66</v>
      </c>
      <c r="U1493" s="90"/>
    </row>
    <row r="1494" spans="1:22" ht="66" hidden="1" customHeight="1" x14ac:dyDescent="0.25">
      <c r="A1494" s="89" t="s">
        <v>3541</v>
      </c>
      <c r="B1494" s="90" t="s">
        <v>3542</v>
      </c>
      <c r="C1494" s="90" t="s">
        <v>59</v>
      </c>
      <c r="D1494" s="91" t="s">
        <v>59</v>
      </c>
      <c r="E1494" s="92" t="s">
        <v>211</v>
      </c>
      <c r="F1494" s="90" t="s">
        <v>521</v>
      </c>
      <c r="G1494" s="93" t="s">
        <v>52</v>
      </c>
      <c r="H1494" s="90"/>
      <c r="I1494" s="93">
        <v>1</v>
      </c>
      <c r="J1494" s="90" t="s">
        <v>62</v>
      </c>
      <c r="K1494" s="93" t="s">
        <v>63</v>
      </c>
      <c r="L1494" s="114">
        <v>44141</v>
      </c>
      <c r="M1494" s="114">
        <v>44141</v>
      </c>
      <c r="N1494" s="94">
        <v>44141</v>
      </c>
      <c r="O1494" s="94">
        <v>44141</v>
      </c>
      <c r="P1494" s="174" t="s">
        <v>3552</v>
      </c>
      <c r="Q1494" s="92"/>
      <c r="R1494" s="90" t="s">
        <v>1721</v>
      </c>
      <c r="S1494" s="90"/>
      <c r="T1494" s="95" t="s">
        <v>75</v>
      </c>
      <c r="U1494" s="90"/>
    </row>
    <row r="1495" spans="1:22" ht="66" hidden="1" customHeight="1" x14ac:dyDescent="0.25">
      <c r="A1495" s="89" t="s">
        <v>10023</v>
      </c>
      <c r="B1495" s="90" t="s">
        <v>3553</v>
      </c>
      <c r="C1495" s="91" t="s">
        <v>59</v>
      </c>
      <c r="D1495" s="91" t="s">
        <v>59</v>
      </c>
      <c r="E1495" s="92" t="s">
        <v>3554</v>
      </c>
      <c r="F1495" s="90" t="s">
        <v>2423</v>
      </c>
      <c r="G1495" s="93" t="s">
        <v>52</v>
      </c>
      <c r="H1495" s="90"/>
      <c r="I1495" s="93" t="s">
        <v>53</v>
      </c>
      <c r="J1495" s="90" t="s">
        <v>62</v>
      </c>
      <c r="K1495" s="93" t="s">
        <v>63</v>
      </c>
      <c r="L1495" s="114">
        <v>43801</v>
      </c>
      <c r="M1495" s="114">
        <v>43801</v>
      </c>
      <c r="N1495" s="94">
        <v>43801</v>
      </c>
      <c r="O1495" s="94">
        <v>43801</v>
      </c>
      <c r="P1495" s="92" t="s">
        <v>3555</v>
      </c>
      <c r="Q1495" s="92"/>
      <c r="R1495" s="90" t="s">
        <v>2402</v>
      </c>
      <c r="S1495" s="90"/>
      <c r="T1495" s="95" t="s">
        <v>75</v>
      </c>
      <c r="U1495" s="90"/>
      <c r="V1495" s="132"/>
    </row>
    <row r="1496" spans="1:22" ht="66" hidden="1" customHeight="1" x14ac:dyDescent="0.25">
      <c r="A1496" s="89" t="s">
        <v>10023</v>
      </c>
      <c r="B1496" s="90" t="s">
        <v>3553</v>
      </c>
      <c r="C1496" s="91" t="s">
        <v>59</v>
      </c>
      <c r="D1496" s="91" t="s">
        <v>59</v>
      </c>
      <c r="E1496" s="92" t="s">
        <v>157</v>
      </c>
      <c r="F1496" s="90" t="s">
        <v>401</v>
      </c>
      <c r="G1496" s="93" t="s">
        <v>52</v>
      </c>
      <c r="H1496" s="90"/>
      <c r="I1496" s="93" t="s">
        <v>53</v>
      </c>
      <c r="J1496" s="90" t="s">
        <v>62</v>
      </c>
      <c r="K1496" s="93" t="s">
        <v>63</v>
      </c>
      <c r="L1496" s="114">
        <v>43813</v>
      </c>
      <c r="M1496" s="114">
        <v>43813</v>
      </c>
      <c r="N1496" s="94">
        <v>43813</v>
      </c>
      <c r="O1496" s="94">
        <v>43813</v>
      </c>
      <c r="P1496" s="92" t="s">
        <v>3556</v>
      </c>
      <c r="Q1496" s="92"/>
      <c r="R1496" s="90" t="s">
        <v>2402</v>
      </c>
      <c r="S1496" s="90"/>
      <c r="T1496" s="95" t="s">
        <v>75</v>
      </c>
      <c r="U1496" s="90"/>
      <c r="V1496" s="132"/>
    </row>
    <row r="1497" spans="1:22" ht="66" hidden="1" customHeight="1" x14ac:dyDescent="0.25">
      <c r="A1497" s="89" t="s">
        <v>10024</v>
      </c>
      <c r="B1497" s="90" t="s">
        <v>3557</v>
      </c>
      <c r="C1497" s="90" t="s">
        <v>59</v>
      </c>
      <c r="D1497" s="90" t="s">
        <v>59</v>
      </c>
      <c r="E1497" s="92" t="s">
        <v>3558</v>
      </c>
      <c r="F1497" s="90" t="s">
        <v>629</v>
      </c>
      <c r="G1497" s="93" t="s">
        <v>52</v>
      </c>
      <c r="H1497" s="90"/>
      <c r="I1497" s="93" t="s">
        <v>53</v>
      </c>
      <c r="J1497" s="90" t="s">
        <v>62</v>
      </c>
      <c r="K1497" s="93" t="s">
        <v>63</v>
      </c>
      <c r="L1497" s="114">
        <v>43678</v>
      </c>
      <c r="M1497" s="114">
        <v>43678</v>
      </c>
      <c r="N1497" s="94">
        <v>43678</v>
      </c>
      <c r="O1497" s="94">
        <v>43678</v>
      </c>
      <c r="P1497" s="92" t="s">
        <v>3559</v>
      </c>
      <c r="Q1497" s="92"/>
      <c r="R1497" s="90" t="s">
        <v>385</v>
      </c>
      <c r="S1497" s="90"/>
      <c r="T1497" s="95" t="s">
        <v>66</v>
      </c>
      <c r="U1497" s="90"/>
      <c r="V1497" s="132"/>
    </row>
    <row r="1498" spans="1:22" ht="66" hidden="1" customHeight="1" x14ac:dyDescent="0.25">
      <c r="A1498" s="89" t="s">
        <v>10024</v>
      </c>
      <c r="B1498" s="90" t="s">
        <v>3557</v>
      </c>
      <c r="C1498" s="90" t="s">
        <v>59</v>
      </c>
      <c r="D1498" s="90" t="s">
        <v>59</v>
      </c>
      <c r="E1498" s="92" t="s">
        <v>3560</v>
      </c>
      <c r="F1498" s="90" t="s">
        <v>629</v>
      </c>
      <c r="G1498" s="93" t="s">
        <v>52</v>
      </c>
      <c r="H1498" s="90"/>
      <c r="I1498" s="93" t="s">
        <v>53</v>
      </c>
      <c r="J1498" s="90" t="s">
        <v>62</v>
      </c>
      <c r="K1498" s="93" t="s">
        <v>63</v>
      </c>
      <c r="L1498" s="114">
        <v>43684</v>
      </c>
      <c r="M1498" s="114">
        <v>43684</v>
      </c>
      <c r="N1498" s="94">
        <v>43684</v>
      </c>
      <c r="O1498" s="94">
        <v>43684</v>
      </c>
      <c r="P1498" s="92" t="s">
        <v>3561</v>
      </c>
      <c r="Q1498" s="92"/>
      <c r="R1498" s="90" t="s">
        <v>109</v>
      </c>
      <c r="S1498" s="90"/>
      <c r="T1498" s="95" t="s">
        <v>66</v>
      </c>
      <c r="U1498" s="90"/>
      <c r="V1498" s="132"/>
    </row>
    <row r="1499" spans="1:22" ht="66" hidden="1" customHeight="1" x14ac:dyDescent="0.25">
      <c r="A1499" s="89" t="s">
        <v>10024</v>
      </c>
      <c r="B1499" s="90" t="s">
        <v>3557</v>
      </c>
      <c r="C1499" s="90" t="s">
        <v>59</v>
      </c>
      <c r="D1499" s="90" t="s">
        <v>59</v>
      </c>
      <c r="E1499" s="92" t="s">
        <v>3560</v>
      </c>
      <c r="F1499" s="90" t="s">
        <v>629</v>
      </c>
      <c r="G1499" s="93" t="s">
        <v>52</v>
      </c>
      <c r="H1499" s="90"/>
      <c r="I1499" s="93" t="s">
        <v>53</v>
      </c>
      <c r="J1499" s="90" t="s">
        <v>62</v>
      </c>
      <c r="K1499" s="93" t="s">
        <v>63</v>
      </c>
      <c r="L1499" s="114">
        <v>43686</v>
      </c>
      <c r="M1499" s="114">
        <v>43686</v>
      </c>
      <c r="N1499" s="94">
        <v>43686</v>
      </c>
      <c r="O1499" s="94">
        <v>43686</v>
      </c>
      <c r="P1499" s="92" t="s">
        <v>3562</v>
      </c>
      <c r="Q1499" s="92"/>
      <c r="R1499" s="90"/>
      <c r="S1499" s="90"/>
      <c r="T1499" s="95"/>
      <c r="U1499" s="90"/>
      <c r="V1499" s="132"/>
    </row>
    <row r="1500" spans="1:22" ht="66" hidden="1" customHeight="1" x14ac:dyDescent="0.25">
      <c r="A1500" s="89" t="s">
        <v>10024</v>
      </c>
      <c r="B1500" s="90" t="s">
        <v>3557</v>
      </c>
      <c r="C1500" s="90" t="s">
        <v>59</v>
      </c>
      <c r="D1500" s="90" t="s">
        <v>59</v>
      </c>
      <c r="E1500" s="92" t="s">
        <v>3530</v>
      </c>
      <c r="F1500" s="90" t="s">
        <v>629</v>
      </c>
      <c r="G1500" s="93" t="s">
        <v>52</v>
      </c>
      <c r="H1500" s="90"/>
      <c r="I1500" s="93" t="s">
        <v>53</v>
      </c>
      <c r="J1500" s="90" t="s">
        <v>62</v>
      </c>
      <c r="K1500" s="93" t="s">
        <v>63</v>
      </c>
      <c r="L1500" s="114">
        <v>43689</v>
      </c>
      <c r="M1500" s="114">
        <v>43689</v>
      </c>
      <c r="N1500" s="94">
        <v>43689</v>
      </c>
      <c r="O1500" s="94">
        <v>43689</v>
      </c>
      <c r="P1500" s="92" t="s">
        <v>3563</v>
      </c>
      <c r="Q1500" s="92"/>
      <c r="R1500" s="90" t="s">
        <v>547</v>
      </c>
      <c r="S1500" s="90"/>
      <c r="T1500" s="95" t="s">
        <v>66</v>
      </c>
      <c r="U1500" s="90"/>
      <c r="V1500" s="132"/>
    </row>
    <row r="1501" spans="1:22" ht="66" hidden="1" customHeight="1" x14ac:dyDescent="0.25">
      <c r="A1501" s="89" t="s">
        <v>10024</v>
      </c>
      <c r="B1501" s="90" t="s">
        <v>3557</v>
      </c>
      <c r="C1501" s="90" t="s">
        <v>3564</v>
      </c>
      <c r="D1501" s="90" t="s">
        <v>3564</v>
      </c>
      <c r="E1501" s="92" t="s">
        <v>3565</v>
      </c>
      <c r="F1501" s="90" t="s">
        <v>629</v>
      </c>
      <c r="G1501" s="93" t="s">
        <v>52</v>
      </c>
      <c r="H1501" s="90"/>
      <c r="I1501" s="93" t="s">
        <v>53</v>
      </c>
      <c r="J1501" s="90" t="s">
        <v>54</v>
      </c>
      <c r="K1501" s="93" t="s">
        <v>63</v>
      </c>
      <c r="L1501" s="114">
        <v>43714</v>
      </c>
      <c r="M1501" s="114">
        <v>43714</v>
      </c>
      <c r="N1501" s="94">
        <v>43714</v>
      </c>
      <c r="O1501" s="94">
        <v>43714</v>
      </c>
      <c r="P1501" s="92" t="s">
        <v>3566</v>
      </c>
      <c r="Q1501" s="92"/>
      <c r="R1501" s="90" t="s">
        <v>385</v>
      </c>
      <c r="S1501" s="90"/>
      <c r="T1501" s="95"/>
      <c r="U1501" s="90"/>
      <c r="V1501" s="131">
        <v>1</v>
      </c>
    </row>
    <row r="1502" spans="1:22" ht="66" hidden="1" customHeight="1" x14ac:dyDescent="0.25">
      <c r="A1502" s="89" t="s">
        <v>10024</v>
      </c>
      <c r="B1502" s="90" t="s">
        <v>3557</v>
      </c>
      <c r="C1502" s="90" t="s">
        <v>3564</v>
      </c>
      <c r="D1502" s="90" t="s">
        <v>3564</v>
      </c>
      <c r="E1502" s="92" t="s">
        <v>3565</v>
      </c>
      <c r="F1502" s="90" t="s">
        <v>629</v>
      </c>
      <c r="G1502" s="93" t="s">
        <v>52</v>
      </c>
      <c r="H1502" s="90"/>
      <c r="I1502" s="93" t="s">
        <v>53</v>
      </c>
      <c r="J1502" s="90" t="s">
        <v>54</v>
      </c>
      <c r="K1502" s="93" t="s">
        <v>63</v>
      </c>
      <c r="L1502" s="114">
        <v>43712</v>
      </c>
      <c r="M1502" s="114">
        <v>43712</v>
      </c>
      <c r="N1502" s="94">
        <v>43712</v>
      </c>
      <c r="O1502" s="94">
        <v>43712</v>
      </c>
      <c r="P1502" s="92" t="s">
        <v>3567</v>
      </c>
      <c r="Q1502" s="92"/>
      <c r="R1502" s="90" t="s">
        <v>385</v>
      </c>
      <c r="S1502" s="90"/>
      <c r="T1502" s="95"/>
      <c r="U1502" s="90"/>
      <c r="V1502" s="131">
        <v>1</v>
      </c>
    </row>
    <row r="1503" spans="1:22" ht="66" hidden="1" customHeight="1" x14ac:dyDescent="0.25">
      <c r="A1503" s="89" t="s">
        <v>10024</v>
      </c>
      <c r="B1503" s="90" t="s">
        <v>3557</v>
      </c>
      <c r="C1503" s="90" t="s">
        <v>3564</v>
      </c>
      <c r="D1503" s="90" t="s">
        <v>3564</v>
      </c>
      <c r="E1503" s="92" t="s">
        <v>3565</v>
      </c>
      <c r="F1503" s="90" t="s">
        <v>629</v>
      </c>
      <c r="G1503" s="93" t="s">
        <v>52</v>
      </c>
      <c r="H1503" s="90"/>
      <c r="I1503" s="93" t="s">
        <v>53</v>
      </c>
      <c r="J1503" s="90" t="s">
        <v>54</v>
      </c>
      <c r="K1503" s="93" t="s">
        <v>63</v>
      </c>
      <c r="L1503" s="114">
        <v>43713</v>
      </c>
      <c r="M1503" s="114">
        <v>43713</v>
      </c>
      <c r="N1503" s="94">
        <v>43713</v>
      </c>
      <c r="O1503" s="94">
        <v>43713</v>
      </c>
      <c r="P1503" s="92" t="s">
        <v>3568</v>
      </c>
      <c r="Q1503" s="92"/>
      <c r="R1503" s="90" t="s">
        <v>385</v>
      </c>
      <c r="S1503" s="90"/>
      <c r="T1503" s="95"/>
      <c r="U1503" s="90"/>
      <c r="V1503" s="131">
        <v>1</v>
      </c>
    </row>
    <row r="1504" spans="1:22" ht="66" hidden="1" customHeight="1" x14ac:dyDescent="0.25">
      <c r="A1504" s="89" t="s">
        <v>10024</v>
      </c>
      <c r="B1504" s="90" t="s">
        <v>3557</v>
      </c>
      <c r="C1504" s="90" t="s">
        <v>59</v>
      </c>
      <c r="D1504" s="90" t="s">
        <v>59</v>
      </c>
      <c r="E1504" s="92" t="s">
        <v>3530</v>
      </c>
      <c r="F1504" s="90" t="s">
        <v>629</v>
      </c>
      <c r="G1504" s="93" t="s">
        <v>52</v>
      </c>
      <c r="H1504" s="90"/>
      <c r="I1504" s="93" t="s">
        <v>53</v>
      </c>
      <c r="J1504" s="90" t="s">
        <v>54</v>
      </c>
      <c r="K1504" s="93" t="s">
        <v>63</v>
      </c>
      <c r="L1504" s="114">
        <v>43694</v>
      </c>
      <c r="M1504" s="114">
        <v>43694</v>
      </c>
      <c r="N1504" s="94">
        <v>43694</v>
      </c>
      <c r="O1504" s="94">
        <v>43694</v>
      </c>
      <c r="P1504" s="92" t="s">
        <v>3569</v>
      </c>
      <c r="Q1504" s="92"/>
      <c r="R1504" s="90" t="s">
        <v>547</v>
      </c>
      <c r="S1504" s="90"/>
      <c r="T1504" s="95"/>
      <c r="U1504" s="90"/>
      <c r="V1504" s="131">
        <v>1</v>
      </c>
    </row>
    <row r="1505" spans="1:22" ht="66" hidden="1" customHeight="1" x14ac:dyDescent="0.25">
      <c r="A1505" s="89" t="s">
        <v>10024</v>
      </c>
      <c r="B1505" s="90" t="s">
        <v>3557</v>
      </c>
      <c r="C1505" s="91" t="s">
        <v>3570</v>
      </c>
      <c r="D1505" s="91" t="s">
        <v>3570</v>
      </c>
      <c r="E1505" s="92" t="s">
        <v>3571</v>
      </c>
      <c r="F1505" s="90" t="s">
        <v>629</v>
      </c>
      <c r="G1505" s="93" t="s">
        <v>52</v>
      </c>
      <c r="H1505" s="90"/>
      <c r="I1505" s="93" t="s">
        <v>53</v>
      </c>
      <c r="J1505" s="90" t="s">
        <v>54</v>
      </c>
      <c r="K1505" s="93" t="s">
        <v>55</v>
      </c>
      <c r="L1505" s="114">
        <v>43733</v>
      </c>
      <c r="M1505" s="114">
        <f>L1505+9</f>
        <v>43742</v>
      </c>
      <c r="N1505" s="94">
        <v>43728</v>
      </c>
      <c r="O1505" s="94">
        <v>43728</v>
      </c>
      <c r="P1505" s="92"/>
      <c r="Q1505" s="92"/>
      <c r="R1505" s="90" t="s">
        <v>392</v>
      </c>
      <c r="S1505" s="90"/>
      <c r="T1505" s="95"/>
      <c r="U1505" s="90"/>
      <c r="V1505" s="131">
        <v>1</v>
      </c>
    </row>
    <row r="1506" spans="1:22" ht="66" hidden="1" customHeight="1" x14ac:dyDescent="0.25">
      <c r="A1506" s="89" t="s">
        <v>10024</v>
      </c>
      <c r="B1506" s="90" t="s">
        <v>3557</v>
      </c>
      <c r="C1506" s="90" t="s">
        <v>3570</v>
      </c>
      <c r="D1506" s="91" t="s">
        <v>3570</v>
      </c>
      <c r="E1506" s="92" t="s">
        <v>3572</v>
      </c>
      <c r="F1506" s="90" t="s">
        <v>629</v>
      </c>
      <c r="G1506" s="93" t="s">
        <v>52</v>
      </c>
      <c r="H1506" s="90"/>
      <c r="I1506" s="93" t="s">
        <v>53</v>
      </c>
      <c r="J1506" s="90" t="s">
        <v>54</v>
      </c>
      <c r="K1506" s="93" t="s">
        <v>55</v>
      </c>
      <c r="L1506" s="114">
        <v>43734</v>
      </c>
      <c r="M1506" s="114">
        <v>43734</v>
      </c>
      <c r="N1506" s="94">
        <v>43734</v>
      </c>
      <c r="O1506" s="94">
        <v>43734</v>
      </c>
      <c r="P1506" s="92" t="s">
        <v>3573</v>
      </c>
      <c r="Q1506" s="92"/>
      <c r="R1506" s="90" t="s">
        <v>392</v>
      </c>
      <c r="S1506" s="90"/>
      <c r="T1506" s="95" t="s">
        <v>110</v>
      </c>
      <c r="U1506" s="90"/>
    </row>
    <row r="1507" spans="1:22" ht="66" hidden="1" customHeight="1" x14ac:dyDescent="0.25">
      <c r="A1507" s="89" t="s">
        <v>10024</v>
      </c>
      <c r="B1507" s="90" t="s">
        <v>3557</v>
      </c>
      <c r="C1507" s="90" t="s">
        <v>3564</v>
      </c>
      <c r="D1507" s="90" t="s">
        <v>3564</v>
      </c>
      <c r="E1507" s="92" t="s">
        <v>3574</v>
      </c>
      <c r="F1507" s="90" t="s">
        <v>629</v>
      </c>
      <c r="G1507" s="93" t="s">
        <v>52</v>
      </c>
      <c r="H1507" s="90"/>
      <c r="I1507" s="93" t="s">
        <v>53</v>
      </c>
      <c r="J1507" s="90" t="s">
        <v>62</v>
      </c>
      <c r="K1507" s="93" t="s">
        <v>55</v>
      </c>
      <c r="L1507" s="114">
        <v>43734</v>
      </c>
      <c r="M1507" s="114">
        <v>43734</v>
      </c>
      <c r="N1507" s="94">
        <v>43734</v>
      </c>
      <c r="O1507" s="94">
        <v>43734</v>
      </c>
      <c r="P1507" s="92" t="s">
        <v>3575</v>
      </c>
      <c r="Q1507" s="92"/>
      <c r="R1507" s="90" t="s">
        <v>392</v>
      </c>
      <c r="S1507" s="90"/>
      <c r="T1507" s="95" t="s">
        <v>110</v>
      </c>
      <c r="U1507" s="90"/>
      <c r="V1507" s="132"/>
    </row>
    <row r="1508" spans="1:22" ht="66" hidden="1" customHeight="1" x14ac:dyDescent="0.25">
      <c r="A1508" s="89" t="s">
        <v>10024</v>
      </c>
      <c r="B1508" s="90" t="s">
        <v>3557</v>
      </c>
      <c r="C1508" s="91" t="s">
        <v>59</v>
      </c>
      <c r="D1508" s="90" t="s">
        <v>59</v>
      </c>
      <c r="E1508" s="92" t="s">
        <v>211</v>
      </c>
      <c r="F1508" s="90" t="s">
        <v>401</v>
      </c>
      <c r="G1508" s="93" t="s">
        <v>52</v>
      </c>
      <c r="H1508" s="90"/>
      <c r="I1508" s="93" t="s">
        <v>53</v>
      </c>
      <c r="J1508" s="90" t="s">
        <v>62</v>
      </c>
      <c r="K1508" s="93" t="s">
        <v>55</v>
      </c>
      <c r="L1508" s="114">
        <v>43727</v>
      </c>
      <c r="M1508" s="114">
        <v>43727</v>
      </c>
      <c r="N1508" s="94">
        <v>43727</v>
      </c>
      <c r="O1508" s="94">
        <v>43727</v>
      </c>
      <c r="P1508" s="92" t="s">
        <v>3576</v>
      </c>
      <c r="Q1508" s="92"/>
      <c r="R1508" s="90" t="s">
        <v>392</v>
      </c>
      <c r="S1508" s="90"/>
      <c r="T1508" s="95"/>
      <c r="U1508" s="90"/>
      <c r="V1508" s="132"/>
    </row>
    <row r="1509" spans="1:22" ht="66" hidden="1" customHeight="1" x14ac:dyDescent="0.25">
      <c r="A1509" s="89" t="s">
        <v>10024</v>
      </c>
      <c r="B1509" s="90" t="s">
        <v>3557</v>
      </c>
      <c r="C1509" s="90" t="s">
        <v>3564</v>
      </c>
      <c r="D1509" s="90" t="s">
        <v>3564</v>
      </c>
      <c r="E1509" s="92" t="s">
        <v>3574</v>
      </c>
      <c r="F1509" s="90" t="s">
        <v>629</v>
      </c>
      <c r="G1509" s="93" t="s">
        <v>52</v>
      </c>
      <c r="H1509" s="90"/>
      <c r="I1509" s="93" t="s">
        <v>53</v>
      </c>
      <c r="J1509" s="90" t="s">
        <v>62</v>
      </c>
      <c r="K1509" s="93" t="s">
        <v>55</v>
      </c>
      <c r="L1509" s="114">
        <v>43731</v>
      </c>
      <c r="M1509" s="114">
        <v>43731</v>
      </c>
      <c r="N1509" s="94">
        <v>43731</v>
      </c>
      <c r="O1509" s="94">
        <v>43731</v>
      </c>
      <c r="P1509" s="92" t="s">
        <v>3577</v>
      </c>
      <c r="Q1509" s="92" t="s">
        <v>3578</v>
      </c>
      <c r="R1509" s="90" t="s">
        <v>392</v>
      </c>
      <c r="S1509" s="90"/>
      <c r="T1509" s="95"/>
      <c r="U1509" s="90"/>
      <c r="V1509" s="132"/>
    </row>
    <row r="1510" spans="1:22" ht="66" hidden="1" customHeight="1" x14ac:dyDescent="0.25">
      <c r="A1510" s="89" t="s">
        <v>10024</v>
      </c>
      <c r="B1510" s="90" t="s">
        <v>3557</v>
      </c>
      <c r="C1510" s="91" t="s">
        <v>59</v>
      </c>
      <c r="D1510" s="91" t="s">
        <v>59</v>
      </c>
      <c r="E1510" s="92" t="s">
        <v>3579</v>
      </c>
      <c r="F1510" s="90" t="s">
        <v>401</v>
      </c>
      <c r="G1510" s="93" t="s">
        <v>52</v>
      </c>
      <c r="H1510" s="90"/>
      <c r="I1510" s="93" t="s">
        <v>53</v>
      </c>
      <c r="J1510" s="90" t="s">
        <v>62</v>
      </c>
      <c r="K1510" s="93" t="s">
        <v>55</v>
      </c>
      <c r="L1510" s="114">
        <v>43735</v>
      </c>
      <c r="M1510" s="114">
        <v>43735</v>
      </c>
      <c r="N1510" s="94">
        <v>43735</v>
      </c>
      <c r="O1510" s="94">
        <v>43735</v>
      </c>
      <c r="P1510" s="92" t="s">
        <v>3580</v>
      </c>
      <c r="Q1510" s="92"/>
      <c r="R1510" s="90"/>
      <c r="S1510" s="90"/>
      <c r="T1510" s="95"/>
      <c r="U1510" s="90"/>
      <c r="V1510" s="132"/>
    </row>
    <row r="1511" spans="1:22" ht="66" hidden="1" customHeight="1" x14ac:dyDescent="0.25">
      <c r="A1511" s="89" t="s">
        <v>10024</v>
      </c>
      <c r="B1511" s="90" t="s">
        <v>3557</v>
      </c>
      <c r="C1511" s="91" t="s">
        <v>59</v>
      </c>
      <c r="D1511" s="91" t="s">
        <v>59</v>
      </c>
      <c r="E1511" s="92" t="s">
        <v>3581</v>
      </c>
      <c r="F1511" s="90" t="s">
        <v>401</v>
      </c>
      <c r="G1511" s="93" t="s">
        <v>52</v>
      </c>
      <c r="H1511" s="90"/>
      <c r="I1511" s="93" t="s">
        <v>53</v>
      </c>
      <c r="J1511" s="90" t="s">
        <v>62</v>
      </c>
      <c r="K1511" s="93" t="s">
        <v>55</v>
      </c>
      <c r="L1511" s="114">
        <v>43725</v>
      </c>
      <c r="M1511" s="114">
        <v>43725</v>
      </c>
      <c r="N1511" s="94">
        <v>43725</v>
      </c>
      <c r="O1511" s="94">
        <v>43725</v>
      </c>
      <c r="P1511" s="92" t="s">
        <v>3582</v>
      </c>
      <c r="Q1511" s="92"/>
      <c r="R1511" s="90"/>
      <c r="S1511" s="90"/>
      <c r="T1511" s="95"/>
      <c r="U1511" s="90"/>
      <c r="V1511" s="132"/>
    </row>
    <row r="1512" spans="1:22" ht="66" hidden="1" customHeight="1" x14ac:dyDescent="0.25">
      <c r="A1512" s="89" t="s">
        <v>10024</v>
      </c>
      <c r="B1512" s="90" t="s">
        <v>3557</v>
      </c>
      <c r="C1512" s="91" t="s">
        <v>59</v>
      </c>
      <c r="D1512" s="91" t="s">
        <v>59</v>
      </c>
      <c r="E1512" s="92" t="s">
        <v>3581</v>
      </c>
      <c r="F1512" s="90" t="s">
        <v>401</v>
      </c>
      <c r="G1512" s="93" t="s">
        <v>52</v>
      </c>
      <c r="H1512" s="90"/>
      <c r="I1512" s="93" t="s">
        <v>53</v>
      </c>
      <c r="J1512" s="90" t="s">
        <v>62</v>
      </c>
      <c r="K1512" s="93" t="s">
        <v>55</v>
      </c>
      <c r="L1512" s="114">
        <v>43728</v>
      </c>
      <c r="M1512" s="114">
        <v>43728</v>
      </c>
      <c r="N1512" s="94">
        <v>43728</v>
      </c>
      <c r="O1512" s="94">
        <v>43728</v>
      </c>
      <c r="P1512" s="92" t="s">
        <v>3583</v>
      </c>
      <c r="Q1512" s="92"/>
      <c r="R1512" s="90" t="s">
        <v>392</v>
      </c>
      <c r="S1512" s="90"/>
      <c r="T1512" s="95"/>
      <c r="U1512" s="90"/>
      <c r="V1512" s="132"/>
    </row>
    <row r="1513" spans="1:22" ht="66" hidden="1" customHeight="1" x14ac:dyDescent="0.25">
      <c r="A1513" s="89" t="s">
        <v>10024</v>
      </c>
      <c r="B1513" s="90" t="s">
        <v>3557</v>
      </c>
      <c r="C1513" s="91" t="s">
        <v>59</v>
      </c>
      <c r="D1513" s="91" t="s">
        <v>59</v>
      </c>
      <c r="E1513" s="92" t="s">
        <v>157</v>
      </c>
      <c r="F1513" s="90" t="s">
        <v>401</v>
      </c>
      <c r="G1513" s="93" t="s">
        <v>52</v>
      </c>
      <c r="H1513" s="90"/>
      <c r="I1513" s="93" t="s">
        <v>53</v>
      </c>
      <c r="J1513" s="90" t="s">
        <v>62</v>
      </c>
      <c r="K1513" s="93" t="s">
        <v>55</v>
      </c>
      <c r="L1513" s="114">
        <v>43738</v>
      </c>
      <c r="M1513" s="114">
        <v>43738</v>
      </c>
      <c r="N1513" s="94">
        <v>43738</v>
      </c>
      <c r="O1513" s="94">
        <v>43738</v>
      </c>
      <c r="P1513" s="92" t="s">
        <v>3584</v>
      </c>
      <c r="Q1513" s="92"/>
      <c r="R1513" s="90"/>
      <c r="S1513" s="90"/>
      <c r="T1513" s="95"/>
      <c r="U1513" s="90"/>
      <c r="V1513" s="132"/>
    </row>
    <row r="1514" spans="1:22" ht="66" hidden="1" customHeight="1" x14ac:dyDescent="0.25">
      <c r="A1514" s="89" t="s">
        <v>10024</v>
      </c>
      <c r="B1514" s="90" t="s">
        <v>3557</v>
      </c>
      <c r="C1514" s="90" t="s">
        <v>3564</v>
      </c>
      <c r="D1514" s="90" t="s">
        <v>3564</v>
      </c>
      <c r="E1514" s="92" t="s">
        <v>3574</v>
      </c>
      <c r="F1514" s="90" t="s">
        <v>629</v>
      </c>
      <c r="G1514" s="93" t="s">
        <v>52</v>
      </c>
      <c r="H1514" s="90"/>
      <c r="I1514" s="93" t="s">
        <v>53</v>
      </c>
      <c r="J1514" s="90" t="s">
        <v>62</v>
      </c>
      <c r="K1514" s="93" t="s">
        <v>55</v>
      </c>
      <c r="L1514" s="114">
        <v>43739</v>
      </c>
      <c r="M1514" s="114">
        <v>43739</v>
      </c>
      <c r="N1514" s="94">
        <v>43739</v>
      </c>
      <c r="O1514" s="94">
        <v>43739</v>
      </c>
      <c r="P1514" s="92" t="s">
        <v>3585</v>
      </c>
      <c r="Q1514" s="92" t="s">
        <v>3586</v>
      </c>
      <c r="R1514" s="90" t="s">
        <v>392</v>
      </c>
      <c r="S1514" s="90"/>
      <c r="T1514" s="95"/>
      <c r="U1514" s="90"/>
      <c r="V1514" s="132"/>
    </row>
    <row r="1515" spans="1:22" ht="66" hidden="1" customHeight="1" x14ac:dyDescent="0.25">
      <c r="A1515" s="89" t="s">
        <v>10024</v>
      </c>
      <c r="B1515" s="90" t="s">
        <v>3557</v>
      </c>
      <c r="C1515" s="90" t="s">
        <v>3564</v>
      </c>
      <c r="D1515" s="90" t="s">
        <v>3564</v>
      </c>
      <c r="E1515" s="92" t="s">
        <v>3574</v>
      </c>
      <c r="F1515" s="90" t="s">
        <v>629</v>
      </c>
      <c r="G1515" s="93" t="s">
        <v>52</v>
      </c>
      <c r="H1515" s="90"/>
      <c r="I1515" s="93" t="s">
        <v>53</v>
      </c>
      <c r="J1515" s="90" t="s">
        <v>62</v>
      </c>
      <c r="K1515" s="93" t="s">
        <v>55</v>
      </c>
      <c r="L1515" s="114">
        <v>43740</v>
      </c>
      <c r="M1515" s="114">
        <v>43740</v>
      </c>
      <c r="N1515" s="94">
        <v>43740</v>
      </c>
      <c r="O1515" s="94">
        <v>43740</v>
      </c>
      <c r="P1515" s="92" t="s">
        <v>3587</v>
      </c>
      <c r="Q1515" s="92" t="s">
        <v>3588</v>
      </c>
      <c r="R1515" s="90" t="s">
        <v>392</v>
      </c>
      <c r="S1515" s="90"/>
      <c r="T1515" s="95"/>
      <c r="U1515" s="90"/>
      <c r="V1515" s="132"/>
    </row>
    <row r="1516" spans="1:22" ht="66" hidden="1" customHeight="1" x14ac:dyDescent="0.25">
      <c r="A1516" s="89" t="s">
        <v>10024</v>
      </c>
      <c r="B1516" s="90" t="s">
        <v>3557</v>
      </c>
      <c r="C1516" s="90" t="s">
        <v>3589</v>
      </c>
      <c r="D1516" s="90" t="s">
        <v>3590</v>
      </c>
      <c r="E1516" s="92" t="s">
        <v>605</v>
      </c>
      <c r="F1516" s="90" t="s">
        <v>3591</v>
      </c>
      <c r="G1516" s="93" t="s">
        <v>75</v>
      </c>
      <c r="H1516" s="90"/>
      <c r="I1516" s="93" t="s">
        <v>53</v>
      </c>
      <c r="J1516" s="90" t="s">
        <v>72</v>
      </c>
      <c r="K1516" s="93" t="s">
        <v>55</v>
      </c>
      <c r="L1516" s="114">
        <v>43787</v>
      </c>
      <c r="M1516" s="114">
        <v>43787</v>
      </c>
      <c r="N1516" s="94">
        <v>43787</v>
      </c>
      <c r="O1516" s="94">
        <v>43787</v>
      </c>
      <c r="P1516" s="92" t="s">
        <v>3592</v>
      </c>
      <c r="Q1516" s="92" t="s">
        <v>3593</v>
      </c>
      <c r="R1516" s="90" t="s">
        <v>3594</v>
      </c>
      <c r="S1516" s="90"/>
      <c r="T1516" s="95" t="s">
        <v>75</v>
      </c>
      <c r="U1516" s="90"/>
    </row>
    <row r="1517" spans="1:22" ht="66" hidden="1" customHeight="1" x14ac:dyDescent="0.25">
      <c r="A1517" s="89" t="s">
        <v>10024</v>
      </c>
      <c r="B1517" s="90" t="s">
        <v>3557</v>
      </c>
      <c r="C1517" s="90" t="s">
        <v>3589</v>
      </c>
      <c r="D1517" s="90" t="s">
        <v>3595</v>
      </c>
      <c r="E1517" s="92" t="s">
        <v>605</v>
      </c>
      <c r="F1517" s="90" t="s">
        <v>2382</v>
      </c>
      <c r="G1517" s="93" t="s">
        <v>75</v>
      </c>
      <c r="H1517" s="90"/>
      <c r="I1517" s="93" t="s">
        <v>53</v>
      </c>
      <c r="J1517" s="90" t="s">
        <v>72</v>
      </c>
      <c r="K1517" s="93" t="s">
        <v>55</v>
      </c>
      <c r="L1517" s="114">
        <v>43788</v>
      </c>
      <c r="M1517" s="114">
        <v>43789</v>
      </c>
      <c r="N1517" s="94">
        <v>43788</v>
      </c>
      <c r="O1517" s="94">
        <v>43789</v>
      </c>
      <c r="P1517" s="92" t="s">
        <v>3596</v>
      </c>
      <c r="Q1517" s="92" t="s">
        <v>3597</v>
      </c>
      <c r="R1517" s="90" t="s">
        <v>3594</v>
      </c>
      <c r="S1517" s="90"/>
      <c r="T1517" s="95" t="s">
        <v>75</v>
      </c>
      <c r="U1517" s="90"/>
    </row>
    <row r="1518" spans="1:22" ht="66" hidden="1" customHeight="1" x14ac:dyDescent="0.25">
      <c r="A1518" s="89" t="s">
        <v>10024</v>
      </c>
      <c r="B1518" s="90" t="s">
        <v>3557</v>
      </c>
      <c r="C1518" s="91" t="s">
        <v>3598</v>
      </c>
      <c r="D1518" s="91" t="s">
        <v>3598</v>
      </c>
      <c r="E1518" s="92" t="s">
        <v>3599</v>
      </c>
      <c r="F1518" s="90" t="s">
        <v>629</v>
      </c>
      <c r="G1518" s="93" t="s">
        <v>52</v>
      </c>
      <c r="H1518" s="90"/>
      <c r="I1518" s="93" t="s">
        <v>53</v>
      </c>
      <c r="J1518" s="90" t="s">
        <v>54</v>
      </c>
      <c r="K1518" s="93" t="s">
        <v>55</v>
      </c>
      <c r="L1518" s="114">
        <v>43817</v>
      </c>
      <c r="M1518" s="114">
        <v>43817</v>
      </c>
      <c r="N1518" s="94">
        <v>43817</v>
      </c>
      <c r="O1518" s="94">
        <v>43817</v>
      </c>
      <c r="P1518" s="92" t="s">
        <v>3600</v>
      </c>
      <c r="Q1518" s="92" t="s">
        <v>3601</v>
      </c>
      <c r="R1518" s="90" t="s">
        <v>392</v>
      </c>
      <c r="S1518" s="90"/>
      <c r="T1518" s="95"/>
      <c r="U1518" s="90"/>
      <c r="V1518" s="131">
        <v>1</v>
      </c>
    </row>
    <row r="1519" spans="1:22" ht="66" hidden="1" customHeight="1" x14ac:dyDescent="0.25">
      <c r="A1519" s="89" t="s">
        <v>10024</v>
      </c>
      <c r="B1519" s="90" t="s">
        <v>3557</v>
      </c>
      <c r="C1519" s="91" t="s">
        <v>3598</v>
      </c>
      <c r="D1519" s="91" t="s">
        <v>3598</v>
      </c>
      <c r="E1519" s="92" t="s">
        <v>3602</v>
      </c>
      <c r="F1519" s="90" t="s">
        <v>629</v>
      </c>
      <c r="G1519" s="93" t="s">
        <v>52</v>
      </c>
      <c r="H1519" s="90"/>
      <c r="I1519" s="93" t="s">
        <v>53</v>
      </c>
      <c r="J1519" s="90" t="s">
        <v>54</v>
      </c>
      <c r="K1519" s="93" t="s">
        <v>55</v>
      </c>
      <c r="L1519" s="114">
        <v>43816</v>
      </c>
      <c r="M1519" s="114">
        <v>43816</v>
      </c>
      <c r="N1519" s="94">
        <v>43817</v>
      </c>
      <c r="O1519" s="94">
        <v>43817</v>
      </c>
      <c r="P1519" s="92" t="s">
        <v>3603</v>
      </c>
      <c r="Q1519" s="92"/>
      <c r="R1519" s="90" t="s">
        <v>463</v>
      </c>
      <c r="S1519" s="90"/>
      <c r="T1519" s="95"/>
      <c r="U1519" s="90"/>
      <c r="V1519" s="131">
        <v>1</v>
      </c>
    </row>
    <row r="1520" spans="1:22" ht="66" hidden="1" customHeight="1" x14ac:dyDescent="0.25">
      <c r="A1520" s="89" t="s">
        <v>10024</v>
      </c>
      <c r="B1520" s="90" t="s">
        <v>3557</v>
      </c>
      <c r="C1520" s="156" t="s">
        <v>3589</v>
      </c>
      <c r="D1520" s="156" t="s">
        <v>3604</v>
      </c>
      <c r="E1520" s="157" t="s">
        <v>605</v>
      </c>
      <c r="F1520" s="155" t="s">
        <v>3605</v>
      </c>
      <c r="G1520" s="158" t="s">
        <v>172</v>
      </c>
      <c r="H1520" s="155" t="s">
        <v>3606</v>
      </c>
      <c r="I1520" s="158" t="s">
        <v>53</v>
      </c>
      <c r="J1520" s="155" t="s">
        <v>72</v>
      </c>
      <c r="K1520" s="158" t="s">
        <v>55</v>
      </c>
      <c r="L1520" s="190">
        <v>43809</v>
      </c>
      <c r="M1520" s="190">
        <v>43812</v>
      </c>
      <c r="N1520" s="127">
        <v>43809</v>
      </c>
      <c r="O1520" s="127">
        <v>43812</v>
      </c>
      <c r="P1520" s="124" t="s">
        <v>3607</v>
      </c>
      <c r="Q1520" s="157" t="s">
        <v>3608</v>
      </c>
      <c r="R1520" s="155" t="s">
        <v>3609</v>
      </c>
      <c r="S1520" s="155"/>
      <c r="T1520" s="95" t="s">
        <v>75</v>
      </c>
      <c r="U1520" s="155"/>
      <c r="V1520" s="160"/>
    </row>
    <row r="1521" spans="1:22" ht="66" hidden="1" customHeight="1" x14ac:dyDescent="0.25">
      <c r="A1521" s="89" t="s">
        <v>10024</v>
      </c>
      <c r="B1521" s="90" t="s">
        <v>3557</v>
      </c>
      <c r="C1521" s="156" t="s">
        <v>3589</v>
      </c>
      <c r="D1521" s="156" t="s">
        <v>3604</v>
      </c>
      <c r="E1521" s="157" t="s">
        <v>605</v>
      </c>
      <c r="F1521" s="155" t="s">
        <v>3605</v>
      </c>
      <c r="G1521" s="158" t="s">
        <v>172</v>
      </c>
      <c r="H1521" s="155" t="s">
        <v>3610</v>
      </c>
      <c r="I1521" s="158" t="s">
        <v>53</v>
      </c>
      <c r="J1521" s="155" t="s">
        <v>72</v>
      </c>
      <c r="K1521" s="158" t="s">
        <v>55</v>
      </c>
      <c r="L1521" s="190">
        <v>43809</v>
      </c>
      <c r="M1521" s="190">
        <v>43812</v>
      </c>
      <c r="N1521" s="127">
        <v>43809</v>
      </c>
      <c r="O1521" s="127">
        <v>43812</v>
      </c>
      <c r="P1521" s="124" t="s">
        <v>3611</v>
      </c>
      <c r="Q1521" s="157" t="s">
        <v>3608</v>
      </c>
      <c r="R1521" s="155" t="s">
        <v>3609</v>
      </c>
      <c r="S1521" s="155"/>
      <c r="T1521" s="95" t="s">
        <v>75</v>
      </c>
      <c r="U1521" s="155"/>
      <c r="V1521" s="160"/>
    </row>
    <row r="1522" spans="1:22" ht="66" hidden="1" customHeight="1" x14ac:dyDescent="0.25">
      <c r="A1522" s="89" t="s">
        <v>10024</v>
      </c>
      <c r="B1522" s="90" t="s">
        <v>3557</v>
      </c>
      <c r="C1522" s="156" t="s">
        <v>3589</v>
      </c>
      <c r="D1522" s="156" t="s">
        <v>3604</v>
      </c>
      <c r="E1522" s="157" t="s">
        <v>605</v>
      </c>
      <c r="F1522" s="155" t="s">
        <v>3605</v>
      </c>
      <c r="G1522" s="158" t="s">
        <v>172</v>
      </c>
      <c r="H1522" s="155" t="s">
        <v>3612</v>
      </c>
      <c r="I1522" s="158" t="s">
        <v>53</v>
      </c>
      <c r="J1522" s="155" t="s">
        <v>72</v>
      </c>
      <c r="K1522" s="158" t="s">
        <v>55</v>
      </c>
      <c r="L1522" s="190">
        <v>43809</v>
      </c>
      <c r="M1522" s="190">
        <v>43812</v>
      </c>
      <c r="N1522" s="127">
        <v>43809</v>
      </c>
      <c r="O1522" s="127">
        <v>43812</v>
      </c>
      <c r="P1522" s="124" t="s">
        <v>3613</v>
      </c>
      <c r="Q1522" s="157" t="s">
        <v>3608</v>
      </c>
      <c r="R1522" s="155" t="s">
        <v>3609</v>
      </c>
      <c r="S1522" s="155"/>
      <c r="T1522" s="95" t="s">
        <v>75</v>
      </c>
      <c r="U1522" s="155"/>
      <c r="V1522" s="160"/>
    </row>
    <row r="1523" spans="1:22" ht="66" hidden="1" customHeight="1" x14ac:dyDescent="0.25">
      <c r="A1523" s="89" t="s">
        <v>10024</v>
      </c>
      <c r="B1523" s="90" t="s">
        <v>3557</v>
      </c>
      <c r="C1523" s="156" t="s">
        <v>3589</v>
      </c>
      <c r="D1523" s="156" t="s">
        <v>3604</v>
      </c>
      <c r="E1523" s="157" t="s">
        <v>605</v>
      </c>
      <c r="F1523" s="155" t="s">
        <v>3605</v>
      </c>
      <c r="G1523" s="158" t="s">
        <v>172</v>
      </c>
      <c r="H1523" s="155" t="s">
        <v>3614</v>
      </c>
      <c r="I1523" s="158" t="s">
        <v>53</v>
      </c>
      <c r="J1523" s="155" t="s">
        <v>72</v>
      </c>
      <c r="K1523" s="158" t="s">
        <v>55</v>
      </c>
      <c r="L1523" s="190">
        <v>43809</v>
      </c>
      <c r="M1523" s="190">
        <v>43812</v>
      </c>
      <c r="N1523" s="127">
        <v>43809</v>
      </c>
      <c r="O1523" s="127">
        <v>43812</v>
      </c>
      <c r="P1523" s="124" t="s">
        <v>3613</v>
      </c>
      <c r="Q1523" s="157" t="s">
        <v>3608</v>
      </c>
      <c r="R1523" s="155" t="s">
        <v>3609</v>
      </c>
      <c r="S1523" s="155"/>
      <c r="T1523" s="95" t="s">
        <v>75</v>
      </c>
      <c r="U1523" s="155"/>
      <c r="V1523" s="160"/>
    </row>
    <row r="1524" spans="1:22" ht="66" hidden="1" customHeight="1" x14ac:dyDescent="0.25">
      <c r="A1524" s="89" t="s">
        <v>10024</v>
      </c>
      <c r="B1524" s="90" t="s">
        <v>3557</v>
      </c>
      <c r="C1524" s="156" t="s">
        <v>3589</v>
      </c>
      <c r="D1524" s="156" t="s">
        <v>3604</v>
      </c>
      <c r="E1524" s="157" t="s">
        <v>605</v>
      </c>
      <c r="F1524" s="155" t="s">
        <v>3605</v>
      </c>
      <c r="G1524" s="158" t="s">
        <v>172</v>
      </c>
      <c r="H1524" s="155" t="s">
        <v>3615</v>
      </c>
      <c r="I1524" s="158" t="s">
        <v>53</v>
      </c>
      <c r="J1524" s="155" t="s">
        <v>72</v>
      </c>
      <c r="K1524" s="158" t="s">
        <v>55</v>
      </c>
      <c r="L1524" s="190">
        <v>43809</v>
      </c>
      <c r="M1524" s="190">
        <v>43812</v>
      </c>
      <c r="N1524" s="127">
        <v>43809</v>
      </c>
      <c r="O1524" s="127">
        <v>43812</v>
      </c>
      <c r="P1524" s="124" t="s">
        <v>3613</v>
      </c>
      <c r="Q1524" s="157" t="s">
        <v>3608</v>
      </c>
      <c r="R1524" s="155" t="s">
        <v>3609</v>
      </c>
      <c r="S1524" s="155"/>
      <c r="T1524" s="95" t="s">
        <v>75</v>
      </c>
      <c r="U1524" s="155"/>
      <c r="V1524" s="160"/>
    </row>
    <row r="1525" spans="1:22" ht="66" hidden="1" customHeight="1" x14ac:dyDescent="0.25">
      <c r="A1525" s="89" t="s">
        <v>10024</v>
      </c>
      <c r="B1525" s="90" t="s">
        <v>3557</v>
      </c>
      <c r="C1525" s="156" t="s">
        <v>3589</v>
      </c>
      <c r="D1525" s="156" t="s">
        <v>3604</v>
      </c>
      <c r="E1525" s="157" t="s">
        <v>605</v>
      </c>
      <c r="F1525" s="155" t="s">
        <v>3605</v>
      </c>
      <c r="G1525" s="158" t="s">
        <v>172</v>
      </c>
      <c r="H1525" s="155" t="s">
        <v>3616</v>
      </c>
      <c r="I1525" s="158" t="s">
        <v>53</v>
      </c>
      <c r="J1525" s="155" t="s">
        <v>72</v>
      </c>
      <c r="K1525" s="158" t="s">
        <v>55</v>
      </c>
      <c r="L1525" s="190">
        <v>43809</v>
      </c>
      <c r="M1525" s="190">
        <v>43812</v>
      </c>
      <c r="N1525" s="127">
        <v>43809</v>
      </c>
      <c r="O1525" s="127">
        <v>43812</v>
      </c>
      <c r="P1525" s="124" t="s">
        <v>3613</v>
      </c>
      <c r="Q1525" s="157" t="s">
        <v>3608</v>
      </c>
      <c r="R1525" s="155" t="s">
        <v>3609</v>
      </c>
      <c r="S1525" s="155"/>
      <c r="T1525" s="95" t="s">
        <v>75</v>
      </c>
      <c r="U1525" s="155"/>
      <c r="V1525" s="160"/>
    </row>
    <row r="1526" spans="1:22" ht="66" hidden="1" customHeight="1" x14ac:dyDescent="0.25">
      <c r="A1526" s="89" t="s">
        <v>10024</v>
      </c>
      <c r="B1526" s="90" t="s">
        <v>3557</v>
      </c>
      <c r="C1526" s="156" t="s">
        <v>3589</v>
      </c>
      <c r="D1526" s="156" t="s">
        <v>3604</v>
      </c>
      <c r="E1526" s="157" t="s">
        <v>605</v>
      </c>
      <c r="F1526" s="155" t="s">
        <v>3605</v>
      </c>
      <c r="G1526" s="158" t="s">
        <v>172</v>
      </c>
      <c r="H1526" s="155" t="s">
        <v>3617</v>
      </c>
      <c r="I1526" s="158" t="s">
        <v>53</v>
      </c>
      <c r="J1526" s="155" t="s">
        <v>72</v>
      </c>
      <c r="K1526" s="158" t="s">
        <v>55</v>
      </c>
      <c r="L1526" s="190">
        <v>43809</v>
      </c>
      <c r="M1526" s="190">
        <v>43812</v>
      </c>
      <c r="N1526" s="127">
        <v>43809</v>
      </c>
      <c r="O1526" s="127">
        <v>43812</v>
      </c>
      <c r="P1526" s="124" t="s">
        <v>3613</v>
      </c>
      <c r="Q1526" s="157" t="s">
        <v>3608</v>
      </c>
      <c r="R1526" s="155" t="s">
        <v>3609</v>
      </c>
      <c r="S1526" s="155"/>
      <c r="T1526" s="95" t="s">
        <v>75</v>
      </c>
      <c r="U1526" s="155"/>
      <c r="V1526" s="160"/>
    </row>
    <row r="1527" spans="1:22" ht="66" hidden="1" customHeight="1" x14ac:dyDescent="0.25">
      <c r="A1527" s="89" t="s">
        <v>10024</v>
      </c>
      <c r="B1527" s="90" t="s">
        <v>3557</v>
      </c>
      <c r="C1527" s="156" t="s">
        <v>3589</v>
      </c>
      <c r="D1527" s="156" t="s">
        <v>3604</v>
      </c>
      <c r="E1527" s="157" t="s">
        <v>605</v>
      </c>
      <c r="F1527" s="155" t="s">
        <v>3605</v>
      </c>
      <c r="G1527" s="158" t="s">
        <v>172</v>
      </c>
      <c r="H1527" s="155" t="s">
        <v>3618</v>
      </c>
      <c r="I1527" s="158" t="s">
        <v>53</v>
      </c>
      <c r="J1527" s="155" t="s">
        <v>72</v>
      </c>
      <c r="K1527" s="158" t="s">
        <v>55</v>
      </c>
      <c r="L1527" s="190">
        <v>43809</v>
      </c>
      <c r="M1527" s="190">
        <v>43812</v>
      </c>
      <c r="N1527" s="127">
        <v>43809</v>
      </c>
      <c r="O1527" s="127">
        <v>43812</v>
      </c>
      <c r="P1527" s="124" t="s">
        <v>3613</v>
      </c>
      <c r="Q1527" s="157" t="s">
        <v>3608</v>
      </c>
      <c r="R1527" s="155" t="s">
        <v>3609</v>
      </c>
      <c r="S1527" s="155"/>
      <c r="T1527" s="95" t="s">
        <v>75</v>
      </c>
      <c r="U1527" s="155"/>
      <c r="V1527" s="160"/>
    </row>
    <row r="1528" spans="1:22" ht="66" hidden="1" customHeight="1" x14ac:dyDescent="0.25">
      <c r="A1528" s="89" t="s">
        <v>10024</v>
      </c>
      <c r="B1528" s="90" t="s">
        <v>3557</v>
      </c>
      <c r="C1528" s="156" t="s">
        <v>3589</v>
      </c>
      <c r="D1528" s="156" t="s">
        <v>3604</v>
      </c>
      <c r="E1528" s="157" t="s">
        <v>605</v>
      </c>
      <c r="F1528" s="155" t="s">
        <v>3605</v>
      </c>
      <c r="G1528" s="158" t="s">
        <v>172</v>
      </c>
      <c r="H1528" s="155" t="s">
        <v>3619</v>
      </c>
      <c r="I1528" s="158" t="s">
        <v>53</v>
      </c>
      <c r="J1528" s="155" t="s">
        <v>72</v>
      </c>
      <c r="K1528" s="158" t="s">
        <v>55</v>
      </c>
      <c r="L1528" s="190">
        <v>43809</v>
      </c>
      <c r="M1528" s="190">
        <v>43812</v>
      </c>
      <c r="N1528" s="127">
        <v>43809</v>
      </c>
      <c r="O1528" s="127">
        <v>43812</v>
      </c>
      <c r="P1528" s="124" t="s">
        <v>3613</v>
      </c>
      <c r="Q1528" s="157" t="s">
        <v>3608</v>
      </c>
      <c r="R1528" s="155" t="s">
        <v>3609</v>
      </c>
      <c r="S1528" s="155"/>
      <c r="T1528" s="95" t="s">
        <v>75</v>
      </c>
      <c r="U1528" s="155"/>
      <c r="V1528" s="160"/>
    </row>
    <row r="1529" spans="1:22" ht="66" hidden="1" customHeight="1" x14ac:dyDescent="0.25">
      <c r="A1529" s="89" t="s">
        <v>10024</v>
      </c>
      <c r="B1529" s="90" t="s">
        <v>3557</v>
      </c>
      <c r="C1529" s="156" t="s">
        <v>3589</v>
      </c>
      <c r="D1529" s="156" t="s">
        <v>3604</v>
      </c>
      <c r="E1529" s="157" t="s">
        <v>605</v>
      </c>
      <c r="F1529" s="155" t="s">
        <v>3605</v>
      </c>
      <c r="G1529" s="158" t="s">
        <v>172</v>
      </c>
      <c r="H1529" s="155" t="s">
        <v>3620</v>
      </c>
      <c r="I1529" s="158" t="s">
        <v>53</v>
      </c>
      <c r="J1529" s="155" t="s">
        <v>72</v>
      </c>
      <c r="K1529" s="158" t="s">
        <v>55</v>
      </c>
      <c r="L1529" s="190">
        <v>43809</v>
      </c>
      <c r="M1529" s="190">
        <v>43812</v>
      </c>
      <c r="N1529" s="127">
        <v>43809</v>
      </c>
      <c r="O1529" s="127">
        <v>43812</v>
      </c>
      <c r="P1529" s="124" t="s">
        <v>3613</v>
      </c>
      <c r="Q1529" s="157" t="s">
        <v>3608</v>
      </c>
      <c r="R1529" s="155" t="s">
        <v>3609</v>
      </c>
      <c r="S1529" s="155"/>
      <c r="T1529" s="95" t="s">
        <v>75</v>
      </c>
      <c r="U1529" s="155"/>
      <c r="V1529" s="160"/>
    </row>
    <row r="1530" spans="1:22" ht="66" hidden="1" customHeight="1" x14ac:dyDescent="0.25">
      <c r="A1530" s="89" t="s">
        <v>10024</v>
      </c>
      <c r="B1530" s="90" t="s">
        <v>3557</v>
      </c>
      <c r="C1530" s="156" t="s">
        <v>3589</v>
      </c>
      <c r="D1530" s="156" t="s">
        <v>3604</v>
      </c>
      <c r="E1530" s="157" t="s">
        <v>605</v>
      </c>
      <c r="F1530" s="155" t="s">
        <v>3605</v>
      </c>
      <c r="G1530" s="158" t="s">
        <v>172</v>
      </c>
      <c r="H1530" s="155" t="s">
        <v>3621</v>
      </c>
      <c r="I1530" s="158" t="s">
        <v>53</v>
      </c>
      <c r="J1530" s="155" t="s">
        <v>72</v>
      </c>
      <c r="K1530" s="158" t="s">
        <v>55</v>
      </c>
      <c r="L1530" s="190">
        <v>43809</v>
      </c>
      <c r="M1530" s="190">
        <v>43812</v>
      </c>
      <c r="N1530" s="127">
        <v>43809</v>
      </c>
      <c r="O1530" s="127">
        <v>43812</v>
      </c>
      <c r="P1530" s="124" t="s">
        <v>3613</v>
      </c>
      <c r="Q1530" s="157" t="s">
        <v>3608</v>
      </c>
      <c r="R1530" s="155" t="s">
        <v>3609</v>
      </c>
      <c r="S1530" s="155"/>
      <c r="T1530" s="95" t="s">
        <v>75</v>
      </c>
      <c r="U1530" s="155"/>
      <c r="V1530" s="160"/>
    </row>
    <row r="1531" spans="1:22" ht="66" hidden="1" customHeight="1" x14ac:dyDescent="0.25">
      <c r="A1531" s="89" t="s">
        <v>10024</v>
      </c>
      <c r="B1531" s="90" t="s">
        <v>3557</v>
      </c>
      <c r="C1531" s="91" t="s">
        <v>3589</v>
      </c>
      <c r="D1531" s="91" t="s">
        <v>3622</v>
      </c>
      <c r="E1531" s="92" t="s">
        <v>605</v>
      </c>
      <c r="F1531" s="90" t="s">
        <v>2463</v>
      </c>
      <c r="G1531" s="93" t="s">
        <v>172</v>
      </c>
      <c r="H1531" s="90" t="s">
        <v>3623</v>
      </c>
      <c r="I1531" s="93" t="s">
        <v>53</v>
      </c>
      <c r="J1531" s="90" t="s">
        <v>72</v>
      </c>
      <c r="K1531" s="93" t="s">
        <v>55</v>
      </c>
      <c r="L1531" s="114">
        <v>43800</v>
      </c>
      <c r="M1531" s="114">
        <v>43830</v>
      </c>
      <c r="N1531" s="94">
        <v>43811</v>
      </c>
      <c r="O1531" s="94">
        <v>43816</v>
      </c>
      <c r="P1531" s="96" t="s">
        <v>3624</v>
      </c>
      <c r="Q1531" s="92" t="s">
        <v>3625</v>
      </c>
      <c r="R1531" s="90" t="s">
        <v>3626</v>
      </c>
      <c r="S1531" s="90"/>
      <c r="T1531" s="95" t="s">
        <v>75</v>
      </c>
      <c r="U1531" s="90"/>
    </row>
    <row r="1532" spans="1:22" ht="66" hidden="1" customHeight="1" x14ac:dyDescent="0.25">
      <c r="A1532" s="89" t="s">
        <v>10024</v>
      </c>
      <c r="B1532" s="90" t="s">
        <v>3557</v>
      </c>
      <c r="C1532" s="91" t="s">
        <v>3589</v>
      </c>
      <c r="D1532" s="91" t="s">
        <v>3622</v>
      </c>
      <c r="E1532" s="92" t="s">
        <v>605</v>
      </c>
      <c r="F1532" s="90" t="s">
        <v>2463</v>
      </c>
      <c r="G1532" s="93" t="s">
        <v>172</v>
      </c>
      <c r="H1532" s="90" t="s">
        <v>3627</v>
      </c>
      <c r="I1532" s="93" t="s">
        <v>53</v>
      </c>
      <c r="J1532" s="90" t="s">
        <v>72</v>
      </c>
      <c r="K1532" s="93" t="s">
        <v>55</v>
      </c>
      <c r="L1532" s="114">
        <v>43800</v>
      </c>
      <c r="M1532" s="114">
        <v>43830</v>
      </c>
      <c r="N1532" s="94">
        <v>43811</v>
      </c>
      <c r="O1532" s="94">
        <v>43816</v>
      </c>
      <c r="P1532" s="96" t="s">
        <v>3628</v>
      </c>
      <c r="Q1532" s="92" t="s">
        <v>3625</v>
      </c>
      <c r="R1532" s="90" t="s">
        <v>3629</v>
      </c>
      <c r="S1532" s="90"/>
      <c r="T1532" s="95" t="s">
        <v>66</v>
      </c>
      <c r="U1532" s="90"/>
    </row>
    <row r="1533" spans="1:22" ht="66" hidden="1" customHeight="1" x14ac:dyDescent="0.25">
      <c r="A1533" s="89" t="s">
        <v>10024</v>
      </c>
      <c r="B1533" s="90" t="s">
        <v>3557</v>
      </c>
      <c r="C1533" s="91" t="s">
        <v>3589</v>
      </c>
      <c r="D1533" s="91" t="s">
        <v>3622</v>
      </c>
      <c r="E1533" s="92" t="s">
        <v>605</v>
      </c>
      <c r="F1533" s="90" t="s">
        <v>2463</v>
      </c>
      <c r="G1533" s="93" t="s">
        <v>172</v>
      </c>
      <c r="H1533" s="90" t="s">
        <v>3630</v>
      </c>
      <c r="I1533" s="93" t="s">
        <v>53</v>
      </c>
      <c r="J1533" s="90" t="s">
        <v>72</v>
      </c>
      <c r="K1533" s="93" t="s">
        <v>55</v>
      </c>
      <c r="L1533" s="114">
        <v>43800</v>
      </c>
      <c r="M1533" s="114">
        <v>43830</v>
      </c>
      <c r="N1533" s="94">
        <v>43811</v>
      </c>
      <c r="O1533" s="94">
        <v>43816</v>
      </c>
      <c r="P1533" s="96" t="s">
        <v>3631</v>
      </c>
      <c r="Q1533" s="92"/>
      <c r="R1533" s="90" t="s">
        <v>3629</v>
      </c>
      <c r="S1533" s="90"/>
      <c r="T1533" s="95" t="s">
        <v>75</v>
      </c>
      <c r="U1533" s="90"/>
    </row>
    <row r="1534" spans="1:22" ht="66" hidden="1" customHeight="1" x14ac:dyDescent="0.25">
      <c r="A1534" s="89" t="s">
        <v>10024</v>
      </c>
      <c r="B1534" s="90" t="s">
        <v>3557</v>
      </c>
      <c r="C1534" s="91" t="s">
        <v>3589</v>
      </c>
      <c r="D1534" s="91" t="s">
        <v>3632</v>
      </c>
      <c r="E1534" s="92" t="s">
        <v>605</v>
      </c>
      <c r="F1534" s="90" t="s">
        <v>51</v>
      </c>
      <c r="G1534" s="93" t="s">
        <v>168</v>
      </c>
      <c r="H1534" s="90" t="s">
        <v>3633</v>
      </c>
      <c r="I1534" s="93" t="s">
        <v>53</v>
      </c>
      <c r="J1534" s="90" t="s">
        <v>72</v>
      </c>
      <c r="K1534" s="93" t="s">
        <v>55</v>
      </c>
      <c r="L1534" s="114">
        <v>43800</v>
      </c>
      <c r="M1534" s="114">
        <v>43830</v>
      </c>
      <c r="N1534" s="94">
        <v>43817</v>
      </c>
      <c r="O1534" s="94">
        <v>43817</v>
      </c>
      <c r="P1534" s="96" t="s">
        <v>3634</v>
      </c>
      <c r="Q1534" s="92" t="s">
        <v>3608</v>
      </c>
      <c r="R1534" s="90" t="s">
        <v>3635</v>
      </c>
      <c r="S1534" s="90"/>
      <c r="T1534" s="95" t="s">
        <v>66</v>
      </c>
      <c r="U1534" s="90"/>
    </row>
    <row r="1535" spans="1:22" ht="66" hidden="1" customHeight="1" x14ac:dyDescent="0.25">
      <c r="A1535" s="89" t="s">
        <v>10024</v>
      </c>
      <c r="B1535" s="90" t="s">
        <v>3557</v>
      </c>
      <c r="C1535" s="91" t="s">
        <v>3589</v>
      </c>
      <c r="D1535" s="91" t="s">
        <v>3632</v>
      </c>
      <c r="E1535" s="92" t="s">
        <v>605</v>
      </c>
      <c r="F1535" s="90" t="s">
        <v>51</v>
      </c>
      <c r="G1535" s="93" t="s">
        <v>168</v>
      </c>
      <c r="H1535" s="90" t="s">
        <v>3636</v>
      </c>
      <c r="I1535" s="93" t="s">
        <v>53</v>
      </c>
      <c r="J1535" s="90" t="s">
        <v>72</v>
      </c>
      <c r="K1535" s="93" t="s">
        <v>55</v>
      </c>
      <c r="L1535" s="114">
        <v>43800</v>
      </c>
      <c r="M1535" s="114">
        <v>43830</v>
      </c>
      <c r="N1535" s="94">
        <v>43818</v>
      </c>
      <c r="O1535" s="94">
        <v>43819</v>
      </c>
      <c r="P1535" s="92" t="s">
        <v>3637</v>
      </c>
      <c r="Q1535" s="92" t="s">
        <v>3608</v>
      </c>
      <c r="R1535" s="90" t="s">
        <v>3635</v>
      </c>
      <c r="S1535" s="90"/>
      <c r="T1535" s="95" t="s">
        <v>66</v>
      </c>
      <c r="U1535" s="90"/>
    </row>
    <row r="1536" spans="1:22" ht="66" hidden="1" customHeight="1" x14ac:dyDescent="0.25">
      <c r="A1536" s="89" t="s">
        <v>10024</v>
      </c>
      <c r="B1536" s="90" t="s">
        <v>3557</v>
      </c>
      <c r="C1536" s="90" t="s">
        <v>3589</v>
      </c>
      <c r="D1536" s="90" t="s">
        <v>3638</v>
      </c>
      <c r="E1536" s="92" t="s">
        <v>605</v>
      </c>
      <c r="F1536" s="90" t="s">
        <v>629</v>
      </c>
      <c r="G1536" s="93" t="s">
        <v>172</v>
      </c>
      <c r="H1536" s="90" t="s">
        <v>3639</v>
      </c>
      <c r="I1536" s="93" t="s">
        <v>53</v>
      </c>
      <c r="J1536" s="90" t="s">
        <v>72</v>
      </c>
      <c r="K1536" s="93" t="s">
        <v>55</v>
      </c>
      <c r="L1536" s="114">
        <v>43891</v>
      </c>
      <c r="M1536" s="114">
        <v>43920</v>
      </c>
      <c r="N1536" s="94">
        <v>43899</v>
      </c>
      <c r="O1536" s="94">
        <v>43902</v>
      </c>
      <c r="P1536" s="96" t="s">
        <v>3640</v>
      </c>
      <c r="Q1536" s="92"/>
      <c r="R1536" s="90" t="s">
        <v>392</v>
      </c>
      <c r="S1536" s="90"/>
      <c r="T1536" s="95" t="s">
        <v>66</v>
      </c>
      <c r="U1536" s="90"/>
      <c r="V1536" s="132"/>
    </row>
    <row r="1537" spans="1:22" ht="66" hidden="1" customHeight="1" x14ac:dyDescent="0.25">
      <c r="A1537" s="89" t="s">
        <v>10024</v>
      </c>
      <c r="B1537" s="90" t="s">
        <v>3557</v>
      </c>
      <c r="C1537" s="90" t="s">
        <v>3589</v>
      </c>
      <c r="D1537" s="90" t="s">
        <v>3638</v>
      </c>
      <c r="E1537" s="92" t="s">
        <v>605</v>
      </c>
      <c r="F1537" s="90" t="s">
        <v>629</v>
      </c>
      <c r="G1537" s="93" t="s">
        <v>172</v>
      </c>
      <c r="H1537" s="90" t="s">
        <v>3641</v>
      </c>
      <c r="I1537" s="93" t="s">
        <v>53</v>
      </c>
      <c r="J1537" s="90" t="s">
        <v>72</v>
      </c>
      <c r="K1537" s="93" t="s">
        <v>55</v>
      </c>
      <c r="L1537" s="114">
        <v>43891</v>
      </c>
      <c r="M1537" s="114">
        <v>43920</v>
      </c>
      <c r="N1537" s="94">
        <v>43903</v>
      </c>
      <c r="O1537" s="94">
        <v>43903</v>
      </c>
      <c r="P1537" s="96" t="s">
        <v>3642</v>
      </c>
      <c r="Q1537" s="92" t="s">
        <v>3643</v>
      </c>
      <c r="R1537" s="90" t="s">
        <v>392</v>
      </c>
      <c r="S1537" s="90"/>
      <c r="T1537" s="95" t="s">
        <v>75</v>
      </c>
      <c r="U1537" s="90"/>
      <c r="V1537" s="132"/>
    </row>
    <row r="1538" spans="1:22" ht="66" hidden="1" customHeight="1" x14ac:dyDescent="0.25">
      <c r="A1538" s="89" t="s">
        <v>10024</v>
      </c>
      <c r="B1538" s="90" t="s">
        <v>3557</v>
      </c>
      <c r="C1538" s="90" t="s">
        <v>3589</v>
      </c>
      <c r="D1538" s="90" t="s">
        <v>3644</v>
      </c>
      <c r="E1538" s="92" t="s">
        <v>605</v>
      </c>
      <c r="F1538" s="90" t="s">
        <v>629</v>
      </c>
      <c r="G1538" s="93" t="s">
        <v>168</v>
      </c>
      <c r="H1538" s="90" t="s">
        <v>3639</v>
      </c>
      <c r="I1538" s="93" t="s">
        <v>53</v>
      </c>
      <c r="J1538" s="90" t="s">
        <v>72</v>
      </c>
      <c r="K1538" s="93" t="s">
        <v>55</v>
      </c>
      <c r="L1538" s="114">
        <v>44075</v>
      </c>
      <c r="M1538" s="114">
        <v>44104</v>
      </c>
      <c r="N1538" s="94">
        <v>44083</v>
      </c>
      <c r="O1538" s="94">
        <v>44085</v>
      </c>
      <c r="P1538" s="96" t="s">
        <v>3645</v>
      </c>
      <c r="Q1538" s="92" t="s">
        <v>3643</v>
      </c>
      <c r="R1538" s="90" t="s">
        <v>3646</v>
      </c>
      <c r="S1538" s="90"/>
      <c r="T1538" s="95" t="s">
        <v>66</v>
      </c>
      <c r="U1538" s="90"/>
      <c r="V1538" s="132"/>
    </row>
    <row r="1539" spans="1:22" ht="66" hidden="1" customHeight="1" x14ac:dyDescent="0.25">
      <c r="A1539" s="89" t="s">
        <v>10024</v>
      </c>
      <c r="B1539" s="90" t="s">
        <v>3557</v>
      </c>
      <c r="C1539" s="90" t="s">
        <v>3589</v>
      </c>
      <c r="D1539" s="90" t="s">
        <v>3644</v>
      </c>
      <c r="E1539" s="92" t="s">
        <v>605</v>
      </c>
      <c r="F1539" s="90" t="s">
        <v>629</v>
      </c>
      <c r="G1539" s="93" t="s">
        <v>168</v>
      </c>
      <c r="H1539" s="90" t="s">
        <v>3641</v>
      </c>
      <c r="I1539" s="93" t="s">
        <v>53</v>
      </c>
      <c r="J1539" s="90" t="s">
        <v>72</v>
      </c>
      <c r="K1539" s="93" t="s">
        <v>55</v>
      </c>
      <c r="L1539" s="114">
        <v>44075</v>
      </c>
      <c r="M1539" s="114">
        <v>44104</v>
      </c>
      <c r="N1539" s="94">
        <v>44083</v>
      </c>
      <c r="O1539" s="94">
        <v>44085</v>
      </c>
      <c r="P1539" s="96" t="s">
        <v>3647</v>
      </c>
      <c r="Q1539" s="92" t="s">
        <v>3643</v>
      </c>
      <c r="R1539" s="90" t="s">
        <v>3646</v>
      </c>
      <c r="S1539" s="90"/>
      <c r="T1539" s="95" t="s">
        <v>66</v>
      </c>
      <c r="U1539" s="90"/>
      <c r="V1539" s="132"/>
    </row>
    <row r="1540" spans="1:22" ht="66" hidden="1" customHeight="1" x14ac:dyDescent="0.25">
      <c r="A1540" s="89" t="s">
        <v>10024</v>
      </c>
      <c r="B1540" s="90" t="s">
        <v>3557</v>
      </c>
      <c r="C1540" s="90" t="s">
        <v>3589</v>
      </c>
      <c r="D1540" s="90" t="s">
        <v>3648</v>
      </c>
      <c r="E1540" s="92" t="s">
        <v>605</v>
      </c>
      <c r="F1540" s="90" t="s">
        <v>629</v>
      </c>
      <c r="G1540" s="93" t="s">
        <v>172</v>
      </c>
      <c r="H1540" s="90" t="s">
        <v>3639</v>
      </c>
      <c r="I1540" s="93" t="s">
        <v>53</v>
      </c>
      <c r="J1540" s="90" t="s">
        <v>72</v>
      </c>
      <c r="K1540" s="93" t="s">
        <v>55</v>
      </c>
      <c r="L1540" s="114">
        <v>44166</v>
      </c>
      <c r="M1540" s="114">
        <f>EOMONTH(L1540,0)</f>
        <v>44196</v>
      </c>
      <c r="N1540" s="94">
        <v>44176</v>
      </c>
      <c r="O1540" s="94">
        <v>44180</v>
      </c>
      <c r="P1540" s="96" t="s">
        <v>3649</v>
      </c>
      <c r="Q1540" s="92"/>
      <c r="R1540" s="90" t="s">
        <v>2883</v>
      </c>
      <c r="S1540" s="90"/>
      <c r="T1540" s="95" t="s">
        <v>75</v>
      </c>
      <c r="U1540" s="90"/>
      <c r="V1540" s="132"/>
    </row>
    <row r="1541" spans="1:22" ht="66" hidden="1" customHeight="1" x14ac:dyDescent="0.25">
      <c r="A1541" s="89" t="s">
        <v>10024</v>
      </c>
      <c r="B1541" s="90" t="s">
        <v>3557</v>
      </c>
      <c r="C1541" s="90" t="s">
        <v>3589</v>
      </c>
      <c r="D1541" s="90" t="s">
        <v>3648</v>
      </c>
      <c r="E1541" s="92" t="s">
        <v>605</v>
      </c>
      <c r="F1541" s="90" t="s">
        <v>629</v>
      </c>
      <c r="G1541" s="93" t="s">
        <v>172</v>
      </c>
      <c r="H1541" s="90" t="s">
        <v>3641</v>
      </c>
      <c r="I1541" s="93" t="s">
        <v>53</v>
      </c>
      <c r="J1541" s="90" t="s">
        <v>72</v>
      </c>
      <c r="K1541" s="93" t="s">
        <v>55</v>
      </c>
      <c r="L1541" s="114">
        <v>44166</v>
      </c>
      <c r="M1541" s="114">
        <f>EOMONTH(L1541,0)</f>
        <v>44196</v>
      </c>
      <c r="N1541" s="94">
        <v>44176</v>
      </c>
      <c r="O1541" s="94">
        <v>44180</v>
      </c>
      <c r="P1541" s="96" t="s">
        <v>3650</v>
      </c>
      <c r="Q1541" s="92"/>
      <c r="R1541" s="90" t="s">
        <v>2883</v>
      </c>
      <c r="S1541" s="90"/>
      <c r="T1541" s="95" t="s">
        <v>75</v>
      </c>
      <c r="U1541" s="90"/>
      <c r="V1541" s="132"/>
    </row>
    <row r="1542" spans="1:22" ht="66" hidden="1" customHeight="1" x14ac:dyDescent="0.25">
      <c r="A1542" s="89" t="s">
        <v>10024</v>
      </c>
      <c r="B1542" s="90" t="s">
        <v>3557</v>
      </c>
      <c r="C1542" s="90" t="s">
        <v>3589</v>
      </c>
      <c r="D1542" s="90" t="s">
        <v>3651</v>
      </c>
      <c r="E1542" s="92" t="s">
        <v>605</v>
      </c>
      <c r="F1542" s="90" t="s">
        <v>629</v>
      </c>
      <c r="G1542" s="93" t="s">
        <v>172</v>
      </c>
      <c r="H1542" s="90" t="s">
        <v>3639</v>
      </c>
      <c r="I1542" s="93" t="s">
        <v>53</v>
      </c>
      <c r="J1542" s="90" t="s">
        <v>72</v>
      </c>
      <c r="K1542" s="93" t="s">
        <v>55</v>
      </c>
      <c r="L1542" s="114">
        <v>44256</v>
      </c>
      <c r="M1542" s="114">
        <v>44285</v>
      </c>
      <c r="N1542" s="94">
        <v>44263</v>
      </c>
      <c r="O1542" s="94">
        <v>44265</v>
      </c>
      <c r="P1542" s="92" t="s">
        <v>3652</v>
      </c>
      <c r="Q1542" s="92"/>
      <c r="R1542" s="90" t="s">
        <v>2883</v>
      </c>
      <c r="S1542" s="90"/>
      <c r="T1542" s="95" t="s">
        <v>75</v>
      </c>
      <c r="U1542" s="90"/>
      <c r="V1542" s="132"/>
    </row>
    <row r="1543" spans="1:22" ht="66" hidden="1" customHeight="1" x14ac:dyDescent="0.25">
      <c r="A1543" s="89" t="s">
        <v>10024</v>
      </c>
      <c r="B1543" s="90" t="s">
        <v>3557</v>
      </c>
      <c r="C1543" s="90" t="s">
        <v>3589</v>
      </c>
      <c r="D1543" s="90" t="s">
        <v>3651</v>
      </c>
      <c r="E1543" s="92" t="s">
        <v>605</v>
      </c>
      <c r="F1543" s="90" t="s">
        <v>629</v>
      </c>
      <c r="G1543" s="93" t="s">
        <v>172</v>
      </c>
      <c r="H1543" s="90" t="s">
        <v>3641</v>
      </c>
      <c r="I1543" s="93" t="s">
        <v>53</v>
      </c>
      <c r="J1543" s="90" t="s">
        <v>72</v>
      </c>
      <c r="K1543" s="93" t="s">
        <v>55</v>
      </c>
      <c r="L1543" s="114">
        <v>44256</v>
      </c>
      <c r="M1543" s="114">
        <v>44285</v>
      </c>
      <c r="N1543" s="94">
        <v>44263</v>
      </c>
      <c r="O1543" s="94">
        <v>44265</v>
      </c>
      <c r="P1543" s="92" t="s">
        <v>3653</v>
      </c>
      <c r="Q1543" s="92"/>
      <c r="R1543" s="90" t="s">
        <v>2883</v>
      </c>
      <c r="S1543" s="90"/>
      <c r="T1543" s="95" t="s">
        <v>75</v>
      </c>
      <c r="U1543" s="90"/>
      <c r="V1543" s="132"/>
    </row>
    <row r="1544" spans="1:22" ht="66" hidden="1" customHeight="1" x14ac:dyDescent="0.25">
      <c r="A1544" s="89" t="s">
        <v>10024</v>
      </c>
      <c r="B1544" s="90" t="s">
        <v>3557</v>
      </c>
      <c r="C1544" s="90" t="s">
        <v>3589</v>
      </c>
      <c r="D1544" s="90" t="s">
        <v>3654</v>
      </c>
      <c r="E1544" s="92" t="s">
        <v>605</v>
      </c>
      <c r="F1544" s="90" t="s">
        <v>629</v>
      </c>
      <c r="G1544" s="93" t="s">
        <v>172</v>
      </c>
      <c r="H1544" s="90" t="s">
        <v>3639</v>
      </c>
      <c r="I1544" s="93" t="s">
        <v>53</v>
      </c>
      <c r="J1544" s="90" t="s">
        <v>72</v>
      </c>
      <c r="K1544" s="93" t="s">
        <v>55</v>
      </c>
      <c r="L1544" s="114">
        <v>44348</v>
      </c>
      <c r="M1544" s="114">
        <v>44377</v>
      </c>
      <c r="N1544" s="94">
        <v>44354</v>
      </c>
      <c r="O1544" s="94">
        <v>44356</v>
      </c>
      <c r="P1544" s="96" t="s">
        <v>3655</v>
      </c>
      <c r="Q1544" s="92"/>
      <c r="R1544" s="90" t="s">
        <v>3656</v>
      </c>
      <c r="S1544" s="90"/>
      <c r="T1544" s="95" t="s">
        <v>75</v>
      </c>
      <c r="U1544" s="90"/>
      <c r="V1544" s="132"/>
    </row>
    <row r="1545" spans="1:22" ht="66" hidden="1" customHeight="1" x14ac:dyDescent="0.25">
      <c r="A1545" s="89" t="s">
        <v>10024</v>
      </c>
      <c r="B1545" s="90" t="s">
        <v>3557</v>
      </c>
      <c r="C1545" s="90" t="s">
        <v>3589</v>
      </c>
      <c r="D1545" s="90" t="s">
        <v>3654</v>
      </c>
      <c r="E1545" s="92" t="s">
        <v>605</v>
      </c>
      <c r="F1545" s="90" t="s">
        <v>629</v>
      </c>
      <c r="G1545" s="93" t="s">
        <v>172</v>
      </c>
      <c r="H1545" s="90" t="s">
        <v>3641</v>
      </c>
      <c r="I1545" s="93" t="s">
        <v>53</v>
      </c>
      <c r="J1545" s="90" t="s">
        <v>72</v>
      </c>
      <c r="K1545" s="93" t="s">
        <v>55</v>
      </c>
      <c r="L1545" s="114">
        <v>44348</v>
      </c>
      <c r="M1545" s="114">
        <v>44377</v>
      </c>
      <c r="N1545" s="94">
        <v>44354</v>
      </c>
      <c r="O1545" s="94">
        <v>44356</v>
      </c>
      <c r="P1545" s="96" t="s">
        <v>3657</v>
      </c>
      <c r="Q1545" s="92"/>
      <c r="R1545" s="90" t="s">
        <v>3656</v>
      </c>
      <c r="S1545" s="90"/>
      <c r="T1545" s="95" t="s">
        <v>75</v>
      </c>
      <c r="U1545" s="90"/>
      <c r="V1545" s="132"/>
    </row>
    <row r="1546" spans="1:22" ht="66" hidden="1" customHeight="1" x14ac:dyDescent="0.25">
      <c r="A1546" s="89" t="s">
        <v>10024</v>
      </c>
      <c r="B1546" s="90" t="s">
        <v>3557</v>
      </c>
      <c r="C1546" s="90" t="s">
        <v>3589</v>
      </c>
      <c r="D1546" s="90" t="s">
        <v>3658</v>
      </c>
      <c r="E1546" s="92" t="s">
        <v>605</v>
      </c>
      <c r="F1546" s="90" t="s">
        <v>629</v>
      </c>
      <c r="G1546" s="93" t="s">
        <v>168</v>
      </c>
      <c r="H1546" s="90" t="s">
        <v>3639</v>
      </c>
      <c r="I1546" s="93" t="s">
        <v>53</v>
      </c>
      <c r="J1546" s="90" t="s">
        <v>72</v>
      </c>
      <c r="K1546" s="93" t="s">
        <v>55</v>
      </c>
      <c r="L1546" s="114">
        <v>44440</v>
      </c>
      <c r="M1546" s="114">
        <v>44499</v>
      </c>
      <c r="N1546" s="94">
        <v>44490</v>
      </c>
      <c r="O1546" s="94">
        <v>44505</v>
      </c>
      <c r="P1546" s="96" t="s">
        <v>3659</v>
      </c>
      <c r="Q1546" s="92"/>
      <c r="R1546" s="90" t="s">
        <v>2883</v>
      </c>
      <c r="S1546" s="90"/>
      <c r="T1546" s="95" t="s">
        <v>75</v>
      </c>
      <c r="U1546" s="90"/>
      <c r="V1546" s="132"/>
    </row>
    <row r="1547" spans="1:22" ht="66" hidden="1" customHeight="1" x14ac:dyDescent="0.25">
      <c r="A1547" s="89" t="s">
        <v>10024</v>
      </c>
      <c r="B1547" s="90" t="s">
        <v>3557</v>
      </c>
      <c r="C1547" s="90" t="s">
        <v>3589</v>
      </c>
      <c r="D1547" s="90" t="s">
        <v>3658</v>
      </c>
      <c r="E1547" s="92" t="s">
        <v>605</v>
      </c>
      <c r="F1547" s="90" t="s">
        <v>629</v>
      </c>
      <c r="G1547" s="93" t="s">
        <v>168</v>
      </c>
      <c r="H1547" s="90" t="s">
        <v>3641</v>
      </c>
      <c r="I1547" s="93" t="s">
        <v>53</v>
      </c>
      <c r="J1547" s="90" t="s">
        <v>72</v>
      </c>
      <c r="K1547" s="93" t="s">
        <v>55</v>
      </c>
      <c r="L1547" s="114">
        <v>44440</v>
      </c>
      <c r="M1547" s="114">
        <v>44499</v>
      </c>
      <c r="N1547" s="94">
        <v>44490</v>
      </c>
      <c r="O1547" s="94">
        <v>44505</v>
      </c>
      <c r="P1547" s="96" t="s">
        <v>3660</v>
      </c>
      <c r="Q1547" s="92"/>
      <c r="R1547" s="90" t="s">
        <v>2883</v>
      </c>
      <c r="S1547" s="90"/>
      <c r="T1547" s="95" t="s">
        <v>75</v>
      </c>
      <c r="U1547" s="90"/>
      <c r="V1547" s="132"/>
    </row>
    <row r="1548" spans="1:22" ht="66" hidden="1" customHeight="1" x14ac:dyDescent="0.25">
      <c r="A1548" s="89" t="s">
        <v>10024</v>
      </c>
      <c r="B1548" s="90" t="s">
        <v>3557</v>
      </c>
      <c r="C1548" s="90" t="s">
        <v>3589</v>
      </c>
      <c r="D1548" s="90" t="s">
        <v>3661</v>
      </c>
      <c r="E1548" s="92" t="s">
        <v>605</v>
      </c>
      <c r="F1548" s="90" t="s">
        <v>629</v>
      </c>
      <c r="G1548" s="93" t="s">
        <v>172</v>
      </c>
      <c r="H1548" s="90" t="s">
        <v>3639</v>
      </c>
      <c r="I1548" s="93" t="s">
        <v>53</v>
      </c>
      <c r="J1548" s="90" t="s">
        <v>72</v>
      </c>
      <c r="K1548" s="93" t="s">
        <v>55</v>
      </c>
      <c r="L1548" s="114">
        <v>44531</v>
      </c>
      <c r="M1548" s="114">
        <v>44560</v>
      </c>
      <c r="N1548" s="94">
        <v>44537</v>
      </c>
      <c r="O1548" s="94">
        <v>44538</v>
      </c>
      <c r="P1548" s="96" t="s">
        <v>3662</v>
      </c>
      <c r="Q1548" s="92"/>
      <c r="R1548" s="90" t="s">
        <v>3656</v>
      </c>
      <c r="S1548" s="90"/>
      <c r="T1548" s="95" t="s">
        <v>75</v>
      </c>
      <c r="U1548" s="90"/>
      <c r="V1548" s="132"/>
    </row>
    <row r="1549" spans="1:22" ht="66" hidden="1" customHeight="1" x14ac:dyDescent="0.25">
      <c r="A1549" s="89" t="s">
        <v>10024</v>
      </c>
      <c r="B1549" s="90" t="s">
        <v>3557</v>
      </c>
      <c r="C1549" s="90" t="s">
        <v>3589</v>
      </c>
      <c r="D1549" s="90" t="s">
        <v>3661</v>
      </c>
      <c r="E1549" s="92" t="s">
        <v>605</v>
      </c>
      <c r="F1549" s="90" t="s">
        <v>629</v>
      </c>
      <c r="G1549" s="93" t="s">
        <v>172</v>
      </c>
      <c r="H1549" s="90" t="s">
        <v>3641</v>
      </c>
      <c r="I1549" s="93" t="s">
        <v>53</v>
      </c>
      <c r="J1549" s="90" t="s">
        <v>72</v>
      </c>
      <c r="K1549" s="93" t="s">
        <v>55</v>
      </c>
      <c r="L1549" s="114">
        <v>44531</v>
      </c>
      <c r="M1549" s="114">
        <v>44560</v>
      </c>
      <c r="N1549" s="94">
        <v>44537</v>
      </c>
      <c r="O1549" s="94">
        <v>44538</v>
      </c>
      <c r="P1549" s="96" t="s">
        <v>3663</v>
      </c>
      <c r="Q1549" s="92"/>
      <c r="R1549" s="90" t="s">
        <v>3656</v>
      </c>
      <c r="S1549" s="90"/>
      <c r="T1549" s="95" t="s">
        <v>75</v>
      </c>
      <c r="U1549" s="90"/>
      <c r="V1549" s="132"/>
    </row>
    <row r="1550" spans="1:22" ht="66" hidden="1" customHeight="1" x14ac:dyDescent="0.25">
      <c r="A1550" s="89" t="s">
        <v>10024</v>
      </c>
      <c r="B1550" s="90" t="s">
        <v>3557</v>
      </c>
      <c r="C1550" s="90" t="s">
        <v>3589</v>
      </c>
      <c r="D1550" s="90" t="s">
        <v>3664</v>
      </c>
      <c r="E1550" s="92" t="s">
        <v>605</v>
      </c>
      <c r="F1550" s="90" t="s">
        <v>629</v>
      </c>
      <c r="G1550" s="93" t="s">
        <v>172</v>
      </c>
      <c r="H1550" s="90" t="s">
        <v>3639</v>
      </c>
      <c r="I1550" s="93" t="s">
        <v>53</v>
      </c>
      <c r="J1550" s="90" t="s">
        <v>72</v>
      </c>
      <c r="K1550" s="93" t="s">
        <v>55</v>
      </c>
      <c r="L1550" s="114">
        <v>44621</v>
      </c>
      <c r="M1550" s="114">
        <v>44650</v>
      </c>
      <c r="N1550" s="94">
        <v>44635</v>
      </c>
      <c r="O1550" s="94">
        <v>44637</v>
      </c>
      <c r="P1550" s="96" t="s">
        <v>3665</v>
      </c>
      <c r="Q1550" s="92"/>
      <c r="R1550" s="90" t="s">
        <v>2883</v>
      </c>
      <c r="S1550" s="90"/>
      <c r="T1550" s="95" t="s">
        <v>75</v>
      </c>
      <c r="U1550" s="90"/>
      <c r="V1550" s="132"/>
    </row>
    <row r="1551" spans="1:22" ht="66" hidden="1" customHeight="1" x14ac:dyDescent="0.25">
      <c r="A1551" s="89" t="s">
        <v>10024</v>
      </c>
      <c r="B1551" s="90" t="s">
        <v>3557</v>
      </c>
      <c r="C1551" s="90" t="s">
        <v>3589</v>
      </c>
      <c r="D1551" s="90" t="s">
        <v>3664</v>
      </c>
      <c r="E1551" s="92" t="s">
        <v>605</v>
      </c>
      <c r="F1551" s="90" t="s">
        <v>629</v>
      </c>
      <c r="G1551" s="93" t="s">
        <v>172</v>
      </c>
      <c r="H1551" s="90" t="s">
        <v>3641</v>
      </c>
      <c r="I1551" s="93" t="s">
        <v>53</v>
      </c>
      <c r="J1551" s="90" t="s">
        <v>72</v>
      </c>
      <c r="K1551" s="93" t="s">
        <v>55</v>
      </c>
      <c r="L1551" s="114">
        <v>44621</v>
      </c>
      <c r="M1551" s="114">
        <v>44650</v>
      </c>
      <c r="N1551" s="94">
        <v>44635</v>
      </c>
      <c r="O1551" s="94">
        <v>44637</v>
      </c>
      <c r="P1551" s="96" t="s">
        <v>3666</v>
      </c>
      <c r="Q1551" s="92"/>
      <c r="R1551" s="90" t="s">
        <v>2883</v>
      </c>
      <c r="S1551" s="90"/>
      <c r="T1551" s="95" t="s">
        <v>75</v>
      </c>
      <c r="U1551" s="90"/>
      <c r="V1551" s="132"/>
    </row>
    <row r="1552" spans="1:22" ht="66" hidden="1" customHeight="1" x14ac:dyDescent="0.25">
      <c r="A1552" s="89" t="s">
        <v>10024</v>
      </c>
      <c r="B1552" s="90" t="s">
        <v>3557</v>
      </c>
      <c r="C1552" s="90" t="s">
        <v>3589</v>
      </c>
      <c r="D1552" s="90" t="s">
        <v>3667</v>
      </c>
      <c r="E1552" s="92" t="s">
        <v>605</v>
      </c>
      <c r="F1552" s="90" t="s">
        <v>629</v>
      </c>
      <c r="G1552" s="93" t="s">
        <v>172</v>
      </c>
      <c r="H1552" s="90" t="s">
        <v>3639</v>
      </c>
      <c r="I1552" s="93" t="s">
        <v>53</v>
      </c>
      <c r="J1552" s="90" t="s">
        <v>72</v>
      </c>
      <c r="K1552" s="93" t="s">
        <v>55</v>
      </c>
      <c r="L1552" s="114">
        <v>44713</v>
      </c>
      <c r="M1552" s="114">
        <v>44742</v>
      </c>
      <c r="N1552" s="94">
        <v>44719</v>
      </c>
      <c r="O1552" s="94">
        <v>44723</v>
      </c>
      <c r="P1552" s="96" t="s">
        <v>3668</v>
      </c>
      <c r="Q1552" s="92"/>
      <c r="R1552" s="90" t="s">
        <v>2883</v>
      </c>
      <c r="S1552" s="90"/>
      <c r="T1552" s="95" t="s">
        <v>75</v>
      </c>
      <c r="U1552" s="90"/>
      <c r="V1552" s="132"/>
    </row>
    <row r="1553" spans="1:22" ht="66" hidden="1" customHeight="1" x14ac:dyDescent="0.25">
      <c r="A1553" s="89" t="s">
        <v>10024</v>
      </c>
      <c r="B1553" s="90" t="s">
        <v>3557</v>
      </c>
      <c r="C1553" s="90" t="s">
        <v>3589</v>
      </c>
      <c r="D1553" s="90" t="s">
        <v>3667</v>
      </c>
      <c r="E1553" s="92" t="s">
        <v>605</v>
      </c>
      <c r="F1553" s="90" t="s">
        <v>629</v>
      </c>
      <c r="G1553" s="93" t="s">
        <v>172</v>
      </c>
      <c r="H1553" s="90" t="s">
        <v>3641</v>
      </c>
      <c r="I1553" s="93" t="s">
        <v>53</v>
      </c>
      <c r="J1553" s="90" t="s">
        <v>72</v>
      </c>
      <c r="K1553" s="93" t="s">
        <v>55</v>
      </c>
      <c r="L1553" s="114">
        <v>44713</v>
      </c>
      <c r="M1553" s="114">
        <v>44742</v>
      </c>
      <c r="N1553" s="94">
        <v>44719</v>
      </c>
      <c r="O1553" s="94">
        <v>44723</v>
      </c>
      <c r="P1553" s="96" t="s">
        <v>3669</v>
      </c>
      <c r="Q1553" s="92"/>
      <c r="R1553" s="90" t="s">
        <v>2883</v>
      </c>
      <c r="S1553" s="90"/>
      <c r="T1553" s="95" t="s">
        <v>75</v>
      </c>
      <c r="U1553" s="90"/>
      <c r="V1553" s="132"/>
    </row>
    <row r="1554" spans="1:22" ht="66" hidden="1" customHeight="1" x14ac:dyDescent="0.25">
      <c r="A1554" s="89" t="s">
        <v>10024</v>
      </c>
      <c r="B1554" s="90" t="s">
        <v>3557</v>
      </c>
      <c r="C1554" s="90" t="s">
        <v>3589</v>
      </c>
      <c r="D1554" s="90" t="s">
        <v>3670</v>
      </c>
      <c r="E1554" s="92" t="s">
        <v>605</v>
      </c>
      <c r="F1554" s="90" t="s">
        <v>3671</v>
      </c>
      <c r="G1554" s="93" t="s">
        <v>168</v>
      </c>
      <c r="H1554" s="90"/>
      <c r="I1554" s="93" t="s">
        <v>53</v>
      </c>
      <c r="J1554" s="90" t="s">
        <v>72</v>
      </c>
      <c r="K1554" s="93" t="s">
        <v>55</v>
      </c>
      <c r="L1554" s="114" t="s">
        <v>496</v>
      </c>
      <c r="M1554" s="114" t="s">
        <v>496</v>
      </c>
      <c r="N1554" s="94" t="s">
        <v>496</v>
      </c>
      <c r="O1554" s="94" t="s">
        <v>496</v>
      </c>
      <c r="P1554" s="92"/>
      <c r="Q1554" s="92"/>
      <c r="R1554" s="90"/>
      <c r="S1554" s="90"/>
      <c r="T1554" s="95"/>
      <c r="U1554" s="90" t="s">
        <v>3672</v>
      </c>
      <c r="V1554" s="132"/>
    </row>
    <row r="1555" spans="1:22" ht="66" hidden="1" customHeight="1" x14ac:dyDescent="0.25">
      <c r="A1555" s="89" t="s">
        <v>10024</v>
      </c>
      <c r="B1555" s="90" t="s">
        <v>3557</v>
      </c>
      <c r="C1555" s="90" t="s">
        <v>3589</v>
      </c>
      <c r="D1555" s="90" t="s">
        <v>3673</v>
      </c>
      <c r="E1555" s="92" t="s">
        <v>605</v>
      </c>
      <c r="F1555" s="90" t="s">
        <v>3671</v>
      </c>
      <c r="G1555" s="93" t="s">
        <v>168</v>
      </c>
      <c r="H1555" s="90"/>
      <c r="I1555" s="93" t="s">
        <v>53</v>
      </c>
      <c r="J1555" s="90" t="s">
        <v>72</v>
      </c>
      <c r="K1555" s="93" t="s">
        <v>55</v>
      </c>
      <c r="L1555" s="114">
        <v>44440</v>
      </c>
      <c r="M1555" s="114">
        <v>44499</v>
      </c>
      <c r="N1555" s="94">
        <v>44487</v>
      </c>
      <c r="O1555" s="94">
        <v>44498</v>
      </c>
      <c r="P1555" s="92" t="s">
        <v>3674</v>
      </c>
      <c r="Q1555" s="92"/>
      <c r="R1555" s="90" t="s">
        <v>2883</v>
      </c>
      <c r="S1555" s="90"/>
      <c r="T1555" s="95"/>
      <c r="U1555" s="90" t="s">
        <v>3675</v>
      </c>
      <c r="V1555" s="132"/>
    </row>
    <row r="1556" spans="1:22" ht="66" hidden="1" customHeight="1" x14ac:dyDescent="0.25">
      <c r="A1556" s="89" t="s">
        <v>10024</v>
      </c>
      <c r="B1556" s="90" t="s">
        <v>3557</v>
      </c>
      <c r="C1556" s="90" t="s">
        <v>3589</v>
      </c>
      <c r="D1556" s="90" t="s">
        <v>3676</v>
      </c>
      <c r="E1556" s="92" t="s">
        <v>605</v>
      </c>
      <c r="F1556" s="90" t="s">
        <v>3671</v>
      </c>
      <c r="G1556" s="93" t="s">
        <v>168</v>
      </c>
      <c r="H1556" s="90"/>
      <c r="I1556" s="93" t="s">
        <v>53</v>
      </c>
      <c r="J1556" s="90" t="s">
        <v>72</v>
      </c>
      <c r="K1556" s="93" t="s">
        <v>55</v>
      </c>
      <c r="L1556" s="114">
        <v>44805</v>
      </c>
      <c r="M1556" s="190">
        <f>EOMONTH(L1556,0)</f>
        <v>44834</v>
      </c>
      <c r="N1556" s="94" t="s">
        <v>496</v>
      </c>
      <c r="O1556" s="94" t="s">
        <v>496</v>
      </c>
      <c r="P1556" s="92"/>
      <c r="Q1556" s="92"/>
      <c r="R1556" s="90"/>
      <c r="S1556" s="90"/>
      <c r="T1556" s="95"/>
      <c r="U1556" s="90"/>
      <c r="V1556" s="132"/>
    </row>
    <row r="1557" spans="1:22" ht="66" hidden="1" customHeight="1" x14ac:dyDescent="0.25">
      <c r="A1557" s="89" t="s">
        <v>10024</v>
      </c>
      <c r="B1557" s="90" t="s">
        <v>3557</v>
      </c>
      <c r="C1557" s="90" t="s">
        <v>3589</v>
      </c>
      <c r="D1557" s="91" t="s">
        <v>3677</v>
      </c>
      <c r="E1557" s="92" t="s">
        <v>605</v>
      </c>
      <c r="F1557" s="90" t="s">
        <v>2463</v>
      </c>
      <c r="G1557" s="93" t="s">
        <v>172</v>
      </c>
      <c r="H1557" s="90" t="s">
        <v>3623</v>
      </c>
      <c r="I1557" s="93" t="s">
        <v>53</v>
      </c>
      <c r="J1557" s="90" t="s">
        <v>72</v>
      </c>
      <c r="K1557" s="93" t="s">
        <v>55</v>
      </c>
      <c r="L1557" s="114">
        <v>43891</v>
      </c>
      <c r="M1557" s="114">
        <v>43920</v>
      </c>
      <c r="N1557" s="94">
        <v>43906</v>
      </c>
      <c r="O1557" s="94">
        <v>43913</v>
      </c>
      <c r="P1557" s="96" t="s">
        <v>3678</v>
      </c>
      <c r="Q1557" s="92" t="s">
        <v>3679</v>
      </c>
      <c r="R1557" s="90" t="s">
        <v>3680</v>
      </c>
      <c r="S1557" s="90"/>
      <c r="T1557" s="95" t="s">
        <v>66</v>
      </c>
      <c r="U1557" s="90"/>
      <c r="V1557" s="132"/>
    </row>
    <row r="1558" spans="1:22" ht="66" hidden="1" customHeight="1" x14ac:dyDescent="0.25">
      <c r="A1558" s="89" t="s">
        <v>10024</v>
      </c>
      <c r="B1558" s="90" t="s">
        <v>3557</v>
      </c>
      <c r="C1558" s="90" t="s">
        <v>3589</v>
      </c>
      <c r="D1558" s="91" t="s">
        <v>3677</v>
      </c>
      <c r="E1558" s="92" t="s">
        <v>605</v>
      </c>
      <c r="F1558" s="90" t="s">
        <v>2463</v>
      </c>
      <c r="G1558" s="93" t="s">
        <v>172</v>
      </c>
      <c r="H1558" s="90" t="s">
        <v>3627</v>
      </c>
      <c r="I1558" s="93" t="s">
        <v>53</v>
      </c>
      <c r="J1558" s="90" t="s">
        <v>72</v>
      </c>
      <c r="K1558" s="93" t="s">
        <v>55</v>
      </c>
      <c r="L1558" s="114">
        <v>43891</v>
      </c>
      <c r="M1558" s="114">
        <v>43920</v>
      </c>
      <c r="N1558" s="94">
        <v>43906</v>
      </c>
      <c r="O1558" s="94">
        <v>43913</v>
      </c>
      <c r="P1558" s="96" t="s">
        <v>3681</v>
      </c>
      <c r="Q1558" s="92" t="s">
        <v>3679</v>
      </c>
      <c r="R1558" s="90" t="s">
        <v>3680</v>
      </c>
      <c r="S1558" s="90"/>
      <c r="T1558" s="95" t="s">
        <v>66</v>
      </c>
      <c r="U1558" s="90"/>
      <c r="V1558" s="132"/>
    </row>
    <row r="1559" spans="1:22" ht="66" hidden="1" customHeight="1" x14ac:dyDescent="0.25">
      <c r="A1559" s="89" t="s">
        <v>10024</v>
      </c>
      <c r="B1559" s="90" t="s">
        <v>3557</v>
      </c>
      <c r="C1559" s="90" t="s">
        <v>3589</v>
      </c>
      <c r="D1559" s="91" t="s">
        <v>3677</v>
      </c>
      <c r="E1559" s="92" t="s">
        <v>605</v>
      </c>
      <c r="F1559" s="90" t="s">
        <v>2463</v>
      </c>
      <c r="G1559" s="93" t="s">
        <v>172</v>
      </c>
      <c r="H1559" s="90" t="s">
        <v>3630</v>
      </c>
      <c r="I1559" s="93" t="s">
        <v>53</v>
      </c>
      <c r="J1559" s="90" t="s">
        <v>72</v>
      </c>
      <c r="K1559" s="93" t="s">
        <v>55</v>
      </c>
      <c r="L1559" s="114">
        <v>43891</v>
      </c>
      <c r="M1559" s="114">
        <v>43920</v>
      </c>
      <c r="N1559" s="94">
        <v>43906</v>
      </c>
      <c r="O1559" s="94">
        <v>43913</v>
      </c>
      <c r="P1559" s="96" t="s">
        <v>3682</v>
      </c>
      <c r="Q1559" s="92" t="s">
        <v>3679</v>
      </c>
      <c r="R1559" s="90" t="s">
        <v>3680</v>
      </c>
      <c r="S1559" s="90"/>
      <c r="T1559" s="95" t="s">
        <v>66</v>
      </c>
      <c r="U1559" s="90"/>
      <c r="V1559" s="132"/>
    </row>
    <row r="1560" spans="1:22" ht="66" hidden="1" customHeight="1" x14ac:dyDescent="0.25">
      <c r="A1560" s="89" t="s">
        <v>10024</v>
      </c>
      <c r="B1560" s="90" t="s">
        <v>3557</v>
      </c>
      <c r="C1560" s="90" t="s">
        <v>3589</v>
      </c>
      <c r="D1560" s="91" t="s">
        <v>3683</v>
      </c>
      <c r="E1560" s="92" t="s">
        <v>605</v>
      </c>
      <c r="F1560" s="90" t="s">
        <v>2463</v>
      </c>
      <c r="G1560" s="93" t="s">
        <v>168</v>
      </c>
      <c r="H1560" s="90" t="s">
        <v>3623</v>
      </c>
      <c r="I1560" s="93" t="s">
        <v>53</v>
      </c>
      <c r="J1560" s="90" t="s">
        <v>72</v>
      </c>
      <c r="K1560" s="93" t="s">
        <v>55</v>
      </c>
      <c r="L1560" s="114">
        <v>43983</v>
      </c>
      <c r="M1560" s="114">
        <v>44012</v>
      </c>
      <c r="N1560" s="94">
        <v>43994</v>
      </c>
      <c r="O1560" s="94">
        <v>43998</v>
      </c>
      <c r="P1560" s="92" t="s">
        <v>3684</v>
      </c>
      <c r="Q1560" s="92" t="s">
        <v>3679</v>
      </c>
      <c r="R1560" s="90" t="s">
        <v>3685</v>
      </c>
      <c r="S1560" s="90"/>
      <c r="T1560" s="95" t="s">
        <v>66</v>
      </c>
      <c r="U1560" s="90"/>
      <c r="V1560" s="132"/>
    </row>
    <row r="1561" spans="1:22" ht="66" hidden="1" customHeight="1" x14ac:dyDescent="0.25">
      <c r="A1561" s="89" t="s">
        <v>10024</v>
      </c>
      <c r="B1561" s="90" t="s">
        <v>3557</v>
      </c>
      <c r="C1561" s="90" t="s">
        <v>3589</v>
      </c>
      <c r="D1561" s="91" t="s">
        <v>3683</v>
      </c>
      <c r="E1561" s="92" t="s">
        <v>605</v>
      </c>
      <c r="F1561" s="90" t="s">
        <v>2463</v>
      </c>
      <c r="G1561" s="93" t="s">
        <v>168</v>
      </c>
      <c r="H1561" s="90" t="s">
        <v>3627</v>
      </c>
      <c r="I1561" s="93" t="s">
        <v>53</v>
      </c>
      <c r="J1561" s="90" t="s">
        <v>72</v>
      </c>
      <c r="K1561" s="93" t="s">
        <v>55</v>
      </c>
      <c r="L1561" s="114">
        <v>43983</v>
      </c>
      <c r="M1561" s="114">
        <v>44012</v>
      </c>
      <c r="N1561" s="94">
        <v>43997</v>
      </c>
      <c r="O1561" s="94">
        <v>43999</v>
      </c>
      <c r="P1561" s="92" t="s">
        <v>3686</v>
      </c>
      <c r="Q1561" s="92" t="s">
        <v>3679</v>
      </c>
      <c r="R1561" s="90" t="s">
        <v>3687</v>
      </c>
      <c r="S1561" s="90"/>
      <c r="T1561" s="95" t="s">
        <v>66</v>
      </c>
      <c r="U1561" s="90"/>
      <c r="V1561" s="132"/>
    </row>
    <row r="1562" spans="1:22" ht="66" hidden="1" customHeight="1" x14ac:dyDescent="0.25">
      <c r="A1562" s="89" t="s">
        <v>10024</v>
      </c>
      <c r="B1562" s="90" t="s">
        <v>3557</v>
      </c>
      <c r="C1562" s="90" t="s">
        <v>3589</v>
      </c>
      <c r="D1562" s="91" t="s">
        <v>3683</v>
      </c>
      <c r="E1562" s="92" t="s">
        <v>605</v>
      </c>
      <c r="F1562" s="90" t="s">
        <v>2463</v>
      </c>
      <c r="G1562" s="93" t="s">
        <v>168</v>
      </c>
      <c r="H1562" s="90" t="s">
        <v>3630</v>
      </c>
      <c r="I1562" s="93" t="s">
        <v>53</v>
      </c>
      <c r="J1562" s="90" t="s">
        <v>72</v>
      </c>
      <c r="K1562" s="93" t="s">
        <v>55</v>
      </c>
      <c r="L1562" s="114">
        <v>43983</v>
      </c>
      <c r="M1562" s="114">
        <v>44012</v>
      </c>
      <c r="N1562" s="94">
        <v>43993</v>
      </c>
      <c r="O1562" s="94">
        <v>43999</v>
      </c>
      <c r="P1562" s="92" t="s">
        <v>3688</v>
      </c>
      <c r="Q1562" s="92" t="s">
        <v>3679</v>
      </c>
      <c r="R1562" s="90" t="s">
        <v>3689</v>
      </c>
      <c r="S1562" s="90"/>
      <c r="T1562" s="95" t="s">
        <v>66</v>
      </c>
      <c r="U1562" s="90"/>
      <c r="V1562" s="132"/>
    </row>
    <row r="1563" spans="1:22" ht="66" hidden="1" customHeight="1" x14ac:dyDescent="0.25">
      <c r="A1563" s="89" t="s">
        <v>10024</v>
      </c>
      <c r="B1563" s="90" t="s">
        <v>3557</v>
      </c>
      <c r="C1563" s="90" t="s">
        <v>3589</v>
      </c>
      <c r="D1563" s="91" t="s">
        <v>3690</v>
      </c>
      <c r="E1563" s="92" t="s">
        <v>605</v>
      </c>
      <c r="F1563" s="90" t="s">
        <v>2463</v>
      </c>
      <c r="G1563" s="93" t="s">
        <v>172</v>
      </c>
      <c r="H1563" s="90" t="s">
        <v>3623</v>
      </c>
      <c r="I1563" s="93" t="s">
        <v>53</v>
      </c>
      <c r="J1563" s="90" t="s">
        <v>72</v>
      </c>
      <c r="K1563" s="93" t="s">
        <v>55</v>
      </c>
      <c r="L1563" s="114">
        <v>44075</v>
      </c>
      <c r="M1563" s="114">
        <v>44104</v>
      </c>
      <c r="N1563" s="94">
        <v>44089</v>
      </c>
      <c r="O1563" s="94">
        <v>44092</v>
      </c>
      <c r="P1563" s="96" t="s">
        <v>3691</v>
      </c>
      <c r="Q1563" s="92" t="s">
        <v>3679</v>
      </c>
      <c r="R1563" s="90" t="s">
        <v>3692</v>
      </c>
      <c r="S1563" s="90"/>
      <c r="T1563" s="95" t="s">
        <v>66</v>
      </c>
      <c r="U1563" s="90"/>
      <c r="V1563" s="132"/>
    </row>
    <row r="1564" spans="1:22" ht="66" hidden="1" customHeight="1" x14ac:dyDescent="0.25">
      <c r="A1564" s="89" t="s">
        <v>10024</v>
      </c>
      <c r="B1564" s="90" t="s">
        <v>3557</v>
      </c>
      <c r="C1564" s="90" t="s">
        <v>3589</v>
      </c>
      <c r="D1564" s="91" t="s">
        <v>3690</v>
      </c>
      <c r="E1564" s="92" t="s">
        <v>605</v>
      </c>
      <c r="F1564" s="90" t="s">
        <v>2463</v>
      </c>
      <c r="G1564" s="93" t="s">
        <v>172</v>
      </c>
      <c r="H1564" s="90" t="s">
        <v>3627</v>
      </c>
      <c r="I1564" s="93" t="s">
        <v>53</v>
      </c>
      <c r="J1564" s="90" t="s">
        <v>72</v>
      </c>
      <c r="K1564" s="93" t="s">
        <v>55</v>
      </c>
      <c r="L1564" s="114">
        <v>44075</v>
      </c>
      <c r="M1564" s="114">
        <v>44104</v>
      </c>
      <c r="N1564" s="94">
        <v>44089</v>
      </c>
      <c r="O1564" s="94">
        <v>44092</v>
      </c>
      <c r="P1564" s="96" t="s">
        <v>3693</v>
      </c>
      <c r="Q1564" s="92" t="s">
        <v>3679</v>
      </c>
      <c r="R1564" s="90" t="s">
        <v>3692</v>
      </c>
      <c r="S1564" s="90"/>
      <c r="T1564" s="95" t="s">
        <v>66</v>
      </c>
      <c r="U1564" s="90"/>
      <c r="V1564" s="132"/>
    </row>
    <row r="1565" spans="1:22" ht="66" hidden="1" customHeight="1" x14ac:dyDescent="0.25">
      <c r="A1565" s="89" t="s">
        <v>10024</v>
      </c>
      <c r="B1565" s="90" t="s">
        <v>3557</v>
      </c>
      <c r="C1565" s="90" t="s">
        <v>3589</v>
      </c>
      <c r="D1565" s="91" t="s">
        <v>3690</v>
      </c>
      <c r="E1565" s="92" t="s">
        <v>605</v>
      </c>
      <c r="F1565" s="90" t="s">
        <v>2463</v>
      </c>
      <c r="G1565" s="93" t="s">
        <v>172</v>
      </c>
      <c r="H1565" s="90" t="s">
        <v>3630</v>
      </c>
      <c r="I1565" s="93" t="s">
        <v>53</v>
      </c>
      <c r="J1565" s="90" t="s">
        <v>72</v>
      </c>
      <c r="K1565" s="93" t="s">
        <v>55</v>
      </c>
      <c r="L1565" s="114">
        <v>44075</v>
      </c>
      <c r="M1565" s="114">
        <v>44104</v>
      </c>
      <c r="N1565" s="94">
        <v>44089</v>
      </c>
      <c r="O1565" s="94">
        <v>44092</v>
      </c>
      <c r="P1565" s="96" t="s">
        <v>3694</v>
      </c>
      <c r="Q1565" s="92" t="s">
        <v>3679</v>
      </c>
      <c r="R1565" s="90" t="s">
        <v>3692</v>
      </c>
      <c r="S1565" s="90"/>
      <c r="T1565" s="95" t="s">
        <v>66</v>
      </c>
      <c r="U1565" s="90"/>
      <c r="V1565" s="132"/>
    </row>
    <row r="1566" spans="1:22" ht="66" hidden="1" customHeight="1" x14ac:dyDescent="0.25">
      <c r="A1566" s="89" t="s">
        <v>10024</v>
      </c>
      <c r="B1566" s="90" t="s">
        <v>3557</v>
      </c>
      <c r="C1566" s="90" t="s">
        <v>3589</v>
      </c>
      <c r="D1566" s="91" t="s">
        <v>3695</v>
      </c>
      <c r="E1566" s="92" t="s">
        <v>605</v>
      </c>
      <c r="F1566" s="90" t="s">
        <v>2463</v>
      </c>
      <c r="G1566" s="93" t="s">
        <v>172</v>
      </c>
      <c r="H1566" s="90" t="s">
        <v>3623</v>
      </c>
      <c r="I1566" s="93" t="s">
        <v>53</v>
      </c>
      <c r="J1566" s="90" t="s">
        <v>72</v>
      </c>
      <c r="K1566" s="93" t="s">
        <v>55</v>
      </c>
      <c r="L1566" s="114">
        <v>44166</v>
      </c>
      <c r="M1566" s="114">
        <v>44195</v>
      </c>
      <c r="N1566" s="94">
        <v>44181</v>
      </c>
      <c r="O1566" s="94">
        <v>44186</v>
      </c>
      <c r="P1566" s="96" t="s">
        <v>3696</v>
      </c>
      <c r="Q1566" s="92"/>
      <c r="R1566" s="90" t="s">
        <v>3697</v>
      </c>
      <c r="S1566" s="90"/>
      <c r="T1566" s="95" t="s">
        <v>66</v>
      </c>
      <c r="U1566" s="90"/>
      <c r="V1566" s="132"/>
    </row>
    <row r="1567" spans="1:22" ht="66" hidden="1" customHeight="1" x14ac:dyDescent="0.25">
      <c r="A1567" s="89" t="s">
        <v>10024</v>
      </c>
      <c r="B1567" s="90" t="s">
        <v>3557</v>
      </c>
      <c r="C1567" s="90" t="s">
        <v>3589</v>
      </c>
      <c r="D1567" s="91" t="s">
        <v>3695</v>
      </c>
      <c r="E1567" s="92" t="s">
        <v>605</v>
      </c>
      <c r="F1567" s="90" t="s">
        <v>2463</v>
      </c>
      <c r="G1567" s="93" t="s">
        <v>172</v>
      </c>
      <c r="H1567" s="90" t="s">
        <v>3627</v>
      </c>
      <c r="I1567" s="93" t="s">
        <v>53</v>
      </c>
      <c r="J1567" s="90" t="s">
        <v>72</v>
      </c>
      <c r="K1567" s="93" t="s">
        <v>55</v>
      </c>
      <c r="L1567" s="114">
        <v>44166</v>
      </c>
      <c r="M1567" s="114">
        <v>44195</v>
      </c>
      <c r="N1567" s="94">
        <v>44181</v>
      </c>
      <c r="O1567" s="94">
        <v>44186</v>
      </c>
      <c r="P1567" s="96" t="s">
        <v>3698</v>
      </c>
      <c r="Q1567" s="92"/>
      <c r="R1567" s="90" t="s">
        <v>3697</v>
      </c>
      <c r="S1567" s="90"/>
      <c r="T1567" s="95" t="s">
        <v>66</v>
      </c>
      <c r="U1567" s="90"/>
      <c r="V1567" s="132"/>
    </row>
    <row r="1568" spans="1:22" ht="66" hidden="1" customHeight="1" x14ac:dyDescent="0.25">
      <c r="A1568" s="89" t="s">
        <v>10024</v>
      </c>
      <c r="B1568" s="90" t="s">
        <v>3557</v>
      </c>
      <c r="C1568" s="90" t="s">
        <v>3589</v>
      </c>
      <c r="D1568" s="91" t="s">
        <v>3695</v>
      </c>
      <c r="E1568" s="92" t="s">
        <v>605</v>
      </c>
      <c r="F1568" s="90" t="s">
        <v>2463</v>
      </c>
      <c r="G1568" s="93" t="s">
        <v>172</v>
      </c>
      <c r="H1568" s="90" t="s">
        <v>3630</v>
      </c>
      <c r="I1568" s="93" t="s">
        <v>53</v>
      </c>
      <c r="J1568" s="90" t="s">
        <v>72</v>
      </c>
      <c r="K1568" s="93" t="s">
        <v>55</v>
      </c>
      <c r="L1568" s="114">
        <v>44166</v>
      </c>
      <c r="M1568" s="114">
        <v>44195</v>
      </c>
      <c r="N1568" s="94">
        <v>44181</v>
      </c>
      <c r="O1568" s="94">
        <v>44186</v>
      </c>
      <c r="P1568" s="92" t="s">
        <v>3699</v>
      </c>
      <c r="Q1568" s="92"/>
      <c r="R1568" s="90" t="s">
        <v>3697</v>
      </c>
      <c r="S1568" s="90"/>
      <c r="T1568" s="95" t="s">
        <v>66</v>
      </c>
      <c r="U1568" s="90"/>
      <c r="V1568" s="132"/>
    </row>
    <row r="1569" spans="1:22" ht="66" hidden="1" customHeight="1" x14ac:dyDescent="0.25">
      <c r="A1569" s="89" t="s">
        <v>10024</v>
      </c>
      <c r="B1569" s="90" t="s">
        <v>3557</v>
      </c>
      <c r="C1569" s="90" t="s">
        <v>3589</v>
      </c>
      <c r="D1569" s="91" t="s">
        <v>3700</v>
      </c>
      <c r="E1569" s="92" t="s">
        <v>605</v>
      </c>
      <c r="F1569" s="90" t="s">
        <v>2463</v>
      </c>
      <c r="G1569" s="93" t="s">
        <v>172</v>
      </c>
      <c r="H1569" s="90" t="s">
        <v>3623</v>
      </c>
      <c r="I1569" s="93" t="s">
        <v>53</v>
      </c>
      <c r="J1569" s="90" t="s">
        <v>72</v>
      </c>
      <c r="K1569" s="93" t="s">
        <v>55</v>
      </c>
      <c r="L1569" s="114">
        <v>44256</v>
      </c>
      <c r="M1569" s="114">
        <v>44285</v>
      </c>
      <c r="N1569" s="94">
        <v>44272</v>
      </c>
      <c r="O1569" s="94">
        <v>44275</v>
      </c>
      <c r="P1569" s="96" t="s">
        <v>3701</v>
      </c>
      <c r="Q1569" s="92"/>
      <c r="R1569" s="90" t="s">
        <v>3702</v>
      </c>
      <c r="S1569" s="90"/>
      <c r="T1569" s="95" t="s">
        <v>75</v>
      </c>
      <c r="U1569" s="90"/>
      <c r="V1569" s="132"/>
    </row>
    <row r="1570" spans="1:22" ht="66" hidden="1" customHeight="1" x14ac:dyDescent="0.25">
      <c r="A1570" s="89" t="s">
        <v>10024</v>
      </c>
      <c r="B1570" s="90" t="s">
        <v>3557</v>
      </c>
      <c r="C1570" s="90" t="s">
        <v>3589</v>
      </c>
      <c r="D1570" s="91" t="s">
        <v>3700</v>
      </c>
      <c r="E1570" s="92" t="s">
        <v>605</v>
      </c>
      <c r="F1570" s="90" t="s">
        <v>2463</v>
      </c>
      <c r="G1570" s="93" t="s">
        <v>172</v>
      </c>
      <c r="H1570" s="90" t="s">
        <v>3627</v>
      </c>
      <c r="I1570" s="93" t="s">
        <v>53</v>
      </c>
      <c r="J1570" s="90" t="s">
        <v>72</v>
      </c>
      <c r="K1570" s="93" t="s">
        <v>55</v>
      </c>
      <c r="L1570" s="114">
        <v>44256</v>
      </c>
      <c r="M1570" s="114">
        <v>44285</v>
      </c>
      <c r="N1570" s="94">
        <v>44267</v>
      </c>
      <c r="O1570" s="94">
        <v>44274</v>
      </c>
      <c r="P1570" s="92" t="s">
        <v>3703</v>
      </c>
      <c r="Q1570" s="92"/>
      <c r="R1570" s="90" t="s">
        <v>3704</v>
      </c>
      <c r="S1570" s="90"/>
      <c r="T1570" s="95" t="s">
        <v>66</v>
      </c>
      <c r="U1570" s="90"/>
      <c r="V1570" s="132"/>
    </row>
    <row r="1571" spans="1:22" ht="66" hidden="1" customHeight="1" x14ac:dyDescent="0.25">
      <c r="A1571" s="89" t="s">
        <v>10024</v>
      </c>
      <c r="B1571" s="90" t="s">
        <v>3557</v>
      </c>
      <c r="C1571" s="90" t="s">
        <v>3589</v>
      </c>
      <c r="D1571" s="91" t="s">
        <v>3700</v>
      </c>
      <c r="E1571" s="92" t="s">
        <v>605</v>
      </c>
      <c r="F1571" s="90" t="s">
        <v>2463</v>
      </c>
      <c r="G1571" s="93" t="s">
        <v>172</v>
      </c>
      <c r="H1571" s="90" t="s">
        <v>3630</v>
      </c>
      <c r="I1571" s="93" t="s">
        <v>53</v>
      </c>
      <c r="J1571" s="90" t="s">
        <v>72</v>
      </c>
      <c r="K1571" s="93" t="s">
        <v>55</v>
      </c>
      <c r="L1571" s="114">
        <v>44256</v>
      </c>
      <c r="M1571" s="114">
        <v>44285</v>
      </c>
      <c r="N1571" s="94">
        <v>44267</v>
      </c>
      <c r="O1571" s="94">
        <v>44274</v>
      </c>
      <c r="P1571" s="96" t="s">
        <v>3705</v>
      </c>
      <c r="Q1571" s="92"/>
      <c r="R1571" s="90" t="s">
        <v>3704</v>
      </c>
      <c r="S1571" s="90"/>
      <c r="T1571" s="95" t="s">
        <v>66</v>
      </c>
      <c r="U1571" s="90"/>
      <c r="V1571" s="132"/>
    </row>
    <row r="1572" spans="1:22" ht="66" hidden="1" customHeight="1" x14ac:dyDescent="0.25">
      <c r="A1572" s="89" t="s">
        <v>10024</v>
      </c>
      <c r="B1572" s="90" t="s">
        <v>3557</v>
      </c>
      <c r="C1572" s="90" t="s">
        <v>3589</v>
      </c>
      <c r="D1572" s="91" t="s">
        <v>3706</v>
      </c>
      <c r="E1572" s="92" t="s">
        <v>605</v>
      </c>
      <c r="F1572" s="90" t="s">
        <v>2463</v>
      </c>
      <c r="G1572" s="93" t="s">
        <v>168</v>
      </c>
      <c r="H1572" s="90" t="s">
        <v>3623</v>
      </c>
      <c r="I1572" s="93" t="s">
        <v>53</v>
      </c>
      <c r="J1572" s="90" t="s">
        <v>72</v>
      </c>
      <c r="K1572" s="93" t="s">
        <v>55</v>
      </c>
      <c r="L1572" s="114">
        <v>44348</v>
      </c>
      <c r="M1572" s="114">
        <v>44377</v>
      </c>
      <c r="N1572" s="94">
        <v>44354</v>
      </c>
      <c r="O1572" s="94">
        <v>44358</v>
      </c>
      <c r="P1572" s="96" t="s">
        <v>3707</v>
      </c>
      <c r="Q1572" s="92"/>
      <c r="R1572" s="90" t="s">
        <v>3708</v>
      </c>
      <c r="S1572" s="90"/>
      <c r="T1572" s="95" t="s">
        <v>66</v>
      </c>
      <c r="U1572" s="90"/>
      <c r="V1572" s="132"/>
    </row>
    <row r="1573" spans="1:22" ht="66" hidden="1" customHeight="1" x14ac:dyDescent="0.25">
      <c r="A1573" s="89" t="s">
        <v>10024</v>
      </c>
      <c r="B1573" s="90" t="s">
        <v>3557</v>
      </c>
      <c r="C1573" s="90" t="s">
        <v>3589</v>
      </c>
      <c r="D1573" s="91" t="s">
        <v>3706</v>
      </c>
      <c r="E1573" s="92" t="s">
        <v>605</v>
      </c>
      <c r="F1573" s="90" t="s">
        <v>2463</v>
      </c>
      <c r="G1573" s="93" t="s">
        <v>168</v>
      </c>
      <c r="H1573" s="90" t="s">
        <v>3627</v>
      </c>
      <c r="I1573" s="93" t="s">
        <v>53</v>
      </c>
      <c r="J1573" s="90" t="s">
        <v>72</v>
      </c>
      <c r="K1573" s="93" t="s">
        <v>55</v>
      </c>
      <c r="L1573" s="114">
        <v>44348</v>
      </c>
      <c r="M1573" s="114">
        <v>44377</v>
      </c>
      <c r="N1573" s="94">
        <v>44354</v>
      </c>
      <c r="O1573" s="94">
        <v>44358</v>
      </c>
      <c r="P1573" s="92" t="s">
        <v>3709</v>
      </c>
      <c r="Q1573" s="92"/>
      <c r="R1573" s="90" t="s">
        <v>3708</v>
      </c>
      <c r="S1573" s="90"/>
      <c r="T1573" s="95" t="s">
        <v>66</v>
      </c>
      <c r="U1573" s="90"/>
      <c r="V1573" s="132"/>
    </row>
    <row r="1574" spans="1:22" ht="66" hidden="1" customHeight="1" x14ac:dyDescent="0.25">
      <c r="A1574" s="89" t="s">
        <v>10024</v>
      </c>
      <c r="B1574" s="90" t="s">
        <v>3557</v>
      </c>
      <c r="C1574" s="90" t="s">
        <v>3589</v>
      </c>
      <c r="D1574" s="91" t="s">
        <v>3706</v>
      </c>
      <c r="E1574" s="92" t="s">
        <v>605</v>
      </c>
      <c r="F1574" s="90" t="s">
        <v>2463</v>
      </c>
      <c r="G1574" s="93" t="s">
        <v>168</v>
      </c>
      <c r="H1574" s="90" t="s">
        <v>3630</v>
      </c>
      <c r="I1574" s="93" t="s">
        <v>53</v>
      </c>
      <c r="J1574" s="90" t="s">
        <v>72</v>
      </c>
      <c r="K1574" s="93" t="s">
        <v>55</v>
      </c>
      <c r="L1574" s="114">
        <v>44348</v>
      </c>
      <c r="M1574" s="114">
        <v>44377</v>
      </c>
      <c r="N1574" s="94">
        <v>44354</v>
      </c>
      <c r="O1574" s="94">
        <v>44358</v>
      </c>
      <c r="P1574" s="92" t="s">
        <v>3709</v>
      </c>
      <c r="Q1574" s="92"/>
      <c r="R1574" s="90" t="s">
        <v>3708</v>
      </c>
      <c r="S1574" s="90"/>
      <c r="T1574" s="95" t="s">
        <v>66</v>
      </c>
      <c r="U1574" s="90"/>
      <c r="V1574" s="132"/>
    </row>
    <row r="1575" spans="1:22" ht="66" hidden="1" customHeight="1" x14ac:dyDescent="0.25">
      <c r="A1575" s="89" t="s">
        <v>10024</v>
      </c>
      <c r="B1575" s="90" t="s">
        <v>3557</v>
      </c>
      <c r="C1575" s="90" t="s">
        <v>3589</v>
      </c>
      <c r="D1575" s="91" t="s">
        <v>3710</v>
      </c>
      <c r="E1575" s="92" t="s">
        <v>605</v>
      </c>
      <c r="F1575" s="90" t="s">
        <v>2463</v>
      </c>
      <c r="G1575" s="93" t="s">
        <v>172</v>
      </c>
      <c r="H1575" s="90" t="s">
        <v>3623</v>
      </c>
      <c r="I1575" s="93" t="s">
        <v>53</v>
      </c>
      <c r="J1575" s="90" t="s">
        <v>72</v>
      </c>
      <c r="K1575" s="93" t="s">
        <v>55</v>
      </c>
      <c r="L1575" s="114">
        <v>44440</v>
      </c>
      <c r="M1575" s="114">
        <v>44499</v>
      </c>
      <c r="N1575" s="94">
        <v>44484</v>
      </c>
      <c r="O1575" s="94">
        <v>44485</v>
      </c>
      <c r="P1575" s="96" t="s">
        <v>3711</v>
      </c>
      <c r="Q1575" s="92"/>
      <c r="R1575" s="90" t="s">
        <v>3712</v>
      </c>
      <c r="S1575" s="90"/>
      <c r="T1575" s="95" t="s">
        <v>75</v>
      </c>
      <c r="U1575" s="90"/>
      <c r="V1575" s="132"/>
    </row>
    <row r="1576" spans="1:22" ht="66" hidden="1" customHeight="1" x14ac:dyDescent="0.25">
      <c r="A1576" s="89" t="s">
        <v>10024</v>
      </c>
      <c r="B1576" s="90" t="s">
        <v>3557</v>
      </c>
      <c r="C1576" s="90" t="s">
        <v>3589</v>
      </c>
      <c r="D1576" s="91" t="s">
        <v>3710</v>
      </c>
      <c r="E1576" s="92" t="s">
        <v>605</v>
      </c>
      <c r="F1576" s="90" t="s">
        <v>2463</v>
      </c>
      <c r="G1576" s="93" t="s">
        <v>172</v>
      </c>
      <c r="H1576" s="90" t="s">
        <v>3627</v>
      </c>
      <c r="I1576" s="93" t="s">
        <v>53</v>
      </c>
      <c r="J1576" s="90" t="s">
        <v>72</v>
      </c>
      <c r="K1576" s="93" t="s">
        <v>55</v>
      </c>
      <c r="L1576" s="114">
        <v>44440</v>
      </c>
      <c r="M1576" s="114">
        <v>44499</v>
      </c>
      <c r="N1576" s="94">
        <v>44484</v>
      </c>
      <c r="O1576" s="94">
        <v>44485</v>
      </c>
      <c r="P1576" s="96" t="s">
        <v>3713</v>
      </c>
      <c r="Q1576" s="92"/>
      <c r="R1576" s="90" t="s">
        <v>3712</v>
      </c>
      <c r="S1576" s="90"/>
      <c r="T1576" s="95" t="s">
        <v>75</v>
      </c>
      <c r="U1576" s="90"/>
      <c r="V1576" s="132"/>
    </row>
    <row r="1577" spans="1:22" ht="66" hidden="1" customHeight="1" x14ac:dyDescent="0.25">
      <c r="A1577" s="89" t="s">
        <v>10024</v>
      </c>
      <c r="B1577" s="90" t="s">
        <v>3557</v>
      </c>
      <c r="C1577" s="90" t="s">
        <v>3589</v>
      </c>
      <c r="D1577" s="91" t="s">
        <v>3710</v>
      </c>
      <c r="E1577" s="92" t="s">
        <v>605</v>
      </c>
      <c r="F1577" s="90" t="s">
        <v>2463</v>
      </c>
      <c r="G1577" s="93" t="s">
        <v>172</v>
      </c>
      <c r="H1577" s="90" t="s">
        <v>3630</v>
      </c>
      <c r="I1577" s="93" t="s">
        <v>53</v>
      </c>
      <c r="J1577" s="90" t="s">
        <v>72</v>
      </c>
      <c r="K1577" s="93" t="s">
        <v>55</v>
      </c>
      <c r="L1577" s="114">
        <v>44440</v>
      </c>
      <c r="M1577" s="114">
        <v>44499</v>
      </c>
      <c r="N1577" s="94">
        <v>44484</v>
      </c>
      <c r="O1577" s="94">
        <v>44485</v>
      </c>
      <c r="P1577" s="96" t="s">
        <v>3714</v>
      </c>
      <c r="Q1577" s="92" t="s">
        <v>3608</v>
      </c>
      <c r="R1577" s="90" t="s">
        <v>3712</v>
      </c>
      <c r="S1577" s="90"/>
      <c r="T1577" s="95" t="s">
        <v>75</v>
      </c>
      <c r="U1577" s="90"/>
      <c r="V1577" s="132"/>
    </row>
    <row r="1578" spans="1:22" ht="66" hidden="1" customHeight="1" x14ac:dyDescent="0.25">
      <c r="A1578" s="89" t="s">
        <v>10024</v>
      </c>
      <c r="B1578" s="90" t="s">
        <v>3557</v>
      </c>
      <c r="C1578" s="90" t="s">
        <v>3589</v>
      </c>
      <c r="D1578" s="91" t="s">
        <v>3715</v>
      </c>
      <c r="E1578" s="92" t="s">
        <v>605</v>
      </c>
      <c r="F1578" s="90" t="s">
        <v>2463</v>
      </c>
      <c r="G1578" s="93" t="s">
        <v>172</v>
      </c>
      <c r="H1578" s="90" t="s">
        <v>3623</v>
      </c>
      <c r="I1578" s="93" t="s">
        <v>53</v>
      </c>
      <c r="J1578" s="90" t="s">
        <v>72</v>
      </c>
      <c r="K1578" s="93" t="s">
        <v>55</v>
      </c>
      <c r="L1578" s="114">
        <v>44531</v>
      </c>
      <c r="M1578" s="114">
        <v>44560</v>
      </c>
      <c r="N1578" s="94">
        <v>44539</v>
      </c>
      <c r="O1578" s="94">
        <v>44539</v>
      </c>
      <c r="P1578" s="92" t="s">
        <v>3716</v>
      </c>
      <c r="Q1578" s="92" t="s">
        <v>3608</v>
      </c>
      <c r="R1578" s="90" t="s">
        <v>3717</v>
      </c>
      <c r="S1578" s="90"/>
      <c r="T1578" s="95" t="s">
        <v>66</v>
      </c>
      <c r="U1578" s="90"/>
      <c r="V1578" s="132"/>
    </row>
    <row r="1579" spans="1:22" s="175" customFormat="1" ht="66" hidden="1" customHeight="1" x14ac:dyDescent="0.25">
      <c r="A1579" s="113" t="s">
        <v>10024</v>
      </c>
      <c r="B1579" s="155" t="s">
        <v>3557</v>
      </c>
      <c r="C1579" s="155" t="s">
        <v>3589</v>
      </c>
      <c r="D1579" s="156" t="s">
        <v>3715</v>
      </c>
      <c r="E1579" s="157" t="s">
        <v>605</v>
      </c>
      <c r="F1579" s="155" t="s">
        <v>2463</v>
      </c>
      <c r="G1579" s="158" t="s">
        <v>172</v>
      </c>
      <c r="H1579" s="155" t="s">
        <v>3627</v>
      </c>
      <c r="I1579" s="158" t="s">
        <v>53</v>
      </c>
      <c r="J1579" s="155" t="s">
        <v>72</v>
      </c>
      <c r="K1579" s="158" t="s">
        <v>55</v>
      </c>
      <c r="L1579" s="190">
        <v>44531</v>
      </c>
      <c r="M1579" s="190">
        <v>44560</v>
      </c>
      <c r="N1579" s="127">
        <v>44539</v>
      </c>
      <c r="O1579" s="127">
        <v>44539</v>
      </c>
      <c r="P1579" s="157" t="s">
        <v>3699</v>
      </c>
      <c r="Q1579" s="157" t="s">
        <v>3608</v>
      </c>
      <c r="R1579" s="155" t="s">
        <v>3718</v>
      </c>
      <c r="S1579" s="155"/>
      <c r="T1579" s="159" t="s">
        <v>66</v>
      </c>
      <c r="U1579" s="155"/>
      <c r="V1579" s="162"/>
    </row>
    <row r="1580" spans="1:22" s="175" customFormat="1" ht="66" hidden="1" customHeight="1" x14ac:dyDescent="0.25">
      <c r="A1580" s="113" t="s">
        <v>10024</v>
      </c>
      <c r="B1580" s="155" t="s">
        <v>3557</v>
      </c>
      <c r="C1580" s="155" t="s">
        <v>3589</v>
      </c>
      <c r="D1580" s="156" t="s">
        <v>3715</v>
      </c>
      <c r="E1580" s="157" t="s">
        <v>605</v>
      </c>
      <c r="F1580" s="155" t="s">
        <v>2463</v>
      </c>
      <c r="G1580" s="158" t="s">
        <v>172</v>
      </c>
      <c r="H1580" s="155" t="s">
        <v>3630</v>
      </c>
      <c r="I1580" s="158" t="s">
        <v>53</v>
      </c>
      <c r="J1580" s="155" t="s">
        <v>72</v>
      </c>
      <c r="K1580" s="158" t="s">
        <v>55</v>
      </c>
      <c r="L1580" s="190">
        <v>44531</v>
      </c>
      <c r="M1580" s="190">
        <v>44560</v>
      </c>
      <c r="N1580" s="127">
        <v>44539</v>
      </c>
      <c r="O1580" s="127">
        <v>44539</v>
      </c>
      <c r="P1580" s="157" t="s">
        <v>3699</v>
      </c>
      <c r="Q1580" s="157" t="s">
        <v>3608</v>
      </c>
      <c r="R1580" s="155" t="s">
        <v>3718</v>
      </c>
      <c r="S1580" s="155"/>
      <c r="T1580" s="159" t="s">
        <v>66</v>
      </c>
      <c r="U1580" s="155"/>
      <c r="V1580" s="162"/>
    </row>
    <row r="1581" spans="1:22" ht="66" hidden="1" customHeight="1" x14ac:dyDescent="0.25">
      <c r="A1581" s="89" t="s">
        <v>10024</v>
      </c>
      <c r="B1581" s="90" t="s">
        <v>3557</v>
      </c>
      <c r="C1581" s="90" t="s">
        <v>3589</v>
      </c>
      <c r="D1581" s="91" t="s">
        <v>3719</v>
      </c>
      <c r="E1581" s="92" t="s">
        <v>605</v>
      </c>
      <c r="F1581" s="90" t="s">
        <v>2463</v>
      </c>
      <c r="G1581" s="93" t="s">
        <v>172</v>
      </c>
      <c r="H1581" s="90" t="s">
        <v>3623</v>
      </c>
      <c r="I1581" s="93" t="s">
        <v>53</v>
      </c>
      <c r="J1581" s="90" t="s">
        <v>72</v>
      </c>
      <c r="K1581" s="93" t="s">
        <v>55</v>
      </c>
      <c r="L1581" s="114">
        <v>44621</v>
      </c>
      <c r="M1581" s="114">
        <v>44650</v>
      </c>
      <c r="N1581" s="94">
        <v>44638</v>
      </c>
      <c r="O1581" s="94">
        <v>44639</v>
      </c>
      <c r="P1581" s="92" t="s">
        <v>3720</v>
      </c>
      <c r="Q1581" s="92"/>
      <c r="R1581" s="90" t="s">
        <v>3721</v>
      </c>
      <c r="S1581" s="90"/>
      <c r="T1581" s="95" t="s">
        <v>75</v>
      </c>
      <c r="U1581" s="90"/>
      <c r="V1581" s="132"/>
    </row>
    <row r="1582" spans="1:22" ht="66" hidden="1" customHeight="1" x14ac:dyDescent="0.25">
      <c r="A1582" s="89" t="s">
        <v>10024</v>
      </c>
      <c r="B1582" s="90" t="s">
        <v>3557</v>
      </c>
      <c r="C1582" s="90" t="s">
        <v>3589</v>
      </c>
      <c r="D1582" s="91" t="s">
        <v>3719</v>
      </c>
      <c r="E1582" s="92" t="s">
        <v>605</v>
      </c>
      <c r="F1582" s="90" t="s">
        <v>2463</v>
      </c>
      <c r="G1582" s="93" t="s">
        <v>172</v>
      </c>
      <c r="H1582" s="90" t="s">
        <v>3627</v>
      </c>
      <c r="I1582" s="93" t="s">
        <v>53</v>
      </c>
      <c r="J1582" s="90" t="s">
        <v>72</v>
      </c>
      <c r="K1582" s="93" t="s">
        <v>55</v>
      </c>
      <c r="L1582" s="114">
        <v>44621</v>
      </c>
      <c r="M1582" s="114">
        <v>44650</v>
      </c>
      <c r="N1582" s="94">
        <v>44638</v>
      </c>
      <c r="O1582" s="94">
        <v>44639</v>
      </c>
      <c r="P1582" s="157" t="s">
        <v>3722</v>
      </c>
      <c r="Q1582" s="157" t="s">
        <v>3608</v>
      </c>
      <c r="R1582" s="90" t="s">
        <v>3721</v>
      </c>
      <c r="S1582" s="90"/>
      <c r="T1582" s="95" t="s">
        <v>75</v>
      </c>
      <c r="U1582" s="90"/>
      <c r="V1582" s="132"/>
    </row>
    <row r="1583" spans="1:22" ht="66" hidden="1" customHeight="1" x14ac:dyDescent="0.25">
      <c r="A1583" s="89" t="s">
        <v>10024</v>
      </c>
      <c r="B1583" s="90" t="s">
        <v>3557</v>
      </c>
      <c r="C1583" s="90" t="s">
        <v>3589</v>
      </c>
      <c r="D1583" s="91" t="s">
        <v>3719</v>
      </c>
      <c r="E1583" s="92" t="s">
        <v>605</v>
      </c>
      <c r="F1583" s="90" t="s">
        <v>2463</v>
      </c>
      <c r="G1583" s="93" t="s">
        <v>172</v>
      </c>
      <c r="H1583" s="90" t="s">
        <v>3630</v>
      </c>
      <c r="I1583" s="93" t="s">
        <v>53</v>
      </c>
      <c r="J1583" s="90" t="s">
        <v>72</v>
      </c>
      <c r="K1583" s="93" t="s">
        <v>55</v>
      </c>
      <c r="L1583" s="114">
        <v>44621</v>
      </c>
      <c r="M1583" s="114">
        <v>44650</v>
      </c>
      <c r="N1583" s="94">
        <v>44638</v>
      </c>
      <c r="O1583" s="94">
        <v>44639</v>
      </c>
      <c r="P1583" s="157" t="s">
        <v>3723</v>
      </c>
      <c r="Q1583" s="157" t="s">
        <v>3608</v>
      </c>
      <c r="R1583" s="90" t="s">
        <v>3721</v>
      </c>
      <c r="S1583" s="90"/>
      <c r="T1583" s="95" t="s">
        <v>75</v>
      </c>
      <c r="U1583" s="90"/>
      <c r="V1583" s="132"/>
    </row>
    <row r="1584" spans="1:22" ht="66" hidden="1" customHeight="1" x14ac:dyDescent="0.25">
      <c r="A1584" s="89" t="s">
        <v>10024</v>
      </c>
      <c r="B1584" s="90" t="s">
        <v>3557</v>
      </c>
      <c r="C1584" s="90" t="s">
        <v>3589</v>
      </c>
      <c r="D1584" s="91" t="s">
        <v>3724</v>
      </c>
      <c r="E1584" s="92" t="s">
        <v>605</v>
      </c>
      <c r="F1584" s="90" t="s">
        <v>2463</v>
      </c>
      <c r="G1584" s="93" t="s">
        <v>168</v>
      </c>
      <c r="H1584" s="90" t="s">
        <v>3623</v>
      </c>
      <c r="I1584" s="93" t="s">
        <v>53</v>
      </c>
      <c r="J1584" s="90" t="s">
        <v>72</v>
      </c>
      <c r="K1584" s="93" t="s">
        <v>55</v>
      </c>
      <c r="L1584" s="114">
        <v>44713</v>
      </c>
      <c r="M1584" s="114">
        <v>44742</v>
      </c>
      <c r="N1584" s="94">
        <v>44721</v>
      </c>
      <c r="O1584" s="94">
        <v>44723</v>
      </c>
      <c r="P1584" s="96" t="s">
        <v>3725</v>
      </c>
      <c r="Q1584" s="92"/>
      <c r="R1584" s="90" t="s">
        <v>3726</v>
      </c>
      <c r="S1584" s="90"/>
      <c r="T1584" s="95" t="s">
        <v>66</v>
      </c>
      <c r="U1584" s="90"/>
      <c r="V1584" s="132"/>
    </row>
    <row r="1585" spans="1:22" ht="66" hidden="1" customHeight="1" x14ac:dyDescent="0.25">
      <c r="A1585" s="89" t="s">
        <v>10024</v>
      </c>
      <c r="B1585" s="90" t="s">
        <v>3557</v>
      </c>
      <c r="C1585" s="90" t="s">
        <v>3589</v>
      </c>
      <c r="D1585" s="91" t="s">
        <v>3724</v>
      </c>
      <c r="E1585" s="92" t="s">
        <v>605</v>
      </c>
      <c r="F1585" s="90" t="s">
        <v>2463</v>
      </c>
      <c r="G1585" s="93" t="s">
        <v>168</v>
      </c>
      <c r="H1585" s="90" t="s">
        <v>3627</v>
      </c>
      <c r="I1585" s="93" t="s">
        <v>53</v>
      </c>
      <c r="J1585" s="90" t="s">
        <v>72</v>
      </c>
      <c r="K1585" s="93" t="s">
        <v>55</v>
      </c>
      <c r="L1585" s="114">
        <v>44713</v>
      </c>
      <c r="M1585" s="114">
        <v>44742</v>
      </c>
      <c r="N1585" s="94">
        <v>44721</v>
      </c>
      <c r="O1585" s="94">
        <v>44723</v>
      </c>
      <c r="P1585" s="96" t="s">
        <v>3727</v>
      </c>
      <c r="Q1585" s="92"/>
      <c r="R1585" s="90" t="s">
        <v>3728</v>
      </c>
      <c r="S1585" s="90"/>
      <c r="T1585" s="95" t="s">
        <v>66</v>
      </c>
      <c r="U1585" s="90"/>
      <c r="V1585" s="132"/>
    </row>
    <row r="1586" spans="1:22" ht="66" hidden="1" customHeight="1" x14ac:dyDescent="0.25">
      <c r="A1586" s="89" t="s">
        <v>10024</v>
      </c>
      <c r="B1586" s="90" t="s">
        <v>3557</v>
      </c>
      <c r="C1586" s="90" t="s">
        <v>3589</v>
      </c>
      <c r="D1586" s="91" t="s">
        <v>3724</v>
      </c>
      <c r="E1586" s="92" t="s">
        <v>605</v>
      </c>
      <c r="F1586" s="90" t="s">
        <v>2463</v>
      </c>
      <c r="G1586" s="93" t="s">
        <v>168</v>
      </c>
      <c r="H1586" s="90" t="s">
        <v>3630</v>
      </c>
      <c r="I1586" s="93" t="s">
        <v>53</v>
      </c>
      <c r="J1586" s="90" t="s">
        <v>72</v>
      </c>
      <c r="K1586" s="93" t="s">
        <v>55</v>
      </c>
      <c r="L1586" s="114">
        <v>44713</v>
      </c>
      <c r="M1586" s="114">
        <v>44742</v>
      </c>
      <c r="N1586" s="94">
        <v>44721</v>
      </c>
      <c r="O1586" s="94">
        <v>44723</v>
      </c>
      <c r="P1586" s="96" t="s">
        <v>3729</v>
      </c>
      <c r="Q1586" s="92"/>
      <c r="R1586" s="90" t="s">
        <v>3730</v>
      </c>
      <c r="S1586" s="90"/>
      <c r="T1586" s="95" t="s">
        <v>66</v>
      </c>
      <c r="U1586" s="90"/>
      <c r="V1586" s="132"/>
    </row>
    <row r="1587" spans="1:22" ht="66" hidden="1" customHeight="1" x14ac:dyDescent="0.25">
      <c r="A1587" s="113" t="s">
        <v>10024</v>
      </c>
      <c r="B1587" s="90" t="s">
        <v>3557</v>
      </c>
      <c r="C1587" s="155" t="s">
        <v>3589</v>
      </c>
      <c r="D1587" s="156" t="s">
        <v>3731</v>
      </c>
      <c r="E1587" s="157" t="s">
        <v>605</v>
      </c>
      <c r="F1587" s="155" t="s">
        <v>3605</v>
      </c>
      <c r="G1587" s="158" t="s">
        <v>172</v>
      </c>
      <c r="H1587" s="155" t="s">
        <v>3606</v>
      </c>
      <c r="I1587" s="158" t="s">
        <v>53</v>
      </c>
      <c r="J1587" s="155" t="s">
        <v>72</v>
      </c>
      <c r="K1587" s="158" t="s">
        <v>55</v>
      </c>
      <c r="L1587" s="190">
        <v>43891</v>
      </c>
      <c r="M1587" s="190">
        <v>43920</v>
      </c>
      <c r="N1587" s="127">
        <v>43899</v>
      </c>
      <c r="O1587" s="127">
        <v>43902</v>
      </c>
      <c r="P1587" s="124" t="s">
        <v>3732</v>
      </c>
      <c r="Q1587" s="157" t="s">
        <v>3679</v>
      </c>
      <c r="R1587" s="155" t="s">
        <v>392</v>
      </c>
      <c r="S1587" s="155"/>
      <c r="T1587" s="95" t="s">
        <v>66</v>
      </c>
      <c r="U1587" s="155"/>
      <c r="V1587" s="160"/>
    </row>
    <row r="1588" spans="1:22" ht="66" hidden="1" customHeight="1" x14ac:dyDescent="0.25">
      <c r="A1588" s="113" t="s">
        <v>10024</v>
      </c>
      <c r="B1588" s="90" t="s">
        <v>3557</v>
      </c>
      <c r="C1588" s="155" t="s">
        <v>3589</v>
      </c>
      <c r="D1588" s="156" t="s">
        <v>3731</v>
      </c>
      <c r="E1588" s="157" t="s">
        <v>605</v>
      </c>
      <c r="F1588" s="155" t="s">
        <v>3605</v>
      </c>
      <c r="G1588" s="158" t="s">
        <v>172</v>
      </c>
      <c r="H1588" s="155" t="s">
        <v>3610</v>
      </c>
      <c r="I1588" s="158" t="s">
        <v>53</v>
      </c>
      <c r="J1588" s="155" t="s">
        <v>72</v>
      </c>
      <c r="K1588" s="158" t="s">
        <v>55</v>
      </c>
      <c r="L1588" s="190">
        <v>43891</v>
      </c>
      <c r="M1588" s="190">
        <v>43920</v>
      </c>
      <c r="N1588" s="127">
        <v>43899</v>
      </c>
      <c r="O1588" s="127">
        <v>43902</v>
      </c>
      <c r="P1588" s="124" t="s">
        <v>3732</v>
      </c>
      <c r="Q1588" s="157" t="s">
        <v>3679</v>
      </c>
      <c r="R1588" s="155" t="s">
        <v>392</v>
      </c>
      <c r="S1588" s="155"/>
      <c r="T1588" s="95" t="s">
        <v>66</v>
      </c>
      <c r="U1588" s="155"/>
      <c r="V1588" s="160"/>
    </row>
    <row r="1589" spans="1:22" ht="66" hidden="1" customHeight="1" x14ac:dyDescent="0.25">
      <c r="A1589" s="113" t="s">
        <v>10024</v>
      </c>
      <c r="B1589" s="90" t="s">
        <v>3557</v>
      </c>
      <c r="C1589" s="155" t="s">
        <v>3589</v>
      </c>
      <c r="D1589" s="156" t="s">
        <v>3731</v>
      </c>
      <c r="E1589" s="157" t="s">
        <v>605</v>
      </c>
      <c r="F1589" s="155" t="s">
        <v>3605</v>
      </c>
      <c r="G1589" s="158" t="s">
        <v>172</v>
      </c>
      <c r="H1589" s="155" t="s">
        <v>3612</v>
      </c>
      <c r="I1589" s="158" t="s">
        <v>53</v>
      </c>
      <c r="J1589" s="155" t="s">
        <v>72</v>
      </c>
      <c r="K1589" s="158" t="s">
        <v>55</v>
      </c>
      <c r="L1589" s="190">
        <v>43891</v>
      </c>
      <c r="M1589" s="190">
        <v>43920</v>
      </c>
      <c r="N1589" s="127">
        <v>43899</v>
      </c>
      <c r="O1589" s="127">
        <v>43902</v>
      </c>
      <c r="P1589" s="124" t="s">
        <v>3733</v>
      </c>
      <c r="Q1589" s="157" t="s">
        <v>3679</v>
      </c>
      <c r="R1589" s="155" t="s">
        <v>392</v>
      </c>
      <c r="S1589" s="155"/>
      <c r="T1589" s="95" t="s">
        <v>66</v>
      </c>
      <c r="U1589" s="155"/>
      <c r="V1589" s="160"/>
    </row>
    <row r="1590" spans="1:22" ht="66" hidden="1" customHeight="1" x14ac:dyDescent="0.25">
      <c r="A1590" s="113" t="s">
        <v>10024</v>
      </c>
      <c r="B1590" s="90" t="s">
        <v>3557</v>
      </c>
      <c r="C1590" s="155" t="s">
        <v>3589</v>
      </c>
      <c r="D1590" s="156" t="s">
        <v>3731</v>
      </c>
      <c r="E1590" s="157" t="s">
        <v>605</v>
      </c>
      <c r="F1590" s="155" t="s">
        <v>3605</v>
      </c>
      <c r="G1590" s="158" t="s">
        <v>172</v>
      </c>
      <c r="H1590" s="155" t="s">
        <v>3614</v>
      </c>
      <c r="I1590" s="158" t="s">
        <v>53</v>
      </c>
      <c r="J1590" s="155" t="s">
        <v>72</v>
      </c>
      <c r="K1590" s="158" t="s">
        <v>55</v>
      </c>
      <c r="L1590" s="190">
        <v>43891</v>
      </c>
      <c r="M1590" s="190">
        <v>43920</v>
      </c>
      <c r="N1590" s="127">
        <v>43899</v>
      </c>
      <c r="O1590" s="127">
        <v>43902</v>
      </c>
      <c r="P1590" s="124" t="s">
        <v>3733</v>
      </c>
      <c r="Q1590" s="157" t="s">
        <v>3679</v>
      </c>
      <c r="R1590" s="155" t="s">
        <v>392</v>
      </c>
      <c r="S1590" s="155"/>
      <c r="T1590" s="95" t="s">
        <v>66</v>
      </c>
      <c r="U1590" s="155"/>
      <c r="V1590" s="160"/>
    </row>
    <row r="1591" spans="1:22" ht="66" hidden="1" customHeight="1" x14ac:dyDescent="0.25">
      <c r="A1591" s="113" t="s">
        <v>10024</v>
      </c>
      <c r="B1591" s="90" t="s">
        <v>3557</v>
      </c>
      <c r="C1591" s="155" t="s">
        <v>3589</v>
      </c>
      <c r="D1591" s="156" t="s">
        <v>3731</v>
      </c>
      <c r="E1591" s="157" t="s">
        <v>605</v>
      </c>
      <c r="F1591" s="155" t="s">
        <v>3605</v>
      </c>
      <c r="G1591" s="158" t="s">
        <v>172</v>
      </c>
      <c r="H1591" s="155" t="s">
        <v>3615</v>
      </c>
      <c r="I1591" s="158" t="s">
        <v>53</v>
      </c>
      <c r="J1591" s="155" t="s">
        <v>72</v>
      </c>
      <c r="K1591" s="158" t="s">
        <v>55</v>
      </c>
      <c r="L1591" s="190">
        <v>43891</v>
      </c>
      <c r="M1591" s="190">
        <v>43920</v>
      </c>
      <c r="N1591" s="127">
        <v>43899</v>
      </c>
      <c r="O1591" s="127">
        <v>43902</v>
      </c>
      <c r="P1591" s="124" t="s">
        <v>3733</v>
      </c>
      <c r="Q1591" s="157" t="s">
        <v>3679</v>
      </c>
      <c r="R1591" s="155" t="s">
        <v>392</v>
      </c>
      <c r="S1591" s="155"/>
      <c r="T1591" s="95" t="s">
        <v>66</v>
      </c>
      <c r="U1591" s="155"/>
      <c r="V1591" s="160"/>
    </row>
    <row r="1592" spans="1:22" ht="66" hidden="1" customHeight="1" x14ac:dyDescent="0.25">
      <c r="A1592" s="113" t="s">
        <v>10024</v>
      </c>
      <c r="B1592" s="90" t="s">
        <v>3557</v>
      </c>
      <c r="C1592" s="155" t="s">
        <v>3589</v>
      </c>
      <c r="D1592" s="156" t="s">
        <v>3731</v>
      </c>
      <c r="E1592" s="157" t="s">
        <v>605</v>
      </c>
      <c r="F1592" s="155" t="s">
        <v>3605</v>
      </c>
      <c r="G1592" s="158" t="s">
        <v>172</v>
      </c>
      <c r="H1592" s="155" t="s">
        <v>3616</v>
      </c>
      <c r="I1592" s="158" t="s">
        <v>53</v>
      </c>
      <c r="J1592" s="155" t="s">
        <v>72</v>
      </c>
      <c r="K1592" s="158" t="s">
        <v>55</v>
      </c>
      <c r="L1592" s="190">
        <v>43891</v>
      </c>
      <c r="M1592" s="190">
        <v>43920</v>
      </c>
      <c r="N1592" s="127">
        <v>43899</v>
      </c>
      <c r="O1592" s="127">
        <v>43902</v>
      </c>
      <c r="P1592" s="124" t="s">
        <v>3733</v>
      </c>
      <c r="Q1592" s="157" t="s">
        <v>3679</v>
      </c>
      <c r="R1592" s="155" t="s">
        <v>392</v>
      </c>
      <c r="S1592" s="155"/>
      <c r="T1592" s="95" t="s">
        <v>66</v>
      </c>
      <c r="U1592" s="155"/>
      <c r="V1592" s="160"/>
    </row>
    <row r="1593" spans="1:22" ht="66" hidden="1" customHeight="1" x14ac:dyDescent="0.25">
      <c r="A1593" s="113" t="s">
        <v>10024</v>
      </c>
      <c r="B1593" s="90" t="s">
        <v>3557</v>
      </c>
      <c r="C1593" s="155" t="s">
        <v>3589</v>
      </c>
      <c r="D1593" s="156" t="s">
        <v>3731</v>
      </c>
      <c r="E1593" s="157" t="s">
        <v>605</v>
      </c>
      <c r="F1593" s="155" t="s">
        <v>3605</v>
      </c>
      <c r="G1593" s="158" t="s">
        <v>172</v>
      </c>
      <c r="H1593" s="155" t="s">
        <v>3617</v>
      </c>
      <c r="I1593" s="158" t="s">
        <v>53</v>
      </c>
      <c r="J1593" s="155" t="s">
        <v>72</v>
      </c>
      <c r="K1593" s="158" t="s">
        <v>55</v>
      </c>
      <c r="L1593" s="190">
        <v>43891</v>
      </c>
      <c r="M1593" s="190">
        <v>43920</v>
      </c>
      <c r="N1593" s="127">
        <v>43899</v>
      </c>
      <c r="O1593" s="127">
        <v>43902</v>
      </c>
      <c r="P1593" s="124" t="s">
        <v>3733</v>
      </c>
      <c r="Q1593" s="157" t="s">
        <v>3679</v>
      </c>
      <c r="R1593" s="155" t="s">
        <v>392</v>
      </c>
      <c r="S1593" s="155"/>
      <c r="T1593" s="95" t="s">
        <v>66</v>
      </c>
      <c r="U1593" s="155"/>
      <c r="V1593" s="160"/>
    </row>
    <row r="1594" spans="1:22" ht="66" hidden="1" customHeight="1" x14ac:dyDescent="0.25">
      <c r="A1594" s="113" t="s">
        <v>10024</v>
      </c>
      <c r="B1594" s="90" t="s">
        <v>3557</v>
      </c>
      <c r="C1594" s="155" t="s">
        <v>3589</v>
      </c>
      <c r="D1594" s="156" t="s">
        <v>3731</v>
      </c>
      <c r="E1594" s="157" t="s">
        <v>605</v>
      </c>
      <c r="F1594" s="155" t="s">
        <v>3605</v>
      </c>
      <c r="G1594" s="158" t="s">
        <v>172</v>
      </c>
      <c r="H1594" s="155" t="s">
        <v>3618</v>
      </c>
      <c r="I1594" s="158" t="s">
        <v>53</v>
      </c>
      <c r="J1594" s="155" t="s">
        <v>72</v>
      </c>
      <c r="K1594" s="158" t="s">
        <v>55</v>
      </c>
      <c r="L1594" s="190">
        <v>43891</v>
      </c>
      <c r="M1594" s="190">
        <v>43920</v>
      </c>
      <c r="N1594" s="127">
        <v>43899</v>
      </c>
      <c r="O1594" s="127">
        <v>43902</v>
      </c>
      <c r="P1594" s="124" t="s">
        <v>3734</v>
      </c>
      <c r="Q1594" s="157" t="s">
        <v>3679</v>
      </c>
      <c r="R1594" s="155" t="s">
        <v>392</v>
      </c>
      <c r="S1594" s="155"/>
      <c r="T1594" s="95" t="s">
        <v>66</v>
      </c>
      <c r="U1594" s="155"/>
      <c r="V1594" s="160"/>
    </row>
    <row r="1595" spans="1:22" ht="66" hidden="1" customHeight="1" x14ac:dyDescent="0.25">
      <c r="A1595" s="113" t="s">
        <v>10024</v>
      </c>
      <c r="B1595" s="90" t="s">
        <v>3557</v>
      </c>
      <c r="C1595" s="155" t="s">
        <v>3589</v>
      </c>
      <c r="D1595" s="156" t="s">
        <v>3731</v>
      </c>
      <c r="E1595" s="157" t="s">
        <v>605</v>
      </c>
      <c r="F1595" s="155" t="s">
        <v>3605</v>
      </c>
      <c r="G1595" s="158" t="s">
        <v>172</v>
      </c>
      <c r="H1595" s="155" t="s">
        <v>3619</v>
      </c>
      <c r="I1595" s="158" t="s">
        <v>53</v>
      </c>
      <c r="J1595" s="155" t="s">
        <v>72</v>
      </c>
      <c r="K1595" s="158" t="s">
        <v>55</v>
      </c>
      <c r="L1595" s="190">
        <v>43891</v>
      </c>
      <c r="M1595" s="190">
        <v>43920</v>
      </c>
      <c r="N1595" s="127">
        <v>43899</v>
      </c>
      <c r="O1595" s="127">
        <v>43902</v>
      </c>
      <c r="P1595" s="124" t="s">
        <v>3733</v>
      </c>
      <c r="Q1595" s="157" t="s">
        <v>3679</v>
      </c>
      <c r="R1595" s="155" t="s">
        <v>392</v>
      </c>
      <c r="S1595" s="155"/>
      <c r="T1595" s="95" t="s">
        <v>66</v>
      </c>
      <c r="U1595" s="155"/>
      <c r="V1595" s="160"/>
    </row>
    <row r="1596" spans="1:22" ht="66" hidden="1" customHeight="1" x14ac:dyDescent="0.25">
      <c r="A1596" s="113" t="s">
        <v>10024</v>
      </c>
      <c r="B1596" s="90" t="s">
        <v>3557</v>
      </c>
      <c r="C1596" s="155" t="s">
        <v>3589</v>
      </c>
      <c r="D1596" s="156" t="s">
        <v>3731</v>
      </c>
      <c r="E1596" s="157" t="s">
        <v>605</v>
      </c>
      <c r="F1596" s="155" t="s">
        <v>3605</v>
      </c>
      <c r="G1596" s="158" t="s">
        <v>172</v>
      </c>
      <c r="H1596" s="155" t="s">
        <v>3620</v>
      </c>
      <c r="I1596" s="158" t="s">
        <v>53</v>
      </c>
      <c r="J1596" s="155" t="s">
        <v>72</v>
      </c>
      <c r="K1596" s="158" t="s">
        <v>55</v>
      </c>
      <c r="L1596" s="190">
        <v>43891</v>
      </c>
      <c r="M1596" s="190">
        <v>43920</v>
      </c>
      <c r="N1596" s="127">
        <v>43899</v>
      </c>
      <c r="O1596" s="127">
        <v>43902</v>
      </c>
      <c r="P1596" s="124" t="s">
        <v>3733</v>
      </c>
      <c r="Q1596" s="157" t="s">
        <v>3679</v>
      </c>
      <c r="R1596" s="155" t="s">
        <v>392</v>
      </c>
      <c r="S1596" s="155"/>
      <c r="T1596" s="95" t="s">
        <v>66</v>
      </c>
      <c r="U1596" s="155"/>
      <c r="V1596" s="160"/>
    </row>
    <row r="1597" spans="1:22" ht="66" hidden="1" customHeight="1" x14ac:dyDescent="0.25">
      <c r="A1597" s="113" t="s">
        <v>10024</v>
      </c>
      <c r="B1597" s="90" t="s">
        <v>3557</v>
      </c>
      <c r="C1597" s="155" t="s">
        <v>3589</v>
      </c>
      <c r="D1597" s="156" t="s">
        <v>3731</v>
      </c>
      <c r="E1597" s="157" t="s">
        <v>605</v>
      </c>
      <c r="F1597" s="155" t="s">
        <v>3605</v>
      </c>
      <c r="G1597" s="158" t="s">
        <v>172</v>
      </c>
      <c r="H1597" s="155" t="s">
        <v>3621</v>
      </c>
      <c r="I1597" s="158" t="s">
        <v>53</v>
      </c>
      <c r="J1597" s="155" t="s">
        <v>72</v>
      </c>
      <c r="K1597" s="158" t="s">
        <v>55</v>
      </c>
      <c r="L1597" s="190">
        <v>43891</v>
      </c>
      <c r="M1597" s="190">
        <v>43920</v>
      </c>
      <c r="N1597" s="127">
        <v>43899</v>
      </c>
      <c r="O1597" s="127">
        <v>43902</v>
      </c>
      <c r="P1597" s="124" t="s">
        <v>3733</v>
      </c>
      <c r="Q1597" s="157" t="s">
        <v>3679</v>
      </c>
      <c r="R1597" s="155" t="s">
        <v>392</v>
      </c>
      <c r="S1597" s="155"/>
      <c r="T1597" s="95" t="s">
        <v>66</v>
      </c>
      <c r="U1597" s="155"/>
      <c r="V1597" s="160"/>
    </row>
    <row r="1598" spans="1:22" ht="66" hidden="1" customHeight="1" x14ac:dyDescent="0.25">
      <c r="A1598" s="89" t="s">
        <v>10024</v>
      </c>
      <c r="B1598" s="90" t="s">
        <v>3557</v>
      </c>
      <c r="C1598" s="90" t="s">
        <v>3589</v>
      </c>
      <c r="D1598" s="156" t="s">
        <v>3735</v>
      </c>
      <c r="E1598" s="92" t="s">
        <v>605</v>
      </c>
      <c r="F1598" s="90" t="s">
        <v>3605</v>
      </c>
      <c r="G1598" s="93" t="s">
        <v>172</v>
      </c>
      <c r="H1598" s="155" t="s">
        <v>3606</v>
      </c>
      <c r="I1598" s="93" t="s">
        <v>53</v>
      </c>
      <c r="J1598" s="90" t="s">
        <v>72</v>
      </c>
      <c r="K1598" s="93" t="s">
        <v>55</v>
      </c>
      <c r="L1598" s="114">
        <v>43983</v>
      </c>
      <c r="M1598" s="114">
        <v>44012</v>
      </c>
      <c r="N1598" s="127">
        <v>43990</v>
      </c>
      <c r="O1598" s="127">
        <v>43993</v>
      </c>
      <c r="P1598" s="124" t="s">
        <v>3732</v>
      </c>
      <c r="Q1598" s="157" t="s">
        <v>3679</v>
      </c>
      <c r="R1598" s="90" t="s">
        <v>3736</v>
      </c>
      <c r="S1598" s="90"/>
      <c r="T1598" s="95" t="s">
        <v>66</v>
      </c>
      <c r="U1598" s="90"/>
      <c r="V1598" s="132"/>
    </row>
    <row r="1599" spans="1:22" ht="66" hidden="1" customHeight="1" x14ac:dyDescent="0.25">
      <c r="A1599" s="89" t="s">
        <v>10024</v>
      </c>
      <c r="B1599" s="90" t="s">
        <v>3557</v>
      </c>
      <c r="C1599" s="90" t="s">
        <v>3589</v>
      </c>
      <c r="D1599" s="156" t="s">
        <v>3735</v>
      </c>
      <c r="E1599" s="92" t="s">
        <v>605</v>
      </c>
      <c r="F1599" s="90" t="s">
        <v>3605</v>
      </c>
      <c r="G1599" s="93" t="s">
        <v>172</v>
      </c>
      <c r="H1599" s="155" t="s">
        <v>3610</v>
      </c>
      <c r="I1599" s="93" t="s">
        <v>53</v>
      </c>
      <c r="J1599" s="90" t="s">
        <v>72</v>
      </c>
      <c r="K1599" s="93" t="s">
        <v>55</v>
      </c>
      <c r="L1599" s="114">
        <v>43983</v>
      </c>
      <c r="M1599" s="114">
        <v>44012</v>
      </c>
      <c r="N1599" s="127">
        <v>43990</v>
      </c>
      <c r="O1599" s="127">
        <v>43993</v>
      </c>
      <c r="P1599" s="124" t="s">
        <v>3732</v>
      </c>
      <c r="Q1599" s="157" t="s">
        <v>3679</v>
      </c>
      <c r="R1599" s="90" t="s">
        <v>3737</v>
      </c>
      <c r="S1599" s="90"/>
      <c r="T1599" s="95" t="s">
        <v>66</v>
      </c>
      <c r="U1599" s="90"/>
      <c r="V1599" s="132"/>
    </row>
    <row r="1600" spans="1:22" ht="66" hidden="1" customHeight="1" x14ac:dyDescent="0.25">
      <c r="A1600" s="89" t="s">
        <v>10024</v>
      </c>
      <c r="B1600" s="90" t="s">
        <v>3557</v>
      </c>
      <c r="C1600" s="90" t="s">
        <v>3589</v>
      </c>
      <c r="D1600" s="156" t="s">
        <v>3735</v>
      </c>
      <c r="E1600" s="92" t="s">
        <v>605</v>
      </c>
      <c r="F1600" s="90" t="s">
        <v>3605</v>
      </c>
      <c r="G1600" s="93" t="s">
        <v>172</v>
      </c>
      <c r="H1600" s="155" t="s">
        <v>3612</v>
      </c>
      <c r="I1600" s="93" t="s">
        <v>53</v>
      </c>
      <c r="J1600" s="90" t="s">
        <v>72</v>
      </c>
      <c r="K1600" s="93" t="s">
        <v>55</v>
      </c>
      <c r="L1600" s="114">
        <v>43983</v>
      </c>
      <c r="M1600" s="114">
        <v>44012</v>
      </c>
      <c r="N1600" s="127">
        <v>43990</v>
      </c>
      <c r="O1600" s="127">
        <v>43993</v>
      </c>
      <c r="P1600" s="124" t="s">
        <v>3733</v>
      </c>
      <c r="Q1600" s="157" t="s">
        <v>3679</v>
      </c>
      <c r="R1600" s="90" t="s">
        <v>3736</v>
      </c>
      <c r="S1600" s="90"/>
      <c r="T1600" s="95" t="s">
        <v>66</v>
      </c>
      <c r="U1600" s="90"/>
      <c r="V1600" s="132"/>
    </row>
    <row r="1601" spans="1:22" ht="66" hidden="1" customHeight="1" x14ac:dyDescent="0.25">
      <c r="A1601" s="89" t="s">
        <v>10024</v>
      </c>
      <c r="B1601" s="90" t="s">
        <v>3557</v>
      </c>
      <c r="C1601" s="90" t="s">
        <v>3589</v>
      </c>
      <c r="D1601" s="156" t="s">
        <v>3735</v>
      </c>
      <c r="E1601" s="92" t="s">
        <v>605</v>
      </c>
      <c r="F1601" s="90" t="s">
        <v>3605</v>
      </c>
      <c r="G1601" s="93" t="s">
        <v>172</v>
      </c>
      <c r="H1601" s="155" t="s">
        <v>3614</v>
      </c>
      <c r="I1601" s="93" t="s">
        <v>53</v>
      </c>
      <c r="J1601" s="90" t="s">
        <v>72</v>
      </c>
      <c r="K1601" s="93" t="s">
        <v>55</v>
      </c>
      <c r="L1601" s="114">
        <v>43983</v>
      </c>
      <c r="M1601" s="114">
        <v>44012</v>
      </c>
      <c r="N1601" s="127">
        <v>43990</v>
      </c>
      <c r="O1601" s="127">
        <v>43993</v>
      </c>
      <c r="P1601" s="124" t="s">
        <v>3733</v>
      </c>
      <c r="Q1601" s="157" t="s">
        <v>3679</v>
      </c>
      <c r="R1601" s="90" t="s">
        <v>3736</v>
      </c>
      <c r="S1601" s="90"/>
      <c r="T1601" s="95" t="s">
        <v>66</v>
      </c>
      <c r="U1601" s="90"/>
      <c r="V1601" s="132"/>
    </row>
    <row r="1602" spans="1:22" ht="66" hidden="1" customHeight="1" x14ac:dyDescent="0.25">
      <c r="A1602" s="89" t="s">
        <v>10024</v>
      </c>
      <c r="B1602" s="90" t="s">
        <v>3557</v>
      </c>
      <c r="C1602" s="90" t="s">
        <v>3589</v>
      </c>
      <c r="D1602" s="156" t="s">
        <v>3735</v>
      </c>
      <c r="E1602" s="92" t="s">
        <v>605</v>
      </c>
      <c r="F1602" s="90" t="s">
        <v>3605</v>
      </c>
      <c r="G1602" s="93" t="s">
        <v>172</v>
      </c>
      <c r="H1602" s="155" t="s">
        <v>3615</v>
      </c>
      <c r="I1602" s="93" t="s">
        <v>53</v>
      </c>
      <c r="J1602" s="90" t="s">
        <v>72</v>
      </c>
      <c r="K1602" s="93" t="s">
        <v>55</v>
      </c>
      <c r="L1602" s="114">
        <v>43983</v>
      </c>
      <c r="M1602" s="114">
        <v>44012</v>
      </c>
      <c r="N1602" s="94">
        <v>43990</v>
      </c>
      <c r="O1602" s="94">
        <v>43993</v>
      </c>
      <c r="P1602" s="92" t="s">
        <v>3738</v>
      </c>
      <c r="Q1602" s="92" t="s">
        <v>3679</v>
      </c>
      <c r="R1602" s="90" t="s">
        <v>3739</v>
      </c>
      <c r="S1602" s="90"/>
      <c r="T1602" s="95" t="s">
        <v>66</v>
      </c>
      <c r="U1602" s="90"/>
      <c r="V1602" s="132"/>
    </row>
    <row r="1603" spans="1:22" ht="66" hidden="1" customHeight="1" x14ac:dyDescent="0.25">
      <c r="A1603" s="89" t="s">
        <v>10024</v>
      </c>
      <c r="B1603" s="90" t="s">
        <v>3557</v>
      </c>
      <c r="C1603" s="90" t="s">
        <v>3589</v>
      </c>
      <c r="D1603" s="156" t="s">
        <v>3735</v>
      </c>
      <c r="E1603" s="92" t="s">
        <v>605</v>
      </c>
      <c r="F1603" s="90" t="s">
        <v>3605</v>
      </c>
      <c r="G1603" s="93" t="s">
        <v>172</v>
      </c>
      <c r="H1603" s="155" t="s">
        <v>3616</v>
      </c>
      <c r="I1603" s="93" t="s">
        <v>53</v>
      </c>
      <c r="J1603" s="90" t="s">
        <v>72</v>
      </c>
      <c r="K1603" s="93" t="s">
        <v>55</v>
      </c>
      <c r="L1603" s="114">
        <v>43983</v>
      </c>
      <c r="M1603" s="114">
        <v>44012</v>
      </c>
      <c r="N1603" s="94">
        <v>43990</v>
      </c>
      <c r="O1603" s="94">
        <v>43993</v>
      </c>
      <c r="P1603" s="124" t="s">
        <v>3733</v>
      </c>
      <c r="Q1603" s="92" t="s">
        <v>3679</v>
      </c>
      <c r="R1603" s="90" t="s">
        <v>3740</v>
      </c>
      <c r="S1603" s="90"/>
      <c r="T1603" s="95" t="s">
        <v>66</v>
      </c>
      <c r="U1603" s="90"/>
      <c r="V1603" s="132"/>
    </row>
    <row r="1604" spans="1:22" ht="66" hidden="1" customHeight="1" x14ac:dyDescent="0.25">
      <c r="A1604" s="89" t="s">
        <v>10024</v>
      </c>
      <c r="B1604" s="90" t="s">
        <v>3557</v>
      </c>
      <c r="C1604" s="90" t="s">
        <v>3589</v>
      </c>
      <c r="D1604" s="156" t="s">
        <v>3735</v>
      </c>
      <c r="E1604" s="92" t="s">
        <v>605</v>
      </c>
      <c r="F1604" s="90" t="s">
        <v>3605</v>
      </c>
      <c r="G1604" s="93" t="s">
        <v>172</v>
      </c>
      <c r="H1604" s="155" t="s">
        <v>3617</v>
      </c>
      <c r="I1604" s="93" t="s">
        <v>53</v>
      </c>
      <c r="J1604" s="90" t="s">
        <v>72</v>
      </c>
      <c r="K1604" s="93" t="s">
        <v>55</v>
      </c>
      <c r="L1604" s="114">
        <v>43983</v>
      </c>
      <c r="M1604" s="114">
        <v>44012</v>
      </c>
      <c r="N1604" s="127">
        <v>43990</v>
      </c>
      <c r="O1604" s="127">
        <v>43993</v>
      </c>
      <c r="P1604" s="124" t="s">
        <v>3733</v>
      </c>
      <c r="Q1604" s="157" t="s">
        <v>3679</v>
      </c>
      <c r="R1604" s="90" t="s">
        <v>3741</v>
      </c>
      <c r="S1604" s="90"/>
      <c r="T1604" s="95" t="s">
        <v>66</v>
      </c>
      <c r="U1604" s="90"/>
      <c r="V1604" s="132"/>
    </row>
    <row r="1605" spans="1:22" ht="66" hidden="1" customHeight="1" x14ac:dyDescent="0.25">
      <c r="A1605" s="89" t="s">
        <v>10024</v>
      </c>
      <c r="B1605" s="90" t="s">
        <v>3557</v>
      </c>
      <c r="C1605" s="90" t="s">
        <v>3589</v>
      </c>
      <c r="D1605" s="156" t="s">
        <v>3735</v>
      </c>
      <c r="E1605" s="92" t="s">
        <v>605</v>
      </c>
      <c r="F1605" s="90" t="s">
        <v>3605</v>
      </c>
      <c r="G1605" s="93" t="s">
        <v>172</v>
      </c>
      <c r="H1605" s="155" t="s">
        <v>3618</v>
      </c>
      <c r="I1605" s="93" t="s">
        <v>53</v>
      </c>
      <c r="J1605" s="90" t="s">
        <v>72</v>
      </c>
      <c r="K1605" s="93" t="s">
        <v>55</v>
      </c>
      <c r="L1605" s="114">
        <v>43983</v>
      </c>
      <c r="M1605" s="114">
        <v>44012</v>
      </c>
      <c r="N1605" s="127">
        <v>43990</v>
      </c>
      <c r="O1605" s="127">
        <v>43993</v>
      </c>
      <c r="P1605" s="124" t="s">
        <v>3733</v>
      </c>
      <c r="Q1605" s="157" t="s">
        <v>3679</v>
      </c>
      <c r="R1605" s="90" t="s">
        <v>3742</v>
      </c>
      <c r="S1605" s="90"/>
      <c r="T1605" s="95" t="s">
        <v>66</v>
      </c>
      <c r="U1605" s="90"/>
      <c r="V1605" s="132"/>
    </row>
    <row r="1606" spans="1:22" ht="66" hidden="1" customHeight="1" x14ac:dyDescent="0.25">
      <c r="A1606" s="89" t="s">
        <v>10024</v>
      </c>
      <c r="B1606" s="90" t="s">
        <v>3557</v>
      </c>
      <c r="C1606" s="90" t="s">
        <v>3589</v>
      </c>
      <c r="D1606" s="156" t="s">
        <v>3735</v>
      </c>
      <c r="E1606" s="92" t="s">
        <v>605</v>
      </c>
      <c r="F1606" s="90" t="s">
        <v>3605</v>
      </c>
      <c r="G1606" s="93" t="s">
        <v>172</v>
      </c>
      <c r="H1606" s="155" t="s">
        <v>3619</v>
      </c>
      <c r="I1606" s="93" t="s">
        <v>53</v>
      </c>
      <c r="J1606" s="90" t="s">
        <v>72</v>
      </c>
      <c r="K1606" s="93" t="s">
        <v>55</v>
      </c>
      <c r="L1606" s="114">
        <v>43983</v>
      </c>
      <c r="M1606" s="114">
        <v>44012</v>
      </c>
      <c r="N1606" s="127">
        <v>43990</v>
      </c>
      <c r="O1606" s="127">
        <v>43993</v>
      </c>
      <c r="P1606" s="124" t="s">
        <v>3733</v>
      </c>
      <c r="Q1606" s="157" t="s">
        <v>3679</v>
      </c>
      <c r="R1606" s="90" t="s">
        <v>3736</v>
      </c>
      <c r="S1606" s="90"/>
      <c r="T1606" s="95" t="s">
        <v>66</v>
      </c>
      <c r="U1606" s="90"/>
      <c r="V1606" s="132"/>
    </row>
    <row r="1607" spans="1:22" ht="66" hidden="1" customHeight="1" x14ac:dyDescent="0.25">
      <c r="A1607" s="89" t="s">
        <v>10024</v>
      </c>
      <c r="B1607" s="90" t="s">
        <v>3557</v>
      </c>
      <c r="C1607" s="90" t="s">
        <v>3589</v>
      </c>
      <c r="D1607" s="156" t="s">
        <v>3735</v>
      </c>
      <c r="E1607" s="92" t="s">
        <v>605</v>
      </c>
      <c r="F1607" s="90" t="s">
        <v>3605</v>
      </c>
      <c r="G1607" s="93" t="s">
        <v>172</v>
      </c>
      <c r="H1607" s="155" t="s">
        <v>3620</v>
      </c>
      <c r="I1607" s="93" t="s">
        <v>53</v>
      </c>
      <c r="J1607" s="90" t="s">
        <v>72</v>
      </c>
      <c r="K1607" s="93" t="s">
        <v>55</v>
      </c>
      <c r="L1607" s="114">
        <v>43983</v>
      </c>
      <c r="M1607" s="114">
        <v>44012</v>
      </c>
      <c r="N1607" s="127">
        <v>43990</v>
      </c>
      <c r="O1607" s="127">
        <v>43993</v>
      </c>
      <c r="P1607" s="124" t="s">
        <v>3733</v>
      </c>
      <c r="Q1607" s="157" t="s">
        <v>3679</v>
      </c>
      <c r="R1607" s="90" t="s">
        <v>3743</v>
      </c>
      <c r="S1607" s="90"/>
      <c r="T1607" s="95" t="s">
        <v>66</v>
      </c>
      <c r="U1607" s="90"/>
      <c r="V1607" s="132"/>
    </row>
    <row r="1608" spans="1:22" ht="66" hidden="1" customHeight="1" x14ac:dyDescent="0.25">
      <c r="A1608" s="89" t="s">
        <v>10024</v>
      </c>
      <c r="B1608" s="90" t="s">
        <v>3557</v>
      </c>
      <c r="C1608" s="90" t="s">
        <v>3589</v>
      </c>
      <c r="D1608" s="156" t="s">
        <v>3735</v>
      </c>
      <c r="E1608" s="92" t="s">
        <v>605</v>
      </c>
      <c r="F1608" s="90" t="s">
        <v>3605</v>
      </c>
      <c r="G1608" s="93" t="s">
        <v>172</v>
      </c>
      <c r="H1608" s="155" t="s">
        <v>3621</v>
      </c>
      <c r="I1608" s="93" t="s">
        <v>53</v>
      </c>
      <c r="J1608" s="90" t="s">
        <v>72</v>
      </c>
      <c r="K1608" s="93" t="s">
        <v>55</v>
      </c>
      <c r="L1608" s="114">
        <v>43983</v>
      </c>
      <c r="M1608" s="114">
        <v>44012</v>
      </c>
      <c r="N1608" s="127">
        <v>43990</v>
      </c>
      <c r="O1608" s="127">
        <v>43993</v>
      </c>
      <c r="P1608" s="124" t="s">
        <v>3744</v>
      </c>
      <c r="Q1608" s="157" t="s">
        <v>3679</v>
      </c>
      <c r="R1608" s="90" t="s">
        <v>3743</v>
      </c>
      <c r="S1608" s="90"/>
      <c r="T1608" s="95" t="s">
        <v>66</v>
      </c>
      <c r="U1608" s="90"/>
      <c r="V1608" s="132"/>
    </row>
    <row r="1609" spans="1:22" ht="66" hidden="1" customHeight="1" x14ac:dyDescent="0.25">
      <c r="A1609" s="89" t="s">
        <v>10024</v>
      </c>
      <c r="B1609" s="90" t="s">
        <v>3557</v>
      </c>
      <c r="C1609" s="90" t="s">
        <v>3589</v>
      </c>
      <c r="D1609" s="156" t="s">
        <v>3745</v>
      </c>
      <c r="E1609" s="92" t="s">
        <v>605</v>
      </c>
      <c r="F1609" s="90" t="s">
        <v>3605</v>
      </c>
      <c r="G1609" s="93" t="s">
        <v>172</v>
      </c>
      <c r="H1609" s="155" t="s">
        <v>3606</v>
      </c>
      <c r="I1609" s="93" t="s">
        <v>53</v>
      </c>
      <c r="J1609" s="90" t="s">
        <v>72</v>
      </c>
      <c r="K1609" s="93" t="s">
        <v>55</v>
      </c>
      <c r="L1609" s="114">
        <v>44075</v>
      </c>
      <c r="M1609" s="114">
        <v>44104</v>
      </c>
      <c r="N1609" s="94">
        <v>44077</v>
      </c>
      <c r="O1609" s="94">
        <v>44081</v>
      </c>
      <c r="P1609" s="96" t="s">
        <v>3746</v>
      </c>
      <c r="Q1609" s="92" t="s">
        <v>3593</v>
      </c>
      <c r="R1609" s="90" t="s">
        <v>3747</v>
      </c>
      <c r="S1609" s="90"/>
      <c r="T1609" s="95" t="s">
        <v>66</v>
      </c>
      <c r="U1609" s="90"/>
      <c r="V1609" s="132"/>
    </row>
    <row r="1610" spans="1:22" ht="66" hidden="1" customHeight="1" x14ac:dyDescent="0.25">
      <c r="A1610" s="89" t="s">
        <v>10024</v>
      </c>
      <c r="B1610" s="90" t="s">
        <v>3557</v>
      </c>
      <c r="C1610" s="90" t="s">
        <v>3589</v>
      </c>
      <c r="D1610" s="156" t="s">
        <v>3745</v>
      </c>
      <c r="E1610" s="92" t="s">
        <v>605</v>
      </c>
      <c r="F1610" s="90" t="s">
        <v>3605</v>
      </c>
      <c r="G1610" s="93" t="s">
        <v>172</v>
      </c>
      <c r="H1610" s="155" t="s">
        <v>3610</v>
      </c>
      <c r="I1610" s="93" t="s">
        <v>53</v>
      </c>
      <c r="J1610" s="90" t="s">
        <v>72</v>
      </c>
      <c r="K1610" s="93" t="s">
        <v>55</v>
      </c>
      <c r="L1610" s="114">
        <v>44075</v>
      </c>
      <c r="M1610" s="114">
        <v>44104</v>
      </c>
      <c r="N1610" s="94">
        <v>44077</v>
      </c>
      <c r="O1610" s="94">
        <v>44081</v>
      </c>
      <c r="P1610" s="96" t="s">
        <v>3748</v>
      </c>
      <c r="Q1610" s="92" t="s">
        <v>3593</v>
      </c>
      <c r="R1610" s="90" t="s">
        <v>3747</v>
      </c>
      <c r="S1610" s="90"/>
      <c r="T1610" s="95" t="s">
        <v>66</v>
      </c>
      <c r="U1610" s="90"/>
      <c r="V1610" s="132"/>
    </row>
    <row r="1611" spans="1:22" ht="66" hidden="1" customHeight="1" x14ac:dyDescent="0.25">
      <c r="A1611" s="89" t="s">
        <v>10024</v>
      </c>
      <c r="B1611" s="90" t="s">
        <v>3557</v>
      </c>
      <c r="C1611" s="90" t="s">
        <v>3589</v>
      </c>
      <c r="D1611" s="156" t="s">
        <v>3745</v>
      </c>
      <c r="E1611" s="92" t="s">
        <v>605</v>
      </c>
      <c r="F1611" s="90" t="s">
        <v>3605</v>
      </c>
      <c r="G1611" s="93" t="s">
        <v>172</v>
      </c>
      <c r="H1611" s="155" t="s">
        <v>3612</v>
      </c>
      <c r="I1611" s="93" t="s">
        <v>53</v>
      </c>
      <c r="J1611" s="90" t="s">
        <v>72</v>
      </c>
      <c r="K1611" s="93" t="s">
        <v>55</v>
      </c>
      <c r="L1611" s="114">
        <v>44075</v>
      </c>
      <c r="M1611" s="114">
        <v>44104</v>
      </c>
      <c r="N1611" s="94">
        <v>44077</v>
      </c>
      <c r="O1611" s="94">
        <v>44081</v>
      </c>
      <c r="P1611" s="96" t="s">
        <v>3749</v>
      </c>
      <c r="Q1611" s="92" t="s">
        <v>3593</v>
      </c>
      <c r="R1611" s="90" t="s">
        <v>3747</v>
      </c>
      <c r="S1611" s="90"/>
      <c r="T1611" s="95" t="s">
        <v>66</v>
      </c>
      <c r="U1611" s="90"/>
      <c r="V1611" s="132"/>
    </row>
    <row r="1612" spans="1:22" ht="66" hidden="1" customHeight="1" x14ac:dyDescent="0.25">
      <c r="A1612" s="89" t="s">
        <v>10024</v>
      </c>
      <c r="B1612" s="90" t="s">
        <v>3557</v>
      </c>
      <c r="C1612" s="90" t="s">
        <v>3589</v>
      </c>
      <c r="D1612" s="156" t="s">
        <v>3745</v>
      </c>
      <c r="E1612" s="92" t="s">
        <v>605</v>
      </c>
      <c r="F1612" s="90" t="s">
        <v>3605</v>
      </c>
      <c r="G1612" s="93" t="s">
        <v>172</v>
      </c>
      <c r="H1612" s="155" t="s">
        <v>3614</v>
      </c>
      <c r="I1612" s="93" t="s">
        <v>53</v>
      </c>
      <c r="J1612" s="90" t="s">
        <v>72</v>
      </c>
      <c r="K1612" s="93" t="s">
        <v>55</v>
      </c>
      <c r="L1612" s="114">
        <v>44075</v>
      </c>
      <c r="M1612" s="114">
        <v>44104</v>
      </c>
      <c r="N1612" s="94">
        <v>44077</v>
      </c>
      <c r="O1612" s="94">
        <v>44081</v>
      </c>
      <c r="P1612" s="96" t="s">
        <v>3749</v>
      </c>
      <c r="Q1612" s="92" t="s">
        <v>3593</v>
      </c>
      <c r="R1612" s="90" t="s">
        <v>3747</v>
      </c>
      <c r="S1612" s="90"/>
      <c r="T1612" s="95" t="s">
        <v>66</v>
      </c>
      <c r="U1612" s="90"/>
      <c r="V1612" s="132"/>
    </row>
    <row r="1613" spans="1:22" ht="66" hidden="1" customHeight="1" x14ac:dyDescent="0.25">
      <c r="A1613" s="89" t="s">
        <v>10024</v>
      </c>
      <c r="B1613" s="90" t="s">
        <v>3557</v>
      </c>
      <c r="C1613" s="90" t="s">
        <v>3589</v>
      </c>
      <c r="D1613" s="156" t="s">
        <v>3745</v>
      </c>
      <c r="E1613" s="92" t="s">
        <v>605</v>
      </c>
      <c r="F1613" s="90" t="s">
        <v>3605</v>
      </c>
      <c r="G1613" s="93" t="s">
        <v>172</v>
      </c>
      <c r="H1613" s="155" t="s">
        <v>3615</v>
      </c>
      <c r="I1613" s="93" t="s">
        <v>53</v>
      </c>
      <c r="J1613" s="90" t="s">
        <v>72</v>
      </c>
      <c r="K1613" s="93" t="s">
        <v>55</v>
      </c>
      <c r="L1613" s="114">
        <v>44075</v>
      </c>
      <c r="M1613" s="114">
        <v>44104</v>
      </c>
      <c r="N1613" s="94">
        <v>44077</v>
      </c>
      <c r="O1613" s="94">
        <v>44081</v>
      </c>
      <c r="P1613" s="96" t="s">
        <v>3750</v>
      </c>
      <c r="Q1613" s="92" t="s">
        <v>3593</v>
      </c>
      <c r="R1613" s="90" t="s">
        <v>3747</v>
      </c>
      <c r="S1613" s="90"/>
      <c r="T1613" s="95" t="s">
        <v>66</v>
      </c>
      <c r="U1613" s="90"/>
      <c r="V1613" s="132"/>
    </row>
    <row r="1614" spans="1:22" ht="66" hidden="1" customHeight="1" x14ac:dyDescent="0.25">
      <c r="A1614" s="89" t="s">
        <v>10024</v>
      </c>
      <c r="B1614" s="90" t="s">
        <v>3557</v>
      </c>
      <c r="C1614" s="90" t="s">
        <v>3589</v>
      </c>
      <c r="D1614" s="156" t="s">
        <v>3745</v>
      </c>
      <c r="E1614" s="92" t="s">
        <v>605</v>
      </c>
      <c r="F1614" s="90" t="s">
        <v>3605</v>
      </c>
      <c r="G1614" s="93" t="s">
        <v>172</v>
      </c>
      <c r="H1614" s="155" t="s">
        <v>3616</v>
      </c>
      <c r="I1614" s="93" t="s">
        <v>53</v>
      </c>
      <c r="J1614" s="90" t="s">
        <v>72</v>
      </c>
      <c r="K1614" s="93" t="s">
        <v>55</v>
      </c>
      <c r="L1614" s="114">
        <v>44075</v>
      </c>
      <c r="M1614" s="114">
        <v>44104</v>
      </c>
      <c r="N1614" s="94">
        <v>44077</v>
      </c>
      <c r="O1614" s="94">
        <v>44081</v>
      </c>
      <c r="P1614" s="96" t="s">
        <v>3749</v>
      </c>
      <c r="Q1614" s="92" t="s">
        <v>3593</v>
      </c>
      <c r="R1614" s="90" t="s">
        <v>3747</v>
      </c>
      <c r="S1614" s="90"/>
      <c r="T1614" s="95" t="s">
        <v>66</v>
      </c>
      <c r="U1614" s="90"/>
      <c r="V1614" s="132"/>
    </row>
    <row r="1615" spans="1:22" ht="66" hidden="1" customHeight="1" x14ac:dyDescent="0.25">
      <c r="A1615" s="89" t="s">
        <v>10024</v>
      </c>
      <c r="B1615" s="90" t="s">
        <v>3557</v>
      </c>
      <c r="C1615" s="90" t="s">
        <v>3589</v>
      </c>
      <c r="D1615" s="156" t="s">
        <v>3745</v>
      </c>
      <c r="E1615" s="92" t="s">
        <v>605</v>
      </c>
      <c r="F1615" s="90" t="s">
        <v>3605</v>
      </c>
      <c r="G1615" s="93" t="s">
        <v>172</v>
      </c>
      <c r="H1615" s="155" t="s">
        <v>3617</v>
      </c>
      <c r="I1615" s="93" t="s">
        <v>53</v>
      </c>
      <c r="J1615" s="90" t="s">
        <v>72</v>
      </c>
      <c r="K1615" s="93" t="s">
        <v>55</v>
      </c>
      <c r="L1615" s="114">
        <v>44075</v>
      </c>
      <c r="M1615" s="114">
        <v>44104</v>
      </c>
      <c r="N1615" s="94">
        <v>44077</v>
      </c>
      <c r="O1615" s="94">
        <v>44081</v>
      </c>
      <c r="P1615" s="96" t="s">
        <v>3749</v>
      </c>
      <c r="Q1615" s="96" t="s">
        <v>3751</v>
      </c>
      <c r="R1615" s="90" t="s">
        <v>3747</v>
      </c>
      <c r="S1615" s="90"/>
      <c r="T1615" s="95" t="s">
        <v>66</v>
      </c>
      <c r="U1615" s="90"/>
      <c r="V1615" s="132"/>
    </row>
    <row r="1616" spans="1:22" ht="66" hidden="1" customHeight="1" x14ac:dyDescent="0.25">
      <c r="A1616" s="89" t="s">
        <v>10024</v>
      </c>
      <c r="B1616" s="90" t="s">
        <v>3557</v>
      </c>
      <c r="C1616" s="90" t="s">
        <v>3589</v>
      </c>
      <c r="D1616" s="156" t="s">
        <v>3745</v>
      </c>
      <c r="E1616" s="92" t="s">
        <v>605</v>
      </c>
      <c r="F1616" s="90" t="s">
        <v>3605</v>
      </c>
      <c r="G1616" s="93" t="s">
        <v>172</v>
      </c>
      <c r="H1616" s="155" t="s">
        <v>3618</v>
      </c>
      <c r="I1616" s="93" t="s">
        <v>53</v>
      </c>
      <c r="J1616" s="90" t="s">
        <v>72</v>
      </c>
      <c r="K1616" s="93" t="s">
        <v>55</v>
      </c>
      <c r="L1616" s="114">
        <v>44075</v>
      </c>
      <c r="M1616" s="114">
        <v>44104</v>
      </c>
      <c r="N1616" s="94">
        <v>44077</v>
      </c>
      <c r="O1616" s="94">
        <v>44081</v>
      </c>
      <c r="P1616" s="96" t="s">
        <v>3749</v>
      </c>
      <c r="Q1616" s="92" t="s">
        <v>3593</v>
      </c>
      <c r="R1616" s="90" t="s">
        <v>3747</v>
      </c>
      <c r="S1616" s="90"/>
      <c r="T1616" s="95" t="s">
        <v>66</v>
      </c>
      <c r="U1616" s="90"/>
      <c r="V1616" s="132"/>
    </row>
    <row r="1617" spans="1:22" ht="66" hidden="1" customHeight="1" x14ac:dyDescent="0.25">
      <c r="A1617" s="89" t="s">
        <v>10024</v>
      </c>
      <c r="B1617" s="90" t="s">
        <v>3557</v>
      </c>
      <c r="C1617" s="90" t="s">
        <v>3589</v>
      </c>
      <c r="D1617" s="156" t="s">
        <v>3745</v>
      </c>
      <c r="E1617" s="92" t="s">
        <v>605</v>
      </c>
      <c r="F1617" s="90" t="s">
        <v>3605</v>
      </c>
      <c r="G1617" s="93" t="s">
        <v>172</v>
      </c>
      <c r="H1617" s="155" t="s">
        <v>3619</v>
      </c>
      <c r="I1617" s="93" t="s">
        <v>53</v>
      </c>
      <c r="J1617" s="90" t="s">
        <v>72</v>
      </c>
      <c r="K1617" s="93" t="s">
        <v>55</v>
      </c>
      <c r="L1617" s="114">
        <v>44075</v>
      </c>
      <c r="M1617" s="114">
        <v>44104</v>
      </c>
      <c r="N1617" s="94">
        <v>44077</v>
      </c>
      <c r="O1617" s="94">
        <v>44081</v>
      </c>
      <c r="P1617" s="96" t="s">
        <v>3749</v>
      </c>
      <c r="Q1617" s="92" t="s">
        <v>3593</v>
      </c>
      <c r="R1617" s="90" t="s">
        <v>3747</v>
      </c>
      <c r="S1617" s="90"/>
      <c r="T1617" s="95" t="s">
        <v>66</v>
      </c>
      <c r="U1617" s="90"/>
      <c r="V1617" s="132"/>
    </row>
    <row r="1618" spans="1:22" ht="66" hidden="1" customHeight="1" x14ac:dyDescent="0.25">
      <c r="A1618" s="89" t="s">
        <v>10024</v>
      </c>
      <c r="B1618" s="90" t="s">
        <v>3557</v>
      </c>
      <c r="C1618" s="90" t="s">
        <v>3589</v>
      </c>
      <c r="D1618" s="156" t="s">
        <v>3745</v>
      </c>
      <c r="E1618" s="92" t="s">
        <v>605</v>
      </c>
      <c r="F1618" s="90" t="s">
        <v>3605</v>
      </c>
      <c r="G1618" s="93" t="s">
        <v>172</v>
      </c>
      <c r="H1618" s="155" t="s">
        <v>3620</v>
      </c>
      <c r="I1618" s="93" t="s">
        <v>53</v>
      </c>
      <c r="J1618" s="90" t="s">
        <v>72</v>
      </c>
      <c r="K1618" s="93" t="s">
        <v>55</v>
      </c>
      <c r="L1618" s="114">
        <v>44075</v>
      </c>
      <c r="M1618" s="114">
        <v>44104</v>
      </c>
      <c r="N1618" s="94">
        <v>44077</v>
      </c>
      <c r="O1618" s="94">
        <v>44081</v>
      </c>
      <c r="P1618" s="96" t="s">
        <v>3749</v>
      </c>
      <c r="Q1618" s="92" t="s">
        <v>3593</v>
      </c>
      <c r="R1618" s="90" t="s">
        <v>3747</v>
      </c>
      <c r="S1618" s="90"/>
      <c r="T1618" s="95" t="s">
        <v>66</v>
      </c>
      <c r="U1618" s="90"/>
      <c r="V1618" s="132"/>
    </row>
    <row r="1619" spans="1:22" ht="66" hidden="1" customHeight="1" x14ac:dyDescent="0.25">
      <c r="A1619" s="89" t="s">
        <v>10024</v>
      </c>
      <c r="B1619" s="90" t="s">
        <v>3557</v>
      </c>
      <c r="C1619" s="90" t="s">
        <v>3589</v>
      </c>
      <c r="D1619" s="156" t="s">
        <v>3745</v>
      </c>
      <c r="E1619" s="92" t="s">
        <v>605</v>
      </c>
      <c r="F1619" s="90" t="s">
        <v>3605</v>
      </c>
      <c r="G1619" s="93" t="s">
        <v>172</v>
      </c>
      <c r="H1619" s="155" t="s">
        <v>3621</v>
      </c>
      <c r="I1619" s="93" t="s">
        <v>53</v>
      </c>
      <c r="J1619" s="90" t="s">
        <v>72</v>
      </c>
      <c r="K1619" s="93" t="s">
        <v>55</v>
      </c>
      <c r="L1619" s="114">
        <v>44075</v>
      </c>
      <c r="M1619" s="114">
        <v>44104</v>
      </c>
      <c r="N1619" s="94">
        <v>44077</v>
      </c>
      <c r="O1619" s="94">
        <v>44081</v>
      </c>
      <c r="P1619" s="96" t="s">
        <v>3752</v>
      </c>
      <c r="Q1619" s="92" t="s">
        <v>3593</v>
      </c>
      <c r="R1619" s="90" t="s">
        <v>3747</v>
      </c>
      <c r="S1619" s="90"/>
      <c r="T1619" s="95" t="s">
        <v>66</v>
      </c>
      <c r="U1619" s="90"/>
      <c r="V1619" s="132"/>
    </row>
    <row r="1620" spans="1:22" ht="66" hidden="1" customHeight="1" x14ac:dyDescent="0.25">
      <c r="A1620" s="113" t="s">
        <v>10024</v>
      </c>
      <c r="B1620" s="90" t="s">
        <v>3557</v>
      </c>
      <c r="C1620" s="155" t="s">
        <v>3589</v>
      </c>
      <c r="D1620" s="156" t="s">
        <v>3753</v>
      </c>
      <c r="E1620" s="157" t="s">
        <v>605</v>
      </c>
      <c r="F1620" s="155" t="s">
        <v>3605</v>
      </c>
      <c r="G1620" s="158" t="s">
        <v>172</v>
      </c>
      <c r="H1620" s="155" t="s">
        <v>3606</v>
      </c>
      <c r="I1620" s="158" t="s">
        <v>53</v>
      </c>
      <c r="J1620" s="155" t="s">
        <v>72</v>
      </c>
      <c r="K1620" s="158" t="s">
        <v>55</v>
      </c>
      <c r="L1620" s="190">
        <v>44166</v>
      </c>
      <c r="M1620" s="190">
        <v>44195</v>
      </c>
      <c r="N1620" s="127">
        <v>44187</v>
      </c>
      <c r="O1620" s="127">
        <v>44189</v>
      </c>
      <c r="P1620" s="124" t="s">
        <v>3754</v>
      </c>
      <c r="Q1620" s="157"/>
      <c r="R1620" s="155" t="s">
        <v>3755</v>
      </c>
      <c r="S1620" s="155"/>
      <c r="T1620" s="95" t="s">
        <v>66</v>
      </c>
      <c r="U1620" s="155"/>
      <c r="V1620" s="162"/>
    </row>
    <row r="1621" spans="1:22" ht="66" hidden="1" customHeight="1" x14ac:dyDescent="0.25">
      <c r="A1621" s="113" t="s">
        <v>10024</v>
      </c>
      <c r="B1621" s="90" t="s">
        <v>3557</v>
      </c>
      <c r="C1621" s="155" t="s">
        <v>3589</v>
      </c>
      <c r="D1621" s="156" t="s">
        <v>3753</v>
      </c>
      <c r="E1621" s="157" t="s">
        <v>605</v>
      </c>
      <c r="F1621" s="155" t="s">
        <v>3605</v>
      </c>
      <c r="G1621" s="158" t="s">
        <v>172</v>
      </c>
      <c r="H1621" s="155" t="s">
        <v>3610</v>
      </c>
      <c r="I1621" s="158" t="s">
        <v>53</v>
      </c>
      <c r="J1621" s="155" t="s">
        <v>72</v>
      </c>
      <c r="K1621" s="158" t="s">
        <v>55</v>
      </c>
      <c r="L1621" s="190">
        <v>44166</v>
      </c>
      <c r="M1621" s="190">
        <v>44195</v>
      </c>
      <c r="N1621" s="127">
        <v>44187</v>
      </c>
      <c r="O1621" s="127">
        <v>44190</v>
      </c>
      <c r="P1621" s="157" t="s">
        <v>3756</v>
      </c>
      <c r="Q1621" s="157"/>
      <c r="R1621" s="155" t="s">
        <v>3755</v>
      </c>
      <c r="S1621" s="155"/>
      <c r="T1621" s="95" t="s">
        <v>66</v>
      </c>
      <c r="U1621" s="155"/>
      <c r="V1621" s="162"/>
    </row>
    <row r="1622" spans="1:22" ht="66" hidden="1" customHeight="1" x14ac:dyDescent="0.25">
      <c r="A1622" s="113" t="s">
        <v>10024</v>
      </c>
      <c r="B1622" s="90" t="s">
        <v>3557</v>
      </c>
      <c r="C1622" s="155" t="s">
        <v>3589</v>
      </c>
      <c r="D1622" s="156" t="s">
        <v>3753</v>
      </c>
      <c r="E1622" s="157" t="s">
        <v>605</v>
      </c>
      <c r="F1622" s="155" t="s">
        <v>3605</v>
      </c>
      <c r="G1622" s="158" t="s">
        <v>172</v>
      </c>
      <c r="H1622" s="155" t="s">
        <v>3612</v>
      </c>
      <c r="I1622" s="158" t="s">
        <v>53</v>
      </c>
      <c r="J1622" s="155" t="s">
        <v>72</v>
      </c>
      <c r="K1622" s="158" t="s">
        <v>55</v>
      </c>
      <c r="L1622" s="190">
        <v>44166</v>
      </c>
      <c r="M1622" s="190">
        <v>44195</v>
      </c>
      <c r="N1622" s="127">
        <v>44187</v>
      </c>
      <c r="O1622" s="127">
        <v>44190</v>
      </c>
      <c r="P1622" s="124" t="s">
        <v>3757</v>
      </c>
      <c r="Q1622" s="157"/>
      <c r="R1622" s="155" t="s">
        <v>3758</v>
      </c>
      <c r="S1622" s="155"/>
      <c r="T1622" s="95" t="s">
        <v>66</v>
      </c>
      <c r="U1622" s="155"/>
      <c r="V1622" s="162"/>
    </row>
    <row r="1623" spans="1:22" ht="66" hidden="1" customHeight="1" x14ac:dyDescent="0.25">
      <c r="A1623" s="113" t="s">
        <v>10024</v>
      </c>
      <c r="B1623" s="90" t="s">
        <v>3557</v>
      </c>
      <c r="C1623" s="155" t="s">
        <v>3589</v>
      </c>
      <c r="D1623" s="156" t="s">
        <v>3753</v>
      </c>
      <c r="E1623" s="157" t="s">
        <v>605</v>
      </c>
      <c r="F1623" s="155" t="s">
        <v>3605</v>
      </c>
      <c r="G1623" s="158" t="s">
        <v>172</v>
      </c>
      <c r="H1623" s="155" t="s">
        <v>3614</v>
      </c>
      <c r="I1623" s="158" t="s">
        <v>53</v>
      </c>
      <c r="J1623" s="155" t="s">
        <v>72</v>
      </c>
      <c r="K1623" s="158" t="s">
        <v>55</v>
      </c>
      <c r="L1623" s="190">
        <v>44166</v>
      </c>
      <c r="M1623" s="190">
        <v>44195</v>
      </c>
      <c r="N1623" s="127">
        <v>44187</v>
      </c>
      <c r="O1623" s="127">
        <v>44189</v>
      </c>
      <c r="P1623" s="124" t="s">
        <v>3757</v>
      </c>
      <c r="Q1623" s="157"/>
      <c r="R1623" s="155" t="s">
        <v>3758</v>
      </c>
      <c r="S1623" s="155"/>
      <c r="T1623" s="95" t="s">
        <v>66</v>
      </c>
      <c r="U1623" s="155"/>
      <c r="V1623" s="162"/>
    </row>
    <row r="1624" spans="1:22" ht="66" hidden="1" customHeight="1" x14ac:dyDescent="0.25">
      <c r="A1624" s="113" t="s">
        <v>10024</v>
      </c>
      <c r="B1624" s="90" t="s">
        <v>3557</v>
      </c>
      <c r="C1624" s="155" t="s">
        <v>3589</v>
      </c>
      <c r="D1624" s="156" t="s">
        <v>3753</v>
      </c>
      <c r="E1624" s="157" t="s">
        <v>605</v>
      </c>
      <c r="F1624" s="155" t="s">
        <v>3605</v>
      </c>
      <c r="G1624" s="158" t="s">
        <v>172</v>
      </c>
      <c r="H1624" s="155" t="s">
        <v>3615</v>
      </c>
      <c r="I1624" s="158" t="s">
        <v>53</v>
      </c>
      <c r="J1624" s="155" t="s">
        <v>72</v>
      </c>
      <c r="K1624" s="158" t="s">
        <v>55</v>
      </c>
      <c r="L1624" s="190">
        <v>44166</v>
      </c>
      <c r="M1624" s="190">
        <v>44195</v>
      </c>
      <c r="N1624" s="127">
        <v>44187</v>
      </c>
      <c r="O1624" s="127">
        <v>44189</v>
      </c>
      <c r="P1624" s="124" t="s">
        <v>3759</v>
      </c>
      <c r="Q1624" s="157"/>
      <c r="R1624" s="155" t="s">
        <v>3758</v>
      </c>
      <c r="S1624" s="155"/>
      <c r="T1624" s="95" t="s">
        <v>66</v>
      </c>
      <c r="U1624" s="155"/>
      <c r="V1624" s="162"/>
    </row>
    <row r="1625" spans="1:22" ht="66" hidden="1" customHeight="1" x14ac:dyDescent="0.25">
      <c r="A1625" s="113" t="s">
        <v>10024</v>
      </c>
      <c r="B1625" s="90" t="s">
        <v>3557</v>
      </c>
      <c r="C1625" s="155" t="s">
        <v>3589</v>
      </c>
      <c r="D1625" s="156" t="s">
        <v>3753</v>
      </c>
      <c r="E1625" s="157" t="s">
        <v>605</v>
      </c>
      <c r="F1625" s="155" t="s">
        <v>3605</v>
      </c>
      <c r="G1625" s="158" t="s">
        <v>172</v>
      </c>
      <c r="H1625" s="155" t="s">
        <v>3616</v>
      </c>
      <c r="I1625" s="158" t="s">
        <v>53</v>
      </c>
      <c r="J1625" s="155" t="s">
        <v>72</v>
      </c>
      <c r="K1625" s="158" t="s">
        <v>55</v>
      </c>
      <c r="L1625" s="190">
        <v>44166</v>
      </c>
      <c r="M1625" s="190">
        <v>44195</v>
      </c>
      <c r="N1625" s="127">
        <v>44187</v>
      </c>
      <c r="O1625" s="127">
        <v>44189</v>
      </c>
      <c r="P1625" s="157" t="s">
        <v>3760</v>
      </c>
      <c r="Q1625" s="157"/>
      <c r="R1625" s="155" t="s">
        <v>3758</v>
      </c>
      <c r="S1625" s="155"/>
      <c r="T1625" s="95" t="s">
        <v>66</v>
      </c>
      <c r="U1625" s="155"/>
      <c r="V1625" s="162"/>
    </row>
    <row r="1626" spans="1:22" ht="66" hidden="1" customHeight="1" x14ac:dyDescent="0.25">
      <c r="A1626" s="113" t="s">
        <v>10024</v>
      </c>
      <c r="B1626" s="90" t="s">
        <v>3557</v>
      </c>
      <c r="C1626" s="155" t="s">
        <v>3589</v>
      </c>
      <c r="D1626" s="156" t="s">
        <v>3753</v>
      </c>
      <c r="E1626" s="157" t="s">
        <v>605</v>
      </c>
      <c r="F1626" s="155" t="s">
        <v>3605</v>
      </c>
      <c r="G1626" s="158" t="s">
        <v>172</v>
      </c>
      <c r="H1626" s="155" t="s">
        <v>3617</v>
      </c>
      <c r="I1626" s="158" t="s">
        <v>53</v>
      </c>
      <c r="J1626" s="155" t="s">
        <v>72</v>
      </c>
      <c r="K1626" s="158" t="s">
        <v>55</v>
      </c>
      <c r="L1626" s="190">
        <v>44166</v>
      </c>
      <c r="M1626" s="190">
        <v>44195</v>
      </c>
      <c r="N1626" s="127">
        <v>44187</v>
      </c>
      <c r="O1626" s="127">
        <v>44189</v>
      </c>
      <c r="P1626" s="124" t="s">
        <v>3757</v>
      </c>
      <c r="Q1626" s="157"/>
      <c r="R1626" s="155" t="s">
        <v>3758</v>
      </c>
      <c r="S1626" s="155"/>
      <c r="T1626" s="95" t="s">
        <v>66</v>
      </c>
      <c r="U1626" s="155"/>
      <c r="V1626" s="162"/>
    </row>
    <row r="1627" spans="1:22" ht="66" hidden="1" customHeight="1" x14ac:dyDescent="0.25">
      <c r="A1627" s="113" t="s">
        <v>10024</v>
      </c>
      <c r="B1627" s="90" t="s">
        <v>3557</v>
      </c>
      <c r="C1627" s="155" t="s">
        <v>3589</v>
      </c>
      <c r="D1627" s="156" t="s">
        <v>3753</v>
      </c>
      <c r="E1627" s="157" t="s">
        <v>605</v>
      </c>
      <c r="F1627" s="155" t="s">
        <v>3605</v>
      </c>
      <c r="G1627" s="158" t="s">
        <v>172</v>
      </c>
      <c r="H1627" s="155" t="s">
        <v>3618</v>
      </c>
      <c r="I1627" s="158" t="s">
        <v>53</v>
      </c>
      <c r="J1627" s="155" t="s">
        <v>72</v>
      </c>
      <c r="K1627" s="158" t="s">
        <v>55</v>
      </c>
      <c r="L1627" s="190">
        <v>44166</v>
      </c>
      <c r="M1627" s="190">
        <v>44195</v>
      </c>
      <c r="N1627" s="127">
        <v>44187</v>
      </c>
      <c r="O1627" s="127">
        <v>44189</v>
      </c>
      <c r="P1627" s="157" t="s">
        <v>3760</v>
      </c>
      <c r="Q1627" s="157"/>
      <c r="R1627" s="155" t="s">
        <v>3761</v>
      </c>
      <c r="S1627" s="155"/>
      <c r="T1627" s="95" t="s">
        <v>66</v>
      </c>
      <c r="U1627" s="155"/>
      <c r="V1627" s="162"/>
    </row>
    <row r="1628" spans="1:22" ht="66" hidden="1" customHeight="1" x14ac:dyDescent="0.25">
      <c r="A1628" s="113" t="s">
        <v>10024</v>
      </c>
      <c r="B1628" s="90" t="s">
        <v>3557</v>
      </c>
      <c r="C1628" s="155" t="s">
        <v>3589</v>
      </c>
      <c r="D1628" s="156" t="s">
        <v>3753</v>
      </c>
      <c r="E1628" s="157" t="s">
        <v>605</v>
      </c>
      <c r="F1628" s="155" t="s">
        <v>3605</v>
      </c>
      <c r="G1628" s="158" t="s">
        <v>172</v>
      </c>
      <c r="H1628" s="155" t="s">
        <v>3619</v>
      </c>
      <c r="I1628" s="158" t="s">
        <v>53</v>
      </c>
      <c r="J1628" s="155" t="s">
        <v>72</v>
      </c>
      <c r="K1628" s="158" t="s">
        <v>55</v>
      </c>
      <c r="L1628" s="190">
        <v>44166</v>
      </c>
      <c r="M1628" s="190">
        <v>44195</v>
      </c>
      <c r="N1628" s="127">
        <v>44187</v>
      </c>
      <c r="O1628" s="127">
        <v>44189</v>
      </c>
      <c r="P1628" s="124" t="s">
        <v>3757</v>
      </c>
      <c r="Q1628" s="157"/>
      <c r="R1628" s="155" t="s">
        <v>3762</v>
      </c>
      <c r="S1628" s="155"/>
      <c r="T1628" s="95" t="s">
        <v>66</v>
      </c>
      <c r="U1628" s="155"/>
      <c r="V1628" s="162"/>
    </row>
    <row r="1629" spans="1:22" ht="66" hidden="1" customHeight="1" x14ac:dyDescent="0.25">
      <c r="A1629" s="113" t="s">
        <v>10024</v>
      </c>
      <c r="B1629" s="90" t="s">
        <v>3557</v>
      </c>
      <c r="C1629" s="155" t="s">
        <v>3589</v>
      </c>
      <c r="D1629" s="156" t="s">
        <v>3753</v>
      </c>
      <c r="E1629" s="157" t="s">
        <v>605</v>
      </c>
      <c r="F1629" s="155" t="s">
        <v>3605</v>
      </c>
      <c r="G1629" s="158" t="s">
        <v>172</v>
      </c>
      <c r="H1629" s="155" t="s">
        <v>3620</v>
      </c>
      <c r="I1629" s="158" t="s">
        <v>53</v>
      </c>
      <c r="J1629" s="155" t="s">
        <v>72</v>
      </c>
      <c r="K1629" s="158" t="s">
        <v>55</v>
      </c>
      <c r="L1629" s="190">
        <v>44166</v>
      </c>
      <c r="M1629" s="190">
        <v>44195</v>
      </c>
      <c r="N1629" s="127">
        <v>44187</v>
      </c>
      <c r="O1629" s="127">
        <v>44189</v>
      </c>
      <c r="P1629" s="124" t="s">
        <v>3763</v>
      </c>
      <c r="Q1629" s="157"/>
      <c r="R1629" s="155" t="s">
        <v>3761</v>
      </c>
      <c r="S1629" s="155"/>
      <c r="T1629" s="95" t="s">
        <v>66</v>
      </c>
      <c r="U1629" s="155"/>
      <c r="V1629" s="162"/>
    </row>
    <row r="1630" spans="1:22" ht="66" hidden="1" customHeight="1" x14ac:dyDescent="0.25">
      <c r="A1630" s="113" t="s">
        <v>10024</v>
      </c>
      <c r="B1630" s="90" t="s">
        <v>3557</v>
      </c>
      <c r="C1630" s="155" t="s">
        <v>3589</v>
      </c>
      <c r="D1630" s="156" t="s">
        <v>3753</v>
      </c>
      <c r="E1630" s="157" t="s">
        <v>605</v>
      </c>
      <c r="F1630" s="155" t="s">
        <v>3605</v>
      </c>
      <c r="G1630" s="158" t="s">
        <v>172</v>
      </c>
      <c r="H1630" s="155" t="s">
        <v>3621</v>
      </c>
      <c r="I1630" s="158" t="s">
        <v>53</v>
      </c>
      <c r="J1630" s="155" t="s">
        <v>72</v>
      </c>
      <c r="K1630" s="158" t="s">
        <v>55</v>
      </c>
      <c r="L1630" s="190">
        <v>44166</v>
      </c>
      <c r="M1630" s="190">
        <v>44195</v>
      </c>
      <c r="N1630" s="127">
        <v>44187</v>
      </c>
      <c r="O1630" s="127">
        <v>44189</v>
      </c>
      <c r="P1630" s="124" t="s">
        <v>3764</v>
      </c>
      <c r="Q1630" s="157"/>
      <c r="R1630" s="155" t="s">
        <v>3761</v>
      </c>
      <c r="S1630" s="155"/>
      <c r="T1630" s="95" t="s">
        <v>66</v>
      </c>
      <c r="U1630" s="155"/>
      <c r="V1630" s="162"/>
    </row>
    <row r="1631" spans="1:22" ht="66" hidden="1" customHeight="1" x14ac:dyDescent="0.25">
      <c r="A1631" s="89" t="s">
        <v>10024</v>
      </c>
      <c r="B1631" s="90" t="s">
        <v>3557</v>
      </c>
      <c r="C1631" s="90" t="s">
        <v>3589</v>
      </c>
      <c r="D1631" s="156" t="s">
        <v>3765</v>
      </c>
      <c r="E1631" s="92" t="s">
        <v>605</v>
      </c>
      <c r="F1631" s="90" t="s">
        <v>3605</v>
      </c>
      <c r="G1631" s="93" t="s">
        <v>172</v>
      </c>
      <c r="H1631" s="155" t="s">
        <v>3606</v>
      </c>
      <c r="I1631" s="93" t="s">
        <v>53</v>
      </c>
      <c r="J1631" s="90" t="s">
        <v>72</v>
      </c>
      <c r="K1631" s="93" t="s">
        <v>55</v>
      </c>
      <c r="L1631" s="114">
        <v>44256</v>
      </c>
      <c r="M1631" s="114">
        <v>44285</v>
      </c>
      <c r="N1631" s="94">
        <v>44272</v>
      </c>
      <c r="O1631" s="94">
        <v>44275</v>
      </c>
      <c r="P1631" s="96" t="s">
        <v>3766</v>
      </c>
      <c r="Q1631" s="92"/>
      <c r="R1631" s="90" t="s">
        <v>3767</v>
      </c>
      <c r="S1631" s="90"/>
      <c r="T1631" s="95" t="s">
        <v>66</v>
      </c>
      <c r="U1631" s="90"/>
      <c r="V1631" s="132"/>
    </row>
    <row r="1632" spans="1:22" ht="66" hidden="1" customHeight="1" x14ac:dyDescent="0.25">
      <c r="A1632" s="89" t="s">
        <v>10024</v>
      </c>
      <c r="B1632" s="90" t="s">
        <v>3557</v>
      </c>
      <c r="C1632" s="90" t="s">
        <v>3589</v>
      </c>
      <c r="D1632" s="156" t="s">
        <v>3765</v>
      </c>
      <c r="E1632" s="92" t="s">
        <v>605</v>
      </c>
      <c r="F1632" s="90" t="s">
        <v>3605</v>
      </c>
      <c r="G1632" s="93" t="s">
        <v>172</v>
      </c>
      <c r="H1632" s="155" t="s">
        <v>3610</v>
      </c>
      <c r="I1632" s="93" t="s">
        <v>53</v>
      </c>
      <c r="J1632" s="90" t="s">
        <v>72</v>
      </c>
      <c r="K1632" s="93" t="s">
        <v>55</v>
      </c>
      <c r="L1632" s="114">
        <v>44256</v>
      </c>
      <c r="M1632" s="114">
        <v>44285</v>
      </c>
      <c r="N1632" s="94">
        <v>44272</v>
      </c>
      <c r="O1632" s="94">
        <v>44275</v>
      </c>
      <c r="P1632" s="96" t="s">
        <v>3768</v>
      </c>
      <c r="Q1632" s="92"/>
      <c r="R1632" s="90" t="s">
        <v>3767</v>
      </c>
      <c r="S1632" s="90"/>
      <c r="T1632" s="95" t="s">
        <v>66</v>
      </c>
      <c r="U1632" s="90"/>
      <c r="V1632" s="132"/>
    </row>
    <row r="1633" spans="1:22" ht="66" hidden="1" customHeight="1" x14ac:dyDescent="0.25">
      <c r="A1633" s="89" t="s">
        <v>10024</v>
      </c>
      <c r="B1633" s="90" t="s">
        <v>3557</v>
      </c>
      <c r="C1633" s="90" t="s">
        <v>3589</v>
      </c>
      <c r="D1633" s="156" t="s">
        <v>3765</v>
      </c>
      <c r="E1633" s="92" t="s">
        <v>605</v>
      </c>
      <c r="F1633" s="90" t="s">
        <v>3605</v>
      </c>
      <c r="G1633" s="93" t="s">
        <v>172</v>
      </c>
      <c r="H1633" s="155" t="s">
        <v>3612</v>
      </c>
      <c r="I1633" s="93" t="s">
        <v>53</v>
      </c>
      <c r="J1633" s="90" t="s">
        <v>72</v>
      </c>
      <c r="K1633" s="93" t="s">
        <v>55</v>
      </c>
      <c r="L1633" s="114">
        <v>44256</v>
      </c>
      <c r="M1633" s="114">
        <v>44285</v>
      </c>
      <c r="N1633" s="94">
        <v>44272</v>
      </c>
      <c r="O1633" s="94">
        <v>44275</v>
      </c>
      <c r="P1633" s="96" t="s">
        <v>3769</v>
      </c>
      <c r="Q1633" s="92"/>
      <c r="R1633" s="90" t="s">
        <v>3767</v>
      </c>
      <c r="S1633" s="90"/>
      <c r="T1633" s="95" t="s">
        <v>66</v>
      </c>
      <c r="U1633" s="90"/>
      <c r="V1633" s="132"/>
    </row>
    <row r="1634" spans="1:22" ht="66" hidden="1" customHeight="1" x14ac:dyDescent="0.25">
      <c r="A1634" s="89" t="s">
        <v>10024</v>
      </c>
      <c r="B1634" s="90" t="s">
        <v>3557</v>
      </c>
      <c r="C1634" s="90" t="s">
        <v>3589</v>
      </c>
      <c r="D1634" s="156" t="s">
        <v>3765</v>
      </c>
      <c r="E1634" s="92" t="s">
        <v>605</v>
      </c>
      <c r="F1634" s="90" t="s">
        <v>3605</v>
      </c>
      <c r="G1634" s="93" t="s">
        <v>172</v>
      </c>
      <c r="H1634" s="155" t="s">
        <v>3614</v>
      </c>
      <c r="I1634" s="93" t="s">
        <v>53</v>
      </c>
      <c r="J1634" s="90" t="s">
        <v>72</v>
      </c>
      <c r="K1634" s="93" t="s">
        <v>55</v>
      </c>
      <c r="L1634" s="114">
        <v>44256</v>
      </c>
      <c r="M1634" s="114">
        <v>44285</v>
      </c>
      <c r="N1634" s="94">
        <v>44272</v>
      </c>
      <c r="O1634" s="94">
        <v>44275</v>
      </c>
      <c r="P1634" s="92" t="s">
        <v>3770</v>
      </c>
      <c r="Q1634" s="92"/>
      <c r="R1634" s="90" t="s">
        <v>3767</v>
      </c>
      <c r="S1634" s="90"/>
      <c r="T1634" s="95" t="s">
        <v>66</v>
      </c>
      <c r="U1634" s="90"/>
      <c r="V1634" s="132"/>
    </row>
    <row r="1635" spans="1:22" ht="66" hidden="1" customHeight="1" x14ac:dyDescent="0.25">
      <c r="A1635" s="89" t="s">
        <v>10024</v>
      </c>
      <c r="B1635" s="90" t="s">
        <v>3557</v>
      </c>
      <c r="C1635" s="90" t="s">
        <v>3589</v>
      </c>
      <c r="D1635" s="156" t="s">
        <v>3765</v>
      </c>
      <c r="E1635" s="92" t="s">
        <v>605</v>
      </c>
      <c r="F1635" s="90" t="s">
        <v>3605</v>
      </c>
      <c r="G1635" s="93" t="s">
        <v>172</v>
      </c>
      <c r="H1635" s="155" t="s">
        <v>3615</v>
      </c>
      <c r="I1635" s="93" t="s">
        <v>53</v>
      </c>
      <c r="J1635" s="90" t="s">
        <v>72</v>
      </c>
      <c r="K1635" s="93" t="s">
        <v>55</v>
      </c>
      <c r="L1635" s="114">
        <v>44256</v>
      </c>
      <c r="M1635" s="114">
        <v>44285</v>
      </c>
      <c r="N1635" s="94">
        <v>44272</v>
      </c>
      <c r="O1635" s="94">
        <v>44275</v>
      </c>
      <c r="P1635" s="92" t="s">
        <v>3771</v>
      </c>
      <c r="Q1635" s="92"/>
      <c r="R1635" s="90" t="s">
        <v>3772</v>
      </c>
      <c r="S1635" s="90"/>
      <c r="T1635" s="95" t="s">
        <v>66</v>
      </c>
      <c r="U1635" s="90"/>
      <c r="V1635" s="132"/>
    </row>
    <row r="1636" spans="1:22" ht="66" hidden="1" customHeight="1" x14ac:dyDescent="0.25">
      <c r="A1636" s="89" t="s">
        <v>10024</v>
      </c>
      <c r="B1636" s="90" t="s">
        <v>3557</v>
      </c>
      <c r="C1636" s="90" t="s">
        <v>3589</v>
      </c>
      <c r="D1636" s="156" t="s">
        <v>3765</v>
      </c>
      <c r="E1636" s="92" t="s">
        <v>605</v>
      </c>
      <c r="F1636" s="90" t="s">
        <v>3605</v>
      </c>
      <c r="G1636" s="93" t="s">
        <v>172</v>
      </c>
      <c r="H1636" s="155" t="s">
        <v>3616</v>
      </c>
      <c r="I1636" s="93" t="s">
        <v>53</v>
      </c>
      <c r="J1636" s="90" t="s">
        <v>72</v>
      </c>
      <c r="K1636" s="93" t="s">
        <v>55</v>
      </c>
      <c r="L1636" s="114">
        <v>44256</v>
      </c>
      <c r="M1636" s="114">
        <v>44285</v>
      </c>
      <c r="N1636" s="94">
        <v>44272</v>
      </c>
      <c r="O1636" s="94">
        <v>44275</v>
      </c>
      <c r="P1636" s="92" t="s">
        <v>3773</v>
      </c>
      <c r="Q1636" s="92"/>
      <c r="R1636" s="90" t="s">
        <v>1856</v>
      </c>
      <c r="S1636" s="90"/>
      <c r="T1636" s="95" t="s">
        <v>66</v>
      </c>
      <c r="U1636" s="90"/>
      <c r="V1636" s="132"/>
    </row>
    <row r="1637" spans="1:22" ht="66" hidden="1" customHeight="1" x14ac:dyDescent="0.25">
      <c r="A1637" s="89" t="s">
        <v>10024</v>
      </c>
      <c r="B1637" s="90" t="s">
        <v>3557</v>
      </c>
      <c r="C1637" s="90" t="s">
        <v>3589</v>
      </c>
      <c r="D1637" s="156" t="s">
        <v>3765</v>
      </c>
      <c r="E1637" s="92" t="s">
        <v>605</v>
      </c>
      <c r="F1637" s="90" t="s">
        <v>3605</v>
      </c>
      <c r="G1637" s="93" t="s">
        <v>172</v>
      </c>
      <c r="H1637" s="155" t="s">
        <v>3617</v>
      </c>
      <c r="I1637" s="93" t="s">
        <v>53</v>
      </c>
      <c r="J1637" s="90" t="s">
        <v>72</v>
      </c>
      <c r="K1637" s="93" t="s">
        <v>55</v>
      </c>
      <c r="L1637" s="114">
        <v>44256</v>
      </c>
      <c r="M1637" s="114">
        <v>44285</v>
      </c>
      <c r="N1637" s="94">
        <v>44272</v>
      </c>
      <c r="O1637" s="94">
        <v>44275</v>
      </c>
      <c r="P1637" s="92" t="s">
        <v>3773</v>
      </c>
      <c r="Q1637" s="92"/>
      <c r="R1637" s="90" t="s">
        <v>1856</v>
      </c>
      <c r="S1637" s="90"/>
      <c r="T1637" s="95" t="s">
        <v>66</v>
      </c>
      <c r="U1637" s="90"/>
      <c r="V1637" s="132"/>
    </row>
    <row r="1638" spans="1:22" ht="66" hidden="1" customHeight="1" x14ac:dyDescent="0.25">
      <c r="A1638" s="89" t="s">
        <v>10024</v>
      </c>
      <c r="B1638" s="90" t="s">
        <v>3557</v>
      </c>
      <c r="C1638" s="90" t="s">
        <v>3589</v>
      </c>
      <c r="D1638" s="156" t="s">
        <v>3765</v>
      </c>
      <c r="E1638" s="92" t="s">
        <v>605</v>
      </c>
      <c r="F1638" s="90" t="s">
        <v>3605</v>
      </c>
      <c r="G1638" s="93" t="s">
        <v>172</v>
      </c>
      <c r="H1638" s="155" t="s">
        <v>3618</v>
      </c>
      <c r="I1638" s="93" t="s">
        <v>53</v>
      </c>
      <c r="J1638" s="90" t="s">
        <v>72</v>
      </c>
      <c r="K1638" s="93" t="s">
        <v>55</v>
      </c>
      <c r="L1638" s="114">
        <v>44256</v>
      </c>
      <c r="M1638" s="114">
        <v>44285</v>
      </c>
      <c r="N1638" s="94">
        <v>44272</v>
      </c>
      <c r="O1638" s="94">
        <v>44275</v>
      </c>
      <c r="P1638" s="92" t="s">
        <v>3773</v>
      </c>
      <c r="Q1638" s="92"/>
      <c r="R1638" s="90" t="s">
        <v>1856</v>
      </c>
      <c r="S1638" s="90"/>
      <c r="T1638" s="95" t="s">
        <v>66</v>
      </c>
      <c r="U1638" s="90"/>
      <c r="V1638" s="132"/>
    </row>
    <row r="1639" spans="1:22" ht="66" hidden="1" customHeight="1" x14ac:dyDescent="0.25">
      <c r="A1639" s="89" t="s">
        <v>10024</v>
      </c>
      <c r="B1639" s="90" t="s">
        <v>3557</v>
      </c>
      <c r="C1639" s="90" t="s">
        <v>3589</v>
      </c>
      <c r="D1639" s="156" t="s">
        <v>3765</v>
      </c>
      <c r="E1639" s="92" t="s">
        <v>605</v>
      </c>
      <c r="F1639" s="90" t="s">
        <v>3605</v>
      </c>
      <c r="G1639" s="93" t="s">
        <v>172</v>
      </c>
      <c r="H1639" s="155" t="s">
        <v>3619</v>
      </c>
      <c r="I1639" s="93" t="s">
        <v>53</v>
      </c>
      <c r="J1639" s="90" t="s">
        <v>72</v>
      </c>
      <c r="K1639" s="93" t="s">
        <v>55</v>
      </c>
      <c r="L1639" s="114">
        <v>44256</v>
      </c>
      <c r="M1639" s="114">
        <v>44285</v>
      </c>
      <c r="N1639" s="94">
        <v>44272</v>
      </c>
      <c r="O1639" s="94">
        <v>44275</v>
      </c>
      <c r="P1639" s="92" t="s">
        <v>3773</v>
      </c>
      <c r="Q1639" s="92"/>
      <c r="R1639" s="90" t="s">
        <v>1856</v>
      </c>
      <c r="S1639" s="90"/>
      <c r="T1639" s="95" t="s">
        <v>66</v>
      </c>
      <c r="U1639" s="90"/>
      <c r="V1639" s="132"/>
    </row>
    <row r="1640" spans="1:22" ht="66" hidden="1" customHeight="1" x14ac:dyDescent="0.25">
      <c r="A1640" s="89" t="s">
        <v>10024</v>
      </c>
      <c r="B1640" s="90" t="s">
        <v>3557</v>
      </c>
      <c r="C1640" s="90" t="s">
        <v>3589</v>
      </c>
      <c r="D1640" s="156" t="s">
        <v>3765</v>
      </c>
      <c r="E1640" s="92" t="s">
        <v>605</v>
      </c>
      <c r="F1640" s="90" t="s">
        <v>3605</v>
      </c>
      <c r="G1640" s="93" t="s">
        <v>172</v>
      </c>
      <c r="H1640" s="155" t="s">
        <v>3620</v>
      </c>
      <c r="I1640" s="93" t="s">
        <v>53</v>
      </c>
      <c r="J1640" s="90" t="s">
        <v>72</v>
      </c>
      <c r="K1640" s="93" t="s">
        <v>55</v>
      </c>
      <c r="L1640" s="114">
        <v>44256</v>
      </c>
      <c r="M1640" s="114">
        <v>44285</v>
      </c>
      <c r="N1640" s="94">
        <v>44272</v>
      </c>
      <c r="O1640" s="94">
        <v>44275</v>
      </c>
      <c r="P1640" s="92" t="s">
        <v>3773</v>
      </c>
      <c r="Q1640" s="92"/>
      <c r="R1640" s="90" t="s">
        <v>1856</v>
      </c>
      <c r="S1640" s="90"/>
      <c r="T1640" s="95" t="s">
        <v>66</v>
      </c>
      <c r="U1640" s="90"/>
      <c r="V1640" s="132"/>
    </row>
    <row r="1641" spans="1:22" ht="66" hidden="1" customHeight="1" x14ac:dyDescent="0.25">
      <c r="A1641" s="89" t="s">
        <v>10024</v>
      </c>
      <c r="B1641" s="90" t="s">
        <v>3557</v>
      </c>
      <c r="C1641" s="90" t="s">
        <v>3589</v>
      </c>
      <c r="D1641" s="156" t="s">
        <v>3765</v>
      </c>
      <c r="E1641" s="92" t="s">
        <v>605</v>
      </c>
      <c r="F1641" s="90" t="s">
        <v>3605</v>
      </c>
      <c r="G1641" s="93" t="s">
        <v>172</v>
      </c>
      <c r="H1641" s="155" t="s">
        <v>3621</v>
      </c>
      <c r="I1641" s="93" t="s">
        <v>53</v>
      </c>
      <c r="J1641" s="90" t="s">
        <v>72</v>
      </c>
      <c r="K1641" s="93" t="s">
        <v>55</v>
      </c>
      <c r="L1641" s="114">
        <v>44256</v>
      </c>
      <c r="M1641" s="114">
        <v>44285</v>
      </c>
      <c r="N1641" s="94">
        <v>44272</v>
      </c>
      <c r="O1641" s="94">
        <v>44275</v>
      </c>
      <c r="P1641" s="92" t="s">
        <v>3773</v>
      </c>
      <c r="Q1641" s="92"/>
      <c r="R1641" s="90" t="s">
        <v>1856</v>
      </c>
      <c r="S1641" s="90"/>
      <c r="T1641" s="95" t="s">
        <v>66</v>
      </c>
      <c r="U1641" s="90"/>
      <c r="V1641" s="132"/>
    </row>
    <row r="1642" spans="1:22" ht="66" hidden="1" customHeight="1" x14ac:dyDescent="0.25">
      <c r="A1642" s="89" t="s">
        <v>10024</v>
      </c>
      <c r="B1642" s="90" t="s">
        <v>3557</v>
      </c>
      <c r="C1642" s="90" t="s">
        <v>3589</v>
      </c>
      <c r="D1642" s="156" t="s">
        <v>3774</v>
      </c>
      <c r="E1642" s="92" t="s">
        <v>605</v>
      </c>
      <c r="F1642" s="90" t="s">
        <v>3605</v>
      </c>
      <c r="G1642" s="93" t="s">
        <v>172</v>
      </c>
      <c r="H1642" s="155" t="s">
        <v>3606</v>
      </c>
      <c r="I1642" s="93" t="s">
        <v>53</v>
      </c>
      <c r="J1642" s="90" t="s">
        <v>72</v>
      </c>
      <c r="K1642" s="93" t="s">
        <v>55</v>
      </c>
      <c r="L1642" s="114">
        <v>44348</v>
      </c>
      <c r="M1642" s="114">
        <v>44377</v>
      </c>
      <c r="N1642" s="94">
        <v>44348</v>
      </c>
      <c r="O1642" s="94">
        <v>44348</v>
      </c>
      <c r="P1642" s="96" t="s">
        <v>3775</v>
      </c>
      <c r="Q1642" s="92" t="s">
        <v>3776</v>
      </c>
      <c r="R1642" s="90" t="s">
        <v>3777</v>
      </c>
      <c r="S1642" s="90"/>
      <c r="T1642" s="95" t="s">
        <v>66</v>
      </c>
      <c r="U1642" s="90"/>
      <c r="V1642" s="132"/>
    </row>
    <row r="1643" spans="1:22" ht="66" hidden="1" customHeight="1" x14ac:dyDescent="0.25">
      <c r="A1643" s="89" t="s">
        <v>10024</v>
      </c>
      <c r="B1643" s="90" t="s">
        <v>3557</v>
      </c>
      <c r="C1643" s="90" t="s">
        <v>3589</v>
      </c>
      <c r="D1643" s="156" t="s">
        <v>3774</v>
      </c>
      <c r="E1643" s="92" t="s">
        <v>605</v>
      </c>
      <c r="F1643" s="90" t="s">
        <v>3605</v>
      </c>
      <c r="G1643" s="93" t="s">
        <v>172</v>
      </c>
      <c r="H1643" s="155" t="s">
        <v>3610</v>
      </c>
      <c r="I1643" s="93" t="s">
        <v>53</v>
      </c>
      <c r="J1643" s="90" t="s">
        <v>72</v>
      </c>
      <c r="K1643" s="93" t="s">
        <v>55</v>
      </c>
      <c r="L1643" s="114">
        <v>44348</v>
      </c>
      <c r="M1643" s="114">
        <v>44377</v>
      </c>
      <c r="N1643" s="94">
        <v>44348</v>
      </c>
      <c r="O1643" s="94">
        <v>44348</v>
      </c>
      <c r="P1643" s="96" t="s">
        <v>3775</v>
      </c>
      <c r="Q1643" s="92" t="s">
        <v>3776</v>
      </c>
      <c r="R1643" s="90" t="s">
        <v>3777</v>
      </c>
      <c r="S1643" s="90"/>
      <c r="T1643" s="95" t="s">
        <v>66</v>
      </c>
      <c r="U1643" s="90"/>
      <c r="V1643" s="132"/>
    </row>
    <row r="1644" spans="1:22" ht="66" hidden="1" customHeight="1" x14ac:dyDescent="0.25">
      <c r="A1644" s="89" t="s">
        <v>10024</v>
      </c>
      <c r="B1644" s="90" t="s">
        <v>3557</v>
      </c>
      <c r="C1644" s="90" t="s">
        <v>3589</v>
      </c>
      <c r="D1644" s="156" t="s">
        <v>3774</v>
      </c>
      <c r="E1644" s="92" t="s">
        <v>605</v>
      </c>
      <c r="F1644" s="90" t="s">
        <v>3605</v>
      </c>
      <c r="G1644" s="93" t="s">
        <v>172</v>
      </c>
      <c r="H1644" s="155" t="s">
        <v>3612</v>
      </c>
      <c r="I1644" s="93" t="s">
        <v>53</v>
      </c>
      <c r="J1644" s="90" t="s">
        <v>72</v>
      </c>
      <c r="K1644" s="93" t="s">
        <v>55</v>
      </c>
      <c r="L1644" s="114">
        <v>44348</v>
      </c>
      <c r="M1644" s="114">
        <v>44377</v>
      </c>
      <c r="N1644" s="94">
        <v>44349</v>
      </c>
      <c r="O1644" s="94">
        <v>44349</v>
      </c>
      <c r="P1644" s="96" t="s">
        <v>3778</v>
      </c>
      <c r="Q1644" s="92"/>
      <c r="R1644" s="90" t="s">
        <v>3708</v>
      </c>
      <c r="S1644" s="90"/>
      <c r="T1644" s="95" t="s">
        <v>66</v>
      </c>
      <c r="U1644" s="90"/>
      <c r="V1644" s="132"/>
    </row>
    <row r="1645" spans="1:22" ht="66" hidden="1" customHeight="1" x14ac:dyDescent="0.25">
      <c r="A1645" s="89" t="s">
        <v>10024</v>
      </c>
      <c r="B1645" s="90" t="s">
        <v>3557</v>
      </c>
      <c r="C1645" s="90" t="s">
        <v>3589</v>
      </c>
      <c r="D1645" s="156" t="s">
        <v>3774</v>
      </c>
      <c r="E1645" s="92" t="s">
        <v>605</v>
      </c>
      <c r="F1645" s="90" t="s">
        <v>3605</v>
      </c>
      <c r="G1645" s="93" t="s">
        <v>172</v>
      </c>
      <c r="H1645" s="155" t="s">
        <v>3614</v>
      </c>
      <c r="I1645" s="93" t="s">
        <v>53</v>
      </c>
      <c r="J1645" s="90" t="s">
        <v>72</v>
      </c>
      <c r="K1645" s="93" t="s">
        <v>55</v>
      </c>
      <c r="L1645" s="114">
        <v>44348</v>
      </c>
      <c r="M1645" s="114">
        <v>44377</v>
      </c>
      <c r="N1645" s="94">
        <v>44351</v>
      </c>
      <c r="O1645" s="94">
        <v>44351</v>
      </c>
      <c r="P1645" s="92" t="s">
        <v>3779</v>
      </c>
      <c r="Q1645" s="92"/>
      <c r="R1645" s="90" t="s">
        <v>3708</v>
      </c>
      <c r="S1645" s="90"/>
      <c r="T1645" s="95" t="s">
        <v>66</v>
      </c>
      <c r="U1645" s="90"/>
      <c r="V1645" s="132"/>
    </row>
    <row r="1646" spans="1:22" ht="66" hidden="1" customHeight="1" x14ac:dyDescent="0.25">
      <c r="A1646" s="89" t="s">
        <v>10024</v>
      </c>
      <c r="B1646" s="90" t="s">
        <v>3557</v>
      </c>
      <c r="C1646" s="90" t="s">
        <v>3589</v>
      </c>
      <c r="D1646" s="156" t="s">
        <v>3774</v>
      </c>
      <c r="E1646" s="92" t="s">
        <v>605</v>
      </c>
      <c r="F1646" s="90" t="s">
        <v>3605</v>
      </c>
      <c r="G1646" s="93" t="s">
        <v>172</v>
      </c>
      <c r="H1646" s="155" t="s">
        <v>3615</v>
      </c>
      <c r="I1646" s="93" t="s">
        <v>53</v>
      </c>
      <c r="J1646" s="90" t="s">
        <v>72</v>
      </c>
      <c r="K1646" s="93" t="s">
        <v>55</v>
      </c>
      <c r="L1646" s="114">
        <v>44348</v>
      </c>
      <c r="M1646" s="114">
        <v>44377</v>
      </c>
      <c r="N1646" s="94">
        <v>44351</v>
      </c>
      <c r="O1646" s="94">
        <v>44351</v>
      </c>
      <c r="P1646" s="92" t="s">
        <v>3779</v>
      </c>
      <c r="Q1646" s="92"/>
      <c r="R1646" s="90" t="s">
        <v>3708</v>
      </c>
      <c r="S1646" s="90"/>
      <c r="T1646" s="95" t="s">
        <v>66</v>
      </c>
      <c r="U1646" s="90"/>
      <c r="V1646" s="132"/>
    </row>
    <row r="1647" spans="1:22" ht="66" hidden="1" customHeight="1" x14ac:dyDescent="0.25">
      <c r="A1647" s="89" t="s">
        <v>10024</v>
      </c>
      <c r="B1647" s="90" t="s">
        <v>3557</v>
      </c>
      <c r="C1647" s="90" t="s">
        <v>3589</v>
      </c>
      <c r="D1647" s="156" t="s">
        <v>3774</v>
      </c>
      <c r="E1647" s="92" t="s">
        <v>605</v>
      </c>
      <c r="F1647" s="90" t="s">
        <v>3605</v>
      </c>
      <c r="G1647" s="93" t="s">
        <v>172</v>
      </c>
      <c r="H1647" s="155" t="s">
        <v>3616</v>
      </c>
      <c r="I1647" s="93" t="s">
        <v>53</v>
      </c>
      <c r="J1647" s="90" t="s">
        <v>72</v>
      </c>
      <c r="K1647" s="93" t="s">
        <v>55</v>
      </c>
      <c r="L1647" s="114">
        <v>44348</v>
      </c>
      <c r="M1647" s="114">
        <v>44377</v>
      </c>
      <c r="N1647" s="94">
        <v>44351</v>
      </c>
      <c r="O1647" s="94">
        <v>44351</v>
      </c>
      <c r="P1647" s="92" t="s">
        <v>3779</v>
      </c>
      <c r="Q1647" s="92"/>
      <c r="R1647" s="90" t="s">
        <v>3708</v>
      </c>
      <c r="S1647" s="90"/>
      <c r="T1647" s="95" t="s">
        <v>66</v>
      </c>
      <c r="U1647" s="90"/>
      <c r="V1647" s="132"/>
    </row>
    <row r="1648" spans="1:22" ht="66" hidden="1" customHeight="1" x14ac:dyDescent="0.25">
      <c r="A1648" s="89" t="s">
        <v>10024</v>
      </c>
      <c r="B1648" s="90" t="s">
        <v>3557</v>
      </c>
      <c r="C1648" s="90" t="s">
        <v>3589</v>
      </c>
      <c r="D1648" s="156" t="s">
        <v>3774</v>
      </c>
      <c r="E1648" s="92" t="s">
        <v>605</v>
      </c>
      <c r="F1648" s="90" t="s">
        <v>3605</v>
      </c>
      <c r="G1648" s="93" t="s">
        <v>172</v>
      </c>
      <c r="H1648" s="155" t="s">
        <v>3617</v>
      </c>
      <c r="I1648" s="93" t="s">
        <v>53</v>
      </c>
      <c r="J1648" s="90" t="s">
        <v>72</v>
      </c>
      <c r="K1648" s="93" t="s">
        <v>55</v>
      </c>
      <c r="L1648" s="114">
        <v>44348</v>
      </c>
      <c r="M1648" s="114">
        <v>44377</v>
      </c>
      <c r="N1648" s="94">
        <v>44350</v>
      </c>
      <c r="O1648" s="94">
        <v>44350</v>
      </c>
      <c r="P1648" s="92" t="s">
        <v>3779</v>
      </c>
      <c r="Q1648" s="92"/>
      <c r="R1648" s="90" t="s">
        <v>3708</v>
      </c>
      <c r="S1648" s="90"/>
      <c r="T1648" s="95" t="s">
        <v>66</v>
      </c>
      <c r="U1648" s="90"/>
      <c r="V1648" s="132"/>
    </row>
    <row r="1649" spans="1:22" ht="66" hidden="1" customHeight="1" x14ac:dyDescent="0.25">
      <c r="A1649" s="89" t="s">
        <v>10024</v>
      </c>
      <c r="B1649" s="90" t="s">
        <v>3557</v>
      </c>
      <c r="C1649" s="90" t="s">
        <v>3589</v>
      </c>
      <c r="D1649" s="156" t="s">
        <v>3774</v>
      </c>
      <c r="E1649" s="92" t="s">
        <v>605</v>
      </c>
      <c r="F1649" s="90" t="s">
        <v>3605</v>
      </c>
      <c r="G1649" s="93" t="s">
        <v>172</v>
      </c>
      <c r="H1649" s="155" t="s">
        <v>3618</v>
      </c>
      <c r="I1649" s="93" t="s">
        <v>53</v>
      </c>
      <c r="J1649" s="90" t="s">
        <v>72</v>
      </c>
      <c r="K1649" s="93" t="s">
        <v>55</v>
      </c>
      <c r="L1649" s="114">
        <v>44348</v>
      </c>
      <c r="M1649" s="114">
        <v>44377</v>
      </c>
      <c r="N1649" s="94">
        <v>44350</v>
      </c>
      <c r="O1649" s="94">
        <v>44350</v>
      </c>
      <c r="P1649" s="96" t="s">
        <v>3780</v>
      </c>
      <c r="Q1649" s="92"/>
      <c r="R1649" s="90" t="s">
        <v>3708</v>
      </c>
      <c r="S1649" s="90"/>
      <c r="T1649" s="95" t="s">
        <v>66</v>
      </c>
      <c r="U1649" s="90"/>
      <c r="V1649" s="132"/>
    </row>
    <row r="1650" spans="1:22" ht="66" hidden="1" customHeight="1" x14ac:dyDescent="0.25">
      <c r="A1650" s="89" t="s">
        <v>10024</v>
      </c>
      <c r="B1650" s="90" t="s">
        <v>3557</v>
      </c>
      <c r="C1650" s="90" t="s">
        <v>3589</v>
      </c>
      <c r="D1650" s="156" t="s">
        <v>3774</v>
      </c>
      <c r="E1650" s="92" t="s">
        <v>605</v>
      </c>
      <c r="F1650" s="90" t="s">
        <v>3605</v>
      </c>
      <c r="G1650" s="93" t="s">
        <v>172</v>
      </c>
      <c r="H1650" s="155" t="s">
        <v>3619</v>
      </c>
      <c r="I1650" s="93" t="s">
        <v>53</v>
      </c>
      <c r="J1650" s="90" t="s">
        <v>72</v>
      </c>
      <c r="K1650" s="93" t="s">
        <v>55</v>
      </c>
      <c r="L1650" s="114">
        <v>44348</v>
      </c>
      <c r="M1650" s="114">
        <v>44377</v>
      </c>
      <c r="N1650" s="94">
        <v>44349</v>
      </c>
      <c r="O1650" s="94">
        <v>44349</v>
      </c>
      <c r="P1650" s="92" t="s">
        <v>3779</v>
      </c>
      <c r="Q1650" s="92"/>
      <c r="R1650" s="90" t="s">
        <v>3708</v>
      </c>
      <c r="S1650" s="90"/>
      <c r="T1650" s="95" t="s">
        <v>66</v>
      </c>
      <c r="U1650" s="90"/>
      <c r="V1650" s="132"/>
    </row>
    <row r="1651" spans="1:22" ht="66" hidden="1" customHeight="1" x14ac:dyDescent="0.25">
      <c r="A1651" s="89" t="s">
        <v>10024</v>
      </c>
      <c r="B1651" s="90" t="s">
        <v>3557</v>
      </c>
      <c r="C1651" s="90" t="s">
        <v>3589</v>
      </c>
      <c r="D1651" s="156" t="s">
        <v>3774</v>
      </c>
      <c r="E1651" s="92" t="s">
        <v>605</v>
      </c>
      <c r="F1651" s="90" t="s">
        <v>3605</v>
      </c>
      <c r="G1651" s="93" t="s">
        <v>172</v>
      </c>
      <c r="H1651" s="155" t="s">
        <v>3620</v>
      </c>
      <c r="I1651" s="93" t="s">
        <v>53</v>
      </c>
      <c r="J1651" s="90" t="s">
        <v>72</v>
      </c>
      <c r="K1651" s="93" t="s">
        <v>55</v>
      </c>
      <c r="L1651" s="114">
        <v>44348</v>
      </c>
      <c r="M1651" s="114">
        <v>44377</v>
      </c>
      <c r="N1651" s="94">
        <v>44349</v>
      </c>
      <c r="O1651" s="94">
        <v>44349</v>
      </c>
      <c r="P1651" s="96" t="s">
        <v>3781</v>
      </c>
      <c r="Q1651" s="92"/>
      <c r="R1651" s="90" t="s">
        <v>3708</v>
      </c>
      <c r="S1651" s="90"/>
      <c r="T1651" s="95" t="s">
        <v>66</v>
      </c>
      <c r="U1651" s="90"/>
      <c r="V1651" s="132"/>
    </row>
    <row r="1652" spans="1:22" ht="66" hidden="1" customHeight="1" x14ac:dyDescent="0.25">
      <c r="A1652" s="89" t="s">
        <v>10024</v>
      </c>
      <c r="B1652" s="90" t="s">
        <v>3557</v>
      </c>
      <c r="C1652" s="90" t="s">
        <v>3589</v>
      </c>
      <c r="D1652" s="156" t="s">
        <v>3774</v>
      </c>
      <c r="E1652" s="92" t="s">
        <v>605</v>
      </c>
      <c r="F1652" s="90" t="s">
        <v>3605</v>
      </c>
      <c r="G1652" s="93" t="s">
        <v>172</v>
      </c>
      <c r="H1652" s="155" t="s">
        <v>3621</v>
      </c>
      <c r="I1652" s="93" t="s">
        <v>53</v>
      </c>
      <c r="J1652" s="90" t="s">
        <v>72</v>
      </c>
      <c r="K1652" s="93" t="s">
        <v>55</v>
      </c>
      <c r="L1652" s="114">
        <v>44348</v>
      </c>
      <c r="M1652" s="114">
        <v>44377</v>
      </c>
      <c r="N1652" s="94">
        <v>44349</v>
      </c>
      <c r="O1652" s="94">
        <v>44349</v>
      </c>
      <c r="P1652" s="96" t="s">
        <v>3782</v>
      </c>
      <c r="Q1652" s="92"/>
      <c r="R1652" s="90" t="s">
        <v>3708</v>
      </c>
      <c r="S1652" s="90"/>
      <c r="T1652" s="95" t="s">
        <v>66</v>
      </c>
      <c r="U1652" s="90"/>
      <c r="V1652" s="132"/>
    </row>
    <row r="1653" spans="1:22" ht="66" hidden="1" customHeight="1" x14ac:dyDescent="0.25">
      <c r="A1653" s="89" t="s">
        <v>10024</v>
      </c>
      <c r="B1653" s="90" t="s">
        <v>3557</v>
      </c>
      <c r="C1653" s="90" t="s">
        <v>3589</v>
      </c>
      <c r="D1653" s="156" t="s">
        <v>3783</v>
      </c>
      <c r="E1653" s="92" t="s">
        <v>605</v>
      </c>
      <c r="F1653" s="90" t="s">
        <v>3605</v>
      </c>
      <c r="G1653" s="93" t="s">
        <v>172</v>
      </c>
      <c r="H1653" s="155" t="s">
        <v>3606</v>
      </c>
      <c r="I1653" s="93" t="s">
        <v>53</v>
      </c>
      <c r="J1653" s="90" t="s">
        <v>72</v>
      </c>
      <c r="K1653" s="93" t="s">
        <v>55</v>
      </c>
      <c r="L1653" s="114">
        <v>44440</v>
      </c>
      <c r="M1653" s="114">
        <v>44499</v>
      </c>
      <c r="N1653" s="94">
        <v>44475</v>
      </c>
      <c r="O1653" s="94">
        <v>44475</v>
      </c>
      <c r="P1653" s="96" t="s">
        <v>3784</v>
      </c>
      <c r="Q1653" s="92"/>
      <c r="R1653" s="90" t="s">
        <v>3785</v>
      </c>
      <c r="S1653" s="90"/>
      <c r="T1653" s="95" t="s">
        <v>66</v>
      </c>
      <c r="U1653" s="90"/>
      <c r="V1653" s="132"/>
    </row>
    <row r="1654" spans="1:22" ht="66" hidden="1" customHeight="1" x14ac:dyDescent="0.25">
      <c r="A1654" s="89" t="s">
        <v>10024</v>
      </c>
      <c r="B1654" s="90" t="s">
        <v>3557</v>
      </c>
      <c r="C1654" s="90" t="s">
        <v>3589</v>
      </c>
      <c r="D1654" s="156" t="s">
        <v>3783</v>
      </c>
      <c r="E1654" s="92" t="s">
        <v>605</v>
      </c>
      <c r="F1654" s="90" t="s">
        <v>3605</v>
      </c>
      <c r="G1654" s="93" t="s">
        <v>172</v>
      </c>
      <c r="H1654" s="155" t="s">
        <v>3610</v>
      </c>
      <c r="I1654" s="93" t="s">
        <v>53</v>
      </c>
      <c r="J1654" s="90" t="s">
        <v>72</v>
      </c>
      <c r="K1654" s="93" t="s">
        <v>55</v>
      </c>
      <c r="L1654" s="114">
        <v>44440</v>
      </c>
      <c r="M1654" s="114">
        <v>44499</v>
      </c>
      <c r="N1654" s="94">
        <v>44475</v>
      </c>
      <c r="O1654" s="94">
        <v>44475</v>
      </c>
      <c r="P1654" s="96" t="s">
        <v>3784</v>
      </c>
      <c r="Q1654" s="92"/>
      <c r="R1654" s="90" t="s">
        <v>3785</v>
      </c>
      <c r="S1654" s="90"/>
      <c r="T1654" s="95" t="s">
        <v>66</v>
      </c>
      <c r="U1654" s="90"/>
      <c r="V1654" s="132"/>
    </row>
    <row r="1655" spans="1:22" ht="66" hidden="1" customHeight="1" x14ac:dyDescent="0.25">
      <c r="A1655" s="89" t="s">
        <v>10024</v>
      </c>
      <c r="B1655" s="90" t="s">
        <v>3557</v>
      </c>
      <c r="C1655" s="90" t="s">
        <v>3589</v>
      </c>
      <c r="D1655" s="156" t="s">
        <v>3783</v>
      </c>
      <c r="E1655" s="92" t="s">
        <v>605</v>
      </c>
      <c r="F1655" s="90" t="s">
        <v>3605</v>
      </c>
      <c r="G1655" s="93" t="s">
        <v>172</v>
      </c>
      <c r="H1655" s="155" t="s">
        <v>3612</v>
      </c>
      <c r="I1655" s="93" t="s">
        <v>53</v>
      </c>
      <c r="J1655" s="90" t="s">
        <v>72</v>
      </c>
      <c r="K1655" s="93" t="s">
        <v>55</v>
      </c>
      <c r="L1655" s="114">
        <v>44440</v>
      </c>
      <c r="M1655" s="114">
        <v>44499</v>
      </c>
      <c r="N1655" s="94">
        <v>44473</v>
      </c>
      <c r="O1655" s="94">
        <v>44475</v>
      </c>
      <c r="P1655" s="96" t="s">
        <v>3786</v>
      </c>
      <c r="Q1655" s="92"/>
      <c r="R1655" s="90" t="s">
        <v>3785</v>
      </c>
      <c r="S1655" s="90"/>
      <c r="T1655" s="95" t="s">
        <v>66</v>
      </c>
      <c r="U1655" s="90"/>
      <c r="V1655" s="132"/>
    </row>
    <row r="1656" spans="1:22" ht="66" hidden="1" customHeight="1" x14ac:dyDescent="0.25">
      <c r="A1656" s="89" t="s">
        <v>10024</v>
      </c>
      <c r="B1656" s="90" t="s">
        <v>3557</v>
      </c>
      <c r="C1656" s="90" t="s">
        <v>3589</v>
      </c>
      <c r="D1656" s="156" t="s">
        <v>3783</v>
      </c>
      <c r="E1656" s="92" t="s">
        <v>605</v>
      </c>
      <c r="F1656" s="90" t="s">
        <v>3605</v>
      </c>
      <c r="G1656" s="93" t="s">
        <v>172</v>
      </c>
      <c r="H1656" s="155" t="s">
        <v>3614</v>
      </c>
      <c r="I1656" s="93" t="s">
        <v>53</v>
      </c>
      <c r="J1656" s="90" t="s">
        <v>72</v>
      </c>
      <c r="K1656" s="93" t="s">
        <v>55</v>
      </c>
      <c r="L1656" s="114">
        <v>44440</v>
      </c>
      <c r="M1656" s="114">
        <v>44499</v>
      </c>
      <c r="N1656" s="94">
        <v>44474</v>
      </c>
      <c r="O1656" s="94">
        <v>44475</v>
      </c>
      <c r="P1656" s="96" t="s">
        <v>3787</v>
      </c>
      <c r="Q1656" s="92"/>
      <c r="R1656" s="90" t="s">
        <v>3785</v>
      </c>
      <c r="S1656" s="90"/>
      <c r="T1656" s="95" t="s">
        <v>66</v>
      </c>
      <c r="U1656" s="90"/>
      <c r="V1656" s="132"/>
    </row>
    <row r="1657" spans="1:22" ht="66" hidden="1" customHeight="1" x14ac:dyDescent="0.25">
      <c r="A1657" s="89" t="s">
        <v>10024</v>
      </c>
      <c r="B1657" s="90" t="s">
        <v>3557</v>
      </c>
      <c r="C1657" s="90" t="s">
        <v>3589</v>
      </c>
      <c r="D1657" s="156" t="s">
        <v>3783</v>
      </c>
      <c r="E1657" s="92" t="s">
        <v>605</v>
      </c>
      <c r="F1657" s="90" t="s">
        <v>3605</v>
      </c>
      <c r="G1657" s="93" t="s">
        <v>172</v>
      </c>
      <c r="H1657" s="155" t="s">
        <v>3615</v>
      </c>
      <c r="I1657" s="93" t="s">
        <v>53</v>
      </c>
      <c r="J1657" s="90" t="s">
        <v>72</v>
      </c>
      <c r="K1657" s="93" t="s">
        <v>55</v>
      </c>
      <c r="L1657" s="114">
        <v>44440</v>
      </c>
      <c r="M1657" s="114">
        <v>44499</v>
      </c>
      <c r="N1657" s="94">
        <v>44474</v>
      </c>
      <c r="O1657" s="94">
        <v>44475</v>
      </c>
      <c r="P1657" s="96" t="s">
        <v>3787</v>
      </c>
      <c r="Q1657" s="92"/>
      <c r="R1657" s="90" t="s">
        <v>3785</v>
      </c>
      <c r="S1657" s="90"/>
      <c r="T1657" s="95" t="s">
        <v>66</v>
      </c>
      <c r="U1657" s="90"/>
      <c r="V1657" s="132"/>
    </row>
    <row r="1658" spans="1:22" ht="66" hidden="1" customHeight="1" x14ac:dyDescent="0.25">
      <c r="A1658" s="89" t="s">
        <v>10024</v>
      </c>
      <c r="B1658" s="90" t="s">
        <v>3557</v>
      </c>
      <c r="C1658" s="90" t="s">
        <v>3589</v>
      </c>
      <c r="D1658" s="156" t="s">
        <v>3783</v>
      </c>
      <c r="E1658" s="92" t="s">
        <v>605</v>
      </c>
      <c r="F1658" s="90" t="s">
        <v>3605</v>
      </c>
      <c r="G1658" s="93" t="s">
        <v>172</v>
      </c>
      <c r="H1658" s="155" t="s">
        <v>3616</v>
      </c>
      <c r="I1658" s="93" t="s">
        <v>53</v>
      </c>
      <c r="J1658" s="90" t="s">
        <v>72</v>
      </c>
      <c r="K1658" s="93" t="s">
        <v>55</v>
      </c>
      <c r="L1658" s="114">
        <v>44440</v>
      </c>
      <c r="M1658" s="114">
        <v>44499</v>
      </c>
      <c r="N1658" s="94">
        <v>44475</v>
      </c>
      <c r="O1658" s="94">
        <v>44475</v>
      </c>
      <c r="P1658" s="96" t="s">
        <v>3787</v>
      </c>
      <c r="Q1658" s="92"/>
      <c r="R1658" s="90" t="s">
        <v>3785</v>
      </c>
      <c r="S1658" s="90"/>
      <c r="T1658" s="95" t="s">
        <v>66</v>
      </c>
      <c r="U1658" s="90"/>
      <c r="V1658" s="132"/>
    </row>
    <row r="1659" spans="1:22" ht="66" hidden="1" customHeight="1" x14ac:dyDescent="0.25">
      <c r="A1659" s="89" t="s">
        <v>10024</v>
      </c>
      <c r="B1659" s="90" t="s">
        <v>3557</v>
      </c>
      <c r="C1659" s="90" t="s">
        <v>3589</v>
      </c>
      <c r="D1659" s="156" t="s">
        <v>3783</v>
      </c>
      <c r="E1659" s="92" t="s">
        <v>605</v>
      </c>
      <c r="F1659" s="90" t="s">
        <v>3605</v>
      </c>
      <c r="G1659" s="93" t="s">
        <v>172</v>
      </c>
      <c r="H1659" s="155" t="s">
        <v>3617</v>
      </c>
      <c r="I1659" s="93" t="s">
        <v>53</v>
      </c>
      <c r="J1659" s="90" t="s">
        <v>72</v>
      </c>
      <c r="K1659" s="93" t="s">
        <v>55</v>
      </c>
      <c r="L1659" s="114">
        <v>44440</v>
      </c>
      <c r="M1659" s="114">
        <v>44499</v>
      </c>
      <c r="N1659" s="94">
        <v>44473</v>
      </c>
      <c r="O1659" s="94">
        <v>44475</v>
      </c>
      <c r="P1659" s="92" t="s">
        <v>3788</v>
      </c>
      <c r="Q1659" s="92"/>
      <c r="R1659" s="90" t="s">
        <v>3785</v>
      </c>
      <c r="S1659" s="90"/>
      <c r="T1659" s="95" t="s">
        <v>66</v>
      </c>
      <c r="U1659" s="90"/>
      <c r="V1659" s="132"/>
    </row>
    <row r="1660" spans="1:22" ht="66" hidden="1" customHeight="1" x14ac:dyDescent="0.25">
      <c r="A1660" s="89" t="s">
        <v>10024</v>
      </c>
      <c r="B1660" s="90" t="s">
        <v>3557</v>
      </c>
      <c r="C1660" s="90" t="s">
        <v>3589</v>
      </c>
      <c r="D1660" s="156" t="s">
        <v>3783</v>
      </c>
      <c r="E1660" s="92" t="s">
        <v>605</v>
      </c>
      <c r="F1660" s="90" t="s">
        <v>3605</v>
      </c>
      <c r="G1660" s="93" t="s">
        <v>172</v>
      </c>
      <c r="H1660" s="155" t="s">
        <v>3618</v>
      </c>
      <c r="I1660" s="93" t="s">
        <v>53</v>
      </c>
      <c r="J1660" s="90" t="s">
        <v>72</v>
      </c>
      <c r="K1660" s="93" t="s">
        <v>55</v>
      </c>
      <c r="L1660" s="114">
        <v>44440</v>
      </c>
      <c r="M1660" s="114">
        <v>44499</v>
      </c>
      <c r="N1660" s="94">
        <v>44473</v>
      </c>
      <c r="O1660" s="94">
        <v>44475</v>
      </c>
      <c r="P1660" s="92" t="s">
        <v>3788</v>
      </c>
      <c r="Q1660" s="92"/>
      <c r="R1660" s="90" t="s">
        <v>3785</v>
      </c>
      <c r="S1660" s="90"/>
      <c r="T1660" s="95" t="s">
        <v>66</v>
      </c>
      <c r="U1660" s="90"/>
      <c r="V1660" s="132"/>
    </row>
    <row r="1661" spans="1:22" ht="66" hidden="1" customHeight="1" x14ac:dyDescent="0.25">
      <c r="A1661" s="89" t="s">
        <v>10024</v>
      </c>
      <c r="B1661" s="90" t="s">
        <v>3557</v>
      </c>
      <c r="C1661" s="90" t="s">
        <v>3589</v>
      </c>
      <c r="D1661" s="156" t="s">
        <v>3783</v>
      </c>
      <c r="E1661" s="92" t="s">
        <v>605</v>
      </c>
      <c r="F1661" s="90" t="s">
        <v>3605</v>
      </c>
      <c r="G1661" s="93" t="s">
        <v>172</v>
      </c>
      <c r="H1661" s="155" t="s">
        <v>3619</v>
      </c>
      <c r="I1661" s="93" t="s">
        <v>53</v>
      </c>
      <c r="J1661" s="90" t="s">
        <v>72</v>
      </c>
      <c r="K1661" s="93" t="s">
        <v>55</v>
      </c>
      <c r="L1661" s="114">
        <v>44440</v>
      </c>
      <c r="M1661" s="114">
        <v>44499</v>
      </c>
      <c r="N1661" s="94">
        <v>44473</v>
      </c>
      <c r="O1661" s="94">
        <v>44475</v>
      </c>
      <c r="P1661" s="92" t="s">
        <v>3788</v>
      </c>
      <c r="Q1661" s="92"/>
      <c r="R1661" s="90" t="s">
        <v>3785</v>
      </c>
      <c r="S1661" s="90"/>
      <c r="T1661" s="95" t="s">
        <v>66</v>
      </c>
      <c r="U1661" s="90"/>
      <c r="V1661" s="132"/>
    </row>
    <row r="1662" spans="1:22" ht="66" hidden="1" customHeight="1" x14ac:dyDescent="0.25">
      <c r="A1662" s="89" t="s">
        <v>10024</v>
      </c>
      <c r="B1662" s="90" t="s">
        <v>3557</v>
      </c>
      <c r="C1662" s="90" t="s">
        <v>3589</v>
      </c>
      <c r="D1662" s="156" t="s">
        <v>3783</v>
      </c>
      <c r="E1662" s="92" t="s">
        <v>605</v>
      </c>
      <c r="F1662" s="90" t="s">
        <v>3605</v>
      </c>
      <c r="G1662" s="93" t="s">
        <v>172</v>
      </c>
      <c r="H1662" s="155" t="s">
        <v>3620</v>
      </c>
      <c r="I1662" s="93" t="s">
        <v>53</v>
      </c>
      <c r="J1662" s="90" t="s">
        <v>72</v>
      </c>
      <c r="K1662" s="93" t="s">
        <v>55</v>
      </c>
      <c r="L1662" s="114">
        <v>44440</v>
      </c>
      <c r="M1662" s="114">
        <v>44499</v>
      </c>
      <c r="N1662" s="94">
        <v>44473</v>
      </c>
      <c r="O1662" s="94">
        <v>44475</v>
      </c>
      <c r="P1662" s="92" t="s">
        <v>3788</v>
      </c>
      <c r="Q1662" s="92"/>
      <c r="R1662" s="90" t="s">
        <v>3785</v>
      </c>
      <c r="S1662" s="90"/>
      <c r="T1662" s="95" t="s">
        <v>66</v>
      </c>
      <c r="U1662" s="90"/>
      <c r="V1662" s="132"/>
    </row>
    <row r="1663" spans="1:22" ht="66" hidden="1" customHeight="1" x14ac:dyDescent="0.25">
      <c r="A1663" s="89" t="s">
        <v>10024</v>
      </c>
      <c r="B1663" s="90" t="s">
        <v>3557</v>
      </c>
      <c r="C1663" s="90" t="s">
        <v>3589</v>
      </c>
      <c r="D1663" s="156" t="s">
        <v>3783</v>
      </c>
      <c r="E1663" s="92" t="s">
        <v>605</v>
      </c>
      <c r="F1663" s="90" t="s">
        <v>3605</v>
      </c>
      <c r="G1663" s="93" t="s">
        <v>172</v>
      </c>
      <c r="H1663" s="155" t="s">
        <v>3621</v>
      </c>
      <c r="I1663" s="93" t="s">
        <v>53</v>
      </c>
      <c r="J1663" s="90" t="s">
        <v>72</v>
      </c>
      <c r="K1663" s="93" t="s">
        <v>55</v>
      </c>
      <c r="L1663" s="114">
        <v>44440</v>
      </c>
      <c r="M1663" s="114">
        <v>44499</v>
      </c>
      <c r="N1663" s="94">
        <v>44474</v>
      </c>
      <c r="O1663" s="94">
        <v>44475</v>
      </c>
      <c r="P1663" s="96" t="s">
        <v>3787</v>
      </c>
      <c r="Q1663" s="92"/>
      <c r="R1663" s="90" t="s">
        <v>3785</v>
      </c>
      <c r="S1663" s="90"/>
      <c r="T1663" s="95" t="s">
        <v>66</v>
      </c>
      <c r="U1663" s="90"/>
      <c r="V1663" s="132"/>
    </row>
    <row r="1664" spans="1:22" ht="66" hidden="1" customHeight="1" x14ac:dyDescent="0.25">
      <c r="A1664" s="89" t="s">
        <v>10024</v>
      </c>
      <c r="B1664" s="90" t="s">
        <v>3557</v>
      </c>
      <c r="C1664" s="90" t="s">
        <v>3589</v>
      </c>
      <c r="D1664" s="156" t="s">
        <v>3789</v>
      </c>
      <c r="E1664" s="92" t="s">
        <v>605</v>
      </c>
      <c r="F1664" s="90" t="s">
        <v>3605</v>
      </c>
      <c r="G1664" s="93" t="s">
        <v>172</v>
      </c>
      <c r="H1664" s="155" t="s">
        <v>3606</v>
      </c>
      <c r="I1664" s="93" t="s">
        <v>53</v>
      </c>
      <c r="J1664" s="90" t="s">
        <v>72</v>
      </c>
      <c r="K1664" s="93" t="s">
        <v>55</v>
      </c>
      <c r="L1664" s="114">
        <v>44531</v>
      </c>
      <c r="M1664" s="114">
        <v>44560</v>
      </c>
      <c r="N1664" s="94">
        <v>44553</v>
      </c>
      <c r="O1664" s="94">
        <v>44553</v>
      </c>
      <c r="P1664" s="92" t="s">
        <v>3788</v>
      </c>
      <c r="Q1664" s="92" t="s">
        <v>3608</v>
      </c>
      <c r="R1664" s="90" t="s">
        <v>3790</v>
      </c>
      <c r="S1664" s="90"/>
      <c r="T1664" s="95" t="s">
        <v>66</v>
      </c>
      <c r="U1664" s="90"/>
      <c r="V1664" s="132"/>
    </row>
    <row r="1665" spans="1:22" ht="66" hidden="1" customHeight="1" x14ac:dyDescent="0.25">
      <c r="A1665" s="89" t="s">
        <v>10024</v>
      </c>
      <c r="B1665" s="90" t="s">
        <v>3557</v>
      </c>
      <c r="C1665" s="90" t="s">
        <v>3589</v>
      </c>
      <c r="D1665" s="156" t="s">
        <v>3789</v>
      </c>
      <c r="E1665" s="92" t="s">
        <v>605</v>
      </c>
      <c r="F1665" s="90" t="s">
        <v>3605</v>
      </c>
      <c r="G1665" s="93" t="s">
        <v>172</v>
      </c>
      <c r="H1665" s="155" t="s">
        <v>3610</v>
      </c>
      <c r="I1665" s="93" t="s">
        <v>53</v>
      </c>
      <c r="J1665" s="90" t="s">
        <v>72</v>
      </c>
      <c r="K1665" s="93" t="s">
        <v>55</v>
      </c>
      <c r="L1665" s="114">
        <v>44531</v>
      </c>
      <c r="M1665" s="114">
        <v>44560</v>
      </c>
      <c r="N1665" s="94">
        <v>44553</v>
      </c>
      <c r="O1665" s="94">
        <v>44553</v>
      </c>
      <c r="P1665" s="92" t="s">
        <v>3788</v>
      </c>
      <c r="Q1665" s="92" t="s">
        <v>3608</v>
      </c>
      <c r="R1665" s="90" t="s">
        <v>3790</v>
      </c>
      <c r="S1665" s="90"/>
      <c r="T1665" s="95" t="s">
        <v>66</v>
      </c>
      <c r="U1665" s="90"/>
      <c r="V1665" s="132"/>
    </row>
    <row r="1666" spans="1:22" ht="66" hidden="1" customHeight="1" x14ac:dyDescent="0.25">
      <c r="A1666" s="89" t="s">
        <v>10024</v>
      </c>
      <c r="B1666" s="90" t="s">
        <v>3557</v>
      </c>
      <c r="C1666" s="90" t="s">
        <v>3589</v>
      </c>
      <c r="D1666" s="156" t="s">
        <v>3789</v>
      </c>
      <c r="E1666" s="92" t="s">
        <v>605</v>
      </c>
      <c r="F1666" s="90" t="s">
        <v>3605</v>
      </c>
      <c r="G1666" s="93" t="s">
        <v>172</v>
      </c>
      <c r="H1666" s="155" t="s">
        <v>3612</v>
      </c>
      <c r="I1666" s="93" t="s">
        <v>53</v>
      </c>
      <c r="J1666" s="90" t="s">
        <v>72</v>
      </c>
      <c r="K1666" s="93" t="s">
        <v>55</v>
      </c>
      <c r="L1666" s="114">
        <v>44531</v>
      </c>
      <c r="M1666" s="114">
        <v>44560</v>
      </c>
      <c r="N1666" s="94">
        <v>44553</v>
      </c>
      <c r="O1666" s="94">
        <v>44553</v>
      </c>
      <c r="P1666" s="96" t="s">
        <v>3791</v>
      </c>
      <c r="Q1666" s="92" t="s">
        <v>3608</v>
      </c>
      <c r="R1666" s="90" t="s">
        <v>3790</v>
      </c>
      <c r="S1666" s="90"/>
      <c r="T1666" s="95" t="s">
        <v>66</v>
      </c>
      <c r="U1666" s="90"/>
      <c r="V1666" s="132"/>
    </row>
    <row r="1667" spans="1:22" ht="66" hidden="1" customHeight="1" x14ac:dyDescent="0.25">
      <c r="A1667" s="89" t="s">
        <v>10024</v>
      </c>
      <c r="B1667" s="90" t="s">
        <v>3557</v>
      </c>
      <c r="C1667" s="90" t="s">
        <v>3589</v>
      </c>
      <c r="D1667" s="156" t="s">
        <v>3789</v>
      </c>
      <c r="E1667" s="92" t="s">
        <v>605</v>
      </c>
      <c r="F1667" s="90" t="s">
        <v>3605</v>
      </c>
      <c r="G1667" s="93" t="s">
        <v>172</v>
      </c>
      <c r="H1667" s="155" t="s">
        <v>3614</v>
      </c>
      <c r="I1667" s="93" t="s">
        <v>53</v>
      </c>
      <c r="J1667" s="90" t="s">
        <v>72</v>
      </c>
      <c r="K1667" s="93" t="s">
        <v>55</v>
      </c>
      <c r="L1667" s="114">
        <v>44531</v>
      </c>
      <c r="M1667" s="114">
        <v>44560</v>
      </c>
      <c r="N1667" s="94">
        <v>44553</v>
      </c>
      <c r="O1667" s="94">
        <v>44553</v>
      </c>
      <c r="P1667" s="92" t="s">
        <v>3788</v>
      </c>
      <c r="Q1667" s="92" t="s">
        <v>3608</v>
      </c>
      <c r="R1667" s="90" t="s">
        <v>3790</v>
      </c>
      <c r="S1667" s="90"/>
      <c r="T1667" s="95" t="s">
        <v>66</v>
      </c>
      <c r="U1667" s="90"/>
      <c r="V1667" s="132"/>
    </row>
    <row r="1668" spans="1:22" ht="66" hidden="1" customHeight="1" x14ac:dyDescent="0.25">
      <c r="A1668" s="89" t="s">
        <v>10024</v>
      </c>
      <c r="B1668" s="90" t="s">
        <v>3557</v>
      </c>
      <c r="C1668" s="90" t="s">
        <v>3589</v>
      </c>
      <c r="D1668" s="156" t="s">
        <v>3789</v>
      </c>
      <c r="E1668" s="92" t="s">
        <v>605</v>
      </c>
      <c r="F1668" s="90" t="s">
        <v>3605</v>
      </c>
      <c r="G1668" s="93" t="s">
        <v>172</v>
      </c>
      <c r="H1668" s="155" t="s">
        <v>3615</v>
      </c>
      <c r="I1668" s="93" t="s">
        <v>53</v>
      </c>
      <c r="J1668" s="90" t="s">
        <v>72</v>
      </c>
      <c r="K1668" s="93" t="s">
        <v>55</v>
      </c>
      <c r="L1668" s="114">
        <v>44531</v>
      </c>
      <c r="M1668" s="114">
        <v>44560</v>
      </c>
      <c r="N1668" s="94">
        <v>44553</v>
      </c>
      <c r="O1668" s="94">
        <v>44553</v>
      </c>
      <c r="P1668" s="92" t="s">
        <v>3788</v>
      </c>
      <c r="Q1668" s="92" t="s">
        <v>3608</v>
      </c>
      <c r="R1668" s="90" t="s">
        <v>3790</v>
      </c>
      <c r="S1668" s="90"/>
      <c r="T1668" s="95" t="s">
        <v>66</v>
      </c>
      <c r="U1668" s="90"/>
      <c r="V1668" s="132"/>
    </row>
    <row r="1669" spans="1:22" ht="66" hidden="1" customHeight="1" x14ac:dyDescent="0.25">
      <c r="A1669" s="89" t="s">
        <v>10024</v>
      </c>
      <c r="B1669" s="90" t="s">
        <v>3557</v>
      </c>
      <c r="C1669" s="90" t="s">
        <v>3589</v>
      </c>
      <c r="D1669" s="156" t="s">
        <v>3789</v>
      </c>
      <c r="E1669" s="92" t="s">
        <v>605</v>
      </c>
      <c r="F1669" s="90" t="s">
        <v>3605</v>
      </c>
      <c r="G1669" s="93" t="s">
        <v>172</v>
      </c>
      <c r="H1669" s="155" t="s">
        <v>3616</v>
      </c>
      <c r="I1669" s="93" t="s">
        <v>53</v>
      </c>
      <c r="J1669" s="90" t="s">
        <v>72</v>
      </c>
      <c r="K1669" s="93" t="s">
        <v>55</v>
      </c>
      <c r="L1669" s="114">
        <v>44531</v>
      </c>
      <c r="M1669" s="114">
        <v>44560</v>
      </c>
      <c r="N1669" s="94">
        <v>44553</v>
      </c>
      <c r="O1669" s="94">
        <v>44553</v>
      </c>
      <c r="P1669" s="92" t="s">
        <v>3788</v>
      </c>
      <c r="Q1669" s="92" t="s">
        <v>3608</v>
      </c>
      <c r="R1669" s="90" t="s">
        <v>3790</v>
      </c>
      <c r="S1669" s="90"/>
      <c r="T1669" s="95" t="s">
        <v>66</v>
      </c>
      <c r="U1669" s="90"/>
      <c r="V1669" s="132"/>
    </row>
    <row r="1670" spans="1:22" ht="66" hidden="1" customHeight="1" x14ac:dyDescent="0.25">
      <c r="A1670" s="89" t="s">
        <v>10024</v>
      </c>
      <c r="B1670" s="90" t="s">
        <v>3557</v>
      </c>
      <c r="C1670" s="90" t="s">
        <v>3589</v>
      </c>
      <c r="D1670" s="156" t="s">
        <v>3789</v>
      </c>
      <c r="E1670" s="92" t="s">
        <v>605</v>
      </c>
      <c r="F1670" s="90" t="s">
        <v>3605</v>
      </c>
      <c r="G1670" s="93" t="s">
        <v>172</v>
      </c>
      <c r="H1670" s="155" t="s">
        <v>3617</v>
      </c>
      <c r="I1670" s="93" t="s">
        <v>53</v>
      </c>
      <c r="J1670" s="90" t="s">
        <v>72</v>
      </c>
      <c r="K1670" s="93" t="s">
        <v>55</v>
      </c>
      <c r="L1670" s="114">
        <v>44531</v>
      </c>
      <c r="M1670" s="114">
        <v>44560</v>
      </c>
      <c r="N1670" s="94">
        <v>44553</v>
      </c>
      <c r="O1670" s="94">
        <v>44553</v>
      </c>
      <c r="P1670" s="92" t="s">
        <v>3788</v>
      </c>
      <c r="Q1670" s="92" t="s">
        <v>3608</v>
      </c>
      <c r="R1670" s="90" t="s">
        <v>3790</v>
      </c>
      <c r="S1670" s="90"/>
      <c r="T1670" s="95" t="s">
        <v>66</v>
      </c>
      <c r="U1670" s="90"/>
      <c r="V1670" s="132"/>
    </row>
    <row r="1671" spans="1:22" ht="66" hidden="1" customHeight="1" x14ac:dyDescent="0.25">
      <c r="A1671" s="89" t="s">
        <v>10024</v>
      </c>
      <c r="B1671" s="90" t="s">
        <v>3557</v>
      </c>
      <c r="C1671" s="90" t="s">
        <v>3589</v>
      </c>
      <c r="D1671" s="156" t="s">
        <v>3789</v>
      </c>
      <c r="E1671" s="92" t="s">
        <v>605</v>
      </c>
      <c r="F1671" s="90" t="s">
        <v>3605</v>
      </c>
      <c r="G1671" s="93" t="s">
        <v>172</v>
      </c>
      <c r="H1671" s="155" t="s">
        <v>3618</v>
      </c>
      <c r="I1671" s="93" t="s">
        <v>53</v>
      </c>
      <c r="J1671" s="90" t="s">
        <v>72</v>
      </c>
      <c r="K1671" s="93" t="s">
        <v>55</v>
      </c>
      <c r="L1671" s="114">
        <v>44531</v>
      </c>
      <c r="M1671" s="114">
        <v>44560</v>
      </c>
      <c r="N1671" s="94">
        <v>44553</v>
      </c>
      <c r="O1671" s="94">
        <v>44553</v>
      </c>
      <c r="P1671" s="92" t="s">
        <v>3788</v>
      </c>
      <c r="Q1671" s="92" t="s">
        <v>3608</v>
      </c>
      <c r="R1671" s="90" t="s">
        <v>3790</v>
      </c>
      <c r="S1671" s="90"/>
      <c r="T1671" s="95" t="s">
        <v>66</v>
      </c>
      <c r="U1671" s="90"/>
      <c r="V1671" s="132"/>
    </row>
    <row r="1672" spans="1:22" ht="66" hidden="1" customHeight="1" x14ac:dyDescent="0.25">
      <c r="A1672" s="89" t="s">
        <v>10024</v>
      </c>
      <c r="B1672" s="90" t="s">
        <v>3557</v>
      </c>
      <c r="C1672" s="90" t="s">
        <v>3589</v>
      </c>
      <c r="D1672" s="156" t="s">
        <v>3789</v>
      </c>
      <c r="E1672" s="92" t="s">
        <v>605</v>
      </c>
      <c r="F1672" s="90" t="s">
        <v>3605</v>
      </c>
      <c r="G1672" s="93" t="s">
        <v>172</v>
      </c>
      <c r="H1672" s="155" t="s">
        <v>3619</v>
      </c>
      <c r="I1672" s="93" t="s">
        <v>53</v>
      </c>
      <c r="J1672" s="90" t="s">
        <v>72</v>
      </c>
      <c r="K1672" s="93" t="s">
        <v>55</v>
      </c>
      <c r="L1672" s="114">
        <v>44531</v>
      </c>
      <c r="M1672" s="114">
        <v>44560</v>
      </c>
      <c r="N1672" s="94">
        <v>44553</v>
      </c>
      <c r="O1672" s="94">
        <v>44553</v>
      </c>
      <c r="P1672" s="92" t="s">
        <v>3788</v>
      </c>
      <c r="Q1672" s="92" t="s">
        <v>3608</v>
      </c>
      <c r="R1672" s="90" t="s">
        <v>3790</v>
      </c>
      <c r="S1672" s="90"/>
      <c r="T1672" s="95" t="s">
        <v>66</v>
      </c>
      <c r="U1672" s="90"/>
      <c r="V1672" s="132"/>
    </row>
    <row r="1673" spans="1:22" ht="66" hidden="1" customHeight="1" x14ac:dyDescent="0.25">
      <c r="A1673" s="89" t="s">
        <v>10024</v>
      </c>
      <c r="B1673" s="90" t="s">
        <v>3557</v>
      </c>
      <c r="C1673" s="90" t="s">
        <v>3589</v>
      </c>
      <c r="D1673" s="156" t="s">
        <v>3789</v>
      </c>
      <c r="E1673" s="92" t="s">
        <v>605</v>
      </c>
      <c r="F1673" s="90" t="s">
        <v>3605</v>
      </c>
      <c r="G1673" s="93" t="s">
        <v>172</v>
      </c>
      <c r="H1673" s="155" t="s">
        <v>3620</v>
      </c>
      <c r="I1673" s="93" t="s">
        <v>53</v>
      </c>
      <c r="J1673" s="90" t="s">
        <v>72</v>
      </c>
      <c r="K1673" s="93" t="s">
        <v>55</v>
      </c>
      <c r="L1673" s="114">
        <v>44531</v>
      </c>
      <c r="M1673" s="114">
        <v>44560</v>
      </c>
      <c r="N1673" s="94">
        <v>44553</v>
      </c>
      <c r="O1673" s="94">
        <v>44553</v>
      </c>
      <c r="P1673" s="92" t="s">
        <v>3788</v>
      </c>
      <c r="Q1673" s="92" t="s">
        <v>3608</v>
      </c>
      <c r="R1673" s="90" t="s">
        <v>3790</v>
      </c>
      <c r="S1673" s="90"/>
      <c r="T1673" s="95" t="s">
        <v>66</v>
      </c>
      <c r="U1673" s="90"/>
      <c r="V1673" s="132"/>
    </row>
    <row r="1674" spans="1:22" ht="66" hidden="1" customHeight="1" x14ac:dyDescent="0.25">
      <c r="A1674" s="89" t="s">
        <v>10024</v>
      </c>
      <c r="B1674" s="90" t="s">
        <v>3557</v>
      </c>
      <c r="C1674" s="90" t="s">
        <v>3589</v>
      </c>
      <c r="D1674" s="156" t="s">
        <v>3789</v>
      </c>
      <c r="E1674" s="92" t="s">
        <v>605</v>
      </c>
      <c r="F1674" s="90" t="s">
        <v>3605</v>
      </c>
      <c r="G1674" s="93" t="s">
        <v>172</v>
      </c>
      <c r="H1674" s="155" t="s">
        <v>3621</v>
      </c>
      <c r="I1674" s="93" t="s">
        <v>53</v>
      </c>
      <c r="J1674" s="90" t="s">
        <v>72</v>
      </c>
      <c r="K1674" s="93" t="s">
        <v>55</v>
      </c>
      <c r="L1674" s="114">
        <v>44531</v>
      </c>
      <c r="M1674" s="114">
        <v>44560</v>
      </c>
      <c r="N1674" s="94">
        <v>44553</v>
      </c>
      <c r="O1674" s="94">
        <v>44553</v>
      </c>
      <c r="P1674" s="92" t="s">
        <v>3788</v>
      </c>
      <c r="Q1674" s="92" t="s">
        <v>3608</v>
      </c>
      <c r="R1674" s="90" t="s">
        <v>3790</v>
      </c>
      <c r="S1674" s="90"/>
      <c r="T1674" s="95" t="s">
        <v>66</v>
      </c>
      <c r="U1674" s="90"/>
      <c r="V1674" s="132"/>
    </row>
    <row r="1675" spans="1:22" ht="66" hidden="1" customHeight="1" x14ac:dyDescent="0.25">
      <c r="A1675" s="89" t="s">
        <v>10024</v>
      </c>
      <c r="B1675" s="90" t="s">
        <v>3557</v>
      </c>
      <c r="C1675" s="90" t="s">
        <v>3589</v>
      </c>
      <c r="D1675" s="156" t="s">
        <v>3792</v>
      </c>
      <c r="E1675" s="92" t="s">
        <v>605</v>
      </c>
      <c r="F1675" s="90" t="s">
        <v>3605</v>
      </c>
      <c r="G1675" s="93" t="s">
        <v>172</v>
      </c>
      <c r="H1675" s="155" t="s">
        <v>3606</v>
      </c>
      <c r="I1675" s="93" t="s">
        <v>53</v>
      </c>
      <c r="J1675" s="90" t="s">
        <v>72</v>
      </c>
      <c r="K1675" s="93" t="s">
        <v>55</v>
      </c>
      <c r="L1675" s="114">
        <v>44621</v>
      </c>
      <c r="M1675" s="114">
        <v>44650</v>
      </c>
      <c r="N1675" s="94">
        <v>44644</v>
      </c>
      <c r="O1675" s="94">
        <v>44645</v>
      </c>
      <c r="P1675" s="92" t="s">
        <v>3788</v>
      </c>
      <c r="Q1675" s="92" t="s">
        <v>3608</v>
      </c>
      <c r="R1675" s="90" t="s">
        <v>3793</v>
      </c>
      <c r="S1675" s="90"/>
      <c r="T1675" s="95" t="s">
        <v>66</v>
      </c>
      <c r="U1675" s="90"/>
      <c r="V1675" s="132"/>
    </row>
    <row r="1676" spans="1:22" ht="66" hidden="1" customHeight="1" x14ac:dyDescent="0.25">
      <c r="A1676" s="89" t="s">
        <v>10024</v>
      </c>
      <c r="B1676" s="90" t="s">
        <v>3557</v>
      </c>
      <c r="C1676" s="90" t="s">
        <v>3589</v>
      </c>
      <c r="D1676" s="156" t="s">
        <v>3792</v>
      </c>
      <c r="E1676" s="92" t="s">
        <v>605</v>
      </c>
      <c r="F1676" s="90" t="s">
        <v>3605</v>
      </c>
      <c r="G1676" s="93" t="s">
        <v>172</v>
      </c>
      <c r="H1676" s="155" t="s">
        <v>3610</v>
      </c>
      <c r="I1676" s="93" t="s">
        <v>53</v>
      </c>
      <c r="J1676" s="90" t="s">
        <v>72</v>
      </c>
      <c r="K1676" s="93" t="s">
        <v>55</v>
      </c>
      <c r="L1676" s="114">
        <v>44621</v>
      </c>
      <c r="M1676" s="114">
        <v>44650</v>
      </c>
      <c r="N1676" s="94">
        <v>44644</v>
      </c>
      <c r="O1676" s="94">
        <v>44645</v>
      </c>
      <c r="P1676" s="92" t="s">
        <v>3788</v>
      </c>
      <c r="Q1676" s="92" t="s">
        <v>3608</v>
      </c>
      <c r="R1676" s="90" t="s">
        <v>3793</v>
      </c>
      <c r="S1676" s="90"/>
      <c r="T1676" s="95" t="s">
        <v>66</v>
      </c>
      <c r="U1676" s="90"/>
      <c r="V1676" s="132"/>
    </row>
    <row r="1677" spans="1:22" ht="66" hidden="1" customHeight="1" x14ac:dyDescent="0.25">
      <c r="A1677" s="89" t="s">
        <v>10024</v>
      </c>
      <c r="B1677" s="90" t="s">
        <v>3557</v>
      </c>
      <c r="C1677" s="90" t="s">
        <v>3589</v>
      </c>
      <c r="D1677" s="156" t="s">
        <v>3792</v>
      </c>
      <c r="E1677" s="92" t="s">
        <v>605</v>
      </c>
      <c r="F1677" s="90" t="s">
        <v>3605</v>
      </c>
      <c r="G1677" s="93" t="s">
        <v>172</v>
      </c>
      <c r="H1677" s="155" t="s">
        <v>3612</v>
      </c>
      <c r="I1677" s="93" t="s">
        <v>53</v>
      </c>
      <c r="J1677" s="90" t="s">
        <v>72</v>
      </c>
      <c r="K1677" s="93" t="s">
        <v>55</v>
      </c>
      <c r="L1677" s="114">
        <v>44621</v>
      </c>
      <c r="M1677" s="114">
        <v>44650</v>
      </c>
      <c r="N1677" s="94">
        <v>44644</v>
      </c>
      <c r="O1677" s="94">
        <v>44645</v>
      </c>
      <c r="P1677" s="92" t="s">
        <v>3788</v>
      </c>
      <c r="Q1677" s="92" t="s">
        <v>3608</v>
      </c>
      <c r="R1677" s="90" t="s">
        <v>3793</v>
      </c>
      <c r="S1677" s="90"/>
      <c r="T1677" s="95" t="s">
        <v>66</v>
      </c>
      <c r="U1677" s="90"/>
      <c r="V1677" s="132"/>
    </row>
    <row r="1678" spans="1:22" ht="66" hidden="1" customHeight="1" x14ac:dyDescent="0.25">
      <c r="A1678" s="89" t="s">
        <v>10024</v>
      </c>
      <c r="B1678" s="90" t="s">
        <v>3557</v>
      </c>
      <c r="C1678" s="90" t="s">
        <v>3589</v>
      </c>
      <c r="D1678" s="156" t="s">
        <v>3792</v>
      </c>
      <c r="E1678" s="92" t="s">
        <v>605</v>
      </c>
      <c r="F1678" s="90" t="s">
        <v>3605</v>
      </c>
      <c r="G1678" s="93" t="s">
        <v>172</v>
      </c>
      <c r="H1678" s="155" t="s">
        <v>3614</v>
      </c>
      <c r="I1678" s="93" t="s">
        <v>53</v>
      </c>
      <c r="J1678" s="90" t="s">
        <v>72</v>
      </c>
      <c r="K1678" s="93" t="s">
        <v>55</v>
      </c>
      <c r="L1678" s="114">
        <v>44621</v>
      </c>
      <c r="M1678" s="114">
        <v>44650</v>
      </c>
      <c r="N1678" s="94">
        <v>44644</v>
      </c>
      <c r="O1678" s="94">
        <v>44645</v>
      </c>
      <c r="P1678" s="92" t="s">
        <v>3794</v>
      </c>
      <c r="Q1678" s="92" t="s">
        <v>3608</v>
      </c>
      <c r="R1678" s="90" t="s">
        <v>3793</v>
      </c>
      <c r="S1678" s="90"/>
      <c r="T1678" s="95" t="s">
        <v>66</v>
      </c>
      <c r="U1678" s="90"/>
      <c r="V1678" s="132"/>
    </row>
    <row r="1679" spans="1:22" ht="66" hidden="1" customHeight="1" x14ac:dyDescent="0.25">
      <c r="A1679" s="89" t="s">
        <v>10024</v>
      </c>
      <c r="B1679" s="90" t="s">
        <v>3557</v>
      </c>
      <c r="C1679" s="90" t="s">
        <v>3589</v>
      </c>
      <c r="D1679" s="156" t="s">
        <v>3792</v>
      </c>
      <c r="E1679" s="92" t="s">
        <v>605</v>
      </c>
      <c r="F1679" s="90" t="s">
        <v>3605</v>
      </c>
      <c r="G1679" s="93" t="s">
        <v>172</v>
      </c>
      <c r="H1679" s="155" t="s">
        <v>3615</v>
      </c>
      <c r="I1679" s="93" t="s">
        <v>53</v>
      </c>
      <c r="J1679" s="90" t="s">
        <v>72</v>
      </c>
      <c r="K1679" s="93" t="s">
        <v>55</v>
      </c>
      <c r="L1679" s="114">
        <v>44621</v>
      </c>
      <c r="M1679" s="114">
        <v>44650</v>
      </c>
      <c r="N1679" s="94">
        <v>44644</v>
      </c>
      <c r="O1679" s="94">
        <v>44645</v>
      </c>
      <c r="P1679" s="92" t="s">
        <v>3794</v>
      </c>
      <c r="Q1679" s="92" t="s">
        <v>3608</v>
      </c>
      <c r="R1679" s="90" t="s">
        <v>3793</v>
      </c>
      <c r="S1679" s="90"/>
      <c r="T1679" s="95" t="s">
        <v>66</v>
      </c>
      <c r="U1679" s="90"/>
      <c r="V1679" s="132"/>
    </row>
    <row r="1680" spans="1:22" ht="66" hidden="1" customHeight="1" x14ac:dyDescent="0.25">
      <c r="A1680" s="89" t="s">
        <v>10024</v>
      </c>
      <c r="B1680" s="90" t="s">
        <v>3557</v>
      </c>
      <c r="C1680" s="90" t="s">
        <v>3589</v>
      </c>
      <c r="D1680" s="156" t="s">
        <v>3792</v>
      </c>
      <c r="E1680" s="92" t="s">
        <v>605</v>
      </c>
      <c r="F1680" s="90" t="s">
        <v>3605</v>
      </c>
      <c r="G1680" s="93" t="s">
        <v>172</v>
      </c>
      <c r="H1680" s="155" t="s">
        <v>3616</v>
      </c>
      <c r="I1680" s="93" t="s">
        <v>53</v>
      </c>
      <c r="J1680" s="90" t="s">
        <v>72</v>
      </c>
      <c r="K1680" s="93" t="s">
        <v>55</v>
      </c>
      <c r="L1680" s="114">
        <v>44621</v>
      </c>
      <c r="M1680" s="114">
        <v>44650</v>
      </c>
      <c r="N1680" s="94">
        <v>44644</v>
      </c>
      <c r="O1680" s="94">
        <v>44645</v>
      </c>
      <c r="P1680" s="92" t="s">
        <v>3788</v>
      </c>
      <c r="Q1680" s="92" t="s">
        <v>3608</v>
      </c>
      <c r="R1680" s="90" t="s">
        <v>3793</v>
      </c>
      <c r="S1680" s="90"/>
      <c r="T1680" s="95" t="s">
        <v>66</v>
      </c>
      <c r="U1680" s="90"/>
      <c r="V1680" s="132"/>
    </row>
    <row r="1681" spans="1:22" ht="66" hidden="1" customHeight="1" x14ac:dyDescent="0.25">
      <c r="A1681" s="89" t="s">
        <v>10024</v>
      </c>
      <c r="B1681" s="90" t="s">
        <v>3557</v>
      </c>
      <c r="C1681" s="90" t="s">
        <v>3589</v>
      </c>
      <c r="D1681" s="156" t="s">
        <v>3792</v>
      </c>
      <c r="E1681" s="92" t="s">
        <v>605</v>
      </c>
      <c r="F1681" s="90" t="s">
        <v>3605</v>
      </c>
      <c r="G1681" s="93" t="s">
        <v>172</v>
      </c>
      <c r="H1681" s="155" t="s">
        <v>3617</v>
      </c>
      <c r="I1681" s="93" t="s">
        <v>53</v>
      </c>
      <c r="J1681" s="90" t="s">
        <v>72</v>
      </c>
      <c r="K1681" s="93" t="s">
        <v>55</v>
      </c>
      <c r="L1681" s="114">
        <v>44621</v>
      </c>
      <c r="M1681" s="114">
        <v>44650</v>
      </c>
      <c r="N1681" s="94">
        <v>44644</v>
      </c>
      <c r="O1681" s="94">
        <v>44645</v>
      </c>
      <c r="P1681" s="92" t="s">
        <v>3788</v>
      </c>
      <c r="Q1681" s="92" t="s">
        <v>3608</v>
      </c>
      <c r="R1681" s="90" t="s">
        <v>3793</v>
      </c>
      <c r="S1681" s="90"/>
      <c r="T1681" s="95" t="s">
        <v>66</v>
      </c>
      <c r="U1681" s="90"/>
      <c r="V1681" s="132"/>
    </row>
    <row r="1682" spans="1:22" ht="66" hidden="1" customHeight="1" x14ac:dyDescent="0.25">
      <c r="A1682" s="89" t="s">
        <v>10024</v>
      </c>
      <c r="B1682" s="90" t="s">
        <v>3557</v>
      </c>
      <c r="C1682" s="90" t="s">
        <v>3589</v>
      </c>
      <c r="D1682" s="156" t="s">
        <v>3792</v>
      </c>
      <c r="E1682" s="92" t="s">
        <v>605</v>
      </c>
      <c r="F1682" s="90" t="s">
        <v>3605</v>
      </c>
      <c r="G1682" s="93" t="s">
        <v>172</v>
      </c>
      <c r="H1682" s="155" t="s">
        <v>3618</v>
      </c>
      <c r="I1682" s="93" t="s">
        <v>53</v>
      </c>
      <c r="J1682" s="90" t="s">
        <v>72</v>
      </c>
      <c r="K1682" s="93" t="s">
        <v>55</v>
      </c>
      <c r="L1682" s="114">
        <v>44621</v>
      </c>
      <c r="M1682" s="114">
        <v>44650</v>
      </c>
      <c r="N1682" s="94">
        <v>44644</v>
      </c>
      <c r="O1682" s="94">
        <v>44645</v>
      </c>
      <c r="P1682" s="96" t="s">
        <v>3795</v>
      </c>
      <c r="Q1682" s="92" t="s">
        <v>3608</v>
      </c>
      <c r="R1682" s="90" t="s">
        <v>3793</v>
      </c>
      <c r="S1682" s="90"/>
      <c r="T1682" s="95" t="s">
        <v>66</v>
      </c>
      <c r="U1682" s="90"/>
      <c r="V1682" s="132"/>
    </row>
    <row r="1683" spans="1:22" ht="66" hidden="1" customHeight="1" x14ac:dyDescent="0.25">
      <c r="A1683" s="89" t="s">
        <v>10024</v>
      </c>
      <c r="B1683" s="90" t="s">
        <v>3557</v>
      </c>
      <c r="C1683" s="90" t="s">
        <v>3589</v>
      </c>
      <c r="D1683" s="156" t="s">
        <v>3792</v>
      </c>
      <c r="E1683" s="92" t="s">
        <v>605</v>
      </c>
      <c r="F1683" s="90" t="s">
        <v>3605</v>
      </c>
      <c r="G1683" s="93" t="s">
        <v>172</v>
      </c>
      <c r="H1683" s="155" t="s">
        <v>3619</v>
      </c>
      <c r="I1683" s="93" t="s">
        <v>53</v>
      </c>
      <c r="J1683" s="90" t="s">
        <v>72</v>
      </c>
      <c r="K1683" s="93" t="s">
        <v>55</v>
      </c>
      <c r="L1683" s="114">
        <v>44621</v>
      </c>
      <c r="M1683" s="114">
        <v>44650</v>
      </c>
      <c r="N1683" s="94">
        <v>44644</v>
      </c>
      <c r="O1683" s="94">
        <v>44645</v>
      </c>
      <c r="P1683" s="92" t="s">
        <v>3788</v>
      </c>
      <c r="Q1683" s="92" t="s">
        <v>3608</v>
      </c>
      <c r="R1683" s="90" t="s">
        <v>3793</v>
      </c>
      <c r="S1683" s="90"/>
      <c r="T1683" s="95" t="s">
        <v>66</v>
      </c>
      <c r="U1683" s="90"/>
      <c r="V1683" s="132"/>
    </row>
    <row r="1684" spans="1:22" ht="66" hidden="1" customHeight="1" x14ac:dyDescent="0.25">
      <c r="A1684" s="89" t="s">
        <v>10024</v>
      </c>
      <c r="B1684" s="90" t="s">
        <v>3557</v>
      </c>
      <c r="C1684" s="90" t="s">
        <v>3589</v>
      </c>
      <c r="D1684" s="156" t="s">
        <v>3792</v>
      </c>
      <c r="E1684" s="92" t="s">
        <v>605</v>
      </c>
      <c r="F1684" s="90" t="s">
        <v>3605</v>
      </c>
      <c r="G1684" s="93" t="s">
        <v>172</v>
      </c>
      <c r="H1684" s="155" t="s">
        <v>3620</v>
      </c>
      <c r="I1684" s="93" t="s">
        <v>53</v>
      </c>
      <c r="J1684" s="90" t="s">
        <v>72</v>
      </c>
      <c r="K1684" s="93" t="s">
        <v>55</v>
      </c>
      <c r="L1684" s="114">
        <v>44621</v>
      </c>
      <c r="M1684" s="114">
        <v>44650</v>
      </c>
      <c r="N1684" s="94">
        <v>44644</v>
      </c>
      <c r="O1684" s="94">
        <v>44645</v>
      </c>
      <c r="P1684" s="92" t="s">
        <v>3788</v>
      </c>
      <c r="Q1684" s="92" t="s">
        <v>3608</v>
      </c>
      <c r="R1684" s="90" t="s">
        <v>3793</v>
      </c>
      <c r="S1684" s="90"/>
      <c r="T1684" s="95" t="s">
        <v>66</v>
      </c>
      <c r="U1684" s="90"/>
      <c r="V1684" s="132"/>
    </row>
    <row r="1685" spans="1:22" ht="66" hidden="1" customHeight="1" x14ac:dyDescent="0.25">
      <c r="A1685" s="89" t="s">
        <v>10024</v>
      </c>
      <c r="B1685" s="90" t="s">
        <v>3557</v>
      </c>
      <c r="C1685" s="90" t="s">
        <v>3589</v>
      </c>
      <c r="D1685" s="156" t="s">
        <v>3792</v>
      </c>
      <c r="E1685" s="92" t="s">
        <v>605</v>
      </c>
      <c r="F1685" s="90" t="s">
        <v>3605</v>
      </c>
      <c r="G1685" s="93" t="s">
        <v>172</v>
      </c>
      <c r="H1685" s="155" t="s">
        <v>3621</v>
      </c>
      <c r="I1685" s="93" t="s">
        <v>53</v>
      </c>
      <c r="J1685" s="90" t="s">
        <v>72</v>
      </c>
      <c r="K1685" s="93" t="s">
        <v>55</v>
      </c>
      <c r="L1685" s="114">
        <v>44621</v>
      </c>
      <c r="M1685" s="114">
        <v>44650</v>
      </c>
      <c r="N1685" s="94">
        <v>44644</v>
      </c>
      <c r="O1685" s="94">
        <v>44645</v>
      </c>
      <c r="P1685" s="92" t="s">
        <v>3788</v>
      </c>
      <c r="Q1685" s="92" t="s">
        <v>3608</v>
      </c>
      <c r="R1685" s="90" t="s">
        <v>3793</v>
      </c>
      <c r="S1685" s="90"/>
      <c r="T1685" s="95" t="s">
        <v>66</v>
      </c>
      <c r="U1685" s="90"/>
      <c r="V1685" s="132"/>
    </row>
    <row r="1686" spans="1:22" ht="66" hidden="1" customHeight="1" x14ac:dyDescent="0.25">
      <c r="A1686" s="89" t="s">
        <v>10024</v>
      </c>
      <c r="B1686" s="90" t="s">
        <v>3557</v>
      </c>
      <c r="C1686" s="90" t="s">
        <v>3589</v>
      </c>
      <c r="D1686" s="156" t="s">
        <v>3796</v>
      </c>
      <c r="E1686" s="92" t="s">
        <v>605</v>
      </c>
      <c r="F1686" s="90" t="s">
        <v>3605</v>
      </c>
      <c r="G1686" s="93" t="s">
        <v>172</v>
      </c>
      <c r="H1686" s="155" t="s">
        <v>3606</v>
      </c>
      <c r="I1686" s="93" t="s">
        <v>53</v>
      </c>
      <c r="J1686" s="90" t="s">
        <v>72</v>
      </c>
      <c r="K1686" s="93" t="s">
        <v>55</v>
      </c>
      <c r="L1686" s="114">
        <v>44713</v>
      </c>
      <c r="M1686" s="114">
        <v>44742</v>
      </c>
      <c r="N1686" s="94">
        <v>44735</v>
      </c>
      <c r="O1686" s="94">
        <v>44735</v>
      </c>
      <c r="P1686" s="96" t="s">
        <v>3797</v>
      </c>
      <c r="Q1686" s="92"/>
      <c r="R1686" s="90" t="s">
        <v>3798</v>
      </c>
      <c r="S1686" s="90"/>
      <c r="T1686" s="95" t="s">
        <v>66</v>
      </c>
      <c r="U1686" s="90"/>
      <c r="V1686" s="132"/>
    </row>
    <row r="1687" spans="1:22" ht="66" hidden="1" customHeight="1" x14ac:dyDescent="0.25">
      <c r="A1687" s="89" t="s">
        <v>10024</v>
      </c>
      <c r="B1687" s="90" t="s">
        <v>3557</v>
      </c>
      <c r="C1687" s="90" t="s">
        <v>3589</v>
      </c>
      <c r="D1687" s="156" t="s">
        <v>3796</v>
      </c>
      <c r="E1687" s="92" t="s">
        <v>605</v>
      </c>
      <c r="F1687" s="90" t="s">
        <v>3605</v>
      </c>
      <c r="G1687" s="93" t="s">
        <v>172</v>
      </c>
      <c r="H1687" s="155" t="s">
        <v>3610</v>
      </c>
      <c r="I1687" s="93" t="s">
        <v>53</v>
      </c>
      <c r="J1687" s="90" t="s">
        <v>72</v>
      </c>
      <c r="K1687" s="93" t="s">
        <v>55</v>
      </c>
      <c r="L1687" s="114">
        <v>44713</v>
      </c>
      <c r="M1687" s="114">
        <v>44742</v>
      </c>
      <c r="N1687" s="94">
        <v>44735</v>
      </c>
      <c r="O1687" s="94">
        <v>44735</v>
      </c>
      <c r="P1687" s="92" t="s">
        <v>3799</v>
      </c>
      <c r="Q1687" s="92"/>
      <c r="R1687" s="90" t="s">
        <v>3798</v>
      </c>
      <c r="S1687" s="90"/>
      <c r="T1687" s="95" t="s">
        <v>66</v>
      </c>
      <c r="U1687" s="90"/>
      <c r="V1687" s="132"/>
    </row>
    <row r="1688" spans="1:22" ht="66" hidden="1" customHeight="1" x14ac:dyDescent="0.25">
      <c r="A1688" s="89" t="s">
        <v>10024</v>
      </c>
      <c r="B1688" s="90" t="s">
        <v>3557</v>
      </c>
      <c r="C1688" s="90" t="s">
        <v>3589</v>
      </c>
      <c r="D1688" s="156" t="s">
        <v>3796</v>
      </c>
      <c r="E1688" s="92" t="s">
        <v>605</v>
      </c>
      <c r="F1688" s="90" t="s">
        <v>3605</v>
      </c>
      <c r="G1688" s="93" t="s">
        <v>172</v>
      </c>
      <c r="H1688" s="155" t="s">
        <v>3612</v>
      </c>
      <c r="I1688" s="93" t="s">
        <v>53</v>
      </c>
      <c r="J1688" s="90" t="s">
        <v>72</v>
      </c>
      <c r="K1688" s="93" t="s">
        <v>55</v>
      </c>
      <c r="L1688" s="114">
        <v>44713</v>
      </c>
      <c r="M1688" s="114">
        <v>44742</v>
      </c>
      <c r="N1688" s="94">
        <v>44735</v>
      </c>
      <c r="O1688" s="94">
        <v>44735</v>
      </c>
      <c r="P1688" s="92" t="s">
        <v>3800</v>
      </c>
      <c r="Q1688" s="92"/>
      <c r="R1688" s="90" t="s">
        <v>3798</v>
      </c>
      <c r="S1688" s="90"/>
      <c r="T1688" s="95" t="s">
        <v>66</v>
      </c>
      <c r="U1688" s="90"/>
      <c r="V1688" s="132"/>
    </row>
    <row r="1689" spans="1:22" ht="66" hidden="1" customHeight="1" x14ac:dyDescent="0.25">
      <c r="A1689" s="89" t="s">
        <v>10024</v>
      </c>
      <c r="B1689" s="90" t="s">
        <v>3557</v>
      </c>
      <c r="C1689" s="90" t="s">
        <v>3589</v>
      </c>
      <c r="D1689" s="156" t="s">
        <v>3796</v>
      </c>
      <c r="E1689" s="92" t="s">
        <v>605</v>
      </c>
      <c r="F1689" s="90" t="s">
        <v>3605</v>
      </c>
      <c r="G1689" s="93" t="s">
        <v>172</v>
      </c>
      <c r="H1689" s="155" t="s">
        <v>3614</v>
      </c>
      <c r="I1689" s="93" t="s">
        <v>53</v>
      </c>
      <c r="J1689" s="90" t="s">
        <v>72</v>
      </c>
      <c r="K1689" s="93" t="s">
        <v>55</v>
      </c>
      <c r="L1689" s="114">
        <v>44713</v>
      </c>
      <c r="M1689" s="114">
        <v>44742</v>
      </c>
      <c r="N1689" s="94">
        <v>44735</v>
      </c>
      <c r="O1689" s="94">
        <v>44735</v>
      </c>
      <c r="P1689" s="96" t="s">
        <v>3801</v>
      </c>
      <c r="Q1689" s="92"/>
      <c r="R1689" s="90" t="s">
        <v>3798</v>
      </c>
      <c r="S1689" s="90"/>
      <c r="T1689" s="95" t="s">
        <v>66</v>
      </c>
      <c r="U1689" s="90"/>
      <c r="V1689" s="132"/>
    </row>
    <row r="1690" spans="1:22" ht="66" hidden="1" customHeight="1" x14ac:dyDescent="0.25">
      <c r="A1690" s="89" t="s">
        <v>10024</v>
      </c>
      <c r="B1690" s="90" t="s">
        <v>3557</v>
      </c>
      <c r="C1690" s="90" t="s">
        <v>3589</v>
      </c>
      <c r="D1690" s="156" t="s">
        <v>3796</v>
      </c>
      <c r="E1690" s="92" t="s">
        <v>605</v>
      </c>
      <c r="F1690" s="90" t="s">
        <v>3605</v>
      </c>
      <c r="G1690" s="93" t="s">
        <v>172</v>
      </c>
      <c r="H1690" s="155" t="s">
        <v>3615</v>
      </c>
      <c r="I1690" s="93" t="s">
        <v>53</v>
      </c>
      <c r="J1690" s="90" t="s">
        <v>72</v>
      </c>
      <c r="K1690" s="93" t="s">
        <v>55</v>
      </c>
      <c r="L1690" s="114">
        <v>44713</v>
      </c>
      <c r="M1690" s="114">
        <v>44742</v>
      </c>
      <c r="N1690" s="94">
        <v>44735</v>
      </c>
      <c r="O1690" s="94">
        <v>44735</v>
      </c>
      <c r="P1690" s="96" t="s">
        <v>3802</v>
      </c>
      <c r="Q1690" s="92"/>
      <c r="R1690" s="90" t="s">
        <v>3798</v>
      </c>
      <c r="S1690" s="90"/>
      <c r="T1690" s="95" t="s">
        <v>66</v>
      </c>
      <c r="U1690" s="90"/>
      <c r="V1690" s="132"/>
    </row>
    <row r="1691" spans="1:22" ht="66" hidden="1" customHeight="1" x14ac:dyDescent="0.25">
      <c r="A1691" s="89" t="s">
        <v>10024</v>
      </c>
      <c r="B1691" s="90" t="s">
        <v>3557</v>
      </c>
      <c r="C1691" s="90" t="s">
        <v>3589</v>
      </c>
      <c r="D1691" s="156" t="s">
        <v>3796</v>
      </c>
      <c r="E1691" s="92" t="s">
        <v>605</v>
      </c>
      <c r="F1691" s="90" t="s">
        <v>3605</v>
      </c>
      <c r="G1691" s="93" t="s">
        <v>172</v>
      </c>
      <c r="H1691" s="155" t="s">
        <v>3616</v>
      </c>
      <c r="I1691" s="93" t="s">
        <v>53</v>
      </c>
      <c r="J1691" s="90" t="s">
        <v>72</v>
      </c>
      <c r="K1691" s="93" t="s">
        <v>55</v>
      </c>
      <c r="L1691" s="114">
        <v>44713</v>
      </c>
      <c r="M1691" s="114">
        <v>44742</v>
      </c>
      <c r="N1691" s="94">
        <v>44735</v>
      </c>
      <c r="O1691" s="94">
        <v>44735</v>
      </c>
      <c r="P1691" s="92" t="s">
        <v>3803</v>
      </c>
      <c r="Q1691" s="92"/>
      <c r="R1691" s="90" t="s">
        <v>3798</v>
      </c>
      <c r="S1691" s="90"/>
      <c r="T1691" s="95" t="s">
        <v>66</v>
      </c>
      <c r="U1691" s="90"/>
      <c r="V1691" s="132"/>
    </row>
    <row r="1692" spans="1:22" ht="66" hidden="1" customHeight="1" x14ac:dyDescent="0.25">
      <c r="A1692" s="89" t="s">
        <v>10024</v>
      </c>
      <c r="B1692" s="90" t="s">
        <v>3557</v>
      </c>
      <c r="C1692" s="90" t="s">
        <v>3589</v>
      </c>
      <c r="D1692" s="156" t="s">
        <v>3796</v>
      </c>
      <c r="E1692" s="92" t="s">
        <v>605</v>
      </c>
      <c r="F1692" s="90" t="s">
        <v>3605</v>
      </c>
      <c r="G1692" s="93" t="s">
        <v>172</v>
      </c>
      <c r="H1692" s="155" t="s">
        <v>3617</v>
      </c>
      <c r="I1692" s="93" t="s">
        <v>53</v>
      </c>
      <c r="J1692" s="90" t="s">
        <v>72</v>
      </c>
      <c r="K1692" s="93" t="s">
        <v>55</v>
      </c>
      <c r="L1692" s="114">
        <v>44713</v>
      </c>
      <c r="M1692" s="114">
        <v>44742</v>
      </c>
      <c r="N1692" s="94">
        <v>44735</v>
      </c>
      <c r="O1692" s="94">
        <v>44735</v>
      </c>
      <c r="P1692" s="92" t="s">
        <v>3804</v>
      </c>
      <c r="Q1692" s="92"/>
      <c r="R1692" s="90" t="s">
        <v>3798</v>
      </c>
      <c r="S1692" s="90"/>
      <c r="T1692" s="95" t="s">
        <v>66</v>
      </c>
      <c r="U1692" s="90"/>
      <c r="V1692" s="132"/>
    </row>
    <row r="1693" spans="1:22" ht="66" hidden="1" customHeight="1" x14ac:dyDescent="0.25">
      <c r="A1693" s="89" t="s">
        <v>10024</v>
      </c>
      <c r="B1693" s="90" t="s">
        <v>3557</v>
      </c>
      <c r="C1693" s="90" t="s">
        <v>3589</v>
      </c>
      <c r="D1693" s="156" t="s">
        <v>3796</v>
      </c>
      <c r="E1693" s="92" t="s">
        <v>605</v>
      </c>
      <c r="F1693" s="90" t="s">
        <v>3605</v>
      </c>
      <c r="G1693" s="93" t="s">
        <v>172</v>
      </c>
      <c r="H1693" s="155" t="s">
        <v>3618</v>
      </c>
      <c r="I1693" s="93" t="s">
        <v>53</v>
      </c>
      <c r="J1693" s="90" t="s">
        <v>72</v>
      </c>
      <c r="K1693" s="93" t="s">
        <v>55</v>
      </c>
      <c r="L1693" s="114">
        <v>44713</v>
      </c>
      <c r="M1693" s="114">
        <v>44742</v>
      </c>
      <c r="N1693" s="94">
        <v>44735</v>
      </c>
      <c r="O1693" s="94">
        <v>44735</v>
      </c>
      <c r="P1693" s="96" t="s">
        <v>3805</v>
      </c>
      <c r="Q1693" s="92"/>
      <c r="R1693" s="90" t="s">
        <v>3798</v>
      </c>
      <c r="S1693" s="90"/>
      <c r="T1693" s="95" t="s">
        <v>66</v>
      </c>
      <c r="U1693" s="90"/>
      <c r="V1693" s="132"/>
    </row>
    <row r="1694" spans="1:22" ht="66" hidden="1" customHeight="1" x14ac:dyDescent="0.25">
      <c r="A1694" s="89" t="s">
        <v>10024</v>
      </c>
      <c r="B1694" s="90" t="s">
        <v>3557</v>
      </c>
      <c r="C1694" s="90" t="s">
        <v>3589</v>
      </c>
      <c r="D1694" s="156" t="s">
        <v>3796</v>
      </c>
      <c r="E1694" s="92" t="s">
        <v>605</v>
      </c>
      <c r="F1694" s="90" t="s">
        <v>3605</v>
      </c>
      <c r="G1694" s="93" t="s">
        <v>172</v>
      </c>
      <c r="H1694" s="155" t="s">
        <v>3619</v>
      </c>
      <c r="I1694" s="93" t="s">
        <v>53</v>
      </c>
      <c r="J1694" s="90" t="s">
        <v>72</v>
      </c>
      <c r="K1694" s="93" t="s">
        <v>55</v>
      </c>
      <c r="L1694" s="114">
        <v>44713</v>
      </c>
      <c r="M1694" s="114">
        <v>44742</v>
      </c>
      <c r="N1694" s="94">
        <v>44735</v>
      </c>
      <c r="O1694" s="94">
        <v>44735</v>
      </c>
      <c r="P1694" s="92" t="s">
        <v>3806</v>
      </c>
      <c r="Q1694" s="92"/>
      <c r="R1694" s="90" t="s">
        <v>3798</v>
      </c>
      <c r="S1694" s="90"/>
      <c r="T1694" s="95" t="s">
        <v>66</v>
      </c>
      <c r="U1694" s="90"/>
      <c r="V1694" s="132"/>
    </row>
    <row r="1695" spans="1:22" ht="66" hidden="1" customHeight="1" x14ac:dyDescent="0.25">
      <c r="A1695" s="89" t="s">
        <v>10024</v>
      </c>
      <c r="B1695" s="90" t="s">
        <v>3557</v>
      </c>
      <c r="C1695" s="90" t="s">
        <v>3589</v>
      </c>
      <c r="D1695" s="156" t="s">
        <v>3796</v>
      </c>
      <c r="E1695" s="92" t="s">
        <v>605</v>
      </c>
      <c r="F1695" s="90" t="s">
        <v>3605</v>
      </c>
      <c r="G1695" s="93" t="s">
        <v>172</v>
      </c>
      <c r="H1695" s="155" t="s">
        <v>3620</v>
      </c>
      <c r="I1695" s="93" t="s">
        <v>53</v>
      </c>
      <c r="J1695" s="90" t="s">
        <v>72</v>
      </c>
      <c r="K1695" s="93" t="s">
        <v>55</v>
      </c>
      <c r="L1695" s="114">
        <v>44713</v>
      </c>
      <c r="M1695" s="114">
        <v>44742</v>
      </c>
      <c r="N1695" s="94">
        <v>44735</v>
      </c>
      <c r="O1695" s="94">
        <v>44735</v>
      </c>
      <c r="P1695" s="96" t="s">
        <v>3807</v>
      </c>
      <c r="Q1695" s="92"/>
      <c r="R1695" s="90" t="s">
        <v>3798</v>
      </c>
      <c r="S1695" s="90"/>
      <c r="T1695" s="95" t="s">
        <v>66</v>
      </c>
      <c r="U1695" s="90"/>
      <c r="V1695" s="132"/>
    </row>
    <row r="1696" spans="1:22" ht="66" hidden="1" customHeight="1" x14ac:dyDescent="0.25">
      <c r="A1696" s="89" t="s">
        <v>10024</v>
      </c>
      <c r="B1696" s="90" t="s">
        <v>3557</v>
      </c>
      <c r="C1696" s="90" t="s">
        <v>3589</v>
      </c>
      <c r="D1696" s="156" t="s">
        <v>3796</v>
      </c>
      <c r="E1696" s="92" t="s">
        <v>605</v>
      </c>
      <c r="F1696" s="90" t="s">
        <v>3605</v>
      </c>
      <c r="G1696" s="93" t="s">
        <v>172</v>
      </c>
      <c r="H1696" s="155" t="s">
        <v>3621</v>
      </c>
      <c r="I1696" s="93" t="s">
        <v>53</v>
      </c>
      <c r="J1696" s="90" t="s">
        <v>72</v>
      </c>
      <c r="K1696" s="93" t="s">
        <v>55</v>
      </c>
      <c r="L1696" s="114">
        <v>44713</v>
      </c>
      <c r="M1696" s="114">
        <v>44742</v>
      </c>
      <c r="N1696" s="94">
        <v>44735</v>
      </c>
      <c r="O1696" s="94">
        <v>44735</v>
      </c>
      <c r="P1696" s="92" t="s">
        <v>3808</v>
      </c>
      <c r="Q1696" s="92"/>
      <c r="R1696" s="90" t="s">
        <v>3798</v>
      </c>
      <c r="S1696" s="90"/>
      <c r="T1696" s="95" t="s">
        <v>66</v>
      </c>
      <c r="U1696" s="90"/>
      <c r="V1696" s="132"/>
    </row>
    <row r="1697" spans="1:22" ht="66" hidden="1" customHeight="1" x14ac:dyDescent="0.25">
      <c r="A1697" s="89" t="s">
        <v>10024</v>
      </c>
      <c r="B1697" s="90" t="s">
        <v>3557</v>
      </c>
      <c r="C1697" s="90" t="s">
        <v>3589</v>
      </c>
      <c r="D1697" s="90" t="s">
        <v>3809</v>
      </c>
      <c r="E1697" s="92" t="s">
        <v>605</v>
      </c>
      <c r="F1697" s="90" t="s">
        <v>2146</v>
      </c>
      <c r="G1697" s="93" t="s">
        <v>172</v>
      </c>
      <c r="H1697" s="90"/>
      <c r="I1697" s="93" t="s">
        <v>53</v>
      </c>
      <c r="J1697" s="90" t="s">
        <v>72</v>
      </c>
      <c r="K1697" s="93" t="s">
        <v>55</v>
      </c>
      <c r="L1697" s="114">
        <v>43891</v>
      </c>
      <c r="M1697" s="114">
        <v>43951</v>
      </c>
      <c r="N1697" s="94">
        <v>43930</v>
      </c>
      <c r="O1697" s="94">
        <v>43930</v>
      </c>
      <c r="P1697" s="92" t="s">
        <v>3810</v>
      </c>
      <c r="Q1697" s="92"/>
      <c r="R1697" s="90" t="s">
        <v>1988</v>
      </c>
      <c r="S1697" s="90"/>
      <c r="T1697" s="95"/>
      <c r="U1697" s="90" t="s">
        <v>58</v>
      </c>
      <c r="V1697" s="132"/>
    </row>
    <row r="1698" spans="1:22" ht="66" hidden="1" customHeight="1" x14ac:dyDescent="0.25">
      <c r="A1698" s="89" t="s">
        <v>10024</v>
      </c>
      <c r="B1698" s="90" t="s">
        <v>3557</v>
      </c>
      <c r="C1698" s="90" t="s">
        <v>3589</v>
      </c>
      <c r="D1698" s="90" t="s">
        <v>3811</v>
      </c>
      <c r="E1698" s="92" t="s">
        <v>605</v>
      </c>
      <c r="F1698" s="90" t="s">
        <v>2146</v>
      </c>
      <c r="G1698" s="93" t="s">
        <v>172</v>
      </c>
      <c r="H1698" s="90"/>
      <c r="I1698" s="93" t="s">
        <v>53</v>
      </c>
      <c r="J1698" s="90" t="s">
        <v>72</v>
      </c>
      <c r="K1698" s="93" t="s">
        <v>55</v>
      </c>
      <c r="L1698" s="114">
        <v>43800</v>
      </c>
      <c r="M1698" s="114">
        <f>EOMONTH(L1698,0)</f>
        <v>43830</v>
      </c>
      <c r="N1698" s="94" t="s">
        <v>496</v>
      </c>
      <c r="O1698" s="94" t="s">
        <v>496</v>
      </c>
      <c r="P1698" s="92" t="s">
        <v>3812</v>
      </c>
      <c r="Q1698" s="92"/>
      <c r="R1698" s="90"/>
      <c r="S1698" s="90"/>
      <c r="T1698" s="95"/>
      <c r="U1698" s="90" t="s">
        <v>3672</v>
      </c>
      <c r="V1698" s="132"/>
    </row>
    <row r="1699" spans="1:22" ht="66" hidden="1" customHeight="1" x14ac:dyDescent="0.25">
      <c r="A1699" s="89" t="s">
        <v>10024</v>
      </c>
      <c r="B1699" s="90" t="s">
        <v>3557</v>
      </c>
      <c r="C1699" s="90" t="s">
        <v>3589</v>
      </c>
      <c r="D1699" s="90" t="s">
        <v>3813</v>
      </c>
      <c r="E1699" s="92" t="s">
        <v>605</v>
      </c>
      <c r="F1699" s="90" t="s">
        <v>2146</v>
      </c>
      <c r="G1699" s="93" t="s">
        <v>172</v>
      </c>
      <c r="H1699" s="90"/>
      <c r="I1699" s="93" t="s">
        <v>53</v>
      </c>
      <c r="J1699" s="90" t="s">
        <v>72</v>
      </c>
      <c r="K1699" s="93" t="s">
        <v>55</v>
      </c>
      <c r="L1699" s="114">
        <v>44256</v>
      </c>
      <c r="M1699" s="114">
        <f>EOMONTH(L1699,0)</f>
        <v>44286</v>
      </c>
      <c r="N1699" s="94" t="s">
        <v>496</v>
      </c>
      <c r="O1699" s="94" t="s">
        <v>496</v>
      </c>
      <c r="P1699" s="92"/>
      <c r="Q1699" s="92"/>
      <c r="R1699" s="90"/>
      <c r="S1699" s="90"/>
      <c r="T1699" s="95"/>
      <c r="U1699" s="90"/>
      <c r="V1699" s="132"/>
    </row>
    <row r="1700" spans="1:22" ht="66" hidden="1" customHeight="1" x14ac:dyDescent="0.25">
      <c r="A1700" s="89" t="s">
        <v>10024</v>
      </c>
      <c r="B1700" s="90" t="s">
        <v>3557</v>
      </c>
      <c r="C1700" s="90" t="s">
        <v>3589</v>
      </c>
      <c r="D1700" s="90" t="s">
        <v>3814</v>
      </c>
      <c r="E1700" s="92" t="s">
        <v>605</v>
      </c>
      <c r="F1700" s="90" t="s">
        <v>2146</v>
      </c>
      <c r="G1700" s="93" t="s">
        <v>172</v>
      </c>
      <c r="H1700" s="90"/>
      <c r="I1700" s="93" t="s">
        <v>53</v>
      </c>
      <c r="J1700" s="90" t="s">
        <v>72</v>
      </c>
      <c r="K1700" s="93" t="s">
        <v>55</v>
      </c>
      <c r="L1700" s="114">
        <v>44348</v>
      </c>
      <c r="M1700" s="114">
        <v>44377</v>
      </c>
      <c r="N1700" s="94" t="s">
        <v>496</v>
      </c>
      <c r="O1700" s="94" t="s">
        <v>496</v>
      </c>
      <c r="P1700" s="92"/>
      <c r="Q1700" s="92"/>
      <c r="R1700" s="90"/>
      <c r="S1700" s="90"/>
      <c r="T1700" s="95"/>
      <c r="U1700" s="90"/>
      <c r="V1700" s="132"/>
    </row>
    <row r="1701" spans="1:22" ht="66" hidden="1" customHeight="1" x14ac:dyDescent="0.25">
      <c r="A1701" s="89" t="s">
        <v>10024</v>
      </c>
      <c r="B1701" s="90" t="s">
        <v>3557</v>
      </c>
      <c r="C1701" s="90" t="s">
        <v>3589</v>
      </c>
      <c r="D1701" s="90" t="s">
        <v>3815</v>
      </c>
      <c r="E1701" s="92" t="s">
        <v>605</v>
      </c>
      <c r="F1701" s="90" t="s">
        <v>2146</v>
      </c>
      <c r="G1701" s="93" t="s">
        <v>172</v>
      </c>
      <c r="H1701" s="90" t="s">
        <v>3816</v>
      </c>
      <c r="I1701" s="93" t="s">
        <v>53</v>
      </c>
      <c r="J1701" s="90" t="s">
        <v>72</v>
      </c>
      <c r="K1701" s="93" t="s">
        <v>55</v>
      </c>
      <c r="L1701" s="114">
        <v>44440</v>
      </c>
      <c r="M1701" s="114">
        <v>44499</v>
      </c>
      <c r="N1701" s="94">
        <v>44489</v>
      </c>
      <c r="O1701" s="94">
        <v>44512</v>
      </c>
      <c r="P1701" s="92" t="s">
        <v>3817</v>
      </c>
      <c r="Q1701" s="92" t="s">
        <v>3608</v>
      </c>
      <c r="R1701" s="90"/>
      <c r="S1701" s="90"/>
      <c r="T1701" s="95"/>
      <c r="U1701" s="90" t="s">
        <v>3818</v>
      </c>
      <c r="V1701" s="132"/>
    </row>
    <row r="1702" spans="1:22" ht="66" hidden="1" customHeight="1" x14ac:dyDescent="0.25">
      <c r="A1702" s="89" t="s">
        <v>10024</v>
      </c>
      <c r="B1702" s="90" t="s">
        <v>3557</v>
      </c>
      <c r="C1702" s="90" t="s">
        <v>3589</v>
      </c>
      <c r="D1702" s="90" t="s">
        <v>3815</v>
      </c>
      <c r="E1702" s="92" t="s">
        <v>605</v>
      </c>
      <c r="F1702" s="90" t="s">
        <v>2146</v>
      </c>
      <c r="G1702" s="93" t="s">
        <v>172</v>
      </c>
      <c r="H1702" s="90" t="s">
        <v>3819</v>
      </c>
      <c r="I1702" s="93" t="s">
        <v>53</v>
      </c>
      <c r="J1702" s="90" t="s">
        <v>72</v>
      </c>
      <c r="K1702" s="93" t="s">
        <v>55</v>
      </c>
      <c r="L1702" s="114">
        <v>44440</v>
      </c>
      <c r="M1702" s="114">
        <v>44499</v>
      </c>
      <c r="N1702" s="94">
        <v>44489</v>
      </c>
      <c r="O1702" s="94">
        <v>44512</v>
      </c>
      <c r="P1702" s="92" t="s">
        <v>3820</v>
      </c>
      <c r="Q1702" s="92" t="s">
        <v>3821</v>
      </c>
      <c r="R1702" s="90"/>
      <c r="S1702" s="90"/>
      <c r="T1702" s="95"/>
      <c r="U1702" s="90" t="s">
        <v>3818</v>
      </c>
      <c r="V1702" s="132"/>
    </row>
    <row r="1703" spans="1:22" ht="66" hidden="1" customHeight="1" x14ac:dyDescent="0.25">
      <c r="A1703" s="89" t="s">
        <v>10024</v>
      </c>
      <c r="B1703" s="90" t="s">
        <v>3557</v>
      </c>
      <c r="C1703" s="90" t="s">
        <v>3589</v>
      </c>
      <c r="D1703" s="90" t="s">
        <v>3815</v>
      </c>
      <c r="E1703" s="92" t="s">
        <v>605</v>
      </c>
      <c r="F1703" s="90" t="s">
        <v>2146</v>
      </c>
      <c r="G1703" s="93" t="s">
        <v>172</v>
      </c>
      <c r="H1703" s="90" t="s">
        <v>3822</v>
      </c>
      <c r="I1703" s="93" t="s">
        <v>53</v>
      </c>
      <c r="J1703" s="90" t="s">
        <v>72</v>
      </c>
      <c r="K1703" s="93" t="s">
        <v>55</v>
      </c>
      <c r="L1703" s="114">
        <v>44440</v>
      </c>
      <c r="M1703" s="114">
        <v>44499</v>
      </c>
      <c r="N1703" s="94">
        <v>44489</v>
      </c>
      <c r="O1703" s="94">
        <v>44512</v>
      </c>
      <c r="P1703" s="92" t="s">
        <v>3823</v>
      </c>
      <c r="Q1703" s="92" t="s">
        <v>3608</v>
      </c>
      <c r="R1703" s="90"/>
      <c r="S1703" s="90"/>
      <c r="T1703" s="95"/>
      <c r="U1703" s="90" t="s">
        <v>3818</v>
      </c>
      <c r="V1703" s="132"/>
    </row>
    <row r="1704" spans="1:22" ht="66" hidden="1" customHeight="1" x14ac:dyDescent="0.25">
      <c r="A1704" s="89" t="s">
        <v>10024</v>
      </c>
      <c r="B1704" s="90" t="s">
        <v>3557</v>
      </c>
      <c r="C1704" s="90" t="s">
        <v>3589</v>
      </c>
      <c r="D1704" s="90" t="s">
        <v>3815</v>
      </c>
      <c r="E1704" s="92" t="s">
        <v>605</v>
      </c>
      <c r="F1704" s="90" t="s">
        <v>2146</v>
      </c>
      <c r="G1704" s="93" t="s">
        <v>172</v>
      </c>
      <c r="H1704" s="90" t="s">
        <v>3824</v>
      </c>
      <c r="I1704" s="93" t="s">
        <v>53</v>
      </c>
      <c r="J1704" s="90" t="s">
        <v>72</v>
      </c>
      <c r="K1704" s="93" t="s">
        <v>55</v>
      </c>
      <c r="L1704" s="114">
        <v>44440</v>
      </c>
      <c r="M1704" s="114">
        <v>44499</v>
      </c>
      <c r="N1704" s="94">
        <v>44489</v>
      </c>
      <c r="O1704" s="94">
        <v>44512</v>
      </c>
      <c r="P1704" s="92" t="s">
        <v>3825</v>
      </c>
      <c r="Q1704" s="92" t="s">
        <v>3826</v>
      </c>
      <c r="R1704" s="90"/>
      <c r="S1704" s="90"/>
      <c r="T1704" s="95"/>
      <c r="U1704" s="90" t="s">
        <v>3818</v>
      </c>
      <c r="V1704" s="132"/>
    </row>
    <row r="1705" spans="1:22" ht="66" hidden="1" customHeight="1" x14ac:dyDescent="0.25">
      <c r="A1705" s="89" t="s">
        <v>10024</v>
      </c>
      <c r="B1705" s="90" t="s">
        <v>3557</v>
      </c>
      <c r="C1705" s="90" t="s">
        <v>3589</v>
      </c>
      <c r="D1705" s="90" t="s">
        <v>3827</v>
      </c>
      <c r="E1705" s="92" t="s">
        <v>605</v>
      </c>
      <c r="F1705" s="90" t="s">
        <v>2146</v>
      </c>
      <c r="G1705" s="93" t="s">
        <v>172</v>
      </c>
      <c r="H1705" s="90" t="s">
        <v>3816</v>
      </c>
      <c r="I1705" s="93" t="s">
        <v>53</v>
      </c>
      <c r="J1705" s="90" t="s">
        <v>72</v>
      </c>
      <c r="K1705" s="93" t="s">
        <v>55</v>
      </c>
      <c r="L1705" s="114">
        <v>44531</v>
      </c>
      <c r="M1705" s="190">
        <v>44591</v>
      </c>
      <c r="N1705" s="94">
        <v>44577</v>
      </c>
      <c r="O1705" s="94">
        <v>44578</v>
      </c>
      <c r="P1705" s="92" t="s">
        <v>3817</v>
      </c>
      <c r="Q1705" s="92" t="s">
        <v>3608</v>
      </c>
      <c r="R1705" s="90" t="s">
        <v>3828</v>
      </c>
      <c r="S1705" s="90"/>
      <c r="T1705" s="95" t="s">
        <v>66</v>
      </c>
      <c r="U1705" s="90"/>
      <c r="V1705" s="132"/>
    </row>
    <row r="1706" spans="1:22" ht="66" hidden="1" customHeight="1" x14ac:dyDescent="0.25">
      <c r="A1706" s="89" t="s">
        <v>10024</v>
      </c>
      <c r="B1706" s="90" t="s">
        <v>3557</v>
      </c>
      <c r="C1706" s="90" t="s">
        <v>3589</v>
      </c>
      <c r="D1706" s="90" t="s">
        <v>3827</v>
      </c>
      <c r="E1706" s="92" t="s">
        <v>605</v>
      </c>
      <c r="F1706" s="90" t="s">
        <v>2146</v>
      </c>
      <c r="G1706" s="93" t="s">
        <v>172</v>
      </c>
      <c r="H1706" s="90" t="s">
        <v>3819</v>
      </c>
      <c r="I1706" s="93" t="s">
        <v>53</v>
      </c>
      <c r="J1706" s="90" t="s">
        <v>72</v>
      </c>
      <c r="K1706" s="93" t="s">
        <v>55</v>
      </c>
      <c r="L1706" s="114">
        <v>44531</v>
      </c>
      <c r="M1706" s="190">
        <v>44591</v>
      </c>
      <c r="N1706" s="94">
        <v>44577</v>
      </c>
      <c r="O1706" s="94">
        <v>44578</v>
      </c>
      <c r="P1706" s="92" t="s">
        <v>3829</v>
      </c>
      <c r="Q1706" s="92" t="s">
        <v>3830</v>
      </c>
      <c r="R1706" s="90" t="s">
        <v>3828</v>
      </c>
      <c r="S1706" s="90"/>
      <c r="T1706" s="95" t="s">
        <v>66</v>
      </c>
      <c r="U1706" s="90"/>
      <c r="V1706" s="132"/>
    </row>
    <row r="1707" spans="1:22" ht="66" hidden="1" customHeight="1" x14ac:dyDescent="0.25">
      <c r="A1707" s="89" t="s">
        <v>10024</v>
      </c>
      <c r="B1707" s="90" t="s">
        <v>3557</v>
      </c>
      <c r="C1707" s="90" t="s">
        <v>3589</v>
      </c>
      <c r="D1707" s="90" t="s">
        <v>3827</v>
      </c>
      <c r="E1707" s="92" t="s">
        <v>605</v>
      </c>
      <c r="F1707" s="90" t="s">
        <v>2146</v>
      </c>
      <c r="G1707" s="93" t="s">
        <v>172</v>
      </c>
      <c r="H1707" s="90" t="s">
        <v>3822</v>
      </c>
      <c r="I1707" s="93" t="s">
        <v>53</v>
      </c>
      <c r="J1707" s="90" t="s">
        <v>72</v>
      </c>
      <c r="K1707" s="93" t="s">
        <v>55</v>
      </c>
      <c r="L1707" s="114">
        <v>44531</v>
      </c>
      <c r="M1707" s="190">
        <v>44591</v>
      </c>
      <c r="N1707" s="94">
        <v>44577</v>
      </c>
      <c r="O1707" s="94">
        <v>44578</v>
      </c>
      <c r="P1707" s="92" t="s">
        <v>3823</v>
      </c>
      <c r="Q1707" s="92" t="s">
        <v>3608</v>
      </c>
      <c r="R1707" s="90" t="s">
        <v>3828</v>
      </c>
      <c r="S1707" s="90"/>
      <c r="T1707" s="95" t="s">
        <v>66</v>
      </c>
      <c r="U1707" s="90"/>
      <c r="V1707" s="132"/>
    </row>
    <row r="1708" spans="1:22" ht="66" hidden="1" customHeight="1" x14ac:dyDescent="0.25">
      <c r="A1708" s="89" t="s">
        <v>10024</v>
      </c>
      <c r="B1708" s="90" t="s">
        <v>3557</v>
      </c>
      <c r="C1708" s="90" t="s">
        <v>3589</v>
      </c>
      <c r="D1708" s="90" t="s">
        <v>3827</v>
      </c>
      <c r="E1708" s="92" t="s">
        <v>605</v>
      </c>
      <c r="F1708" s="90" t="s">
        <v>2146</v>
      </c>
      <c r="G1708" s="93" t="s">
        <v>172</v>
      </c>
      <c r="H1708" s="90" t="s">
        <v>3824</v>
      </c>
      <c r="I1708" s="93" t="s">
        <v>53</v>
      </c>
      <c r="J1708" s="90" t="s">
        <v>72</v>
      </c>
      <c r="K1708" s="93" t="s">
        <v>55</v>
      </c>
      <c r="L1708" s="114">
        <v>44531</v>
      </c>
      <c r="M1708" s="190">
        <v>44591</v>
      </c>
      <c r="N1708" s="94">
        <v>44577</v>
      </c>
      <c r="O1708" s="94">
        <v>44578</v>
      </c>
      <c r="P1708" s="92" t="s">
        <v>3831</v>
      </c>
      <c r="Q1708" s="92" t="s">
        <v>3832</v>
      </c>
      <c r="R1708" s="90" t="s">
        <v>3828</v>
      </c>
      <c r="S1708" s="90"/>
      <c r="T1708" s="95" t="s">
        <v>66</v>
      </c>
      <c r="U1708" s="90"/>
      <c r="V1708" s="132"/>
    </row>
    <row r="1709" spans="1:22" ht="66" hidden="1" customHeight="1" x14ac:dyDescent="0.25">
      <c r="A1709" s="89" t="s">
        <v>10024</v>
      </c>
      <c r="B1709" s="90" t="s">
        <v>3557</v>
      </c>
      <c r="C1709" s="90" t="s">
        <v>3589</v>
      </c>
      <c r="D1709" s="90" t="s">
        <v>3833</v>
      </c>
      <c r="E1709" s="92" t="s">
        <v>605</v>
      </c>
      <c r="F1709" s="90" t="s">
        <v>2146</v>
      </c>
      <c r="G1709" s="93" t="s">
        <v>172</v>
      </c>
      <c r="H1709" s="90" t="s">
        <v>3816</v>
      </c>
      <c r="I1709" s="93" t="s">
        <v>53</v>
      </c>
      <c r="J1709" s="90" t="s">
        <v>72</v>
      </c>
      <c r="K1709" s="93" t="s">
        <v>55</v>
      </c>
      <c r="L1709" s="114">
        <v>44621</v>
      </c>
      <c r="M1709" s="114">
        <v>44650</v>
      </c>
      <c r="N1709" s="94">
        <v>44647</v>
      </c>
      <c r="O1709" s="94">
        <v>44648</v>
      </c>
      <c r="P1709" s="92" t="s">
        <v>3834</v>
      </c>
      <c r="Q1709" s="92"/>
      <c r="R1709" s="90" t="s">
        <v>3835</v>
      </c>
      <c r="S1709" s="90"/>
      <c r="T1709" s="95" t="s">
        <v>75</v>
      </c>
      <c r="U1709" s="90"/>
      <c r="V1709" s="132"/>
    </row>
    <row r="1710" spans="1:22" ht="66" hidden="1" customHeight="1" x14ac:dyDescent="0.25">
      <c r="A1710" s="89" t="s">
        <v>10024</v>
      </c>
      <c r="B1710" s="90" t="s">
        <v>3557</v>
      </c>
      <c r="C1710" s="90" t="s">
        <v>3589</v>
      </c>
      <c r="D1710" s="90" t="s">
        <v>3833</v>
      </c>
      <c r="E1710" s="92" t="s">
        <v>605</v>
      </c>
      <c r="F1710" s="90" t="s">
        <v>2146</v>
      </c>
      <c r="G1710" s="93" t="s">
        <v>172</v>
      </c>
      <c r="H1710" s="90" t="s">
        <v>3819</v>
      </c>
      <c r="I1710" s="93" t="s">
        <v>53</v>
      </c>
      <c r="J1710" s="90" t="s">
        <v>72</v>
      </c>
      <c r="K1710" s="93" t="s">
        <v>55</v>
      </c>
      <c r="L1710" s="114">
        <v>44621</v>
      </c>
      <c r="M1710" s="114">
        <v>44650</v>
      </c>
      <c r="N1710" s="94">
        <v>44647</v>
      </c>
      <c r="O1710" s="94">
        <v>44648</v>
      </c>
      <c r="P1710" s="92" t="s">
        <v>3836</v>
      </c>
      <c r="Q1710" s="92"/>
      <c r="R1710" s="90" t="s">
        <v>3835</v>
      </c>
      <c r="S1710" s="90"/>
      <c r="T1710" s="95" t="s">
        <v>75</v>
      </c>
      <c r="U1710" s="90"/>
      <c r="V1710" s="132"/>
    </row>
    <row r="1711" spans="1:22" ht="66" hidden="1" customHeight="1" x14ac:dyDescent="0.25">
      <c r="A1711" s="89" t="s">
        <v>10024</v>
      </c>
      <c r="B1711" s="90" t="s">
        <v>3557</v>
      </c>
      <c r="C1711" s="90" t="s">
        <v>3589</v>
      </c>
      <c r="D1711" s="90" t="s">
        <v>3833</v>
      </c>
      <c r="E1711" s="92" t="s">
        <v>605</v>
      </c>
      <c r="F1711" s="90" t="s">
        <v>2146</v>
      </c>
      <c r="G1711" s="93" t="s">
        <v>172</v>
      </c>
      <c r="H1711" s="90" t="s">
        <v>3822</v>
      </c>
      <c r="I1711" s="93" t="s">
        <v>53</v>
      </c>
      <c r="J1711" s="90" t="s">
        <v>72</v>
      </c>
      <c r="K1711" s="93" t="s">
        <v>55</v>
      </c>
      <c r="L1711" s="114">
        <v>44621</v>
      </c>
      <c r="M1711" s="114">
        <v>44650</v>
      </c>
      <c r="N1711" s="94">
        <v>44647</v>
      </c>
      <c r="O1711" s="94">
        <v>44648</v>
      </c>
      <c r="P1711" s="92" t="s">
        <v>3837</v>
      </c>
      <c r="Q1711" s="92"/>
      <c r="R1711" s="90" t="s">
        <v>3835</v>
      </c>
      <c r="S1711" s="90"/>
      <c r="T1711" s="95" t="s">
        <v>75</v>
      </c>
      <c r="U1711" s="90"/>
      <c r="V1711" s="132"/>
    </row>
    <row r="1712" spans="1:22" ht="66" hidden="1" customHeight="1" x14ac:dyDescent="0.25">
      <c r="A1712" s="89" t="s">
        <v>10024</v>
      </c>
      <c r="B1712" s="90" t="s">
        <v>3557</v>
      </c>
      <c r="C1712" s="90" t="s">
        <v>3589</v>
      </c>
      <c r="D1712" s="90" t="s">
        <v>3833</v>
      </c>
      <c r="E1712" s="92" t="s">
        <v>605</v>
      </c>
      <c r="F1712" s="90" t="s">
        <v>2146</v>
      </c>
      <c r="G1712" s="93" t="s">
        <v>172</v>
      </c>
      <c r="H1712" s="90" t="s">
        <v>3824</v>
      </c>
      <c r="I1712" s="93" t="s">
        <v>53</v>
      </c>
      <c r="J1712" s="90" t="s">
        <v>72</v>
      </c>
      <c r="K1712" s="93" t="s">
        <v>55</v>
      </c>
      <c r="L1712" s="114">
        <v>44621</v>
      </c>
      <c r="M1712" s="114">
        <v>44650</v>
      </c>
      <c r="N1712" s="94">
        <v>44647</v>
      </c>
      <c r="O1712" s="94">
        <v>44648</v>
      </c>
      <c r="P1712" s="92" t="s">
        <v>3838</v>
      </c>
      <c r="Q1712" s="92"/>
      <c r="R1712" s="90" t="s">
        <v>3835</v>
      </c>
      <c r="S1712" s="90"/>
      <c r="T1712" s="95" t="s">
        <v>75</v>
      </c>
      <c r="U1712" s="90"/>
      <c r="V1712" s="132"/>
    </row>
    <row r="1713" spans="1:22" ht="66" hidden="1" customHeight="1" x14ac:dyDescent="0.25">
      <c r="A1713" s="89" t="s">
        <v>10024</v>
      </c>
      <c r="B1713" s="90" t="s">
        <v>3557</v>
      </c>
      <c r="C1713" s="90" t="s">
        <v>3589</v>
      </c>
      <c r="D1713" s="90" t="s">
        <v>3839</v>
      </c>
      <c r="E1713" s="92" t="s">
        <v>605</v>
      </c>
      <c r="F1713" s="90" t="s">
        <v>2146</v>
      </c>
      <c r="G1713" s="93" t="s">
        <v>172</v>
      </c>
      <c r="H1713" s="90" t="s">
        <v>3816</v>
      </c>
      <c r="I1713" s="93" t="s">
        <v>53</v>
      </c>
      <c r="J1713" s="90" t="s">
        <v>72</v>
      </c>
      <c r="K1713" s="93" t="s">
        <v>55</v>
      </c>
      <c r="L1713" s="114">
        <v>44713</v>
      </c>
      <c r="M1713" s="114">
        <v>44742</v>
      </c>
      <c r="N1713" s="94">
        <v>44731</v>
      </c>
      <c r="O1713" s="94">
        <v>44732</v>
      </c>
      <c r="P1713" s="92" t="s">
        <v>3834</v>
      </c>
      <c r="Q1713" s="92"/>
      <c r="R1713" s="90" t="s">
        <v>3840</v>
      </c>
      <c r="S1713" s="90"/>
      <c r="T1713" s="95" t="s">
        <v>75</v>
      </c>
      <c r="U1713" s="90"/>
      <c r="V1713" s="132"/>
    </row>
    <row r="1714" spans="1:22" ht="66" hidden="1" customHeight="1" x14ac:dyDescent="0.25">
      <c r="A1714" s="89" t="s">
        <v>10024</v>
      </c>
      <c r="B1714" s="90" t="s">
        <v>3557</v>
      </c>
      <c r="C1714" s="90" t="s">
        <v>3589</v>
      </c>
      <c r="D1714" s="90" t="s">
        <v>3839</v>
      </c>
      <c r="E1714" s="92" t="s">
        <v>605</v>
      </c>
      <c r="F1714" s="90" t="s">
        <v>2146</v>
      </c>
      <c r="G1714" s="93" t="s">
        <v>172</v>
      </c>
      <c r="H1714" s="90" t="s">
        <v>3819</v>
      </c>
      <c r="I1714" s="93" t="s">
        <v>53</v>
      </c>
      <c r="J1714" s="90" t="s">
        <v>72</v>
      </c>
      <c r="K1714" s="93" t="s">
        <v>55</v>
      </c>
      <c r="L1714" s="114">
        <v>44713</v>
      </c>
      <c r="M1714" s="114">
        <v>44742</v>
      </c>
      <c r="N1714" s="94">
        <v>44731</v>
      </c>
      <c r="O1714" s="94">
        <v>44732</v>
      </c>
      <c r="P1714" s="92" t="s">
        <v>3836</v>
      </c>
      <c r="Q1714" s="92"/>
      <c r="R1714" s="90" t="s">
        <v>3840</v>
      </c>
      <c r="S1714" s="90"/>
      <c r="T1714" s="95" t="s">
        <v>75</v>
      </c>
      <c r="U1714" s="90"/>
      <c r="V1714" s="132"/>
    </row>
    <row r="1715" spans="1:22" ht="66" hidden="1" customHeight="1" x14ac:dyDescent="0.25">
      <c r="A1715" s="89" t="s">
        <v>10024</v>
      </c>
      <c r="B1715" s="90" t="s">
        <v>3557</v>
      </c>
      <c r="C1715" s="90" t="s">
        <v>3589</v>
      </c>
      <c r="D1715" s="90" t="s">
        <v>3839</v>
      </c>
      <c r="E1715" s="92" t="s">
        <v>605</v>
      </c>
      <c r="F1715" s="90" t="s">
        <v>2146</v>
      </c>
      <c r="G1715" s="93" t="s">
        <v>172</v>
      </c>
      <c r="H1715" s="90" t="s">
        <v>3822</v>
      </c>
      <c r="I1715" s="93" t="s">
        <v>53</v>
      </c>
      <c r="J1715" s="90" t="s">
        <v>72</v>
      </c>
      <c r="K1715" s="93" t="s">
        <v>55</v>
      </c>
      <c r="L1715" s="114">
        <v>44713</v>
      </c>
      <c r="M1715" s="114">
        <v>44742</v>
      </c>
      <c r="N1715" s="94">
        <v>44731</v>
      </c>
      <c r="O1715" s="94">
        <v>44732</v>
      </c>
      <c r="P1715" s="92" t="s">
        <v>3837</v>
      </c>
      <c r="Q1715" s="92"/>
      <c r="R1715" s="90" t="s">
        <v>3840</v>
      </c>
      <c r="S1715" s="90"/>
      <c r="T1715" s="95" t="s">
        <v>75</v>
      </c>
      <c r="U1715" s="90"/>
      <c r="V1715" s="132"/>
    </row>
    <row r="1716" spans="1:22" ht="66" hidden="1" customHeight="1" x14ac:dyDescent="0.25">
      <c r="A1716" s="89" t="s">
        <v>10024</v>
      </c>
      <c r="B1716" s="90" t="s">
        <v>3557</v>
      </c>
      <c r="C1716" s="90" t="s">
        <v>3589</v>
      </c>
      <c r="D1716" s="90" t="s">
        <v>3839</v>
      </c>
      <c r="E1716" s="92" t="s">
        <v>605</v>
      </c>
      <c r="F1716" s="90" t="s">
        <v>2146</v>
      </c>
      <c r="G1716" s="93" t="s">
        <v>172</v>
      </c>
      <c r="H1716" s="90" t="s">
        <v>3824</v>
      </c>
      <c r="I1716" s="93" t="s">
        <v>53</v>
      </c>
      <c r="J1716" s="90" t="s">
        <v>72</v>
      </c>
      <c r="K1716" s="93" t="s">
        <v>55</v>
      </c>
      <c r="L1716" s="114">
        <v>44713</v>
      </c>
      <c r="M1716" s="114">
        <v>44742</v>
      </c>
      <c r="N1716" s="94">
        <v>44731</v>
      </c>
      <c r="O1716" s="94">
        <v>44732</v>
      </c>
      <c r="P1716" s="92" t="s">
        <v>3838</v>
      </c>
      <c r="Q1716" s="92"/>
      <c r="R1716" s="90" t="s">
        <v>3840</v>
      </c>
      <c r="S1716" s="90"/>
      <c r="T1716" s="95" t="s">
        <v>75</v>
      </c>
      <c r="U1716" s="90"/>
      <c r="V1716" s="132"/>
    </row>
    <row r="1717" spans="1:22" ht="66" hidden="1" customHeight="1" x14ac:dyDescent="0.25">
      <c r="A1717" s="89" t="s">
        <v>10024</v>
      </c>
      <c r="B1717" s="90" t="s">
        <v>3557</v>
      </c>
      <c r="C1717" s="90" t="s">
        <v>3589</v>
      </c>
      <c r="D1717" s="91" t="s">
        <v>3841</v>
      </c>
      <c r="E1717" s="92" t="s">
        <v>605</v>
      </c>
      <c r="F1717" s="90" t="s">
        <v>51</v>
      </c>
      <c r="G1717" s="93" t="s">
        <v>172</v>
      </c>
      <c r="H1717" s="90" t="s">
        <v>3633</v>
      </c>
      <c r="I1717" s="93" t="s">
        <v>53</v>
      </c>
      <c r="J1717" s="90" t="s">
        <v>72</v>
      </c>
      <c r="K1717" s="93" t="s">
        <v>55</v>
      </c>
      <c r="L1717" s="114">
        <v>43891</v>
      </c>
      <c r="M1717" s="114">
        <v>43920</v>
      </c>
      <c r="N1717" s="94">
        <v>43903</v>
      </c>
      <c r="O1717" s="94">
        <v>43903</v>
      </c>
      <c r="P1717" s="92" t="s">
        <v>3842</v>
      </c>
      <c r="Q1717" s="92" t="s">
        <v>3608</v>
      </c>
      <c r="R1717" s="90" t="s">
        <v>2020</v>
      </c>
      <c r="S1717" s="90"/>
      <c r="T1717" s="95" t="s">
        <v>75</v>
      </c>
      <c r="U1717" s="90"/>
    </row>
    <row r="1718" spans="1:22" ht="66" hidden="1" customHeight="1" x14ac:dyDescent="0.25">
      <c r="A1718" s="89" t="s">
        <v>10024</v>
      </c>
      <c r="B1718" s="90" t="s">
        <v>3557</v>
      </c>
      <c r="C1718" s="90" t="s">
        <v>3589</v>
      </c>
      <c r="D1718" s="91" t="s">
        <v>3841</v>
      </c>
      <c r="E1718" s="92" t="s">
        <v>605</v>
      </c>
      <c r="F1718" s="90" t="s">
        <v>51</v>
      </c>
      <c r="G1718" s="93" t="s">
        <v>172</v>
      </c>
      <c r="H1718" s="90" t="s">
        <v>3636</v>
      </c>
      <c r="I1718" s="93" t="s">
        <v>53</v>
      </c>
      <c r="J1718" s="90" t="s">
        <v>72</v>
      </c>
      <c r="K1718" s="93" t="s">
        <v>55</v>
      </c>
      <c r="L1718" s="114">
        <v>43891</v>
      </c>
      <c r="M1718" s="114">
        <v>43920</v>
      </c>
      <c r="N1718" s="94">
        <v>43904</v>
      </c>
      <c r="O1718" s="94">
        <v>43904</v>
      </c>
      <c r="P1718" s="96" t="s">
        <v>3843</v>
      </c>
      <c r="Q1718" s="92" t="s">
        <v>3608</v>
      </c>
      <c r="R1718" s="90" t="s">
        <v>3844</v>
      </c>
      <c r="S1718" s="90"/>
      <c r="T1718" s="95" t="s">
        <v>66</v>
      </c>
      <c r="U1718" s="90"/>
    </row>
    <row r="1719" spans="1:22" ht="66" hidden="1" customHeight="1" x14ac:dyDescent="0.25">
      <c r="A1719" s="89" t="s">
        <v>10024</v>
      </c>
      <c r="B1719" s="90" t="s">
        <v>3557</v>
      </c>
      <c r="C1719" s="90" t="s">
        <v>3589</v>
      </c>
      <c r="D1719" s="91" t="s">
        <v>3845</v>
      </c>
      <c r="E1719" s="92" t="s">
        <v>605</v>
      </c>
      <c r="F1719" s="90" t="s">
        <v>51</v>
      </c>
      <c r="G1719" s="93" t="s">
        <v>172</v>
      </c>
      <c r="H1719" s="90" t="s">
        <v>3633</v>
      </c>
      <c r="I1719" s="93" t="s">
        <v>53</v>
      </c>
      <c r="J1719" s="90" t="s">
        <v>72</v>
      </c>
      <c r="K1719" s="93" t="s">
        <v>55</v>
      </c>
      <c r="L1719" s="114">
        <v>43983</v>
      </c>
      <c r="M1719" s="114">
        <v>44012</v>
      </c>
      <c r="N1719" s="94">
        <v>43990</v>
      </c>
      <c r="O1719" s="94">
        <v>43991</v>
      </c>
      <c r="P1719" s="92" t="s">
        <v>1379</v>
      </c>
      <c r="Q1719" s="92"/>
      <c r="R1719" s="90" t="s">
        <v>3846</v>
      </c>
      <c r="S1719" s="90"/>
      <c r="T1719" s="95" t="s">
        <v>66</v>
      </c>
      <c r="U1719" s="90"/>
      <c r="V1719" s="132"/>
    </row>
    <row r="1720" spans="1:22" ht="66" hidden="1" customHeight="1" x14ac:dyDescent="0.25">
      <c r="A1720" s="89" t="s">
        <v>10024</v>
      </c>
      <c r="B1720" s="90" t="s">
        <v>3557</v>
      </c>
      <c r="C1720" s="90" t="s">
        <v>3589</v>
      </c>
      <c r="D1720" s="91" t="s">
        <v>3845</v>
      </c>
      <c r="E1720" s="92" t="s">
        <v>605</v>
      </c>
      <c r="F1720" s="90" t="s">
        <v>51</v>
      </c>
      <c r="G1720" s="93" t="s">
        <v>172</v>
      </c>
      <c r="H1720" s="90" t="s">
        <v>3636</v>
      </c>
      <c r="I1720" s="93" t="s">
        <v>53</v>
      </c>
      <c r="J1720" s="90" t="s">
        <v>72</v>
      </c>
      <c r="K1720" s="93" t="s">
        <v>55</v>
      </c>
      <c r="L1720" s="114">
        <v>43983</v>
      </c>
      <c r="M1720" s="114">
        <v>44012</v>
      </c>
      <c r="N1720" s="94">
        <v>43990</v>
      </c>
      <c r="O1720" s="94">
        <v>43991</v>
      </c>
      <c r="P1720" s="92" t="s">
        <v>1379</v>
      </c>
      <c r="Q1720" s="92" t="s">
        <v>3847</v>
      </c>
      <c r="R1720" s="90" t="s">
        <v>3846</v>
      </c>
      <c r="S1720" s="90"/>
      <c r="T1720" s="95" t="s">
        <v>66</v>
      </c>
      <c r="U1720" s="90"/>
      <c r="V1720" s="132"/>
    </row>
    <row r="1721" spans="1:22" ht="66" hidden="1" customHeight="1" x14ac:dyDescent="0.25">
      <c r="A1721" s="89" t="s">
        <v>10024</v>
      </c>
      <c r="B1721" s="90" t="s">
        <v>3557</v>
      </c>
      <c r="C1721" s="90" t="s">
        <v>3589</v>
      </c>
      <c r="D1721" s="91" t="s">
        <v>3848</v>
      </c>
      <c r="E1721" s="92" t="s">
        <v>605</v>
      </c>
      <c r="F1721" s="90" t="s">
        <v>51</v>
      </c>
      <c r="G1721" s="93" t="s">
        <v>172</v>
      </c>
      <c r="H1721" s="90" t="s">
        <v>3633</v>
      </c>
      <c r="I1721" s="93" t="s">
        <v>53</v>
      </c>
      <c r="J1721" s="90" t="s">
        <v>72</v>
      </c>
      <c r="K1721" s="93" t="s">
        <v>55</v>
      </c>
      <c r="L1721" s="114">
        <v>44075</v>
      </c>
      <c r="M1721" s="114">
        <v>44104</v>
      </c>
      <c r="N1721" s="94">
        <v>44081</v>
      </c>
      <c r="O1721" s="94">
        <v>44082</v>
      </c>
      <c r="P1721" s="96" t="s">
        <v>3849</v>
      </c>
      <c r="Q1721" s="92"/>
      <c r="R1721" s="90" t="s">
        <v>3850</v>
      </c>
      <c r="S1721" s="90"/>
      <c r="T1721" s="95" t="s">
        <v>75</v>
      </c>
      <c r="U1721" s="90"/>
      <c r="V1721" s="132"/>
    </row>
    <row r="1722" spans="1:22" ht="66" hidden="1" customHeight="1" x14ac:dyDescent="0.25">
      <c r="A1722" s="89" t="s">
        <v>10024</v>
      </c>
      <c r="B1722" s="90" t="s">
        <v>3557</v>
      </c>
      <c r="C1722" s="90" t="s">
        <v>3589</v>
      </c>
      <c r="D1722" s="91" t="s">
        <v>3848</v>
      </c>
      <c r="E1722" s="92" t="s">
        <v>605</v>
      </c>
      <c r="F1722" s="90" t="s">
        <v>51</v>
      </c>
      <c r="G1722" s="93" t="s">
        <v>172</v>
      </c>
      <c r="H1722" s="90" t="s">
        <v>3636</v>
      </c>
      <c r="I1722" s="93" t="s">
        <v>53</v>
      </c>
      <c r="J1722" s="90" t="s">
        <v>72</v>
      </c>
      <c r="K1722" s="93" t="s">
        <v>55</v>
      </c>
      <c r="L1722" s="114">
        <v>44075</v>
      </c>
      <c r="M1722" s="114">
        <v>44104</v>
      </c>
      <c r="N1722" s="94">
        <v>44081</v>
      </c>
      <c r="O1722" s="94">
        <v>44082</v>
      </c>
      <c r="P1722" s="96" t="s">
        <v>3851</v>
      </c>
      <c r="Q1722" s="92"/>
      <c r="R1722" s="90" t="s">
        <v>3850</v>
      </c>
      <c r="S1722" s="90"/>
      <c r="T1722" s="95" t="s">
        <v>75</v>
      </c>
      <c r="U1722" s="90"/>
      <c r="V1722" s="132"/>
    </row>
    <row r="1723" spans="1:22" ht="66" hidden="1" customHeight="1" x14ac:dyDescent="0.25">
      <c r="A1723" s="89" t="s">
        <v>10024</v>
      </c>
      <c r="B1723" s="90" t="s">
        <v>3557</v>
      </c>
      <c r="C1723" s="90" t="s">
        <v>3589</v>
      </c>
      <c r="D1723" s="91" t="s">
        <v>3852</v>
      </c>
      <c r="E1723" s="92" t="s">
        <v>605</v>
      </c>
      <c r="F1723" s="90" t="s">
        <v>51</v>
      </c>
      <c r="G1723" s="93" t="s">
        <v>168</v>
      </c>
      <c r="H1723" s="90" t="s">
        <v>3633</v>
      </c>
      <c r="I1723" s="93" t="s">
        <v>53</v>
      </c>
      <c r="J1723" s="90" t="s">
        <v>72</v>
      </c>
      <c r="K1723" s="93" t="s">
        <v>55</v>
      </c>
      <c r="L1723" s="114">
        <v>44166</v>
      </c>
      <c r="M1723" s="114">
        <v>44195</v>
      </c>
      <c r="N1723" s="94">
        <v>44181</v>
      </c>
      <c r="O1723" s="94">
        <v>44182</v>
      </c>
      <c r="P1723" s="92" t="s">
        <v>1574</v>
      </c>
      <c r="Q1723" s="92"/>
      <c r="R1723" s="90" t="s">
        <v>3853</v>
      </c>
      <c r="S1723" s="90"/>
      <c r="T1723" s="95" t="s">
        <v>66</v>
      </c>
      <c r="U1723" s="90"/>
      <c r="V1723" s="132"/>
    </row>
    <row r="1724" spans="1:22" ht="66" hidden="1" customHeight="1" x14ac:dyDescent="0.25">
      <c r="A1724" s="89" t="s">
        <v>10024</v>
      </c>
      <c r="B1724" s="90" t="s">
        <v>3557</v>
      </c>
      <c r="C1724" s="90" t="s">
        <v>3589</v>
      </c>
      <c r="D1724" s="91" t="s">
        <v>3852</v>
      </c>
      <c r="E1724" s="92" t="s">
        <v>605</v>
      </c>
      <c r="F1724" s="90" t="s">
        <v>51</v>
      </c>
      <c r="G1724" s="93" t="s">
        <v>168</v>
      </c>
      <c r="H1724" s="90" t="s">
        <v>3636</v>
      </c>
      <c r="I1724" s="93" t="s">
        <v>53</v>
      </c>
      <c r="J1724" s="90" t="s">
        <v>72</v>
      </c>
      <c r="K1724" s="93" t="s">
        <v>55</v>
      </c>
      <c r="L1724" s="114">
        <v>44166</v>
      </c>
      <c r="M1724" s="114">
        <v>44195</v>
      </c>
      <c r="N1724" s="94">
        <v>44183</v>
      </c>
      <c r="O1724" s="94">
        <v>44184</v>
      </c>
      <c r="P1724" s="96" t="s">
        <v>3854</v>
      </c>
      <c r="Q1724" s="92"/>
      <c r="R1724" s="90" t="s">
        <v>3853</v>
      </c>
      <c r="S1724" s="90"/>
      <c r="T1724" s="95" t="s">
        <v>66</v>
      </c>
      <c r="U1724" s="90"/>
      <c r="V1724" s="132"/>
    </row>
    <row r="1725" spans="1:22" ht="66" hidden="1" customHeight="1" x14ac:dyDescent="0.25">
      <c r="A1725" s="89" t="s">
        <v>10024</v>
      </c>
      <c r="B1725" s="90" t="s">
        <v>3557</v>
      </c>
      <c r="C1725" s="90" t="s">
        <v>3589</v>
      </c>
      <c r="D1725" s="91" t="s">
        <v>3855</v>
      </c>
      <c r="E1725" s="92" t="s">
        <v>605</v>
      </c>
      <c r="F1725" s="90" t="s">
        <v>51</v>
      </c>
      <c r="G1725" s="93" t="s">
        <v>172</v>
      </c>
      <c r="H1725" s="90" t="s">
        <v>3633</v>
      </c>
      <c r="I1725" s="93" t="s">
        <v>53</v>
      </c>
      <c r="J1725" s="90" t="s">
        <v>72</v>
      </c>
      <c r="K1725" s="93" t="s">
        <v>55</v>
      </c>
      <c r="L1725" s="114">
        <v>44256</v>
      </c>
      <c r="M1725" s="114">
        <v>44285</v>
      </c>
      <c r="N1725" s="94">
        <v>44270</v>
      </c>
      <c r="O1725" s="94">
        <v>44270</v>
      </c>
      <c r="P1725" s="96" t="s">
        <v>3856</v>
      </c>
      <c r="Q1725" s="92"/>
      <c r="R1725" s="90" t="s">
        <v>222</v>
      </c>
      <c r="S1725" s="90"/>
      <c r="T1725" s="95" t="s">
        <v>75</v>
      </c>
      <c r="U1725" s="90"/>
      <c r="V1725" s="132"/>
    </row>
    <row r="1726" spans="1:22" ht="66" hidden="1" customHeight="1" x14ac:dyDescent="0.25">
      <c r="A1726" s="89" t="s">
        <v>10024</v>
      </c>
      <c r="B1726" s="90" t="s">
        <v>3557</v>
      </c>
      <c r="C1726" s="90" t="s">
        <v>3589</v>
      </c>
      <c r="D1726" s="91" t="s">
        <v>3855</v>
      </c>
      <c r="E1726" s="92" t="s">
        <v>605</v>
      </c>
      <c r="F1726" s="90" t="s">
        <v>51</v>
      </c>
      <c r="G1726" s="93" t="s">
        <v>172</v>
      </c>
      <c r="H1726" s="90" t="s">
        <v>3636</v>
      </c>
      <c r="I1726" s="93" t="s">
        <v>53</v>
      </c>
      <c r="J1726" s="90" t="s">
        <v>72</v>
      </c>
      <c r="K1726" s="93" t="s">
        <v>55</v>
      </c>
      <c r="L1726" s="114">
        <v>44256</v>
      </c>
      <c r="M1726" s="114">
        <v>44285</v>
      </c>
      <c r="N1726" s="94">
        <v>44271</v>
      </c>
      <c r="O1726" s="94">
        <v>44271</v>
      </c>
      <c r="P1726" s="96" t="s">
        <v>3857</v>
      </c>
      <c r="Q1726" s="92"/>
      <c r="R1726" s="90" t="s">
        <v>3858</v>
      </c>
      <c r="S1726" s="90"/>
      <c r="T1726" s="95" t="s">
        <v>75</v>
      </c>
      <c r="U1726" s="90"/>
      <c r="V1726" s="132"/>
    </row>
    <row r="1727" spans="1:22" ht="66" hidden="1" customHeight="1" x14ac:dyDescent="0.25">
      <c r="A1727" s="89" t="s">
        <v>10024</v>
      </c>
      <c r="B1727" s="90" t="s">
        <v>3557</v>
      </c>
      <c r="C1727" s="90" t="s">
        <v>3589</v>
      </c>
      <c r="D1727" s="91" t="s">
        <v>3859</v>
      </c>
      <c r="E1727" s="92" t="s">
        <v>605</v>
      </c>
      <c r="F1727" s="90" t="s">
        <v>51</v>
      </c>
      <c r="G1727" s="93" t="s">
        <v>172</v>
      </c>
      <c r="H1727" s="90" t="s">
        <v>3633</v>
      </c>
      <c r="I1727" s="93" t="s">
        <v>53</v>
      </c>
      <c r="J1727" s="90" t="s">
        <v>72</v>
      </c>
      <c r="K1727" s="93" t="s">
        <v>55</v>
      </c>
      <c r="L1727" s="114">
        <v>44348</v>
      </c>
      <c r="M1727" s="114">
        <v>44377</v>
      </c>
      <c r="N1727" s="94">
        <v>44361</v>
      </c>
      <c r="O1727" s="94">
        <v>44361</v>
      </c>
      <c r="P1727" s="92" t="s">
        <v>3860</v>
      </c>
      <c r="Q1727" s="92" t="s">
        <v>3776</v>
      </c>
      <c r="R1727" s="90" t="s">
        <v>3861</v>
      </c>
      <c r="S1727" s="90"/>
      <c r="T1727" s="95" t="s">
        <v>66</v>
      </c>
      <c r="U1727" s="90"/>
      <c r="V1727" s="132"/>
    </row>
    <row r="1728" spans="1:22" ht="66" hidden="1" customHeight="1" x14ac:dyDescent="0.25">
      <c r="A1728" s="89" t="s">
        <v>10024</v>
      </c>
      <c r="B1728" s="90" t="s">
        <v>3557</v>
      </c>
      <c r="C1728" s="90" t="s">
        <v>3589</v>
      </c>
      <c r="D1728" s="91" t="s">
        <v>3859</v>
      </c>
      <c r="E1728" s="92" t="s">
        <v>605</v>
      </c>
      <c r="F1728" s="90" t="s">
        <v>51</v>
      </c>
      <c r="G1728" s="93" t="s">
        <v>172</v>
      </c>
      <c r="H1728" s="90" t="s">
        <v>3636</v>
      </c>
      <c r="I1728" s="93" t="s">
        <v>53</v>
      </c>
      <c r="J1728" s="90" t="s">
        <v>72</v>
      </c>
      <c r="K1728" s="93" t="s">
        <v>55</v>
      </c>
      <c r="L1728" s="114">
        <v>44348</v>
      </c>
      <c r="M1728" s="114">
        <v>44377</v>
      </c>
      <c r="N1728" s="94">
        <v>44362</v>
      </c>
      <c r="O1728" s="94">
        <v>44362</v>
      </c>
      <c r="P1728" s="92" t="s">
        <v>3862</v>
      </c>
      <c r="Q1728" s="92"/>
      <c r="R1728" s="90" t="s">
        <v>853</v>
      </c>
      <c r="S1728" s="90"/>
      <c r="T1728" s="95" t="s">
        <v>75</v>
      </c>
      <c r="U1728" s="90"/>
      <c r="V1728" s="132"/>
    </row>
    <row r="1729" spans="1:22" ht="66" hidden="1" customHeight="1" x14ac:dyDescent="0.25">
      <c r="A1729" s="89" t="s">
        <v>10024</v>
      </c>
      <c r="B1729" s="90" t="s">
        <v>3557</v>
      </c>
      <c r="C1729" s="90" t="s">
        <v>3589</v>
      </c>
      <c r="D1729" s="91" t="s">
        <v>3863</v>
      </c>
      <c r="E1729" s="92" t="s">
        <v>605</v>
      </c>
      <c r="F1729" s="90" t="s">
        <v>51</v>
      </c>
      <c r="G1729" s="93" t="s">
        <v>172</v>
      </c>
      <c r="H1729" s="90" t="s">
        <v>3633</v>
      </c>
      <c r="I1729" s="93" t="s">
        <v>53</v>
      </c>
      <c r="J1729" s="90" t="s">
        <v>72</v>
      </c>
      <c r="K1729" s="93" t="s">
        <v>55</v>
      </c>
      <c r="L1729" s="114">
        <v>44440</v>
      </c>
      <c r="M1729" s="114">
        <v>44499</v>
      </c>
      <c r="N1729" s="94">
        <v>44480</v>
      </c>
      <c r="O1729" s="94">
        <v>44484</v>
      </c>
      <c r="P1729" s="96" t="s">
        <v>3864</v>
      </c>
      <c r="Q1729" s="157" t="s">
        <v>3865</v>
      </c>
      <c r="R1729" s="90" t="s">
        <v>1815</v>
      </c>
      <c r="S1729" s="90"/>
      <c r="T1729" s="95" t="s">
        <v>75</v>
      </c>
      <c r="U1729" s="90"/>
      <c r="V1729" s="132"/>
    </row>
    <row r="1730" spans="1:22" ht="66" hidden="1" customHeight="1" x14ac:dyDescent="0.25">
      <c r="A1730" s="89" t="s">
        <v>10024</v>
      </c>
      <c r="B1730" s="90" t="s">
        <v>3557</v>
      </c>
      <c r="C1730" s="90" t="s">
        <v>3589</v>
      </c>
      <c r="D1730" s="91" t="s">
        <v>3863</v>
      </c>
      <c r="E1730" s="92" t="s">
        <v>605</v>
      </c>
      <c r="F1730" s="90" t="s">
        <v>51</v>
      </c>
      <c r="G1730" s="93" t="s">
        <v>172</v>
      </c>
      <c r="H1730" s="90" t="s">
        <v>3636</v>
      </c>
      <c r="I1730" s="93" t="s">
        <v>53</v>
      </c>
      <c r="J1730" s="90" t="s">
        <v>72</v>
      </c>
      <c r="K1730" s="93" t="s">
        <v>55</v>
      </c>
      <c r="L1730" s="114">
        <v>44440</v>
      </c>
      <c r="M1730" s="114">
        <v>44499</v>
      </c>
      <c r="N1730" s="94">
        <v>44480</v>
      </c>
      <c r="O1730" s="94">
        <v>44484</v>
      </c>
      <c r="P1730" s="96" t="s">
        <v>3866</v>
      </c>
      <c r="Q1730" s="92" t="s">
        <v>3867</v>
      </c>
      <c r="R1730" s="90" t="s">
        <v>1815</v>
      </c>
      <c r="S1730" s="90"/>
      <c r="T1730" s="95" t="s">
        <v>75</v>
      </c>
      <c r="U1730" s="90"/>
      <c r="V1730" s="132"/>
    </row>
    <row r="1731" spans="1:22" ht="66" hidden="1" customHeight="1" x14ac:dyDescent="0.25">
      <c r="A1731" s="89" t="s">
        <v>10024</v>
      </c>
      <c r="B1731" s="90" t="s">
        <v>3557</v>
      </c>
      <c r="C1731" s="90" t="s">
        <v>3589</v>
      </c>
      <c r="D1731" s="91" t="s">
        <v>3868</v>
      </c>
      <c r="E1731" s="92" t="s">
        <v>605</v>
      </c>
      <c r="F1731" s="90" t="s">
        <v>51</v>
      </c>
      <c r="G1731" s="93" t="s">
        <v>168</v>
      </c>
      <c r="H1731" s="90" t="s">
        <v>3633</v>
      </c>
      <c r="I1731" s="93" t="s">
        <v>53</v>
      </c>
      <c r="J1731" s="90" t="s">
        <v>72</v>
      </c>
      <c r="K1731" s="93" t="s">
        <v>55</v>
      </c>
      <c r="L1731" s="114">
        <v>44531</v>
      </c>
      <c r="M1731" s="114">
        <v>44560</v>
      </c>
      <c r="N1731" s="94">
        <v>44552</v>
      </c>
      <c r="O1731" s="94">
        <v>44554</v>
      </c>
      <c r="P1731" s="96" t="s">
        <v>3869</v>
      </c>
      <c r="Q1731" s="92" t="s">
        <v>3608</v>
      </c>
      <c r="R1731" s="90" t="s">
        <v>1815</v>
      </c>
      <c r="S1731" s="90"/>
      <c r="T1731" s="95" t="s">
        <v>75</v>
      </c>
      <c r="U1731" s="90"/>
      <c r="V1731" s="132"/>
    </row>
    <row r="1732" spans="1:22" ht="66" hidden="1" customHeight="1" x14ac:dyDescent="0.25">
      <c r="A1732" s="89" t="s">
        <v>10024</v>
      </c>
      <c r="B1732" s="90" t="s">
        <v>3557</v>
      </c>
      <c r="C1732" s="90" t="s">
        <v>3589</v>
      </c>
      <c r="D1732" s="91" t="s">
        <v>3868</v>
      </c>
      <c r="E1732" s="92" t="s">
        <v>605</v>
      </c>
      <c r="F1732" s="90" t="s">
        <v>51</v>
      </c>
      <c r="G1732" s="93" t="s">
        <v>168</v>
      </c>
      <c r="H1732" s="90" t="s">
        <v>3636</v>
      </c>
      <c r="I1732" s="93" t="s">
        <v>53</v>
      </c>
      <c r="J1732" s="90" t="s">
        <v>72</v>
      </c>
      <c r="K1732" s="93" t="s">
        <v>55</v>
      </c>
      <c r="L1732" s="114">
        <v>44531</v>
      </c>
      <c r="M1732" s="114">
        <v>44560</v>
      </c>
      <c r="N1732" s="94">
        <v>44552</v>
      </c>
      <c r="O1732" s="94">
        <v>44554</v>
      </c>
      <c r="P1732" s="96" t="s">
        <v>3869</v>
      </c>
      <c r="Q1732" s="92" t="s">
        <v>3608</v>
      </c>
      <c r="R1732" s="90" t="s">
        <v>1815</v>
      </c>
      <c r="S1732" s="90"/>
      <c r="T1732" s="95" t="s">
        <v>75</v>
      </c>
      <c r="U1732" s="90"/>
      <c r="V1732" s="132"/>
    </row>
    <row r="1733" spans="1:22" ht="66" hidden="1" customHeight="1" x14ac:dyDescent="0.25">
      <c r="A1733" s="89" t="s">
        <v>10024</v>
      </c>
      <c r="B1733" s="90" t="s">
        <v>3557</v>
      </c>
      <c r="C1733" s="90" t="s">
        <v>3589</v>
      </c>
      <c r="D1733" s="91" t="s">
        <v>3870</v>
      </c>
      <c r="E1733" s="92" t="s">
        <v>605</v>
      </c>
      <c r="F1733" s="90" t="s">
        <v>51</v>
      </c>
      <c r="G1733" s="93" t="s">
        <v>172</v>
      </c>
      <c r="H1733" s="90" t="s">
        <v>3633</v>
      </c>
      <c r="I1733" s="93" t="s">
        <v>53</v>
      </c>
      <c r="J1733" s="90" t="s">
        <v>72</v>
      </c>
      <c r="K1733" s="93" t="s">
        <v>55</v>
      </c>
      <c r="L1733" s="114">
        <v>44621</v>
      </c>
      <c r="M1733" s="114">
        <v>44650</v>
      </c>
      <c r="N1733" s="94">
        <v>44638</v>
      </c>
      <c r="O1733" s="94">
        <v>44639</v>
      </c>
      <c r="P1733" s="92" t="s">
        <v>3871</v>
      </c>
      <c r="Q1733" s="92" t="s">
        <v>3608</v>
      </c>
      <c r="R1733" s="90" t="s">
        <v>3872</v>
      </c>
      <c r="S1733" s="90"/>
      <c r="T1733" s="95" t="s">
        <v>75</v>
      </c>
      <c r="U1733" s="90"/>
      <c r="V1733" s="132"/>
    </row>
    <row r="1734" spans="1:22" ht="66" hidden="1" customHeight="1" x14ac:dyDescent="0.25">
      <c r="A1734" s="89" t="s">
        <v>10024</v>
      </c>
      <c r="B1734" s="90" t="s">
        <v>3557</v>
      </c>
      <c r="C1734" s="90" t="s">
        <v>3589</v>
      </c>
      <c r="D1734" s="91" t="s">
        <v>3870</v>
      </c>
      <c r="E1734" s="92" t="s">
        <v>605</v>
      </c>
      <c r="F1734" s="90" t="s">
        <v>51</v>
      </c>
      <c r="G1734" s="93" t="s">
        <v>172</v>
      </c>
      <c r="H1734" s="217" t="s">
        <v>3873</v>
      </c>
      <c r="I1734" s="93" t="s">
        <v>53</v>
      </c>
      <c r="J1734" s="90" t="s">
        <v>72</v>
      </c>
      <c r="K1734" s="93" t="s">
        <v>55</v>
      </c>
      <c r="L1734" s="114">
        <v>44621</v>
      </c>
      <c r="M1734" s="114">
        <v>44650</v>
      </c>
      <c r="N1734" s="94">
        <v>44638</v>
      </c>
      <c r="O1734" s="94">
        <v>44639</v>
      </c>
      <c r="P1734" s="92" t="s">
        <v>3871</v>
      </c>
      <c r="Q1734" s="92" t="s">
        <v>3608</v>
      </c>
      <c r="R1734" s="90" t="s">
        <v>3872</v>
      </c>
      <c r="S1734" s="90"/>
      <c r="T1734" s="95" t="s">
        <v>75</v>
      </c>
      <c r="U1734" s="90"/>
      <c r="V1734" s="132"/>
    </row>
    <row r="1735" spans="1:22" ht="66" hidden="1" customHeight="1" x14ac:dyDescent="0.25">
      <c r="A1735" s="89" t="s">
        <v>10024</v>
      </c>
      <c r="B1735" s="90" t="s">
        <v>3557</v>
      </c>
      <c r="C1735" s="90" t="s">
        <v>3589</v>
      </c>
      <c r="D1735" s="91" t="s">
        <v>3874</v>
      </c>
      <c r="E1735" s="92" t="s">
        <v>605</v>
      </c>
      <c r="F1735" s="90" t="s">
        <v>51</v>
      </c>
      <c r="G1735" s="93" t="s">
        <v>172</v>
      </c>
      <c r="H1735" s="90" t="s">
        <v>3633</v>
      </c>
      <c r="I1735" s="93" t="s">
        <v>53</v>
      </c>
      <c r="J1735" s="90" t="s">
        <v>72</v>
      </c>
      <c r="K1735" s="93" t="s">
        <v>55</v>
      </c>
      <c r="L1735" s="114">
        <v>44713</v>
      </c>
      <c r="M1735" s="114">
        <v>44742</v>
      </c>
      <c r="N1735" s="94">
        <v>44722</v>
      </c>
      <c r="O1735" s="94">
        <v>44723</v>
      </c>
      <c r="P1735" s="96" t="s">
        <v>3875</v>
      </c>
      <c r="Q1735" s="92"/>
      <c r="R1735" s="90" t="s">
        <v>3876</v>
      </c>
      <c r="S1735" s="90"/>
      <c r="T1735" s="95" t="s">
        <v>75</v>
      </c>
      <c r="U1735" s="90"/>
      <c r="V1735" s="132"/>
    </row>
    <row r="1736" spans="1:22" ht="66" hidden="1" customHeight="1" x14ac:dyDescent="0.25">
      <c r="A1736" s="89" t="s">
        <v>10024</v>
      </c>
      <c r="B1736" s="90" t="s">
        <v>3557</v>
      </c>
      <c r="C1736" s="90" t="s">
        <v>3589</v>
      </c>
      <c r="D1736" s="91" t="s">
        <v>3874</v>
      </c>
      <c r="E1736" s="92" t="s">
        <v>605</v>
      </c>
      <c r="F1736" s="90" t="s">
        <v>51</v>
      </c>
      <c r="G1736" s="93" t="s">
        <v>172</v>
      </c>
      <c r="H1736" s="90" t="s">
        <v>3636</v>
      </c>
      <c r="I1736" s="93" t="s">
        <v>53</v>
      </c>
      <c r="J1736" s="90" t="s">
        <v>72</v>
      </c>
      <c r="K1736" s="93" t="s">
        <v>55</v>
      </c>
      <c r="L1736" s="114">
        <v>44713</v>
      </c>
      <c r="M1736" s="114">
        <v>44742</v>
      </c>
      <c r="N1736" s="94">
        <v>44722</v>
      </c>
      <c r="O1736" s="94">
        <v>44723</v>
      </c>
      <c r="P1736" s="96" t="s">
        <v>3877</v>
      </c>
      <c r="Q1736" s="92"/>
      <c r="R1736" s="90" t="s">
        <v>3876</v>
      </c>
      <c r="S1736" s="90"/>
      <c r="T1736" s="95" t="s">
        <v>75</v>
      </c>
      <c r="U1736" s="90"/>
      <c r="V1736" s="132"/>
    </row>
    <row r="1737" spans="1:22" ht="66" hidden="1" customHeight="1" x14ac:dyDescent="0.25">
      <c r="A1737" s="89" t="s">
        <v>10024</v>
      </c>
      <c r="B1737" s="90" t="s">
        <v>3557</v>
      </c>
      <c r="C1737" s="90" t="s">
        <v>3589</v>
      </c>
      <c r="D1737" s="90" t="s">
        <v>3878</v>
      </c>
      <c r="E1737" s="92" t="s">
        <v>605</v>
      </c>
      <c r="F1737" s="90" t="s">
        <v>3879</v>
      </c>
      <c r="G1737" s="93" t="s">
        <v>168</v>
      </c>
      <c r="H1737" s="90"/>
      <c r="I1737" s="93" t="s">
        <v>53</v>
      </c>
      <c r="J1737" s="90" t="s">
        <v>72</v>
      </c>
      <c r="K1737" s="93" t="s">
        <v>55</v>
      </c>
      <c r="L1737" s="114">
        <v>44166</v>
      </c>
      <c r="M1737" s="114">
        <v>44195</v>
      </c>
      <c r="N1737" s="94">
        <v>44181</v>
      </c>
      <c r="O1737" s="94">
        <v>44181</v>
      </c>
      <c r="P1737" s="92" t="s">
        <v>3880</v>
      </c>
      <c r="Q1737" s="92"/>
      <c r="R1737" s="90" t="s">
        <v>156</v>
      </c>
      <c r="S1737" s="90"/>
      <c r="T1737" s="95"/>
      <c r="U1737" s="90" t="s">
        <v>3881</v>
      </c>
      <c r="V1737" s="132"/>
    </row>
    <row r="1738" spans="1:22" ht="66" hidden="1" customHeight="1" x14ac:dyDescent="0.25">
      <c r="A1738" s="89" t="s">
        <v>10024</v>
      </c>
      <c r="B1738" s="90" t="s">
        <v>3557</v>
      </c>
      <c r="C1738" s="90" t="s">
        <v>3589</v>
      </c>
      <c r="D1738" s="90" t="s">
        <v>3882</v>
      </c>
      <c r="E1738" s="92" t="s">
        <v>605</v>
      </c>
      <c r="F1738" s="90" t="s">
        <v>3879</v>
      </c>
      <c r="G1738" s="93" t="s">
        <v>168</v>
      </c>
      <c r="H1738" s="90"/>
      <c r="I1738" s="93" t="s">
        <v>53</v>
      </c>
      <c r="J1738" s="90" t="s">
        <v>72</v>
      </c>
      <c r="K1738" s="93" t="s">
        <v>55</v>
      </c>
      <c r="L1738" s="114">
        <v>44531</v>
      </c>
      <c r="M1738" s="114">
        <f>EOMONTH(L1738,0)</f>
        <v>44561</v>
      </c>
      <c r="N1738" s="94">
        <v>44550</v>
      </c>
      <c r="O1738" s="94">
        <v>44550</v>
      </c>
      <c r="P1738" s="92" t="s">
        <v>3883</v>
      </c>
      <c r="Q1738" s="92"/>
      <c r="R1738" s="90" t="s">
        <v>156</v>
      </c>
      <c r="S1738" s="90"/>
      <c r="T1738" s="95"/>
      <c r="U1738" s="90" t="s">
        <v>3881</v>
      </c>
      <c r="V1738" s="132"/>
    </row>
    <row r="1739" spans="1:22" ht="66" hidden="1" customHeight="1" x14ac:dyDescent="0.25">
      <c r="A1739" s="89" t="s">
        <v>10024</v>
      </c>
      <c r="B1739" s="90" t="s">
        <v>3557</v>
      </c>
      <c r="C1739" s="90" t="s">
        <v>3589</v>
      </c>
      <c r="D1739" s="90" t="s">
        <v>3884</v>
      </c>
      <c r="E1739" s="92" t="s">
        <v>605</v>
      </c>
      <c r="F1739" s="90" t="s">
        <v>3885</v>
      </c>
      <c r="G1739" s="93" t="s">
        <v>168</v>
      </c>
      <c r="H1739" s="90" t="s">
        <v>3886</v>
      </c>
      <c r="I1739" s="93" t="s">
        <v>53</v>
      </c>
      <c r="J1739" s="90" t="s">
        <v>72</v>
      </c>
      <c r="K1739" s="93" t="s">
        <v>55</v>
      </c>
      <c r="L1739" s="114">
        <v>43831</v>
      </c>
      <c r="M1739" s="114">
        <v>43860</v>
      </c>
      <c r="N1739" s="94">
        <v>43846</v>
      </c>
      <c r="O1739" s="94">
        <v>43846</v>
      </c>
      <c r="P1739" s="96" t="s">
        <v>3887</v>
      </c>
      <c r="Q1739" s="92" t="s">
        <v>3888</v>
      </c>
      <c r="R1739" s="90" t="s">
        <v>3889</v>
      </c>
      <c r="S1739" s="90"/>
      <c r="T1739" s="95" t="s">
        <v>110</v>
      </c>
      <c r="U1739" s="90"/>
    </row>
    <row r="1740" spans="1:22" ht="66" hidden="1" customHeight="1" x14ac:dyDescent="0.25">
      <c r="A1740" s="89" t="s">
        <v>10024</v>
      </c>
      <c r="B1740" s="90" t="s">
        <v>3557</v>
      </c>
      <c r="C1740" s="90" t="s">
        <v>3589</v>
      </c>
      <c r="D1740" s="90" t="s">
        <v>3884</v>
      </c>
      <c r="E1740" s="92" t="s">
        <v>605</v>
      </c>
      <c r="F1740" s="90" t="s">
        <v>3885</v>
      </c>
      <c r="G1740" s="93" t="s">
        <v>168</v>
      </c>
      <c r="H1740" s="90" t="s">
        <v>3890</v>
      </c>
      <c r="I1740" s="93" t="s">
        <v>53</v>
      </c>
      <c r="J1740" s="90" t="s">
        <v>72</v>
      </c>
      <c r="K1740" s="93" t="s">
        <v>55</v>
      </c>
      <c r="L1740" s="114">
        <v>43831</v>
      </c>
      <c r="M1740" s="114">
        <v>43860</v>
      </c>
      <c r="N1740" s="94">
        <v>43844</v>
      </c>
      <c r="O1740" s="94">
        <v>43844</v>
      </c>
      <c r="P1740" s="96" t="s">
        <v>3891</v>
      </c>
      <c r="Q1740" s="92" t="s">
        <v>3679</v>
      </c>
      <c r="R1740" s="90" t="s">
        <v>3889</v>
      </c>
      <c r="S1740" s="90"/>
      <c r="T1740" s="95" t="s">
        <v>66</v>
      </c>
      <c r="U1740" s="90"/>
    </row>
    <row r="1741" spans="1:22" ht="66" hidden="1" customHeight="1" x14ac:dyDescent="0.25">
      <c r="A1741" s="89" t="s">
        <v>10024</v>
      </c>
      <c r="B1741" s="90" t="s">
        <v>3557</v>
      </c>
      <c r="C1741" s="90" t="s">
        <v>3589</v>
      </c>
      <c r="D1741" s="90" t="s">
        <v>3884</v>
      </c>
      <c r="E1741" s="92" t="s">
        <v>605</v>
      </c>
      <c r="F1741" s="90" t="s">
        <v>3885</v>
      </c>
      <c r="G1741" s="93" t="s">
        <v>168</v>
      </c>
      <c r="H1741" s="90" t="s">
        <v>3892</v>
      </c>
      <c r="I1741" s="93" t="s">
        <v>53</v>
      </c>
      <c r="J1741" s="90" t="s">
        <v>72</v>
      </c>
      <c r="K1741" s="93" t="s">
        <v>55</v>
      </c>
      <c r="L1741" s="114">
        <v>43831</v>
      </c>
      <c r="M1741" s="114">
        <v>43860</v>
      </c>
      <c r="N1741" s="94">
        <v>43845</v>
      </c>
      <c r="O1741" s="94">
        <v>43845</v>
      </c>
      <c r="P1741" s="96" t="s">
        <v>3893</v>
      </c>
      <c r="Q1741" s="92" t="s">
        <v>3679</v>
      </c>
      <c r="R1741" s="90" t="s">
        <v>3889</v>
      </c>
      <c r="S1741" s="90"/>
      <c r="T1741" s="95" t="s">
        <v>66</v>
      </c>
      <c r="U1741" s="90"/>
    </row>
    <row r="1742" spans="1:22" ht="66" hidden="1" customHeight="1" x14ac:dyDescent="0.25">
      <c r="A1742" s="89" t="s">
        <v>10024</v>
      </c>
      <c r="B1742" s="90" t="s">
        <v>3557</v>
      </c>
      <c r="C1742" s="90" t="s">
        <v>3589</v>
      </c>
      <c r="D1742" s="90" t="s">
        <v>3884</v>
      </c>
      <c r="E1742" s="92" t="s">
        <v>605</v>
      </c>
      <c r="F1742" s="90" t="s">
        <v>3885</v>
      </c>
      <c r="G1742" s="93" t="s">
        <v>168</v>
      </c>
      <c r="H1742" s="90" t="s">
        <v>3894</v>
      </c>
      <c r="I1742" s="93" t="s">
        <v>53</v>
      </c>
      <c r="J1742" s="90" t="s">
        <v>72</v>
      </c>
      <c r="K1742" s="93" t="s">
        <v>55</v>
      </c>
      <c r="L1742" s="114">
        <v>43831</v>
      </c>
      <c r="M1742" s="114">
        <v>43860</v>
      </c>
      <c r="N1742" s="94">
        <v>43900</v>
      </c>
      <c r="O1742" s="94">
        <v>43900</v>
      </c>
      <c r="P1742" s="96" t="s">
        <v>3895</v>
      </c>
      <c r="Q1742" s="92" t="s">
        <v>3896</v>
      </c>
      <c r="R1742" s="90" t="s">
        <v>3889</v>
      </c>
      <c r="S1742" s="90"/>
      <c r="T1742" s="95" t="s">
        <v>110</v>
      </c>
      <c r="U1742" s="90"/>
    </row>
    <row r="1743" spans="1:22" ht="66" hidden="1" customHeight="1" x14ac:dyDescent="0.25">
      <c r="A1743" s="89" t="s">
        <v>10024</v>
      </c>
      <c r="B1743" s="90" t="s">
        <v>3557</v>
      </c>
      <c r="C1743" s="90" t="s">
        <v>3589</v>
      </c>
      <c r="D1743" s="90" t="s">
        <v>3897</v>
      </c>
      <c r="E1743" s="92" t="s">
        <v>605</v>
      </c>
      <c r="F1743" s="90" t="s">
        <v>3885</v>
      </c>
      <c r="G1743" s="93" t="s">
        <v>75</v>
      </c>
      <c r="H1743" s="90" t="s">
        <v>3886</v>
      </c>
      <c r="I1743" s="93" t="s">
        <v>53</v>
      </c>
      <c r="J1743" s="90" t="s">
        <v>72</v>
      </c>
      <c r="K1743" s="93" t="s">
        <v>55</v>
      </c>
      <c r="L1743" s="114">
        <v>43983</v>
      </c>
      <c r="M1743" s="114">
        <v>44012</v>
      </c>
      <c r="N1743" s="94">
        <v>43992</v>
      </c>
      <c r="O1743" s="94">
        <v>43992</v>
      </c>
      <c r="P1743" s="92" t="s">
        <v>3898</v>
      </c>
      <c r="Q1743" s="92" t="s">
        <v>3679</v>
      </c>
      <c r="R1743" s="90" t="s">
        <v>3899</v>
      </c>
      <c r="S1743" s="90"/>
      <c r="T1743" s="95" t="s">
        <v>66</v>
      </c>
      <c r="U1743" s="90"/>
      <c r="V1743" s="132"/>
    </row>
    <row r="1744" spans="1:22" ht="66" hidden="1" customHeight="1" x14ac:dyDescent="0.25">
      <c r="A1744" s="89" t="s">
        <v>10024</v>
      </c>
      <c r="B1744" s="90" t="s">
        <v>3557</v>
      </c>
      <c r="C1744" s="90" t="s">
        <v>3589</v>
      </c>
      <c r="D1744" s="90" t="s">
        <v>3897</v>
      </c>
      <c r="E1744" s="92" t="s">
        <v>605</v>
      </c>
      <c r="F1744" s="90" t="s">
        <v>3885</v>
      </c>
      <c r="G1744" s="93" t="s">
        <v>75</v>
      </c>
      <c r="H1744" s="90" t="s">
        <v>3890</v>
      </c>
      <c r="I1744" s="93" t="s">
        <v>53</v>
      </c>
      <c r="J1744" s="90" t="s">
        <v>72</v>
      </c>
      <c r="K1744" s="93" t="s">
        <v>55</v>
      </c>
      <c r="L1744" s="114">
        <v>43983</v>
      </c>
      <c r="M1744" s="114">
        <v>44012</v>
      </c>
      <c r="N1744" s="94">
        <v>43992</v>
      </c>
      <c r="O1744" s="94">
        <v>43992</v>
      </c>
      <c r="P1744" s="92" t="s">
        <v>546</v>
      </c>
      <c r="Q1744" s="92" t="s">
        <v>3679</v>
      </c>
      <c r="R1744" s="90" t="s">
        <v>3899</v>
      </c>
      <c r="S1744" s="90"/>
      <c r="T1744" s="95" t="s">
        <v>66</v>
      </c>
      <c r="U1744" s="90"/>
      <c r="V1744" s="132"/>
    </row>
    <row r="1745" spans="1:22" ht="66" hidden="1" customHeight="1" x14ac:dyDescent="0.25">
      <c r="A1745" s="89" t="s">
        <v>10024</v>
      </c>
      <c r="B1745" s="90" t="s">
        <v>3557</v>
      </c>
      <c r="C1745" s="90" t="s">
        <v>3589</v>
      </c>
      <c r="D1745" s="90" t="s">
        <v>3897</v>
      </c>
      <c r="E1745" s="92" t="s">
        <v>605</v>
      </c>
      <c r="F1745" s="90" t="s">
        <v>3885</v>
      </c>
      <c r="G1745" s="93" t="s">
        <v>75</v>
      </c>
      <c r="H1745" s="90" t="s">
        <v>3892</v>
      </c>
      <c r="I1745" s="93" t="s">
        <v>53</v>
      </c>
      <c r="J1745" s="90" t="s">
        <v>72</v>
      </c>
      <c r="K1745" s="93" t="s">
        <v>55</v>
      </c>
      <c r="L1745" s="114">
        <v>43983</v>
      </c>
      <c r="M1745" s="114">
        <v>44012</v>
      </c>
      <c r="N1745" s="94">
        <v>43992</v>
      </c>
      <c r="O1745" s="94">
        <v>43992</v>
      </c>
      <c r="P1745" s="92" t="s">
        <v>3893</v>
      </c>
      <c r="Q1745" s="92" t="s">
        <v>3679</v>
      </c>
      <c r="R1745" s="90" t="s">
        <v>3899</v>
      </c>
      <c r="S1745" s="90"/>
      <c r="T1745" s="95" t="s">
        <v>66</v>
      </c>
      <c r="U1745" s="90"/>
      <c r="V1745" s="132"/>
    </row>
    <row r="1746" spans="1:22" ht="66" hidden="1" customHeight="1" x14ac:dyDescent="0.25">
      <c r="A1746" s="89" t="s">
        <v>10024</v>
      </c>
      <c r="B1746" s="90" t="s">
        <v>3557</v>
      </c>
      <c r="C1746" s="90" t="s">
        <v>3589</v>
      </c>
      <c r="D1746" s="90" t="s">
        <v>3897</v>
      </c>
      <c r="E1746" s="92" t="s">
        <v>605</v>
      </c>
      <c r="F1746" s="90" t="s">
        <v>3885</v>
      </c>
      <c r="G1746" s="93" t="s">
        <v>75</v>
      </c>
      <c r="H1746" s="90" t="s">
        <v>3894</v>
      </c>
      <c r="I1746" s="93" t="s">
        <v>53</v>
      </c>
      <c r="J1746" s="90" t="s">
        <v>72</v>
      </c>
      <c r="K1746" s="93" t="s">
        <v>55</v>
      </c>
      <c r="L1746" s="114">
        <v>43983</v>
      </c>
      <c r="M1746" s="114">
        <v>44012</v>
      </c>
      <c r="N1746" s="94">
        <v>43993</v>
      </c>
      <c r="O1746" s="94">
        <v>43993</v>
      </c>
      <c r="P1746" s="92" t="s">
        <v>3900</v>
      </c>
      <c r="Q1746" s="92" t="s">
        <v>3679</v>
      </c>
      <c r="R1746" s="90" t="s">
        <v>3899</v>
      </c>
      <c r="S1746" s="90"/>
      <c r="T1746" s="95" t="s">
        <v>66</v>
      </c>
      <c r="U1746" s="90"/>
      <c r="V1746" s="132"/>
    </row>
    <row r="1747" spans="1:22" ht="66" hidden="1" customHeight="1" x14ac:dyDescent="0.25">
      <c r="A1747" s="89" t="s">
        <v>10024</v>
      </c>
      <c r="B1747" s="90" t="s">
        <v>3557</v>
      </c>
      <c r="C1747" s="90" t="s">
        <v>3589</v>
      </c>
      <c r="D1747" s="90" t="s">
        <v>3901</v>
      </c>
      <c r="E1747" s="92" t="s">
        <v>605</v>
      </c>
      <c r="F1747" s="90" t="s">
        <v>3885</v>
      </c>
      <c r="G1747" s="93" t="s">
        <v>168</v>
      </c>
      <c r="H1747" s="90" t="s">
        <v>3886</v>
      </c>
      <c r="I1747" s="93" t="s">
        <v>53</v>
      </c>
      <c r="J1747" s="90" t="s">
        <v>72</v>
      </c>
      <c r="K1747" s="93" t="s">
        <v>55</v>
      </c>
      <c r="L1747" s="114">
        <v>44166</v>
      </c>
      <c r="M1747" s="114">
        <v>44195</v>
      </c>
      <c r="N1747" s="94">
        <v>44187</v>
      </c>
      <c r="O1747" s="94">
        <v>44187</v>
      </c>
      <c r="P1747" s="96" t="s">
        <v>3902</v>
      </c>
      <c r="Q1747" s="92"/>
      <c r="R1747" s="90" t="s">
        <v>3903</v>
      </c>
      <c r="S1747" s="90"/>
      <c r="T1747" s="95" t="s">
        <v>66</v>
      </c>
      <c r="U1747" s="90"/>
      <c r="V1747" s="132"/>
    </row>
    <row r="1748" spans="1:22" ht="66" hidden="1" customHeight="1" x14ac:dyDescent="0.25">
      <c r="A1748" s="89" t="s">
        <v>10024</v>
      </c>
      <c r="B1748" s="90" t="s">
        <v>3557</v>
      </c>
      <c r="C1748" s="90" t="s">
        <v>3589</v>
      </c>
      <c r="D1748" s="90" t="s">
        <v>3901</v>
      </c>
      <c r="E1748" s="92" t="s">
        <v>605</v>
      </c>
      <c r="F1748" s="90" t="s">
        <v>3885</v>
      </c>
      <c r="G1748" s="93" t="s">
        <v>168</v>
      </c>
      <c r="H1748" s="90" t="s">
        <v>3890</v>
      </c>
      <c r="I1748" s="93" t="s">
        <v>53</v>
      </c>
      <c r="J1748" s="90" t="s">
        <v>72</v>
      </c>
      <c r="K1748" s="93" t="s">
        <v>55</v>
      </c>
      <c r="L1748" s="114">
        <v>44166</v>
      </c>
      <c r="M1748" s="114">
        <v>44195</v>
      </c>
      <c r="N1748" s="94">
        <v>44188</v>
      </c>
      <c r="O1748" s="94">
        <v>44188</v>
      </c>
      <c r="P1748" s="92" t="s">
        <v>3904</v>
      </c>
      <c r="Q1748" s="92"/>
      <c r="R1748" s="90" t="s">
        <v>3905</v>
      </c>
      <c r="S1748" s="90"/>
      <c r="T1748" s="95" t="s">
        <v>66</v>
      </c>
      <c r="U1748" s="90"/>
      <c r="V1748" s="132"/>
    </row>
    <row r="1749" spans="1:22" ht="66" hidden="1" customHeight="1" x14ac:dyDescent="0.25">
      <c r="A1749" s="89" t="s">
        <v>10024</v>
      </c>
      <c r="B1749" s="90" t="s">
        <v>3557</v>
      </c>
      <c r="C1749" s="90" t="s">
        <v>3589</v>
      </c>
      <c r="D1749" s="90" t="s">
        <v>3901</v>
      </c>
      <c r="E1749" s="92" t="s">
        <v>605</v>
      </c>
      <c r="F1749" s="90" t="s">
        <v>3885</v>
      </c>
      <c r="G1749" s="93" t="s">
        <v>168</v>
      </c>
      <c r="H1749" s="90" t="s">
        <v>3892</v>
      </c>
      <c r="I1749" s="93" t="s">
        <v>53</v>
      </c>
      <c r="J1749" s="90" t="s">
        <v>72</v>
      </c>
      <c r="K1749" s="93" t="s">
        <v>55</v>
      </c>
      <c r="L1749" s="114">
        <v>44166</v>
      </c>
      <c r="M1749" s="114">
        <v>44195</v>
      </c>
      <c r="N1749" s="94">
        <v>44188</v>
      </c>
      <c r="O1749" s="94">
        <v>44188</v>
      </c>
      <c r="P1749" s="92" t="s">
        <v>3906</v>
      </c>
      <c r="Q1749" s="92"/>
      <c r="R1749" s="90" t="s">
        <v>3905</v>
      </c>
      <c r="S1749" s="90"/>
      <c r="T1749" s="95" t="s">
        <v>66</v>
      </c>
      <c r="U1749" s="90"/>
      <c r="V1749" s="132"/>
    </row>
    <row r="1750" spans="1:22" ht="66" hidden="1" customHeight="1" x14ac:dyDescent="0.25">
      <c r="A1750" s="89" t="s">
        <v>10024</v>
      </c>
      <c r="B1750" s="90" t="s">
        <v>3557</v>
      </c>
      <c r="C1750" s="90" t="s">
        <v>3589</v>
      </c>
      <c r="D1750" s="90" t="s">
        <v>3901</v>
      </c>
      <c r="E1750" s="92" t="s">
        <v>605</v>
      </c>
      <c r="F1750" s="90" t="s">
        <v>3885</v>
      </c>
      <c r="G1750" s="93" t="s">
        <v>168</v>
      </c>
      <c r="H1750" s="90" t="s">
        <v>3894</v>
      </c>
      <c r="I1750" s="93" t="s">
        <v>53</v>
      </c>
      <c r="J1750" s="90" t="s">
        <v>72</v>
      </c>
      <c r="K1750" s="93" t="s">
        <v>55</v>
      </c>
      <c r="L1750" s="114">
        <v>44166</v>
      </c>
      <c r="M1750" s="114">
        <v>44195</v>
      </c>
      <c r="N1750" s="94">
        <v>44187</v>
      </c>
      <c r="O1750" s="94">
        <v>44188</v>
      </c>
      <c r="P1750" s="92" t="s">
        <v>3907</v>
      </c>
      <c r="Q1750" s="92"/>
      <c r="R1750" s="90" t="s">
        <v>3903</v>
      </c>
      <c r="S1750" s="90"/>
      <c r="T1750" s="95"/>
      <c r="U1750" s="90" t="s">
        <v>58</v>
      </c>
      <c r="V1750" s="132"/>
    </row>
    <row r="1751" spans="1:22" ht="66" hidden="1" customHeight="1" x14ac:dyDescent="0.25">
      <c r="A1751" s="89" t="s">
        <v>10024</v>
      </c>
      <c r="B1751" s="90" t="s">
        <v>3557</v>
      </c>
      <c r="C1751" s="90" t="s">
        <v>3589</v>
      </c>
      <c r="D1751" s="90" t="s">
        <v>3908</v>
      </c>
      <c r="E1751" s="92" t="s">
        <v>605</v>
      </c>
      <c r="F1751" s="90" t="s">
        <v>3885</v>
      </c>
      <c r="G1751" s="93" t="s">
        <v>75</v>
      </c>
      <c r="H1751" s="90" t="s">
        <v>3886</v>
      </c>
      <c r="I1751" s="93" t="s">
        <v>53</v>
      </c>
      <c r="J1751" s="90" t="s">
        <v>72</v>
      </c>
      <c r="K1751" s="93" t="s">
        <v>55</v>
      </c>
      <c r="L1751" s="114">
        <v>44348</v>
      </c>
      <c r="M1751" s="114">
        <v>44377</v>
      </c>
      <c r="N1751" s="94">
        <v>44364</v>
      </c>
      <c r="O1751" s="94">
        <v>44364</v>
      </c>
      <c r="P1751" s="96" t="s">
        <v>3909</v>
      </c>
      <c r="Q1751" s="92" t="s">
        <v>3776</v>
      </c>
      <c r="R1751" s="90" t="s">
        <v>3910</v>
      </c>
      <c r="S1751" s="90"/>
      <c r="T1751" s="95" t="s">
        <v>66</v>
      </c>
      <c r="U1751" s="90"/>
      <c r="V1751" s="132"/>
    </row>
    <row r="1752" spans="1:22" s="175" customFormat="1" ht="66" hidden="1" customHeight="1" x14ac:dyDescent="0.25">
      <c r="A1752" s="89" t="s">
        <v>10024</v>
      </c>
      <c r="B1752" s="90" t="s">
        <v>3557</v>
      </c>
      <c r="C1752" s="90" t="s">
        <v>3589</v>
      </c>
      <c r="D1752" s="90" t="s">
        <v>3908</v>
      </c>
      <c r="E1752" s="92" t="s">
        <v>605</v>
      </c>
      <c r="F1752" s="90" t="s">
        <v>3885</v>
      </c>
      <c r="G1752" s="93" t="s">
        <v>75</v>
      </c>
      <c r="H1752" s="90" t="s">
        <v>3890</v>
      </c>
      <c r="I1752" s="93" t="s">
        <v>53</v>
      </c>
      <c r="J1752" s="90" t="s">
        <v>72</v>
      </c>
      <c r="K1752" s="93" t="s">
        <v>55</v>
      </c>
      <c r="L1752" s="114">
        <v>44348</v>
      </c>
      <c r="M1752" s="114">
        <v>44377</v>
      </c>
      <c r="N1752" s="94">
        <v>44364</v>
      </c>
      <c r="O1752" s="94">
        <v>44364</v>
      </c>
      <c r="P1752" s="92" t="s">
        <v>937</v>
      </c>
      <c r="Q1752" s="92" t="s">
        <v>3776</v>
      </c>
      <c r="R1752" s="90" t="s">
        <v>3910</v>
      </c>
      <c r="S1752" s="90"/>
      <c r="T1752" s="95" t="s">
        <v>66</v>
      </c>
      <c r="U1752" s="90"/>
      <c r="V1752" s="132"/>
    </row>
    <row r="1753" spans="1:22" s="175" customFormat="1" ht="66" hidden="1" customHeight="1" x14ac:dyDescent="0.25">
      <c r="A1753" s="89" t="s">
        <v>10024</v>
      </c>
      <c r="B1753" s="90" t="s">
        <v>3557</v>
      </c>
      <c r="C1753" s="90" t="s">
        <v>3589</v>
      </c>
      <c r="D1753" s="90" t="s">
        <v>3908</v>
      </c>
      <c r="E1753" s="92" t="s">
        <v>605</v>
      </c>
      <c r="F1753" s="90" t="s">
        <v>3885</v>
      </c>
      <c r="G1753" s="93" t="s">
        <v>75</v>
      </c>
      <c r="H1753" s="90" t="s">
        <v>3892</v>
      </c>
      <c r="I1753" s="93" t="s">
        <v>53</v>
      </c>
      <c r="J1753" s="90" t="s">
        <v>72</v>
      </c>
      <c r="K1753" s="93" t="s">
        <v>55</v>
      </c>
      <c r="L1753" s="114">
        <v>44348</v>
      </c>
      <c r="M1753" s="114">
        <v>44377</v>
      </c>
      <c r="N1753" s="94">
        <v>44364</v>
      </c>
      <c r="O1753" s="94">
        <v>44364</v>
      </c>
      <c r="P1753" s="92" t="s">
        <v>3911</v>
      </c>
      <c r="Q1753" s="92" t="s">
        <v>3776</v>
      </c>
      <c r="R1753" s="90" t="s">
        <v>3910</v>
      </c>
      <c r="S1753" s="90"/>
      <c r="T1753" s="95" t="s">
        <v>66</v>
      </c>
      <c r="U1753" s="90"/>
      <c r="V1753" s="132"/>
    </row>
    <row r="1754" spans="1:22" s="175" customFormat="1" ht="66" hidden="1" customHeight="1" x14ac:dyDescent="0.25">
      <c r="A1754" s="89" t="s">
        <v>10024</v>
      </c>
      <c r="B1754" s="90" t="s">
        <v>3557</v>
      </c>
      <c r="C1754" s="90" t="s">
        <v>3589</v>
      </c>
      <c r="D1754" s="90" t="s">
        <v>3908</v>
      </c>
      <c r="E1754" s="92" t="s">
        <v>605</v>
      </c>
      <c r="F1754" s="90" t="s">
        <v>3885</v>
      </c>
      <c r="G1754" s="93" t="s">
        <v>75</v>
      </c>
      <c r="H1754" s="90" t="s">
        <v>3894</v>
      </c>
      <c r="I1754" s="93" t="s">
        <v>53</v>
      </c>
      <c r="J1754" s="90" t="s">
        <v>72</v>
      </c>
      <c r="K1754" s="93" t="s">
        <v>55</v>
      </c>
      <c r="L1754" s="114">
        <v>44348</v>
      </c>
      <c r="M1754" s="114">
        <v>44377</v>
      </c>
      <c r="N1754" s="94">
        <v>44365</v>
      </c>
      <c r="O1754" s="94">
        <v>44365</v>
      </c>
      <c r="P1754" s="92" t="s">
        <v>3912</v>
      </c>
      <c r="Q1754" s="92" t="s">
        <v>3776</v>
      </c>
      <c r="R1754" s="90" t="s">
        <v>3913</v>
      </c>
      <c r="S1754" s="90"/>
      <c r="T1754" s="95" t="s">
        <v>66</v>
      </c>
      <c r="U1754" s="90"/>
      <c r="V1754" s="132"/>
    </row>
    <row r="1755" spans="1:22" s="175" customFormat="1" ht="66" hidden="1" customHeight="1" x14ac:dyDescent="0.25">
      <c r="A1755" s="89" t="s">
        <v>10024</v>
      </c>
      <c r="B1755" s="90" t="s">
        <v>3557</v>
      </c>
      <c r="C1755" s="90" t="s">
        <v>3589</v>
      </c>
      <c r="D1755" s="90" t="s">
        <v>3914</v>
      </c>
      <c r="E1755" s="92" t="s">
        <v>605</v>
      </c>
      <c r="F1755" s="90" t="s">
        <v>3885</v>
      </c>
      <c r="G1755" s="93" t="s">
        <v>168</v>
      </c>
      <c r="H1755" s="90" t="s">
        <v>3886</v>
      </c>
      <c r="I1755" s="93" t="s">
        <v>53</v>
      </c>
      <c r="J1755" s="90" t="s">
        <v>72</v>
      </c>
      <c r="K1755" s="93" t="s">
        <v>55</v>
      </c>
      <c r="L1755" s="114">
        <v>44531</v>
      </c>
      <c r="M1755" s="114">
        <v>44560</v>
      </c>
      <c r="N1755" s="94">
        <v>44545</v>
      </c>
      <c r="O1755" s="94">
        <v>44546</v>
      </c>
      <c r="P1755" s="92" t="s">
        <v>937</v>
      </c>
      <c r="Q1755" s="92" t="s">
        <v>3608</v>
      </c>
      <c r="R1755" s="90" t="s">
        <v>3915</v>
      </c>
      <c r="S1755" s="90"/>
      <c r="T1755" s="95" t="s">
        <v>75</v>
      </c>
      <c r="U1755" s="90"/>
      <c r="V1755" s="132"/>
    </row>
    <row r="1756" spans="1:22" s="175" customFormat="1" ht="66" hidden="1" customHeight="1" x14ac:dyDescent="0.25">
      <c r="A1756" s="89" t="s">
        <v>10024</v>
      </c>
      <c r="B1756" s="90" t="s">
        <v>3557</v>
      </c>
      <c r="C1756" s="90" t="s">
        <v>3589</v>
      </c>
      <c r="D1756" s="90" t="s">
        <v>3914</v>
      </c>
      <c r="E1756" s="92" t="s">
        <v>605</v>
      </c>
      <c r="F1756" s="90" t="s">
        <v>3885</v>
      </c>
      <c r="G1756" s="93" t="s">
        <v>168</v>
      </c>
      <c r="H1756" s="90" t="s">
        <v>3890</v>
      </c>
      <c r="I1756" s="93" t="s">
        <v>53</v>
      </c>
      <c r="J1756" s="90" t="s">
        <v>72</v>
      </c>
      <c r="K1756" s="93" t="s">
        <v>55</v>
      </c>
      <c r="L1756" s="114">
        <v>44531</v>
      </c>
      <c r="M1756" s="114">
        <v>44560</v>
      </c>
      <c r="N1756" s="94">
        <v>44545</v>
      </c>
      <c r="O1756" s="94">
        <v>44546</v>
      </c>
      <c r="P1756" s="92" t="s">
        <v>937</v>
      </c>
      <c r="Q1756" s="92" t="s">
        <v>3608</v>
      </c>
      <c r="R1756" s="90" t="s">
        <v>3916</v>
      </c>
      <c r="S1756" s="90"/>
      <c r="T1756" s="95" t="s">
        <v>75</v>
      </c>
      <c r="U1756" s="90"/>
      <c r="V1756" s="132"/>
    </row>
    <row r="1757" spans="1:22" s="175" customFormat="1" ht="66" hidden="1" customHeight="1" x14ac:dyDescent="0.25">
      <c r="A1757" s="89" t="s">
        <v>10024</v>
      </c>
      <c r="B1757" s="90" t="s">
        <v>3557</v>
      </c>
      <c r="C1757" s="90" t="s">
        <v>3589</v>
      </c>
      <c r="D1757" s="90" t="s">
        <v>3914</v>
      </c>
      <c r="E1757" s="92" t="s">
        <v>605</v>
      </c>
      <c r="F1757" s="90" t="s">
        <v>3885</v>
      </c>
      <c r="G1757" s="93" t="s">
        <v>168</v>
      </c>
      <c r="H1757" s="90" t="s">
        <v>3892</v>
      </c>
      <c r="I1757" s="93" t="s">
        <v>53</v>
      </c>
      <c r="J1757" s="90" t="s">
        <v>72</v>
      </c>
      <c r="K1757" s="93" t="s">
        <v>55</v>
      </c>
      <c r="L1757" s="114">
        <v>44531</v>
      </c>
      <c r="M1757" s="114">
        <v>44560</v>
      </c>
      <c r="N1757" s="94">
        <v>44545</v>
      </c>
      <c r="O1757" s="94">
        <v>44546</v>
      </c>
      <c r="P1757" s="92" t="s">
        <v>3917</v>
      </c>
      <c r="Q1757" s="92" t="s">
        <v>3608</v>
      </c>
      <c r="R1757" s="90" t="s">
        <v>3918</v>
      </c>
      <c r="S1757" s="90"/>
      <c r="T1757" s="95" t="s">
        <v>75</v>
      </c>
      <c r="U1757" s="90"/>
      <c r="V1757" s="132"/>
    </row>
    <row r="1758" spans="1:22" s="175" customFormat="1" ht="66" hidden="1" customHeight="1" x14ac:dyDescent="0.25">
      <c r="A1758" s="89" t="s">
        <v>10024</v>
      </c>
      <c r="B1758" s="90" t="s">
        <v>3557</v>
      </c>
      <c r="C1758" s="90" t="s">
        <v>3589</v>
      </c>
      <c r="D1758" s="90" t="s">
        <v>3914</v>
      </c>
      <c r="E1758" s="92" t="s">
        <v>605</v>
      </c>
      <c r="F1758" s="90" t="s">
        <v>3885</v>
      </c>
      <c r="G1758" s="93" t="s">
        <v>168</v>
      </c>
      <c r="H1758" s="90" t="s">
        <v>3894</v>
      </c>
      <c r="I1758" s="93" t="s">
        <v>53</v>
      </c>
      <c r="J1758" s="90" t="s">
        <v>72</v>
      </c>
      <c r="K1758" s="93" t="s">
        <v>55</v>
      </c>
      <c r="L1758" s="114">
        <v>44531</v>
      </c>
      <c r="M1758" s="114">
        <v>44560</v>
      </c>
      <c r="N1758" s="94">
        <v>44545</v>
      </c>
      <c r="O1758" s="94">
        <v>44546</v>
      </c>
      <c r="P1758" s="92" t="s">
        <v>3919</v>
      </c>
      <c r="Q1758" s="92" t="s">
        <v>3608</v>
      </c>
      <c r="R1758" s="90" t="s">
        <v>3916</v>
      </c>
      <c r="S1758" s="90"/>
      <c r="T1758" s="95" t="s">
        <v>75</v>
      </c>
      <c r="U1758" s="90"/>
      <c r="V1758" s="132"/>
    </row>
    <row r="1759" spans="1:22" s="175" customFormat="1" ht="66" hidden="1" customHeight="1" x14ac:dyDescent="0.25">
      <c r="A1759" s="89" t="s">
        <v>10024</v>
      </c>
      <c r="B1759" s="90" t="s">
        <v>3557</v>
      </c>
      <c r="C1759" s="90" t="s">
        <v>3589</v>
      </c>
      <c r="D1759" s="90" t="s">
        <v>3920</v>
      </c>
      <c r="E1759" s="92" t="s">
        <v>605</v>
      </c>
      <c r="F1759" s="90" t="s">
        <v>3885</v>
      </c>
      <c r="G1759" s="93" t="s">
        <v>75</v>
      </c>
      <c r="H1759" s="90" t="s">
        <v>3886</v>
      </c>
      <c r="I1759" s="93" t="s">
        <v>53</v>
      </c>
      <c r="J1759" s="90" t="s">
        <v>72</v>
      </c>
      <c r="K1759" s="93" t="s">
        <v>55</v>
      </c>
      <c r="L1759" s="114">
        <v>44713</v>
      </c>
      <c r="M1759" s="114">
        <v>44742</v>
      </c>
      <c r="N1759" s="94">
        <v>44727</v>
      </c>
      <c r="O1759" s="94">
        <v>44763</v>
      </c>
      <c r="P1759" s="92" t="s">
        <v>3921</v>
      </c>
      <c r="Q1759" s="92" t="s">
        <v>3608</v>
      </c>
      <c r="R1759" s="90" t="s">
        <v>3922</v>
      </c>
      <c r="S1759" s="90"/>
      <c r="T1759" s="95" t="s">
        <v>75</v>
      </c>
      <c r="U1759" s="90"/>
      <c r="V1759" s="132"/>
    </row>
    <row r="1760" spans="1:22" s="175" customFormat="1" ht="66" hidden="1" customHeight="1" x14ac:dyDescent="0.25">
      <c r="A1760" s="89" t="s">
        <v>10024</v>
      </c>
      <c r="B1760" s="90" t="s">
        <v>3557</v>
      </c>
      <c r="C1760" s="90" t="s">
        <v>3589</v>
      </c>
      <c r="D1760" s="90" t="s">
        <v>3920</v>
      </c>
      <c r="E1760" s="92" t="s">
        <v>605</v>
      </c>
      <c r="F1760" s="90" t="s">
        <v>3885</v>
      </c>
      <c r="G1760" s="93" t="s">
        <v>75</v>
      </c>
      <c r="H1760" s="90" t="s">
        <v>3890</v>
      </c>
      <c r="I1760" s="93" t="s">
        <v>53</v>
      </c>
      <c r="J1760" s="90" t="s">
        <v>72</v>
      </c>
      <c r="K1760" s="93" t="s">
        <v>55</v>
      </c>
      <c r="L1760" s="114">
        <v>44713</v>
      </c>
      <c r="M1760" s="114">
        <v>44742</v>
      </c>
      <c r="N1760" s="94">
        <v>44728</v>
      </c>
      <c r="O1760" s="94">
        <v>44763</v>
      </c>
      <c r="P1760" s="92" t="s">
        <v>3923</v>
      </c>
      <c r="Q1760" s="92" t="s">
        <v>3608</v>
      </c>
      <c r="R1760" s="155" t="s">
        <v>3924</v>
      </c>
      <c r="S1760" s="90"/>
      <c r="T1760" s="95" t="s">
        <v>75</v>
      </c>
      <c r="U1760" s="90"/>
      <c r="V1760" s="132"/>
    </row>
    <row r="1761" spans="1:22" s="175" customFormat="1" ht="66" hidden="1" customHeight="1" x14ac:dyDescent="0.25">
      <c r="A1761" s="89" t="s">
        <v>10024</v>
      </c>
      <c r="B1761" s="90" t="s">
        <v>3557</v>
      </c>
      <c r="C1761" s="90" t="s">
        <v>3589</v>
      </c>
      <c r="D1761" s="90" t="s">
        <v>3920</v>
      </c>
      <c r="E1761" s="92" t="s">
        <v>605</v>
      </c>
      <c r="F1761" s="90" t="s">
        <v>3885</v>
      </c>
      <c r="G1761" s="93" t="s">
        <v>75</v>
      </c>
      <c r="H1761" s="90" t="s">
        <v>3892</v>
      </c>
      <c r="I1761" s="93" t="s">
        <v>53</v>
      </c>
      <c r="J1761" s="90" t="s">
        <v>72</v>
      </c>
      <c r="K1761" s="93" t="s">
        <v>55</v>
      </c>
      <c r="L1761" s="114">
        <v>44713</v>
      </c>
      <c r="M1761" s="114">
        <v>44742</v>
      </c>
      <c r="N1761" s="94">
        <v>44727</v>
      </c>
      <c r="O1761" s="94">
        <v>44763</v>
      </c>
      <c r="P1761" s="92" t="s">
        <v>3923</v>
      </c>
      <c r="Q1761" s="92"/>
      <c r="R1761" s="155" t="s">
        <v>3925</v>
      </c>
      <c r="S1761" s="90"/>
      <c r="T1761" s="95" t="s">
        <v>75</v>
      </c>
      <c r="U1761" s="90"/>
      <c r="V1761" s="132"/>
    </row>
    <row r="1762" spans="1:22" s="175" customFormat="1" ht="66" hidden="1" customHeight="1" x14ac:dyDescent="0.25">
      <c r="A1762" s="89" t="s">
        <v>10024</v>
      </c>
      <c r="B1762" s="90" t="s">
        <v>3557</v>
      </c>
      <c r="C1762" s="90" t="s">
        <v>3589</v>
      </c>
      <c r="D1762" s="90" t="s">
        <v>3920</v>
      </c>
      <c r="E1762" s="92" t="s">
        <v>605</v>
      </c>
      <c r="F1762" s="90" t="s">
        <v>3885</v>
      </c>
      <c r="G1762" s="93" t="s">
        <v>75</v>
      </c>
      <c r="H1762" s="90" t="s">
        <v>3894</v>
      </c>
      <c r="I1762" s="93" t="s">
        <v>53</v>
      </c>
      <c r="J1762" s="90" t="s">
        <v>72</v>
      </c>
      <c r="K1762" s="93" t="s">
        <v>55</v>
      </c>
      <c r="L1762" s="114">
        <v>44713</v>
      </c>
      <c r="M1762" s="114">
        <v>44742</v>
      </c>
      <c r="N1762" s="94">
        <v>44728</v>
      </c>
      <c r="O1762" s="94">
        <v>44763</v>
      </c>
      <c r="P1762" s="92" t="s">
        <v>3923</v>
      </c>
      <c r="Q1762" s="92" t="s">
        <v>3608</v>
      </c>
      <c r="R1762" s="155" t="s">
        <v>3924</v>
      </c>
      <c r="S1762" s="90"/>
      <c r="T1762" s="95" t="s">
        <v>75</v>
      </c>
      <c r="U1762" s="90"/>
      <c r="V1762" s="132"/>
    </row>
    <row r="1763" spans="1:22" s="175" customFormat="1" ht="66" hidden="1" customHeight="1" x14ac:dyDescent="0.25">
      <c r="A1763" s="89" t="s">
        <v>10024</v>
      </c>
      <c r="B1763" s="90" t="s">
        <v>3557</v>
      </c>
      <c r="C1763" s="90" t="s">
        <v>3589</v>
      </c>
      <c r="D1763" s="90" t="s">
        <v>3926</v>
      </c>
      <c r="E1763" s="92" t="s">
        <v>605</v>
      </c>
      <c r="F1763" s="90" t="s">
        <v>2711</v>
      </c>
      <c r="G1763" s="93" t="s">
        <v>168</v>
      </c>
      <c r="H1763" s="90"/>
      <c r="I1763" s="93" t="s">
        <v>53</v>
      </c>
      <c r="J1763" s="90" t="s">
        <v>72</v>
      </c>
      <c r="K1763" s="93" t="s">
        <v>55</v>
      </c>
      <c r="L1763" s="114">
        <v>43831</v>
      </c>
      <c r="M1763" s="114">
        <v>43860</v>
      </c>
      <c r="N1763" s="94">
        <v>43847</v>
      </c>
      <c r="O1763" s="94">
        <v>43847</v>
      </c>
      <c r="P1763" s="92" t="s">
        <v>3927</v>
      </c>
      <c r="Q1763" s="92" t="s">
        <v>3679</v>
      </c>
      <c r="R1763" s="90" t="s">
        <v>3928</v>
      </c>
      <c r="S1763" s="90"/>
      <c r="T1763" s="95" t="s">
        <v>66</v>
      </c>
      <c r="U1763" s="90"/>
      <c r="V1763" s="131"/>
    </row>
    <row r="1764" spans="1:22" s="175" customFormat="1" ht="66" hidden="1" customHeight="1" x14ac:dyDescent="0.25">
      <c r="A1764" s="113" t="s">
        <v>10024</v>
      </c>
      <c r="B1764" s="155" t="s">
        <v>3557</v>
      </c>
      <c r="C1764" s="155" t="s">
        <v>3589</v>
      </c>
      <c r="D1764" s="155" t="s">
        <v>3929</v>
      </c>
      <c r="E1764" s="157" t="s">
        <v>605</v>
      </c>
      <c r="F1764" s="155" t="s">
        <v>2711</v>
      </c>
      <c r="G1764" s="158" t="s">
        <v>168</v>
      </c>
      <c r="H1764" s="155"/>
      <c r="I1764" s="158" t="s">
        <v>53</v>
      </c>
      <c r="J1764" s="155" t="s">
        <v>72</v>
      </c>
      <c r="K1764" s="158" t="s">
        <v>55</v>
      </c>
      <c r="L1764" s="190">
        <v>44166</v>
      </c>
      <c r="M1764" s="190">
        <v>44195</v>
      </c>
      <c r="N1764" s="127">
        <v>44190</v>
      </c>
      <c r="O1764" s="127">
        <v>44190</v>
      </c>
      <c r="P1764" s="157" t="s">
        <v>3930</v>
      </c>
      <c r="Q1764" s="157"/>
      <c r="R1764" s="155" t="s">
        <v>3931</v>
      </c>
      <c r="S1764" s="155"/>
      <c r="T1764" s="159" t="s">
        <v>66</v>
      </c>
      <c r="U1764" s="155"/>
      <c r="V1764" s="162"/>
    </row>
    <row r="1765" spans="1:22" s="175" customFormat="1" ht="66" hidden="1" customHeight="1" x14ac:dyDescent="0.25">
      <c r="A1765" s="113" t="s">
        <v>10024</v>
      </c>
      <c r="B1765" s="155" t="s">
        <v>3557</v>
      </c>
      <c r="C1765" s="155" t="s">
        <v>3589</v>
      </c>
      <c r="D1765" s="155" t="s">
        <v>3932</v>
      </c>
      <c r="E1765" s="157" t="s">
        <v>605</v>
      </c>
      <c r="F1765" s="155" t="s">
        <v>2711</v>
      </c>
      <c r="G1765" s="158" t="s">
        <v>168</v>
      </c>
      <c r="H1765" s="155"/>
      <c r="I1765" s="158" t="s">
        <v>53</v>
      </c>
      <c r="J1765" s="155" t="s">
        <v>72</v>
      </c>
      <c r="K1765" s="158" t="s">
        <v>55</v>
      </c>
      <c r="L1765" s="190">
        <v>44531</v>
      </c>
      <c r="M1765" s="190">
        <v>44560</v>
      </c>
      <c r="N1765" s="127">
        <v>44533</v>
      </c>
      <c r="O1765" s="127">
        <v>44534</v>
      </c>
      <c r="P1765" s="124" t="s">
        <v>3933</v>
      </c>
      <c r="Q1765" s="157" t="s">
        <v>3608</v>
      </c>
      <c r="R1765" s="155" t="s">
        <v>3934</v>
      </c>
      <c r="S1765" s="155"/>
      <c r="T1765" s="159" t="s">
        <v>75</v>
      </c>
      <c r="U1765" s="155"/>
      <c r="V1765" s="162"/>
    </row>
    <row r="1766" spans="1:22" s="175" customFormat="1" ht="66" hidden="1" customHeight="1" x14ac:dyDescent="0.25">
      <c r="A1766" s="89" t="s">
        <v>10024</v>
      </c>
      <c r="B1766" s="90" t="s">
        <v>3557</v>
      </c>
      <c r="C1766" s="90" t="s">
        <v>3589</v>
      </c>
      <c r="D1766" s="90" t="s">
        <v>3935</v>
      </c>
      <c r="E1766" s="92" t="s">
        <v>605</v>
      </c>
      <c r="F1766" s="90" t="s">
        <v>3936</v>
      </c>
      <c r="G1766" s="93" t="s">
        <v>75</v>
      </c>
      <c r="H1766" s="90"/>
      <c r="I1766" s="93" t="s">
        <v>53</v>
      </c>
      <c r="J1766" s="90" t="s">
        <v>72</v>
      </c>
      <c r="K1766" s="93" t="s">
        <v>55</v>
      </c>
      <c r="L1766" s="114">
        <v>43891</v>
      </c>
      <c r="M1766" s="114">
        <v>43920</v>
      </c>
      <c r="N1766" s="94">
        <v>43899</v>
      </c>
      <c r="O1766" s="94">
        <v>43902</v>
      </c>
      <c r="P1766" s="92" t="s">
        <v>3937</v>
      </c>
      <c r="Q1766" s="92"/>
      <c r="R1766" s="90" t="s">
        <v>2402</v>
      </c>
      <c r="S1766" s="90"/>
      <c r="T1766" s="95" t="s">
        <v>66</v>
      </c>
      <c r="U1766" s="90"/>
      <c r="V1766" s="132"/>
    </row>
    <row r="1767" spans="1:22" s="175" customFormat="1" ht="66" hidden="1" customHeight="1" x14ac:dyDescent="0.25">
      <c r="A1767" s="89" t="s">
        <v>10024</v>
      </c>
      <c r="B1767" s="90" t="s">
        <v>3557</v>
      </c>
      <c r="C1767" s="90" t="s">
        <v>3589</v>
      </c>
      <c r="D1767" s="90" t="s">
        <v>3938</v>
      </c>
      <c r="E1767" s="92" t="s">
        <v>605</v>
      </c>
      <c r="F1767" s="90" t="s">
        <v>3936</v>
      </c>
      <c r="G1767" s="93" t="s">
        <v>75</v>
      </c>
      <c r="H1767" s="90"/>
      <c r="I1767" s="93" t="s">
        <v>53</v>
      </c>
      <c r="J1767" s="90" t="s">
        <v>72</v>
      </c>
      <c r="K1767" s="93" t="s">
        <v>55</v>
      </c>
      <c r="L1767" s="114">
        <v>44075</v>
      </c>
      <c r="M1767" s="114">
        <v>44104</v>
      </c>
      <c r="N1767" s="94">
        <v>44083</v>
      </c>
      <c r="O1767" s="94">
        <v>44085</v>
      </c>
      <c r="P1767" s="96" t="s">
        <v>3939</v>
      </c>
      <c r="Q1767" s="92"/>
      <c r="R1767" s="90" t="s">
        <v>711</v>
      </c>
      <c r="S1767" s="90"/>
      <c r="T1767" s="95" t="s">
        <v>66</v>
      </c>
      <c r="U1767" s="90"/>
      <c r="V1767" s="132"/>
    </row>
    <row r="1768" spans="1:22" s="175" customFormat="1" ht="66" hidden="1" customHeight="1" x14ac:dyDescent="0.25">
      <c r="A1768" s="89" t="s">
        <v>10024</v>
      </c>
      <c r="B1768" s="90" t="s">
        <v>3557</v>
      </c>
      <c r="C1768" s="90" t="s">
        <v>3589</v>
      </c>
      <c r="D1768" s="90" t="s">
        <v>3940</v>
      </c>
      <c r="E1768" s="92" t="s">
        <v>605</v>
      </c>
      <c r="F1768" s="90" t="s">
        <v>3936</v>
      </c>
      <c r="G1768" s="93" t="s">
        <v>75</v>
      </c>
      <c r="H1768" s="90"/>
      <c r="I1768" s="93" t="s">
        <v>53</v>
      </c>
      <c r="J1768" s="90" t="s">
        <v>72</v>
      </c>
      <c r="K1768" s="93" t="s">
        <v>55</v>
      </c>
      <c r="L1768" s="114">
        <v>44256</v>
      </c>
      <c r="M1768" s="114">
        <v>44285</v>
      </c>
      <c r="N1768" s="94">
        <v>44263</v>
      </c>
      <c r="O1768" s="94">
        <v>44263</v>
      </c>
      <c r="P1768" s="96" t="s">
        <v>3941</v>
      </c>
      <c r="Q1768" s="92"/>
      <c r="R1768" s="90" t="s">
        <v>1469</v>
      </c>
      <c r="S1768" s="90"/>
      <c r="T1768" s="95" t="s">
        <v>75</v>
      </c>
      <c r="U1768" s="90"/>
      <c r="V1768" s="132"/>
    </row>
    <row r="1769" spans="1:22" s="175" customFormat="1" ht="66" hidden="1" customHeight="1" x14ac:dyDescent="0.25">
      <c r="A1769" s="89" t="s">
        <v>10024</v>
      </c>
      <c r="B1769" s="90" t="s">
        <v>3557</v>
      </c>
      <c r="C1769" s="90" t="s">
        <v>3589</v>
      </c>
      <c r="D1769" s="90" t="s">
        <v>3942</v>
      </c>
      <c r="E1769" s="92" t="s">
        <v>605</v>
      </c>
      <c r="F1769" s="90" t="s">
        <v>3936</v>
      </c>
      <c r="G1769" s="93" t="s">
        <v>75</v>
      </c>
      <c r="H1769" s="90"/>
      <c r="I1769" s="93" t="s">
        <v>53</v>
      </c>
      <c r="J1769" s="90" t="s">
        <v>72</v>
      </c>
      <c r="K1769" s="93" t="s">
        <v>55</v>
      </c>
      <c r="L1769" s="114">
        <v>44440</v>
      </c>
      <c r="M1769" s="114">
        <v>44499</v>
      </c>
      <c r="N1769" s="94">
        <v>44489</v>
      </c>
      <c r="O1769" s="94">
        <v>44490</v>
      </c>
      <c r="P1769" s="96" t="s">
        <v>3943</v>
      </c>
      <c r="Q1769" s="92"/>
      <c r="R1769" s="90" t="s">
        <v>3064</v>
      </c>
      <c r="S1769" s="90"/>
      <c r="T1769" s="95" t="s">
        <v>75</v>
      </c>
      <c r="U1769" s="90"/>
      <c r="V1769" s="132"/>
    </row>
    <row r="1770" spans="1:22" s="175" customFormat="1" ht="66" hidden="1" customHeight="1" x14ac:dyDescent="0.25">
      <c r="A1770" s="89" t="s">
        <v>10024</v>
      </c>
      <c r="B1770" s="90" t="s">
        <v>3557</v>
      </c>
      <c r="C1770" s="90" t="s">
        <v>3589</v>
      </c>
      <c r="D1770" s="90" t="s">
        <v>3944</v>
      </c>
      <c r="E1770" s="92" t="s">
        <v>605</v>
      </c>
      <c r="F1770" s="90" t="s">
        <v>3936</v>
      </c>
      <c r="G1770" s="93" t="s">
        <v>75</v>
      </c>
      <c r="H1770" s="90"/>
      <c r="I1770" s="93" t="s">
        <v>53</v>
      </c>
      <c r="J1770" s="90" t="s">
        <v>72</v>
      </c>
      <c r="K1770" s="93" t="s">
        <v>55</v>
      </c>
      <c r="L1770" s="114">
        <v>44621</v>
      </c>
      <c r="M1770" s="114">
        <v>44650</v>
      </c>
      <c r="N1770" s="94">
        <v>44636</v>
      </c>
      <c r="O1770" s="94">
        <v>44637</v>
      </c>
      <c r="P1770" s="92" t="s">
        <v>3945</v>
      </c>
      <c r="Q1770" s="92"/>
      <c r="R1770" s="90" t="s">
        <v>3946</v>
      </c>
      <c r="S1770" s="90"/>
      <c r="T1770" s="95" t="s">
        <v>75</v>
      </c>
      <c r="U1770" s="90"/>
      <c r="V1770" s="132"/>
    </row>
    <row r="1771" spans="1:22" s="175" customFormat="1" ht="66" hidden="1" customHeight="1" x14ac:dyDescent="0.25">
      <c r="A1771" s="113" t="s">
        <v>10024</v>
      </c>
      <c r="B1771" s="155" t="s">
        <v>3557</v>
      </c>
      <c r="C1771" s="155" t="s">
        <v>3589</v>
      </c>
      <c r="D1771" s="155" t="s">
        <v>3947</v>
      </c>
      <c r="E1771" s="157" t="s">
        <v>605</v>
      </c>
      <c r="F1771" s="155" t="s">
        <v>3936</v>
      </c>
      <c r="G1771" s="158" t="s">
        <v>75</v>
      </c>
      <c r="H1771" s="155"/>
      <c r="I1771" s="158" t="s">
        <v>53</v>
      </c>
      <c r="J1771" s="155" t="s">
        <v>72</v>
      </c>
      <c r="K1771" s="158" t="s">
        <v>55</v>
      </c>
      <c r="L1771" s="190">
        <v>44805</v>
      </c>
      <c r="M1771" s="190">
        <v>44834</v>
      </c>
      <c r="N1771" s="127">
        <v>44828</v>
      </c>
      <c r="O1771" s="127">
        <v>44842</v>
      </c>
      <c r="P1771" s="157" t="s">
        <v>3948</v>
      </c>
      <c r="Q1771" s="157" t="s">
        <v>3608</v>
      </c>
      <c r="R1771" s="155" t="s">
        <v>3949</v>
      </c>
      <c r="S1771" s="155"/>
      <c r="T1771" s="159" t="s">
        <v>75</v>
      </c>
      <c r="U1771" s="155"/>
      <c r="V1771" s="162"/>
    </row>
    <row r="1772" spans="1:22" s="175" customFormat="1" ht="66" hidden="1" customHeight="1" x14ac:dyDescent="0.25">
      <c r="A1772" s="113" t="s">
        <v>10024</v>
      </c>
      <c r="B1772" s="155" t="s">
        <v>3557</v>
      </c>
      <c r="C1772" s="155" t="s">
        <v>3589</v>
      </c>
      <c r="D1772" s="155" t="s">
        <v>3950</v>
      </c>
      <c r="E1772" s="157" t="s">
        <v>605</v>
      </c>
      <c r="F1772" s="155" t="s">
        <v>629</v>
      </c>
      <c r="G1772" s="158" t="s">
        <v>168</v>
      </c>
      <c r="H1772" s="90" t="s">
        <v>3639</v>
      </c>
      <c r="I1772" s="158" t="s">
        <v>53</v>
      </c>
      <c r="J1772" s="155" t="s">
        <v>72</v>
      </c>
      <c r="K1772" s="158" t="s">
        <v>55</v>
      </c>
      <c r="L1772" s="190">
        <v>44825</v>
      </c>
      <c r="M1772" s="190">
        <v>44827</v>
      </c>
      <c r="N1772" s="127">
        <v>44828</v>
      </c>
      <c r="O1772" s="127">
        <v>44842</v>
      </c>
      <c r="P1772" s="157" t="s">
        <v>3951</v>
      </c>
      <c r="Q1772" s="157" t="s">
        <v>3608</v>
      </c>
      <c r="R1772" s="155" t="s">
        <v>3952</v>
      </c>
      <c r="S1772" s="155"/>
      <c r="T1772" s="159" t="s">
        <v>75</v>
      </c>
      <c r="U1772" s="155"/>
      <c r="V1772" s="162"/>
    </row>
    <row r="1773" spans="1:22" s="175" customFormat="1" ht="66" hidden="1" customHeight="1" x14ac:dyDescent="0.25">
      <c r="A1773" s="113" t="s">
        <v>10024</v>
      </c>
      <c r="B1773" s="155" t="s">
        <v>3557</v>
      </c>
      <c r="C1773" s="155" t="s">
        <v>3589</v>
      </c>
      <c r="D1773" s="155" t="s">
        <v>3950</v>
      </c>
      <c r="E1773" s="157" t="s">
        <v>605</v>
      </c>
      <c r="F1773" s="155" t="s">
        <v>629</v>
      </c>
      <c r="G1773" s="158" t="s">
        <v>168</v>
      </c>
      <c r="H1773" s="90" t="s">
        <v>3641</v>
      </c>
      <c r="I1773" s="158" t="s">
        <v>53</v>
      </c>
      <c r="J1773" s="155" t="s">
        <v>72</v>
      </c>
      <c r="K1773" s="158" t="s">
        <v>55</v>
      </c>
      <c r="L1773" s="190">
        <v>44825</v>
      </c>
      <c r="M1773" s="190">
        <v>44827</v>
      </c>
      <c r="N1773" s="127">
        <v>44828</v>
      </c>
      <c r="O1773" s="127">
        <v>44842</v>
      </c>
      <c r="P1773" s="157" t="s">
        <v>3953</v>
      </c>
      <c r="Q1773" s="157" t="s">
        <v>3608</v>
      </c>
      <c r="R1773" s="155" t="s">
        <v>3952</v>
      </c>
      <c r="S1773" s="155"/>
      <c r="T1773" s="159" t="s">
        <v>75</v>
      </c>
      <c r="U1773" s="155"/>
      <c r="V1773" s="162"/>
    </row>
    <row r="1774" spans="1:22" s="175" customFormat="1" ht="66" hidden="1" customHeight="1" x14ac:dyDescent="0.25">
      <c r="A1774" s="113" t="s">
        <v>10024</v>
      </c>
      <c r="B1774" s="155" t="s">
        <v>3557</v>
      </c>
      <c r="C1774" s="155" t="s">
        <v>3589</v>
      </c>
      <c r="D1774" s="91" t="s">
        <v>3954</v>
      </c>
      <c r="E1774" s="157" t="s">
        <v>605</v>
      </c>
      <c r="F1774" s="155" t="s">
        <v>51</v>
      </c>
      <c r="G1774" s="158" t="s">
        <v>172</v>
      </c>
      <c r="H1774" s="90" t="s">
        <v>3633</v>
      </c>
      <c r="I1774" s="158" t="s">
        <v>53</v>
      </c>
      <c r="J1774" s="155" t="s">
        <v>72</v>
      </c>
      <c r="K1774" s="158" t="s">
        <v>55</v>
      </c>
      <c r="L1774" s="190">
        <v>44823</v>
      </c>
      <c r="M1774" s="190">
        <v>44823</v>
      </c>
      <c r="N1774" s="190">
        <v>44824</v>
      </c>
      <c r="O1774" s="127">
        <v>44842</v>
      </c>
      <c r="P1774" s="157" t="s">
        <v>3955</v>
      </c>
      <c r="Q1774" s="157" t="s">
        <v>3608</v>
      </c>
      <c r="R1774" s="155" t="s">
        <v>3956</v>
      </c>
      <c r="S1774" s="155"/>
      <c r="T1774" s="159" t="s">
        <v>75</v>
      </c>
      <c r="U1774" s="155"/>
      <c r="V1774" s="162"/>
    </row>
    <row r="1775" spans="1:22" s="175" customFormat="1" ht="66" hidden="1" customHeight="1" x14ac:dyDescent="0.25">
      <c r="A1775" s="113" t="s">
        <v>10024</v>
      </c>
      <c r="B1775" s="155" t="s">
        <v>3557</v>
      </c>
      <c r="C1775" s="155" t="s">
        <v>3589</v>
      </c>
      <c r="D1775" s="91" t="s">
        <v>3954</v>
      </c>
      <c r="E1775" s="157" t="s">
        <v>605</v>
      </c>
      <c r="F1775" s="155" t="s">
        <v>51</v>
      </c>
      <c r="G1775" s="158" t="s">
        <v>172</v>
      </c>
      <c r="H1775" s="90" t="s">
        <v>3636</v>
      </c>
      <c r="I1775" s="158" t="s">
        <v>53</v>
      </c>
      <c r="J1775" s="155" t="s">
        <v>72</v>
      </c>
      <c r="K1775" s="158" t="s">
        <v>55</v>
      </c>
      <c r="L1775" s="190">
        <v>44824</v>
      </c>
      <c r="M1775" s="190">
        <v>44824</v>
      </c>
      <c r="N1775" s="190">
        <v>44824</v>
      </c>
      <c r="O1775" s="127">
        <v>44842</v>
      </c>
      <c r="P1775" s="157" t="s">
        <v>3957</v>
      </c>
      <c r="Q1775" s="157" t="s">
        <v>3608</v>
      </c>
      <c r="R1775" s="155" t="s">
        <v>3956</v>
      </c>
      <c r="S1775" s="155"/>
      <c r="T1775" s="159" t="s">
        <v>75</v>
      </c>
      <c r="U1775" s="155"/>
      <c r="V1775" s="162"/>
    </row>
    <row r="1776" spans="1:22" s="175" customFormat="1" ht="66" hidden="1" customHeight="1" x14ac:dyDescent="0.25">
      <c r="A1776" s="113" t="s">
        <v>10024</v>
      </c>
      <c r="B1776" s="155" t="s">
        <v>3557</v>
      </c>
      <c r="C1776" s="155" t="s">
        <v>3589</v>
      </c>
      <c r="D1776" s="156" t="s">
        <v>3958</v>
      </c>
      <c r="E1776" s="157" t="s">
        <v>605</v>
      </c>
      <c r="F1776" s="90" t="s">
        <v>3605</v>
      </c>
      <c r="G1776" s="158" t="s">
        <v>172</v>
      </c>
      <c r="H1776" s="155" t="s">
        <v>3606</v>
      </c>
      <c r="I1776" s="158" t="s">
        <v>53</v>
      </c>
      <c r="J1776" s="155" t="s">
        <v>72</v>
      </c>
      <c r="K1776" s="158" t="s">
        <v>55</v>
      </c>
      <c r="L1776" s="190">
        <v>44835</v>
      </c>
      <c r="M1776" s="190">
        <f t="shared" ref="M1776:M1793" si="25">EOMONTH(L1776,0)</f>
        <v>44865</v>
      </c>
      <c r="N1776" s="127">
        <v>44837</v>
      </c>
      <c r="O1776" s="127">
        <v>44842</v>
      </c>
      <c r="P1776" s="124" t="s">
        <v>3959</v>
      </c>
      <c r="Q1776" s="157" t="s">
        <v>3776</v>
      </c>
      <c r="R1776" s="155" t="s">
        <v>3960</v>
      </c>
      <c r="S1776" s="155"/>
      <c r="T1776" s="159" t="s">
        <v>66</v>
      </c>
      <c r="U1776" s="155"/>
      <c r="V1776" s="162"/>
    </row>
    <row r="1777" spans="1:22" s="175" customFormat="1" ht="66" hidden="1" customHeight="1" x14ac:dyDescent="0.25">
      <c r="A1777" s="113" t="s">
        <v>10024</v>
      </c>
      <c r="B1777" s="155" t="s">
        <v>3557</v>
      </c>
      <c r="C1777" s="155" t="s">
        <v>3589</v>
      </c>
      <c r="D1777" s="156" t="s">
        <v>3958</v>
      </c>
      <c r="E1777" s="157" t="s">
        <v>605</v>
      </c>
      <c r="F1777" s="90" t="s">
        <v>3605</v>
      </c>
      <c r="G1777" s="158" t="s">
        <v>172</v>
      </c>
      <c r="H1777" s="155" t="s">
        <v>3610</v>
      </c>
      <c r="I1777" s="158" t="s">
        <v>53</v>
      </c>
      <c r="J1777" s="155" t="s">
        <v>72</v>
      </c>
      <c r="K1777" s="158" t="s">
        <v>55</v>
      </c>
      <c r="L1777" s="190">
        <v>44835</v>
      </c>
      <c r="M1777" s="190">
        <f t="shared" si="25"/>
        <v>44865</v>
      </c>
      <c r="N1777" s="127">
        <v>44837</v>
      </c>
      <c r="O1777" s="127">
        <v>44842</v>
      </c>
      <c r="P1777" s="157" t="s">
        <v>3961</v>
      </c>
      <c r="Q1777" s="157" t="s">
        <v>3776</v>
      </c>
      <c r="R1777" s="155" t="s">
        <v>3960</v>
      </c>
      <c r="S1777" s="155"/>
      <c r="T1777" s="159" t="s">
        <v>66</v>
      </c>
      <c r="U1777" s="155"/>
      <c r="V1777" s="162"/>
    </row>
    <row r="1778" spans="1:22" s="175" customFormat="1" ht="66" hidden="1" customHeight="1" x14ac:dyDescent="0.25">
      <c r="A1778" s="113" t="s">
        <v>10024</v>
      </c>
      <c r="B1778" s="155" t="s">
        <v>3557</v>
      </c>
      <c r="C1778" s="155" t="s">
        <v>3589</v>
      </c>
      <c r="D1778" s="156" t="s">
        <v>3958</v>
      </c>
      <c r="E1778" s="157" t="s">
        <v>605</v>
      </c>
      <c r="F1778" s="90" t="s">
        <v>3605</v>
      </c>
      <c r="G1778" s="158" t="s">
        <v>172</v>
      </c>
      <c r="H1778" s="155" t="s">
        <v>3612</v>
      </c>
      <c r="I1778" s="158" t="s">
        <v>53</v>
      </c>
      <c r="J1778" s="155" t="s">
        <v>72</v>
      </c>
      <c r="K1778" s="158" t="s">
        <v>55</v>
      </c>
      <c r="L1778" s="190">
        <v>44835</v>
      </c>
      <c r="M1778" s="190">
        <f t="shared" si="25"/>
        <v>44865</v>
      </c>
      <c r="N1778" s="127">
        <v>44840</v>
      </c>
      <c r="O1778" s="127">
        <v>44842</v>
      </c>
      <c r="P1778" s="157" t="s">
        <v>3961</v>
      </c>
      <c r="Q1778" s="157" t="s">
        <v>3776</v>
      </c>
      <c r="R1778" s="155" t="s">
        <v>3960</v>
      </c>
      <c r="S1778" s="155"/>
      <c r="T1778" s="159" t="s">
        <v>66</v>
      </c>
      <c r="U1778" s="155"/>
      <c r="V1778" s="162"/>
    </row>
    <row r="1779" spans="1:22" s="175" customFormat="1" ht="66" hidden="1" customHeight="1" x14ac:dyDescent="0.25">
      <c r="A1779" s="113" t="s">
        <v>10024</v>
      </c>
      <c r="B1779" s="155" t="s">
        <v>3557</v>
      </c>
      <c r="C1779" s="155" t="s">
        <v>3589</v>
      </c>
      <c r="D1779" s="156" t="s">
        <v>3958</v>
      </c>
      <c r="E1779" s="157" t="s">
        <v>605</v>
      </c>
      <c r="F1779" s="90" t="s">
        <v>3605</v>
      </c>
      <c r="G1779" s="158" t="s">
        <v>172</v>
      </c>
      <c r="H1779" s="155" t="s">
        <v>3614</v>
      </c>
      <c r="I1779" s="158" t="s">
        <v>53</v>
      </c>
      <c r="J1779" s="155" t="s">
        <v>72</v>
      </c>
      <c r="K1779" s="158" t="s">
        <v>55</v>
      </c>
      <c r="L1779" s="190">
        <v>44835</v>
      </c>
      <c r="M1779" s="190">
        <f t="shared" si="25"/>
        <v>44865</v>
      </c>
      <c r="N1779" s="127">
        <v>44840</v>
      </c>
      <c r="O1779" s="127">
        <v>44842</v>
      </c>
      <c r="P1779" s="124" t="s">
        <v>3962</v>
      </c>
      <c r="Q1779" s="157" t="s">
        <v>3776</v>
      </c>
      <c r="R1779" s="155" t="s">
        <v>3960</v>
      </c>
      <c r="S1779" s="155"/>
      <c r="T1779" s="159" t="s">
        <v>66</v>
      </c>
      <c r="U1779" s="155"/>
      <c r="V1779" s="162"/>
    </row>
    <row r="1780" spans="1:22" s="175" customFormat="1" ht="66" hidden="1" customHeight="1" x14ac:dyDescent="0.25">
      <c r="A1780" s="113" t="s">
        <v>10024</v>
      </c>
      <c r="B1780" s="155" t="s">
        <v>3557</v>
      </c>
      <c r="C1780" s="155" t="s">
        <v>3589</v>
      </c>
      <c r="D1780" s="156" t="s">
        <v>3958</v>
      </c>
      <c r="E1780" s="157" t="s">
        <v>605</v>
      </c>
      <c r="F1780" s="90" t="s">
        <v>3605</v>
      </c>
      <c r="G1780" s="158" t="s">
        <v>172</v>
      </c>
      <c r="H1780" s="155" t="s">
        <v>3615</v>
      </c>
      <c r="I1780" s="158" t="s">
        <v>53</v>
      </c>
      <c r="J1780" s="155" t="s">
        <v>72</v>
      </c>
      <c r="K1780" s="158" t="s">
        <v>55</v>
      </c>
      <c r="L1780" s="190">
        <v>44835</v>
      </c>
      <c r="M1780" s="190">
        <f t="shared" si="25"/>
        <v>44865</v>
      </c>
      <c r="N1780" s="127">
        <v>44840</v>
      </c>
      <c r="O1780" s="127">
        <v>44842</v>
      </c>
      <c r="P1780" s="124" t="s">
        <v>3962</v>
      </c>
      <c r="Q1780" s="157" t="s">
        <v>3776</v>
      </c>
      <c r="R1780" s="155" t="s">
        <v>3960</v>
      </c>
      <c r="S1780" s="155"/>
      <c r="T1780" s="159" t="s">
        <v>66</v>
      </c>
      <c r="U1780" s="155"/>
      <c r="V1780" s="162"/>
    </row>
    <row r="1781" spans="1:22" s="175" customFormat="1" ht="66" hidden="1" customHeight="1" x14ac:dyDescent="0.25">
      <c r="A1781" s="113" t="s">
        <v>10024</v>
      </c>
      <c r="B1781" s="155" t="s">
        <v>3557</v>
      </c>
      <c r="C1781" s="155" t="s">
        <v>3589</v>
      </c>
      <c r="D1781" s="156" t="s">
        <v>3958</v>
      </c>
      <c r="E1781" s="157" t="s">
        <v>605</v>
      </c>
      <c r="F1781" s="90" t="s">
        <v>3605</v>
      </c>
      <c r="G1781" s="158" t="s">
        <v>172</v>
      </c>
      <c r="H1781" s="155" t="s">
        <v>3616</v>
      </c>
      <c r="I1781" s="158" t="s">
        <v>53</v>
      </c>
      <c r="J1781" s="155" t="s">
        <v>72</v>
      </c>
      <c r="K1781" s="158" t="s">
        <v>55</v>
      </c>
      <c r="L1781" s="190">
        <v>44835</v>
      </c>
      <c r="M1781" s="190">
        <f t="shared" si="25"/>
        <v>44865</v>
      </c>
      <c r="N1781" s="127">
        <v>44840</v>
      </c>
      <c r="O1781" s="127">
        <v>44842</v>
      </c>
      <c r="P1781" s="157" t="s">
        <v>3961</v>
      </c>
      <c r="Q1781" s="157" t="s">
        <v>3776</v>
      </c>
      <c r="R1781" s="155" t="s">
        <v>3960</v>
      </c>
      <c r="S1781" s="155"/>
      <c r="T1781" s="159" t="s">
        <v>66</v>
      </c>
      <c r="U1781" s="155"/>
      <c r="V1781" s="162"/>
    </row>
    <row r="1782" spans="1:22" s="175" customFormat="1" ht="66" hidden="1" customHeight="1" x14ac:dyDescent="0.25">
      <c r="A1782" s="113" t="s">
        <v>10024</v>
      </c>
      <c r="B1782" s="155" t="s">
        <v>3557</v>
      </c>
      <c r="C1782" s="155" t="s">
        <v>3589</v>
      </c>
      <c r="D1782" s="156" t="s">
        <v>3958</v>
      </c>
      <c r="E1782" s="157" t="s">
        <v>605</v>
      </c>
      <c r="F1782" s="90" t="s">
        <v>3605</v>
      </c>
      <c r="G1782" s="158" t="s">
        <v>172</v>
      </c>
      <c r="H1782" s="155" t="s">
        <v>3617</v>
      </c>
      <c r="I1782" s="158" t="s">
        <v>53</v>
      </c>
      <c r="J1782" s="155" t="s">
        <v>72</v>
      </c>
      <c r="K1782" s="158" t="s">
        <v>55</v>
      </c>
      <c r="L1782" s="190">
        <v>44835</v>
      </c>
      <c r="M1782" s="190">
        <f t="shared" si="25"/>
        <v>44865</v>
      </c>
      <c r="N1782" s="127">
        <v>44838</v>
      </c>
      <c r="O1782" s="127">
        <v>44842</v>
      </c>
      <c r="P1782" s="157" t="s">
        <v>3961</v>
      </c>
      <c r="Q1782" s="157" t="s">
        <v>3776</v>
      </c>
      <c r="R1782" s="155" t="s">
        <v>3960</v>
      </c>
      <c r="S1782" s="155"/>
      <c r="T1782" s="159" t="s">
        <v>66</v>
      </c>
      <c r="U1782" s="155"/>
      <c r="V1782" s="162"/>
    </row>
    <row r="1783" spans="1:22" s="175" customFormat="1" ht="66" hidden="1" customHeight="1" x14ac:dyDescent="0.25">
      <c r="A1783" s="113" t="s">
        <v>10024</v>
      </c>
      <c r="B1783" s="155" t="s">
        <v>3557</v>
      </c>
      <c r="C1783" s="155" t="s">
        <v>3589</v>
      </c>
      <c r="D1783" s="156" t="s">
        <v>3958</v>
      </c>
      <c r="E1783" s="157" t="s">
        <v>605</v>
      </c>
      <c r="F1783" s="90" t="s">
        <v>3605</v>
      </c>
      <c r="G1783" s="158" t="s">
        <v>172</v>
      </c>
      <c r="H1783" s="155" t="s">
        <v>3618</v>
      </c>
      <c r="I1783" s="158" t="s">
        <v>53</v>
      </c>
      <c r="J1783" s="155" t="s">
        <v>72</v>
      </c>
      <c r="K1783" s="158" t="s">
        <v>55</v>
      </c>
      <c r="L1783" s="190">
        <v>44835</v>
      </c>
      <c r="M1783" s="190">
        <f t="shared" si="25"/>
        <v>44865</v>
      </c>
      <c r="N1783" s="127">
        <v>44839</v>
      </c>
      <c r="O1783" s="127">
        <v>44842</v>
      </c>
      <c r="P1783" s="157" t="s">
        <v>3963</v>
      </c>
      <c r="Q1783" s="157" t="s">
        <v>3776</v>
      </c>
      <c r="R1783" s="155" t="s">
        <v>3960</v>
      </c>
      <c r="S1783" s="155"/>
      <c r="T1783" s="159" t="s">
        <v>66</v>
      </c>
      <c r="U1783" s="155"/>
      <c r="V1783" s="162"/>
    </row>
    <row r="1784" spans="1:22" s="175" customFormat="1" ht="66" hidden="1" customHeight="1" x14ac:dyDescent="0.25">
      <c r="A1784" s="113" t="s">
        <v>10024</v>
      </c>
      <c r="B1784" s="155" t="s">
        <v>3557</v>
      </c>
      <c r="C1784" s="155" t="s">
        <v>3589</v>
      </c>
      <c r="D1784" s="156" t="s">
        <v>3958</v>
      </c>
      <c r="E1784" s="157" t="s">
        <v>605</v>
      </c>
      <c r="F1784" s="90" t="s">
        <v>3605</v>
      </c>
      <c r="G1784" s="158" t="s">
        <v>172</v>
      </c>
      <c r="H1784" s="155" t="s">
        <v>3619</v>
      </c>
      <c r="I1784" s="158" t="s">
        <v>53</v>
      </c>
      <c r="J1784" s="155" t="s">
        <v>72</v>
      </c>
      <c r="K1784" s="158" t="s">
        <v>55</v>
      </c>
      <c r="L1784" s="190">
        <v>44835</v>
      </c>
      <c r="M1784" s="190">
        <f t="shared" si="25"/>
        <v>44865</v>
      </c>
      <c r="N1784" s="127">
        <v>44839</v>
      </c>
      <c r="O1784" s="127">
        <v>44842</v>
      </c>
      <c r="P1784" s="157" t="s">
        <v>3963</v>
      </c>
      <c r="Q1784" s="157" t="s">
        <v>3776</v>
      </c>
      <c r="R1784" s="155" t="s">
        <v>3960</v>
      </c>
      <c r="S1784" s="155"/>
      <c r="T1784" s="159" t="s">
        <v>66</v>
      </c>
      <c r="U1784" s="155"/>
      <c r="V1784" s="162"/>
    </row>
    <row r="1785" spans="1:22" s="175" customFormat="1" ht="66" hidden="1" customHeight="1" x14ac:dyDescent="0.25">
      <c r="A1785" s="113" t="s">
        <v>10024</v>
      </c>
      <c r="B1785" s="155" t="s">
        <v>3557</v>
      </c>
      <c r="C1785" s="155" t="s">
        <v>3589</v>
      </c>
      <c r="D1785" s="156" t="s">
        <v>3958</v>
      </c>
      <c r="E1785" s="157" t="s">
        <v>605</v>
      </c>
      <c r="F1785" s="90" t="s">
        <v>3605</v>
      </c>
      <c r="G1785" s="158" t="s">
        <v>172</v>
      </c>
      <c r="H1785" s="155" t="s">
        <v>3620</v>
      </c>
      <c r="I1785" s="158" t="s">
        <v>53</v>
      </c>
      <c r="J1785" s="155" t="s">
        <v>72</v>
      </c>
      <c r="K1785" s="158" t="s">
        <v>55</v>
      </c>
      <c r="L1785" s="190">
        <v>44835</v>
      </c>
      <c r="M1785" s="190">
        <f t="shared" si="25"/>
        <v>44865</v>
      </c>
      <c r="N1785" s="127">
        <v>44839</v>
      </c>
      <c r="O1785" s="127">
        <v>44842</v>
      </c>
      <c r="P1785" s="157" t="s">
        <v>3964</v>
      </c>
      <c r="Q1785" s="157" t="s">
        <v>3776</v>
      </c>
      <c r="R1785" s="155" t="s">
        <v>3960</v>
      </c>
      <c r="S1785" s="155"/>
      <c r="T1785" s="159" t="s">
        <v>66</v>
      </c>
      <c r="U1785" s="155"/>
      <c r="V1785" s="162"/>
    </row>
    <row r="1786" spans="1:22" s="175" customFormat="1" ht="66" hidden="1" customHeight="1" x14ac:dyDescent="0.25">
      <c r="A1786" s="113" t="s">
        <v>10024</v>
      </c>
      <c r="B1786" s="155" t="s">
        <v>3557</v>
      </c>
      <c r="C1786" s="155" t="s">
        <v>3589</v>
      </c>
      <c r="D1786" s="156" t="s">
        <v>3958</v>
      </c>
      <c r="E1786" s="157" t="s">
        <v>605</v>
      </c>
      <c r="F1786" s="90" t="s">
        <v>3605</v>
      </c>
      <c r="G1786" s="158" t="s">
        <v>172</v>
      </c>
      <c r="H1786" s="155" t="s">
        <v>3621</v>
      </c>
      <c r="I1786" s="158" t="s">
        <v>53</v>
      </c>
      <c r="J1786" s="155" t="s">
        <v>72</v>
      </c>
      <c r="K1786" s="158" t="s">
        <v>55</v>
      </c>
      <c r="L1786" s="190">
        <v>44835</v>
      </c>
      <c r="M1786" s="190">
        <f t="shared" si="25"/>
        <v>44865</v>
      </c>
      <c r="N1786" s="127">
        <v>44839</v>
      </c>
      <c r="O1786" s="127">
        <v>44842</v>
      </c>
      <c r="P1786" s="157" t="s">
        <v>3961</v>
      </c>
      <c r="Q1786" s="157" t="s">
        <v>3776</v>
      </c>
      <c r="R1786" s="155" t="s">
        <v>3960</v>
      </c>
      <c r="S1786" s="155"/>
      <c r="T1786" s="159" t="s">
        <v>66</v>
      </c>
      <c r="U1786" s="155"/>
      <c r="V1786" s="162"/>
    </row>
    <row r="1787" spans="1:22" s="175" customFormat="1" ht="66" hidden="1" customHeight="1" x14ac:dyDescent="0.25">
      <c r="A1787" s="113" t="s">
        <v>10024</v>
      </c>
      <c r="B1787" s="155" t="s">
        <v>3557</v>
      </c>
      <c r="C1787" s="155" t="s">
        <v>3589</v>
      </c>
      <c r="D1787" s="156" t="s">
        <v>3965</v>
      </c>
      <c r="E1787" s="157" t="s">
        <v>605</v>
      </c>
      <c r="F1787" s="90" t="s">
        <v>2463</v>
      </c>
      <c r="G1787" s="158" t="s">
        <v>172</v>
      </c>
      <c r="H1787" s="90" t="s">
        <v>3623</v>
      </c>
      <c r="I1787" s="158" t="s">
        <v>53</v>
      </c>
      <c r="J1787" s="155" t="s">
        <v>72</v>
      </c>
      <c r="K1787" s="158" t="s">
        <v>55</v>
      </c>
      <c r="L1787" s="190">
        <v>44835</v>
      </c>
      <c r="M1787" s="190">
        <f t="shared" si="25"/>
        <v>44865</v>
      </c>
      <c r="N1787" s="127">
        <v>44841</v>
      </c>
      <c r="O1787" s="127">
        <v>44842</v>
      </c>
      <c r="P1787" s="157" t="s">
        <v>3966</v>
      </c>
      <c r="Q1787" s="157" t="s">
        <v>3608</v>
      </c>
      <c r="R1787" s="155" t="s">
        <v>3967</v>
      </c>
      <c r="S1787" s="155"/>
      <c r="T1787" s="159" t="s">
        <v>75</v>
      </c>
      <c r="U1787" s="155"/>
      <c r="V1787" s="162"/>
    </row>
    <row r="1788" spans="1:22" s="175" customFormat="1" ht="66" hidden="1" customHeight="1" x14ac:dyDescent="0.25">
      <c r="A1788" s="113" t="s">
        <v>10024</v>
      </c>
      <c r="B1788" s="155" t="s">
        <v>3557</v>
      </c>
      <c r="C1788" s="155" t="s">
        <v>3589</v>
      </c>
      <c r="D1788" s="156" t="s">
        <v>3965</v>
      </c>
      <c r="E1788" s="157" t="s">
        <v>605</v>
      </c>
      <c r="F1788" s="90" t="s">
        <v>2463</v>
      </c>
      <c r="G1788" s="158" t="s">
        <v>172</v>
      </c>
      <c r="H1788" s="90" t="s">
        <v>3627</v>
      </c>
      <c r="I1788" s="158" t="s">
        <v>53</v>
      </c>
      <c r="J1788" s="155" t="s">
        <v>72</v>
      </c>
      <c r="K1788" s="158" t="s">
        <v>55</v>
      </c>
      <c r="L1788" s="190">
        <v>44835</v>
      </c>
      <c r="M1788" s="190">
        <f t="shared" si="25"/>
        <v>44865</v>
      </c>
      <c r="N1788" s="127">
        <v>44841</v>
      </c>
      <c r="O1788" s="127">
        <v>44842</v>
      </c>
      <c r="P1788" s="157" t="s">
        <v>3968</v>
      </c>
      <c r="Q1788" s="157" t="s">
        <v>3608</v>
      </c>
      <c r="R1788" s="155" t="s">
        <v>3967</v>
      </c>
      <c r="S1788" s="155"/>
      <c r="T1788" s="159" t="s">
        <v>75</v>
      </c>
      <c r="U1788" s="155"/>
      <c r="V1788" s="162"/>
    </row>
    <row r="1789" spans="1:22" s="175" customFormat="1" ht="66" hidden="1" customHeight="1" x14ac:dyDescent="0.25">
      <c r="A1789" s="113" t="s">
        <v>10024</v>
      </c>
      <c r="B1789" s="155" t="s">
        <v>3557</v>
      </c>
      <c r="C1789" s="155" t="s">
        <v>3589</v>
      </c>
      <c r="D1789" s="156" t="s">
        <v>3965</v>
      </c>
      <c r="E1789" s="157" t="s">
        <v>605</v>
      </c>
      <c r="F1789" s="90" t="s">
        <v>2463</v>
      </c>
      <c r="G1789" s="158" t="s">
        <v>172</v>
      </c>
      <c r="H1789" s="90" t="s">
        <v>3630</v>
      </c>
      <c r="I1789" s="158" t="s">
        <v>53</v>
      </c>
      <c r="J1789" s="155" t="s">
        <v>72</v>
      </c>
      <c r="K1789" s="158" t="s">
        <v>55</v>
      </c>
      <c r="L1789" s="190">
        <v>44835</v>
      </c>
      <c r="M1789" s="190">
        <f t="shared" si="25"/>
        <v>44865</v>
      </c>
      <c r="N1789" s="127">
        <v>44841</v>
      </c>
      <c r="O1789" s="127">
        <v>44842</v>
      </c>
      <c r="P1789" s="157" t="s">
        <v>3969</v>
      </c>
      <c r="Q1789" s="157" t="s">
        <v>3608</v>
      </c>
      <c r="R1789" s="155" t="s">
        <v>3967</v>
      </c>
      <c r="S1789" s="155"/>
      <c r="T1789" s="159" t="s">
        <v>75</v>
      </c>
      <c r="U1789" s="155"/>
      <c r="V1789" s="162"/>
    </row>
    <row r="1790" spans="1:22" s="175" customFormat="1" ht="66" hidden="1" customHeight="1" x14ac:dyDescent="0.25">
      <c r="A1790" s="113" t="s">
        <v>10024</v>
      </c>
      <c r="B1790" s="155" t="s">
        <v>3557</v>
      </c>
      <c r="C1790" s="155" t="s">
        <v>3589</v>
      </c>
      <c r="D1790" s="155" t="s">
        <v>3970</v>
      </c>
      <c r="E1790" s="157" t="s">
        <v>605</v>
      </c>
      <c r="F1790" s="155" t="s">
        <v>2146</v>
      </c>
      <c r="G1790" s="158" t="s">
        <v>172</v>
      </c>
      <c r="H1790" s="90" t="s">
        <v>3816</v>
      </c>
      <c r="I1790" s="158" t="s">
        <v>53</v>
      </c>
      <c r="J1790" s="155" t="s">
        <v>72</v>
      </c>
      <c r="K1790" s="158" t="s">
        <v>55</v>
      </c>
      <c r="L1790" s="190">
        <v>44835</v>
      </c>
      <c r="M1790" s="190">
        <f t="shared" si="25"/>
        <v>44865</v>
      </c>
      <c r="N1790" s="127">
        <v>44842</v>
      </c>
      <c r="O1790" s="127">
        <v>44860</v>
      </c>
      <c r="P1790" s="157" t="s">
        <v>3971</v>
      </c>
      <c r="Q1790" s="157" t="s">
        <v>3608</v>
      </c>
      <c r="R1790" s="155" t="s">
        <v>3972</v>
      </c>
      <c r="S1790" s="155"/>
      <c r="T1790" s="159" t="s">
        <v>75</v>
      </c>
      <c r="U1790" s="155"/>
      <c r="V1790" s="162"/>
    </row>
    <row r="1791" spans="1:22" s="175" customFormat="1" ht="66" hidden="1" customHeight="1" x14ac:dyDescent="0.25">
      <c r="A1791" s="113" t="s">
        <v>10024</v>
      </c>
      <c r="B1791" s="155" t="s">
        <v>3557</v>
      </c>
      <c r="C1791" s="155" t="s">
        <v>3589</v>
      </c>
      <c r="D1791" s="155" t="s">
        <v>3970</v>
      </c>
      <c r="E1791" s="157" t="s">
        <v>605</v>
      </c>
      <c r="F1791" s="155" t="s">
        <v>2146</v>
      </c>
      <c r="G1791" s="158" t="s">
        <v>172</v>
      </c>
      <c r="H1791" s="90" t="s">
        <v>3819</v>
      </c>
      <c r="I1791" s="158" t="s">
        <v>53</v>
      </c>
      <c r="J1791" s="155" t="s">
        <v>72</v>
      </c>
      <c r="K1791" s="158" t="s">
        <v>55</v>
      </c>
      <c r="L1791" s="190">
        <v>44835</v>
      </c>
      <c r="M1791" s="190">
        <f t="shared" si="25"/>
        <v>44865</v>
      </c>
      <c r="N1791" s="127">
        <v>44842</v>
      </c>
      <c r="O1791" s="127">
        <v>44860</v>
      </c>
      <c r="P1791" s="157" t="s">
        <v>3973</v>
      </c>
      <c r="Q1791" s="157" t="s">
        <v>3608</v>
      </c>
      <c r="R1791" s="155" t="s">
        <v>3972</v>
      </c>
      <c r="S1791" s="155"/>
      <c r="T1791" s="159" t="s">
        <v>75</v>
      </c>
      <c r="U1791" s="155"/>
      <c r="V1791" s="162"/>
    </row>
    <row r="1792" spans="1:22" s="175" customFormat="1" ht="66" hidden="1" customHeight="1" x14ac:dyDescent="0.25">
      <c r="A1792" s="113" t="s">
        <v>10024</v>
      </c>
      <c r="B1792" s="155" t="s">
        <v>3557</v>
      </c>
      <c r="C1792" s="155" t="s">
        <v>3589</v>
      </c>
      <c r="D1792" s="155" t="s">
        <v>3970</v>
      </c>
      <c r="E1792" s="157" t="s">
        <v>605</v>
      </c>
      <c r="F1792" s="155" t="s">
        <v>2146</v>
      </c>
      <c r="G1792" s="158" t="s">
        <v>172</v>
      </c>
      <c r="H1792" s="90" t="s">
        <v>3822</v>
      </c>
      <c r="I1792" s="158" t="s">
        <v>53</v>
      </c>
      <c r="J1792" s="155" t="s">
        <v>72</v>
      </c>
      <c r="K1792" s="158" t="s">
        <v>55</v>
      </c>
      <c r="L1792" s="190">
        <v>44835</v>
      </c>
      <c r="M1792" s="190">
        <f t="shared" si="25"/>
        <v>44865</v>
      </c>
      <c r="N1792" s="127">
        <v>44842</v>
      </c>
      <c r="O1792" s="127">
        <v>44860</v>
      </c>
      <c r="P1792" s="157" t="s">
        <v>3974</v>
      </c>
      <c r="Q1792" s="157" t="s">
        <v>3608</v>
      </c>
      <c r="R1792" s="155" t="s">
        <v>3972</v>
      </c>
      <c r="S1792" s="155"/>
      <c r="T1792" s="159" t="s">
        <v>75</v>
      </c>
      <c r="U1792" s="155"/>
      <c r="V1792" s="162"/>
    </row>
    <row r="1793" spans="1:22" s="175" customFormat="1" ht="66" hidden="1" customHeight="1" x14ac:dyDescent="0.25">
      <c r="A1793" s="113" t="s">
        <v>10024</v>
      </c>
      <c r="B1793" s="155" t="s">
        <v>3557</v>
      </c>
      <c r="C1793" s="155" t="s">
        <v>3589</v>
      </c>
      <c r="D1793" s="155" t="s">
        <v>3970</v>
      </c>
      <c r="E1793" s="157" t="s">
        <v>605</v>
      </c>
      <c r="F1793" s="155" t="s">
        <v>2146</v>
      </c>
      <c r="G1793" s="158" t="s">
        <v>172</v>
      </c>
      <c r="H1793" s="90" t="s">
        <v>3824</v>
      </c>
      <c r="I1793" s="158" t="s">
        <v>53</v>
      </c>
      <c r="J1793" s="155" t="s">
        <v>72</v>
      </c>
      <c r="K1793" s="158" t="s">
        <v>55</v>
      </c>
      <c r="L1793" s="190">
        <v>44835</v>
      </c>
      <c r="M1793" s="190">
        <f t="shared" si="25"/>
        <v>44865</v>
      </c>
      <c r="N1793" s="127">
        <v>44842</v>
      </c>
      <c r="O1793" s="127">
        <v>44860</v>
      </c>
      <c r="P1793" s="157" t="s">
        <v>3975</v>
      </c>
      <c r="Q1793" s="157" t="s">
        <v>3608</v>
      </c>
      <c r="R1793" s="155" t="s">
        <v>3972</v>
      </c>
      <c r="S1793" s="155"/>
      <c r="T1793" s="159" t="s">
        <v>75</v>
      </c>
      <c r="U1793" s="155"/>
      <c r="V1793" s="162"/>
    </row>
    <row r="1794" spans="1:22" s="175" customFormat="1" ht="66" hidden="1" customHeight="1" x14ac:dyDescent="0.25">
      <c r="A1794" s="89" t="s">
        <v>10024</v>
      </c>
      <c r="B1794" s="90" t="s">
        <v>3557</v>
      </c>
      <c r="C1794" s="90" t="s">
        <v>3589</v>
      </c>
      <c r="D1794" s="90" t="s">
        <v>3976</v>
      </c>
      <c r="E1794" s="92" t="s">
        <v>605</v>
      </c>
      <c r="F1794" s="90" t="s">
        <v>3977</v>
      </c>
      <c r="G1794" s="93" t="s">
        <v>75</v>
      </c>
      <c r="H1794" s="90"/>
      <c r="I1794" s="93" t="s">
        <v>53</v>
      </c>
      <c r="J1794" s="90" t="s">
        <v>72</v>
      </c>
      <c r="K1794" s="93" t="s">
        <v>55</v>
      </c>
      <c r="L1794" s="114">
        <v>43983</v>
      </c>
      <c r="M1794" s="114">
        <v>44012</v>
      </c>
      <c r="N1794" s="94">
        <v>43985</v>
      </c>
      <c r="O1794" s="94">
        <v>43985</v>
      </c>
      <c r="P1794" s="92" t="s">
        <v>3978</v>
      </c>
      <c r="Q1794" s="92"/>
      <c r="R1794" s="90" t="s">
        <v>3979</v>
      </c>
      <c r="S1794" s="90"/>
      <c r="T1794" s="95" t="s">
        <v>75</v>
      </c>
      <c r="U1794" s="90"/>
      <c r="V1794" s="132"/>
    </row>
    <row r="1795" spans="1:22" s="175" customFormat="1" ht="66" hidden="1" customHeight="1" x14ac:dyDescent="0.25">
      <c r="A1795" s="89" t="s">
        <v>10024</v>
      </c>
      <c r="B1795" s="90" t="s">
        <v>3557</v>
      </c>
      <c r="C1795" s="90" t="s">
        <v>3589</v>
      </c>
      <c r="D1795" s="90" t="s">
        <v>3980</v>
      </c>
      <c r="E1795" s="92" t="s">
        <v>605</v>
      </c>
      <c r="F1795" s="90" t="s">
        <v>3977</v>
      </c>
      <c r="G1795" s="93" t="s">
        <v>75</v>
      </c>
      <c r="H1795" s="90"/>
      <c r="I1795" s="93" t="s">
        <v>53</v>
      </c>
      <c r="J1795" s="90" t="s">
        <v>72</v>
      </c>
      <c r="K1795" s="93" t="s">
        <v>55</v>
      </c>
      <c r="L1795" s="114">
        <v>44166</v>
      </c>
      <c r="M1795" s="114">
        <v>44195</v>
      </c>
      <c r="N1795" s="94">
        <v>44174</v>
      </c>
      <c r="O1795" s="94">
        <v>44174</v>
      </c>
      <c r="P1795" s="92" t="s">
        <v>3981</v>
      </c>
      <c r="Q1795" s="92"/>
      <c r="R1795" s="90" t="s">
        <v>3982</v>
      </c>
      <c r="S1795" s="90"/>
      <c r="T1795" s="95" t="s">
        <v>66</v>
      </c>
      <c r="U1795" s="90"/>
      <c r="V1795" s="132"/>
    </row>
    <row r="1796" spans="1:22" s="175" customFormat="1" ht="66" hidden="1" customHeight="1" x14ac:dyDescent="0.25">
      <c r="A1796" s="89" t="s">
        <v>10024</v>
      </c>
      <c r="B1796" s="90" t="s">
        <v>3557</v>
      </c>
      <c r="C1796" s="90" t="s">
        <v>3589</v>
      </c>
      <c r="D1796" s="90" t="s">
        <v>3983</v>
      </c>
      <c r="E1796" s="92" t="s">
        <v>605</v>
      </c>
      <c r="F1796" s="90" t="s">
        <v>3977</v>
      </c>
      <c r="G1796" s="93" t="s">
        <v>75</v>
      </c>
      <c r="H1796" s="90"/>
      <c r="I1796" s="93" t="s">
        <v>53</v>
      </c>
      <c r="J1796" s="90" t="s">
        <v>72</v>
      </c>
      <c r="K1796" s="93" t="s">
        <v>55</v>
      </c>
      <c r="L1796" s="114">
        <v>44348</v>
      </c>
      <c r="M1796" s="114">
        <v>44377</v>
      </c>
      <c r="N1796" s="94">
        <v>44362</v>
      </c>
      <c r="O1796" s="94">
        <v>44362</v>
      </c>
      <c r="P1796" s="92" t="s">
        <v>3984</v>
      </c>
      <c r="Q1796" s="92"/>
      <c r="R1796" s="90" t="s">
        <v>3985</v>
      </c>
      <c r="S1796" s="90"/>
      <c r="T1796" s="95" t="s">
        <v>66</v>
      </c>
      <c r="U1796" s="90"/>
      <c r="V1796" s="132"/>
    </row>
    <row r="1797" spans="1:22" s="175" customFormat="1" ht="66" hidden="1" customHeight="1" x14ac:dyDescent="0.25">
      <c r="A1797" s="89" t="s">
        <v>10024</v>
      </c>
      <c r="B1797" s="90" t="s">
        <v>3557</v>
      </c>
      <c r="C1797" s="90" t="s">
        <v>3589</v>
      </c>
      <c r="D1797" s="90" t="s">
        <v>3986</v>
      </c>
      <c r="E1797" s="92" t="s">
        <v>605</v>
      </c>
      <c r="F1797" s="90" t="s">
        <v>3977</v>
      </c>
      <c r="G1797" s="93" t="s">
        <v>75</v>
      </c>
      <c r="H1797" s="90"/>
      <c r="I1797" s="93" t="s">
        <v>53</v>
      </c>
      <c r="J1797" s="90" t="s">
        <v>72</v>
      </c>
      <c r="K1797" s="93" t="s">
        <v>55</v>
      </c>
      <c r="L1797" s="114">
        <v>44531</v>
      </c>
      <c r="M1797" s="114">
        <v>44560</v>
      </c>
      <c r="N1797" s="94">
        <v>44533</v>
      </c>
      <c r="O1797" s="94">
        <v>44534</v>
      </c>
      <c r="P1797" s="96" t="s">
        <v>3987</v>
      </c>
      <c r="Q1797" s="92" t="s">
        <v>3608</v>
      </c>
      <c r="R1797" s="90" t="s">
        <v>3934</v>
      </c>
      <c r="S1797" s="90"/>
      <c r="T1797" s="95" t="s">
        <v>75</v>
      </c>
      <c r="U1797" s="90"/>
      <c r="V1797" s="132"/>
    </row>
    <row r="1798" spans="1:22" s="175" customFormat="1" ht="66" hidden="1" customHeight="1" x14ac:dyDescent="0.25">
      <c r="A1798" s="89" t="s">
        <v>10024</v>
      </c>
      <c r="B1798" s="90" t="s">
        <v>3557</v>
      </c>
      <c r="C1798" s="90" t="s">
        <v>3589</v>
      </c>
      <c r="D1798" s="90" t="s">
        <v>3988</v>
      </c>
      <c r="E1798" s="92" t="s">
        <v>605</v>
      </c>
      <c r="F1798" s="90" t="s">
        <v>3977</v>
      </c>
      <c r="G1798" s="93" t="s">
        <v>75</v>
      </c>
      <c r="H1798" s="90"/>
      <c r="I1798" s="93" t="s">
        <v>53</v>
      </c>
      <c r="J1798" s="90" t="s">
        <v>72</v>
      </c>
      <c r="K1798" s="93" t="s">
        <v>55</v>
      </c>
      <c r="L1798" s="114">
        <v>44713</v>
      </c>
      <c r="M1798" s="114">
        <v>44742</v>
      </c>
      <c r="N1798" s="94">
        <v>44726</v>
      </c>
      <c r="O1798" s="94">
        <v>44730</v>
      </c>
      <c r="P1798" s="96" t="s">
        <v>3989</v>
      </c>
      <c r="Q1798" s="92" t="s">
        <v>3776</v>
      </c>
      <c r="R1798" s="90" t="s">
        <v>3990</v>
      </c>
      <c r="S1798" s="90"/>
      <c r="T1798" s="95" t="s">
        <v>66</v>
      </c>
      <c r="U1798" s="90"/>
      <c r="V1798" s="132"/>
    </row>
    <row r="1799" spans="1:22" s="175" customFormat="1" ht="66" hidden="1" customHeight="1" x14ac:dyDescent="0.25">
      <c r="A1799" s="89" t="s">
        <v>10024</v>
      </c>
      <c r="B1799" s="90" t="s">
        <v>3557</v>
      </c>
      <c r="C1799" s="90" t="s">
        <v>3589</v>
      </c>
      <c r="D1799" s="90" t="s">
        <v>3991</v>
      </c>
      <c r="E1799" s="92" t="s">
        <v>605</v>
      </c>
      <c r="F1799" s="90" t="s">
        <v>2382</v>
      </c>
      <c r="G1799" s="93" t="s">
        <v>75</v>
      </c>
      <c r="H1799" s="90"/>
      <c r="I1799" s="93" t="s">
        <v>53</v>
      </c>
      <c r="J1799" s="90" t="s">
        <v>72</v>
      </c>
      <c r="K1799" s="93" t="s">
        <v>55</v>
      </c>
      <c r="L1799" s="114">
        <v>43983</v>
      </c>
      <c r="M1799" s="114">
        <v>44012</v>
      </c>
      <c r="N1799" s="94">
        <v>43986</v>
      </c>
      <c r="O1799" s="94">
        <v>43986</v>
      </c>
      <c r="P1799" s="92" t="s">
        <v>3992</v>
      </c>
      <c r="Q1799" s="92"/>
      <c r="R1799" s="90" t="s">
        <v>3993</v>
      </c>
      <c r="S1799" s="90"/>
      <c r="T1799" s="95" t="s">
        <v>75</v>
      </c>
      <c r="U1799" s="90"/>
      <c r="V1799" s="132"/>
    </row>
    <row r="1800" spans="1:22" s="175" customFormat="1" ht="66" hidden="1" customHeight="1" x14ac:dyDescent="0.25">
      <c r="A1800" s="89" t="s">
        <v>10024</v>
      </c>
      <c r="B1800" s="90" t="s">
        <v>3557</v>
      </c>
      <c r="C1800" s="90" t="s">
        <v>3589</v>
      </c>
      <c r="D1800" s="90" t="s">
        <v>3994</v>
      </c>
      <c r="E1800" s="92" t="s">
        <v>605</v>
      </c>
      <c r="F1800" s="90" t="s">
        <v>2382</v>
      </c>
      <c r="G1800" s="93" t="s">
        <v>75</v>
      </c>
      <c r="H1800" s="90"/>
      <c r="I1800" s="93" t="s">
        <v>53</v>
      </c>
      <c r="J1800" s="90" t="s">
        <v>72</v>
      </c>
      <c r="K1800" s="93" t="s">
        <v>55</v>
      </c>
      <c r="L1800" s="114">
        <v>44166</v>
      </c>
      <c r="M1800" s="114">
        <v>44195</v>
      </c>
      <c r="N1800" s="94">
        <v>44172</v>
      </c>
      <c r="O1800" s="94">
        <v>44173</v>
      </c>
      <c r="P1800" s="96" t="s">
        <v>3995</v>
      </c>
      <c r="Q1800" s="92" t="s">
        <v>3996</v>
      </c>
      <c r="R1800" s="90" t="s">
        <v>3997</v>
      </c>
      <c r="S1800" s="90"/>
      <c r="T1800" s="95" t="s">
        <v>66</v>
      </c>
      <c r="U1800" s="90"/>
      <c r="V1800" s="132"/>
    </row>
    <row r="1801" spans="1:22" s="175" customFormat="1" ht="66" hidden="1" customHeight="1" x14ac:dyDescent="0.25">
      <c r="A1801" s="89" t="s">
        <v>10024</v>
      </c>
      <c r="B1801" s="90" t="s">
        <v>3557</v>
      </c>
      <c r="C1801" s="90" t="s">
        <v>3589</v>
      </c>
      <c r="D1801" s="90" t="s">
        <v>3998</v>
      </c>
      <c r="E1801" s="92" t="s">
        <v>605</v>
      </c>
      <c r="F1801" s="90" t="s">
        <v>2382</v>
      </c>
      <c r="G1801" s="93" t="s">
        <v>75</v>
      </c>
      <c r="H1801" s="90"/>
      <c r="I1801" s="93" t="s">
        <v>53</v>
      </c>
      <c r="J1801" s="90" t="s">
        <v>72</v>
      </c>
      <c r="K1801" s="93" t="s">
        <v>55</v>
      </c>
      <c r="L1801" s="114">
        <v>44348</v>
      </c>
      <c r="M1801" s="114">
        <v>44377</v>
      </c>
      <c r="N1801" s="94">
        <v>44364</v>
      </c>
      <c r="O1801" s="94">
        <v>44365</v>
      </c>
      <c r="P1801" s="92" t="s">
        <v>3999</v>
      </c>
      <c r="Q1801" s="92"/>
      <c r="R1801" s="90" t="s">
        <v>3985</v>
      </c>
      <c r="S1801" s="90"/>
      <c r="T1801" s="95" t="s">
        <v>66</v>
      </c>
      <c r="U1801" s="90"/>
      <c r="V1801" s="132"/>
    </row>
    <row r="1802" spans="1:22" s="175" customFormat="1" ht="66" hidden="1" customHeight="1" x14ac:dyDescent="0.25">
      <c r="A1802" s="89" t="s">
        <v>10024</v>
      </c>
      <c r="B1802" s="90" t="s">
        <v>3557</v>
      </c>
      <c r="C1802" s="90" t="s">
        <v>3589</v>
      </c>
      <c r="D1802" s="90" t="s">
        <v>4000</v>
      </c>
      <c r="E1802" s="92" t="s">
        <v>605</v>
      </c>
      <c r="F1802" s="90" t="s">
        <v>2382</v>
      </c>
      <c r="G1802" s="93" t="s">
        <v>75</v>
      </c>
      <c r="H1802" s="90"/>
      <c r="I1802" s="93" t="s">
        <v>53</v>
      </c>
      <c r="J1802" s="90" t="s">
        <v>72</v>
      </c>
      <c r="K1802" s="93" t="s">
        <v>55</v>
      </c>
      <c r="L1802" s="114">
        <v>44531</v>
      </c>
      <c r="M1802" s="114">
        <v>44560</v>
      </c>
      <c r="N1802" s="94">
        <v>44532</v>
      </c>
      <c r="O1802" s="94">
        <v>44534</v>
      </c>
      <c r="P1802" s="96" t="s">
        <v>4001</v>
      </c>
      <c r="Q1802" s="92" t="s">
        <v>3608</v>
      </c>
      <c r="R1802" s="90" t="s">
        <v>3934</v>
      </c>
      <c r="S1802" s="90"/>
      <c r="T1802" s="95" t="s">
        <v>75</v>
      </c>
      <c r="U1802" s="90"/>
      <c r="V1802" s="132"/>
    </row>
    <row r="1803" spans="1:22" s="175" customFormat="1" ht="66" hidden="1" customHeight="1" x14ac:dyDescent="0.25">
      <c r="A1803" s="89" t="s">
        <v>10024</v>
      </c>
      <c r="B1803" s="90" t="s">
        <v>3557</v>
      </c>
      <c r="C1803" s="90" t="s">
        <v>3589</v>
      </c>
      <c r="D1803" s="90" t="s">
        <v>4002</v>
      </c>
      <c r="E1803" s="92" t="s">
        <v>605</v>
      </c>
      <c r="F1803" s="90" t="s">
        <v>2382</v>
      </c>
      <c r="G1803" s="93" t="s">
        <v>75</v>
      </c>
      <c r="H1803" s="90"/>
      <c r="I1803" s="93" t="s">
        <v>53</v>
      </c>
      <c r="J1803" s="90" t="s">
        <v>72</v>
      </c>
      <c r="K1803" s="93" t="s">
        <v>55</v>
      </c>
      <c r="L1803" s="114">
        <v>44713</v>
      </c>
      <c r="M1803" s="114">
        <v>44742</v>
      </c>
      <c r="N1803" s="94">
        <v>44728</v>
      </c>
      <c r="O1803" s="94">
        <v>44730</v>
      </c>
      <c r="P1803" s="96" t="s">
        <v>4003</v>
      </c>
      <c r="Q1803" s="92" t="s">
        <v>3776</v>
      </c>
      <c r="R1803" s="90" t="s">
        <v>3990</v>
      </c>
      <c r="S1803" s="90"/>
      <c r="T1803" s="95" t="s">
        <v>66</v>
      </c>
      <c r="U1803" s="90"/>
      <c r="V1803" s="132"/>
    </row>
    <row r="1804" spans="1:22" s="175" customFormat="1" ht="66" hidden="1" customHeight="1" x14ac:dyDescent="0.25">
      <c r="A1804" s="89" t="s">
        <v>10024</v>
      </c>
      <c r="B1804" s="90" t="s">
        <v>3557</v>
      </c>
      <c r="C1804" s="91" t="s">
        <v>59</v>
      </c>
      <c r="D1804" s="91" t="s">
        <v>59</v>
      </c>
      <c r="E1804" s="92" t="s">
        <v>4004</v>
      </c>
      <c r="F1804" s="90" t="s">
        <v>521</v>
      </c>
      <c r="G1804" s="93" t="s">
        <v>52</v>
      </c>
      <c r="H1804" s="90"/>
      <c r="I1804" s="93" t="s">
        <v>53</v>
      </c>
      <c r="J1804" s="90" t="s">
        <v>62</v>
      </c>
      <c r="K1804" s="93" t="s">
        <v>63</v>
      </c>
      <c r="L1804" s="114">
        <v>43894</v>
      </c>
      <c r="M1804" s="114">
        <v>43894</v>
      </c>
      <c r="N1804" s="94">
        <v>43894</v>
      </c>
      <c r="O1804" s="94">
        <v>43894</v>
      </c>
      <c r="P1804" s="92" t="s">
        <v>4005</v>
      </c>
      <c r="Q1804" s="92"/>
      <c r="R1804" s="90" t="s">
        <v>392</v>
      </c>
      <c r="S1804" s="90"/>
      <c r="T1804" s="95"/>
      <c r="U1804" s="90" t="s">
        <v>58</v>
      </c>
      <c r="V1804" s="132"/>
    </row>
    <row r="1805" spans="1:22" s="175" customFormat="1" ht="66" hidden="1" customHeight="1" x14ac:dyDescent="0.25">
      <c r="A1805" s="89" t="s">
        <v>10024</v>
      </c>
      <c r="B1805" s="90" t="s">
        <v>3557</v>
      </c>
      <c r="C1805" s="90" t="s">
        <v>59</v>
      </c>
      <c r="D1805" s="90" t="s">
        <v>59</v>
      </c>
      <c r="E1805" s="92" t="s">
        <v>4006</v>
      </c>
      <c r="F1805" s="90" t="s">
        <v>521</v>
      </c>
      <c r="G1805" s="93" t="s">
        <v>52</v>
      </c>
      <c r="H1805" s="90"/>
      <c r="I1805" s="93" t="s">
        <v>53</v>
      </c>
      <c r="J1805" s="90" t="s">
        <v>62</v>
      </c>
      <c r="K1805" s="93" t="s">
        <v>63</v>
      </c>
      <c r="L1805" s="114">
        <v>43894</v>
      </c>
      <c r="M1805" s="114">
        <v>43894</v>
      </c>
      <c r="N1805" s="94">
        <v>43894</v>
      </c>
      <c r="O1805" s="94">
        <v>43894</v>
      </c>
      <c r="P1805" s="96" t="s">
        <v>4007</v>
      </c>
      <c r="Q1805" s="92"/>
      <c r="R1805" s="90" t="s">
        <v>392</v>
      </c>
      <c r="S1805" s="90"/>
      <c r="T1805" s="95"/>
      <c r="U1805" s="90" t="s">
        <v>58</v>
      </c>
      <c r="V1805" s="132"/>
    </row>
    <row r="1806" spans="1:22" s="175" customFormat="1" ht="66" hidden="1" customHeight="1" x14ac:dyDescent="0.25">
      <c r="A1806" s="89" t="s">
        <v>10024</v>
      </c>
      <c r="B1806" s="90" t="s">
        <v>3557</v>
      </c>
      <c r="C1806" s="90" t="s">
        <v>59</v>
      </c>
      <c r="D1806" s="90" t="s">
        <v>59</v>
      </c>
      <c r="E1806" s="92" t="s">
        <v>4008</v>
      </c>
      <c r="F1806" s="90" t="s">
        <v>521</v>
      </c>
      <c r="G1806" s="93" t="s">
        <v>52</v>
      </c>
      <c r="H1806" s="90"/>
      <c r="I1806" s="93" t="s">
        <v>53</v>
      </c>
      <c r="J1806" s="90" t="s">
        <v>62</v>
      </c>
      <c r="K1806" s="93" t="s">
        <v>63</v>
      </c>
      <c r="L1806" s="114">
        <v>43883</v>
      </c>
      <c r="M1806" s="114">
        <v>43883</v>
      </c>
      <c r="N1806" s="94">
        <v>43883</v>
      </c>
      <c r="O1806" s="94">
        <v>43883</v>
      </c>
      <c r="P1806" s="96" t="s">
        <v>4009</v>
      </c>
      <c r="Q1806" s="92"/>
      <c r="R1806" s="90" t="s">
        <v>392</v>
      </c>
      <c r="S1806" s="90"/>
      <c r="T1806" s="95"/>
      <c r="U1806" s="90" t="s">
        <v>58</v>
      </c>
      <c r="V1806" s="132"/>
    </row>
    <row r="1807" spans="1:22" s="175" customFormat="1" ht="66" hidden="1" customHeight="1" x14ac:dyDescent="0.25">
      <c r="A1807" s="89" t="s">
        <v>10024</v>
      </c>
      <c r="B1807" s="90" t="s">
        <v>3557</v>
      </c>
      <c r="C1807" s="90" t="s">
        <v>59</v>
      </c>
      <c r="D1807" s="90" t="s">
        <v>59</v>
      </c>
      <c r="E1807" s="92" t="s">
        <v>4010</v>
      </c>
      <c r="F1807" s="90" t="s">
        <v>521</v>
      </c>
      <c r="G1807" s="93" t="s">
        <v>52</v>
      </c>
      <c r="H1807" s="90"/>
      <c r="I1807" s="93" t="s">
        <v>53</v>
      </c>
      <c r="J1807" s="90" t="s">
        <v>62</v>
      </c>
      <c r="K1807" s="93" t="s">
        <v>63</v>
      </c>
      <c r="L1807" s="114">
        <v>43885</v>
      </c>
      <c r="M1807" s="114">
        <v>43885</v>
      </c>
      <c r="N1807" s="94">
        <v>43885</v>
      </c>
      <c r="O1807" s="94">
        <v>43885</v>
      </c>
      <c r="P1807" s="96" t="s">
        <v>4011</v>
      </c>
      <c r="Q1807" s="90" t="s">
        <v>4012</v>
      </c>
      <c r="R1807" s="90" t="s">
        <v>392</v>
      </c>
      <c r="S1807" s="90"/>
      <c r="T1807" s="95"/>
      <c r="U1807" s="90" t="s">
        <v>58</v>
      </c>
      <c r="V1807" s="132"/>
    </row>
    <row r="1808" spans="1:22" s="175" customFormat="1" ht="66" hidden="1" customHeight="1" x14ac:dyDescent="0.25">
      <c r="A1808" s="89" t="s">
        <v>10024</v>
      </c>
      <c r="B1808" s="90" t="s">
        <v>3557</v>
      </c>
      <c r="C1808" s="91" t="s">
        <v>4013</v>
      </c>
      <c r="D1808" s="91" t="s">
        <v>4013</v>
      </c>
      <c r="E1808" s="92" t="s">
        <v>4014</v>
      </c>
      <c r="F1808" s="90" t="s">
        <v>629</v>
      </c>
      <c r="G1808" s="93" t="s">
        <v>52</v>
      </c>
      <c r="H1808" s="90"/>
      <c r="I1808" s="93" t="s">
        <v>53</v>
      </c>
      <c r="J1808" s="90" t="s">
        <v>54</v>
      </c>
      <c r="K1808" s="93" t="s">
        <v>55</v>
      </c>
      <c r="L1808" s="114">
        <v>43921</v>
      </c>
      <c r="M1808" s="114">
        <f>L1808+40</f>
        <v>43961</v>
      </c>
      <c r="N1808" s="94">
        <v>43945</v>
      </c>
      <c r="O1808" s="94">
        <v>43946</v>
      </c>
      <c r="P1808" s="92" t="s">
        <v>4015</v>
      </c>
      <c r="Q1808" s="92"/>
      <c r="R1808" s="90" t="s">
        <v>381</v>
      </c>
      <c r="S1808" s="90"/>
      <c r="T1808" s="95" t="s">
        <v>110</v>
      </c>
      <c r="U1808" s="90"/>
      <c r="V1808" s="131"/>
    </row>
    <row r="1809" spans="1:22" s="175" customFormat="1" ht="66" hidden="1" customHeight="1" x14ac:dyDescent="0.25">
      <c r="A1809" s="89" t="s">
        <v>10024</v>
      </c>
      <c r="B1809" s="90" t="s">
        <v>3557</v>
      </c>
      <c r="C1809" s="90" t="s">
        <v>59</v>
      </c>
      <c r="D1809" s="90" t="s">
        <v>59</v>
      </c>
      <c r="E1809" s="92" t="s">
        <v>4016</v>
      </c>
      <c r="F1809" s="90" t="s">
        <v>629</v>
      </c>
      <c r="G1809" s="93" t="s">
        <v>52</v>
      </c>
      <c r="H1809" s="90"/>
      <c r="I1809" s="93" t="s">
        <v>53</v>
      </c>
      <c r="J1809" s="90" t="s">
        <v>54</v>
      </c>
      <c r="K1809" s="93" t="s">
        <v>63</v>
      </c>
      <c r="L1809" s="114">
        <v>43982</v>
      </c>
      <c r="M1809" s="114">
        <v>43982</v>
      </c>
      <c r="N1809" s="94">
        <v>43982</v>
      </c>
      <c r="O1809" s="94">
        <v>43982</v>
      </c>
      <c r="P1809" s="96" t="s">
        <v>4017</v>
      </c>
      <c r="Q1809" s="92" t="s">
        <v>4018</v>
      </c>
      <c r="R1809" s="90" t="s">
        <v>392</v>
      </c>
      <c r="S1809" s="90"/>
      <c r="T1809" s="95"/>
      <c r="U1809" s="90"/>
      <c r="V1809" s="164" t="s">
        <v>9837</v>
      </c>
    </row>
    <row r="1810" spans="1:22" s="175" customFormat="1" ht="66" hidden="1" customHeight="1" x14ac:dyDescent="0.25">
      <c r="A1810" s="89" t="s">
        <v>10024</v>
      </c>
      <c r="B1810" s="90" t="s">
        <v>3557</v>
      </c>
      <c r="C1810" s="90" t="s">
        <v>59</v>
      </c>
      <c r="D1810" s="90" t="s">
        <v>59</v>
      </c>
      <c r="E1810" s="92" t="s">
        <v>4019</v>
      </c>
      <c r="F1810" s="90" t="s">
        <v>3605</v>
      </c>
      <c r="G1810" s="93" t="s">
        <v>52</v>
      </c>
      <c r="H1810" s="90"/>
      <c r="I1810" s="93" t="s">
        <v>53</v>
      </c>
      <c r="J1810" s="90" t="s">
        <v>54</v>
      </c>
      <c r="K1810" s="93" t="s">
        <v>63</v>
      </c>
      <c r="L1810" s="114">
        <v>43991</v>
      </c>
      <c r="M1810" s="114">
        <v>43991</v>
      </c>
      <c r="N1810" s="94">
        <v>43991</v>
      </c>
      <c r="O1810" s="94">
        <v>43991</v>
      </c>
      <c r="P1810" s="96" t="s">
        <v>4020</v>
      </c>
      <c r="Q1810" s="92"/>
      <c r="R1810" s="90" t="s">
        <v>4021</v>
      </c>
      <c r="S1810" s="90"/>
      <c r="T1810" s="95"/>
      <c r="U1810" s="90"/>
      <c r="V1810" s="164" t="s">
        <v>9837</v>
      </c>
    </row>
    <row r="1811" spans="1:22" s="175" customFormat="1" ht="66" hidden="1" customHeight="1" x14ac:dyDescent="0.25">
      <c r="A1811" s="89" t="s">
        <v>10024</v>
      </c>
      <c r="B1811" s="90" t="s">
        <v>3557</v>
      </c>
      <c r="C1811" s="167" t="s">
        <v>4022</v>
      </c>
      <c r="D1811" s="167" t="s">
        <v>4022</v>
      </c>
      <c r="E1811" s="126" t="s">
        <v>4023</v>
      </c>
      <c r="F1811" s="90" t="s">
        <v>2146</v>
      </c>
      <c r="G1811" s="93" t="s">
        <v>52</v>
      </c>
      <c r="H1811" s="90"/>
      <c r="I1811" s="93">
        <v>1</v>
      </c>
      <c r="J1811" s="90" t="s">
        <v>54</v>
      </c>
      <c r="K1811" s="93" t="s">
        <v>55</v>
      </c>
      <c r="L1811" s="114">
        <v>44471</v>
      </c>
      <c r="M1811" s="114">
        <v>44471</v>
      </c>
      <c r="N1811" s="94">
        <v>44471</v>
      </c>
      <c r="O1811" s="94">
        <v>44473</v>
      </c>
      <c r="P1811" s="96" t="s">
        <v>4024</v>
      </c>
      <c r="Q1811" s="92"/>
      <c r="R1811" s="90" t="s">
        <v>4025</v>
      </c>
      <c r="S1811" s="90"/>
      <c r="T1811" s="95" t="s">
        <v>66</v>
      </c>
      <c r="U1811" s="90"/>
      <c r="V1811" s="131"/>
    </row>
    <row r="1812" spans="1:22" s="175" customFormat="1" ht="66" hidden="1" customHeight="1" x14ac:dyDescent="0.25">
      <c r="A1812" s="89" t="s">
        <v>10024</v>
      </c>
      <c r="B1812" s="90" t="s">
        <v>3557</v>
      </c>
      <c r="C1812" s="90" t="s">
        <v>59</v>
      </c>
      <c r="D1812" s="90" t="s">
        <v>59</v>
      </c>
      <c r="E1812" s="92" t="s">
        <v>211</v>
      </c>
      <c r="F1812" s="90" t="s">
        <v>3605</v>
      </c>
      <c r="G1812" s="93" t="s">
        <v>52</v>
      </c>
      <c r="H1812" s="90"/>
      <c r="I1812" s="93">
        <v>1</v>
      </c>
      <c r="J1812" s="90" t="s">
        <v>62</v>
      </c>
      <c r="K1812" s="93" t="s">
        <v>63</v>
      </c>
      <c r="L1812" s="114">
        <v>44044</v>
      </c>
      <c r="M1812" s="114">
        <v>44044</v>
      </c>
      <c r="N1812" s="94">
        <v>44044</v>
      </c>
      <c r="O1812" s="94">
        <v>44044</v>
      </c>
      <c r="P1812" s="96" t="s">
        <v>4026</v>
      </c>
      <c r="Q1812" s="92"/>
      <c r="R1812" s="90" t="s">
        <v>4027</v>
      </c>
      <c r="S1812" s="90"/>
      <c r="T1812" s="95" t="s">
        <v>66</v>
      </c>
      <c r="U1812" s="90"/>
      <c r="V1812" s="131"/>
    </row>
    <row r="1813" spans="1:22" s="175" customFormat="1" ht="66" hidden="1" customHeight="1" x14ac:dyDescent="0.25">
      <c r="A1813" s="89" t="s">
        <v>10024</v>
      </c>
      <c r="B1813" s="90" t="s">
        <v>3557</v>
      </c>
      <c r="C1813" s="90" t="s">
        <v>59</v>
      </c>
      <c r="D1813" s="90" t="s">
        <v>59</v>
      </c>
      <c r="E1813" s="92" t="s">
        <v>211</v>
      </c>
      <c r="F1813" s="90" t="s">
        <v>2146</v>
      </c>
      <c r="G1813" s="93" t="s">
        <v>52</v>
      </c>
      <c r="H1813" s="90"/>
      <c r="I1813" s="93">
        <v>1</v>
      </c>
      <c r="J1813" s="90" t="s">
        <v>62</v>
      </c>
      <c r="K1813" s="93" t="s">
        <v>63</v>
      </c>
      <c r="L1813" s="114">
        <v>44049</v>
      </c>
      <c r="M1813" s="114">
        <v>44049</v>
      </c>
      <c r="N1813" s="94">
        <v>44049</v>
      </c>
      <c r="O1813" s="94">
        <v>44049</v>
      </c>
      <c r="P1813" s="96" t="s">
        <v>4028</v>
      </c>
      <c r="Q1813" s="92"/>
      <c r="R1813" s="90" t="s">
        <v>2402</v>
      </c>
      <c r="S1813" s="90"/>
      <c r="T1813" s="95" t="s">
        <v>66</v>
      </c>
      <c r="U1813" s="90"/>
      <c r="V1813" s="131"/>
    </row>
    <row r="1814" spans="1:22" s="175" customFormat="1" ht="66" hidden="1" customHeight="1" x14ac:dyDescent="0.25">
      <c r="A1814" s="89" t="s">
        <v>10024</v>
      </c>
      <c r="B1814" s="90" t="s">
        <v>3557</v>
      </c>
      <c r="C1814" s="90" t="s">
        <v>4029</v>
      </c>
      <c r="D1814" s="90" t="s">
        <v>4029</v>
      </c>
      <c r="E1814" s="92" t="s">
        <v>4030</v>
      </c>
      <c r="F1814" s="90" t="s">
        <v>629</v>
      </c>
      <c r="G1814" s="93" t="s">
        <v>52</v>
      </c>
      <c r="H1814" s="90"/>
      <c r="I1814" s="93">
        <v>1</v>
      </c>
      <c r="J1814" s="90" t="s">
        <v>54</v>
      </c>
      <c r="K1814" s="93" t="s">
        <v>55</v>
      </c>
      <c r="L1814" s="114">
        <v>44044</v>
      </c>
      <c r="M1814" s="114">
        <f>EOMONTH(L1814,0)</f>
        <v>44074</v>
      </c>
      <c r="N1814" s="94">
        <v>44054</v>
      </c>
      <c r="O1814" s="94">
        <v>44054</v>
      </c>
      <c r="P1814" s="96" t="s">
        <v>4031</v>
      </c>
      <c r="Q1814" s="92"/>
      <c r="R1814" s="90" t="s">
        <v>392</v>
      </c>
      <c r="S1814" s="90"/>
      <c r="T1814" s="95" t="s">
        <v>66</v>
      </c>
      <c r="U1814" s="90"/>
      <c r="V1814" s="131"/>
    </row>
    <row r="1815" spans="1:22" s="175" customFormat="1" ht="66" hidden="1" customHeight="1" x14ac:dyDescent="0.25">
      <c r="A1815" s="89" t="s">
        <v>10024</v>
      </c>
      <c r="B1815" s="90" t="s">
        <v>3557</v>
      </c>
      <c r="C1815" s="90" t="s">
        <v>59</v>
      </c>
      <c r="D1815" s="90" t="s">
        <v>59</v>
      </c>
      <c r="E1815" s="92" t="s">
        <v>211</v>
      </c>
      <c r="F1815" s="90" t="s">
        <v>2146</v>
      </c>
      <c r="G1815" s="93" t="s">
        <v>52</v>
      </c>
      <c r="H1815" s="90"/>
      <c r="I1815" s="93">
        <v>1</v>
      </c>
      <c r="J1815" s="90" t="s">
        <v>62</v>
      </c>
      <c r="K1815" s="93" t="s">
        <v>63</v>
      </c>
      <c r="L1815" s="190">
        <v>44082</v>
      </c>
      <c r="M1815" s="190">
        <v>44082</v>
      </c>
      <c r="N1815" s="127">
        <v>44082</v>
      </c>
      <c r="O1815" s="127">
        <v>44082</v>
      </c>
      <c r="P1815" s="96" t="s">
        <v>4032</v>
      </c>
      <c r="Q1815" s="92"/>
      <c r="R1815" s="90" t="s">
        <v>392</v>
      </c>
      <c r="S1815" s="90"/>
      <c r="T1815" s="95" t="s">
        <v>66</v>
      </c>
      <c r="U1815" s="90"/>
      <c r="V1815" s="131"/>
    </row>
    <row r="1816" spans="1:22" s="175" customFormat="1" ht="66" hidden="1" customHeight="1" x14ac:dyDescent="0.25">
      <c r="A1816" s="89" t="s">
        <v>10024</v>
      </c>
      <c r="B1816" s="90" t="s">
        <v>3557</v>
      </c>
      <c r="C1816" s="90" t="s">
        <v>59</v>
      </c>
      <c r="D1816" s="90" t="s">
        <v>59</v>
      </c>
      <c r="E1816" s="92" t="s">
        <v>4033</v>
      </c>
      <c r="F1816" s="90" t="s">
        <v>401</v>
      </c>
      <c r="G1816" s="93" t="s">
        <v>52</v>
      </c>
      <c r="H1816" s="90"/>
      <c r="I1816" s="93">
        <v>1</v>
      </c>
      <c r="J1816" s="90" t="s">
        <v>358</v>
      </c>
      <c r="K1816" s="93" t="s">
        <v>63</v>
      </c>
      <c r="L1816" s="190">
        <v>44091</v>
      </c>
      <c r="M1816" s="190">
        <v>44091</v>
      </c>
      <c r="N1816" s="127">
        <v>44091</v>
      </c>
      <c r="O1816" s="127">
        <v>44091</v>
      </c>
      <c r="P1816" s="96" t="s">
        <v>4034</v>
      </c>
      <c r="Q1816" s="92"/>
      <c r="R1816" s="90" t="s">
        <v>1201</v>
      </c>
      <c r="S1816" s="90"/>
      <c r="T1816" s="95" t="s">
        <v>66</v>
      </c>
      <c r="U1816" s="90"/>
      <c r="V1816" s="131"/>
    </row>
    <row r="1817" spans="1:22" s="175" customFormat="1" ht="66" hidden="1" customHeight="1" x14ac:dyDescent="0.25">
      <c r="A1817" s="89" t="s">
        <v>10024</v>
      </c>
      <c r="B1817" s="90" t="s">
        <v>3557</v>
      </c>
      <c r="C1817" s="90" t="s">
        <v>4035</v>
      </c>
      <c r="D1817" s="90" t="s">
        <v>4035</v>
      </c>
      <c r="E1817" s="92" t="s">
        <v>333</v>
      </c>
      <c r="F1817" s="90" t="s">
        <v>334</v>
      </c>
      <c r="G1817" s="93" t="s">
        <v>52</v>
      </c>
      <c r="H1817" s="90" t="s">
        <v>4036</v>
      </c>
      <c r="I1817" s="93">
        <v>1</v>
      </c>
      <c r="J1817" s="90" t="s">
        <v>72</v>
      </c>
      <c r="K1817" s="93" t="s">
        <v>55</v>
      </c>
      <c r="L1817" s="190">
        <v>44133</v>
      </c>
      <c r="M1817" s="190">
        <v>44143</v>
      </c>
      <c r="N1817" s="127">
        <v>44123</v>
      </c>
      <c r="O1817" s="127">
        <v>44126</v>
      </c>
      <c r="P1817" s="96" t="s">
        <v>4037</v>
      </c>
      <c r="Q1817" s="92"/>
      <c r="R1817" s="90" t="s">
        <v>4038</v>
      </c>
      <c r="S1817" s="90"/>
      <c r="T1817" s="95" t="s">
        <v>66</v>
      </c>
      <c r="U1817" s="90"/>
      <c r="V1817" s="131"/>
    </row>
    <row r="1818" spans="1:22" s="175" customFormat="1" ht="66" hidden="1" customHeight="1" x14ac:dyDescent="0.25">
      <c r="A1818" s="89" t="s">
        <v>10024</v>
      </c>
      <c r="B1818" s="90" t="s">
        <v>3557</v>
      </c>
      <c r="C1818" s="90" t="s">
        <v>4035</v>
      </c>
      <c r="D1818" s="90" t="s">
        <v>4035</v>
      </c>
      <c r="E1818" s="92" t="s">
        <v>333</v>
      </c>
      <c r="F1818" s="90" t="s">
        <v>334</v>
      </c>
      <c r="G1818" s="93" t="s">
        <v>52</v>
      </c>
      <c r="H1818" s="90" t="s">
        <v>4039</v>
      </c>
      <c r="I1818" s="93">
        <v>1</v>
      </c>
      <c r="J1818" s="90" t="s">
        <v>72</v>
      </c>
      <c r="K1818" s="93" t="s">
        <v>55</v>
      </c>
      <c r="L1818" s="190">
        <v>44133</v>
      </c>
      <c r="M1818" s="190">
        <v>44143</v>
      </c>
      <c r="N1818" s="127">
        <v>44123</v>
      </c>
      <c r="O1818" s="127">
        <v>44126</v>
      </c>
      <c r="P1818" s="96" t="s">
        <v>4040</v>
      </c>
      <c r="Q1818" s="92"/>
      <c r="R1818" s="90" t="s">
        <v>4041</v>
      </c>
      <c r="S1818" s="90"/>
      <c r="T1818" s="95" t="s">
        <v>75</v>
      </c>
      <c r="U1818" s="90"/>
      <c r="V1818" s="131"/>
    </row>
    <row r="1819" spans="1:22" s="175" customFormat="1" ht="66" hidden="1" customHeight="1" x14ac:dyDescent="0.25">
      <c r="A1819" s="89" t="s">
        <v>10024</v>
      </c>
      <c r="B1819" s="90" t="s">
        <v>3557</v>
      </c>
      <c r="C1819" s="90" t="s">
        <v>4035</v>
      </c>
      <c r="D1819" s="90" t="s">
        <v>4035</v>
      </c>
      <c r="E1819" s="92" t="s">
        <v>333</v>
      </c>
      <c r="F1819" s="90" t="s">
        <v>4042</v>
      </c>
      <c r="G1819" s="93" t="s">
        <v>52</v>
      </c>
      <c r="H1819" s="90"/>
      <c r="I1819" s="93">
        <v>1</v>
      </c>
      <c r="J1819" s="90" t="s">
        <v>72</v>
      </c>
      <c r="K1819" s="93" t="s">
        <v>55</v>
      </c>
      <c r="L1819" s="190">
        <v>44133</v>
      </c>
      <c r="M1819" s="190">
        <v>44143</v>
      </c>
      <c r="N1819" s="127">
        <v>44123</v>
      </c>
      <c r="O1819" s="127">
        <v>44126</v>
      </c>
      <c r="P1819" s="96" t="s">
        <v>4043</v>
      </c>
      <c r="Q1819" s="92"/>
      <c r="R1819" s="90" t="s">
        <v>3903</v>
      </c>
      <c r="S1819" s="90"/>
      <c r="T1819" s="95" t="s">
        <v>66</v>
      </c>
      <c r="U1819" s="90"/>
      <c r="V1819" s="131"/>
    </row>
    <row r="1820" spans="1:22" s="175" customFormat="1" ht="66" hidden="1" customHeight="1" x14ac:dyDescent="0.25">
      <c r="A1820" s="89" t="s">
        <v>10024</v>
      </c>
      <c r="B1820" s="90" t="s">
        <v>3557</v>
      </c>
      <c r="C1820" s="90" t="s">
        <v>4035</v>
      </c>
      <c r="D1820" s="90" t="s">
        <v>4035</v>
      </c>
      <c r="E1820" s="92" t="s">
        <v>333</v>
      </c>
      <c r="F1820" s="90" t="s">
        <v>4044</v>
      </c>
      <c r="G1820" s="93" t="s">
        <v>52</v>
      </c>
      <c r="H1820" s="90"/>
      <c r="I1820" s="93">
        <v>1</v>
      </c>
      <c r="J1820" s="90" t="s">
        <v>72</v>
      </c>
      <c r="K1820" s="93" t="s">
        <v>55</v>
      </c>
      <c r="L1820" s="190">
        <v>44133</v>
      </c>
      <c r="M1820" s="190">
        <v>44143</v>
      </c>
      <c r="N1820" s="127">
        <v>44123</v>
      </c>
      <c r="O1820" s="127">
        <v>44126</v>
      </c>
      <c r="P1820" s="96" t="s">
        <v>4045</v>
      </c>
      <c r="Q1820" s="92"/>
      <c r="R1820" s="90" t="s">
        <v>3903</v>
      </c>
      <c r="S1820" s="90"/>
      <c r="T1820" s="95" t="s">
        <v>66</v>
      </c>
      <c r="U1820" s="90"/>
      <c r="V1820" s="131"/>
    </row>
    <row r="1821" spans="1:22" s="175" customFormat="1" ht="66" hidden="1" customHeight="1" x14ac:dyDescent="0.25">
      <c r="A1821" s="89" t="s">
        <v>10024</v>
      </c>
      <c r="B1821" s="90" t="s">
        <v>3557</v>
      </c>
      <c r="C1821" s="90" t="s">
        <v>4035</v>
      </c>
      <c r="D1821" s="90" t="s">
        <v>4035</v>
      </c>
      <c r="E1821" s="92" t="s">
        <v>333</v>
      </c>
      <c r="F1821" s="90" t="s">
        <v>4046</v>
      </c>
      <c r="G1821" s="93" t="s">
        <v>52</v>
      </c>
      <c r="H1821" s="90"/>
      <c r="I1821" s="93">
        <v>1</v>
      </c>
      <c r="J1821" s="90" t="s">
        <v>72</v>
      </c>
      <c r="K1821" s="93" t="s">
        <v>55</v>
      </c>
      <c r="L1821" s="190">
        <v>44133</v>
      </c>
      <c r="M1821" s="190">
        <v>44143</v>
      </c>
      <c r="N1821" s="127">
        <v>44123</v>
      </c>
      <c r="O1821" s="127">
        <v>44126</v>
      </c>
      <c r="P1821" s="96" t="s">
        <v>4045</v>
      </c>
      <c r="Q1821" s="92"/>
      <c r="R1821" s="90" t="s">
        <v>3903</v>
      </c>
      <c r="S1821" s="90"/>
      <c r="T1821" s="95" t="s">
        <v>66</v>
      </c>
      <c r="U1821" s="90"/>
      <c r="V1821" s="131"/>
    </row>
    <row r="1822" spans="1:22" s="175" customFormat="1" ht="66" hidden="1" customHeight="1" x14ac:dyDescent="0.25">
      <c r="A1822" s="89" t="s">
        <v>10024</v>
      </c>
      <c r="B1822" s="90" t="s">
        <v>3557</v>
      </c>
      <c r="C1822" s="90" t="s">
        <v>4047</v>
      </c>
      <c r="D1822" s="90" t="s">
        <v>4047</v>
      </c>
      <c r="E1822" s="92" t="s">
        <v>4048</v>
      </c>
      <c r="F1822" s="90" t="s">
        <v>51</v>
      </c>
      <c r="G1822" s="93" t="s">
        <v>52</v>
      </c>
      <c r="H1822" s="90"/>
      <c r="I1822" s="93">
        <v>1</v>
      </c>
      <c r="J1822" s="90" t="s">
        <v>54</v>
      </c>
      <c r="K1822" s="93" t="s">
        <v>55</v>
      </c>
      <c r="L1822" s="190">
        <v>44110</v>
      </c>
      <c r="M1822" s="190">
        <v>44110</v>
      </c>
      <c r="N1822" s="127">
        <v>44110</v>
      </c>
      <c r="O1822" s="127">
        <v>44110</v>
      </c>
      <c r="P1822" s="96" t="s">
        <v>4049</v>
      </c>
      <c r="Q1822" s="92"/>
      <c r="R1822" s="90" t="s">
        <v>156</v>
      </c>
      <c r="S1822" s="90"/>
      <c r="T1822" s="95" t="s">
        <v>66</v>
      </c>
      <c r="U1822" s="90"/>
      <c r="V1822" s="131"/>
    </row>
    <row r="1823" spans="1:22" s="175" customFormat="1" ht="66" hidden="1" customHeight="1" x14ac:dyDescent="0.25">
      <c r="A1823" s="89" t="s">
        <v>10024</v>
      </c>
      <c r="B1823" s="90" t="s">
        <v>3557</v>
      </c>
      <c r="C1823" s="90" t="s">
        <v>3589</v>
      </c>
      <c r="D1823" s="90" t="s">
        <v>3589</v>
      </c>
      <c r="E1823" s="92" t="s">
        <v>605</v>
      </c>
      <c r="F1823" s="90" t="s">
        <v>51</v>
      </c>
      <c r="G1823" s="93" t="s">
        <v>52</v>
      </c>
      <c r="H1823" s="90"/>
      <c r="I1823" s="93">
        <v>1</v>
      </c>
      <c r="J1823" s="90" t="s">
        <v>62</v>
      </c>
      <c r="K1823" s="93" t="s">
        <v>63</v>
      </c>
      <c r="L1823" s="114">
        <v>44082</v>
      </c>
      <c r="M1823" s="114">
        <v>44082</v>
      </c>
      <c r="N1823" s="94">
        <v>44082</v>
      </c>
      <c r="O1823" s="94">
        <v>44082</v>
      </c>
      <c r="P1823" s="96" t="s">
        <v>4050</v>
      </c>
      <c r="Q1823" s="92"/>
      <c r="R1823" s="90" t="s">
        <v>792</v>
      </c>
      <c r="S1823" s="90"/>
      <c r="T1823" s="95" t="s">
        <v>66</v>
      </c>
      <c r="U1823" s="90"/>
      <c r="V1823" s="131"/>
    </row>
    <row r="1824" spans="1:22" s="175" customFormat="1" ht="66" hidden="1" customHeight="1" x14ac:dyDescent="0.25">
      <c r="A1824" s="89" t="s">
        <v>10024</v>
      </c>
      <c r="B1824" s="90" t="s">
        <v>3557</v>
      </c>
      <c r="C1824" s="90" t="s">
        <v>3589</v>
      </c>
      <c r="D1824" s="90" t="s">
        <v>3589</v>
      </c>
      <c r="E1824" s="92" t="s">
        <v>605</v>
      </c>
      <c r="F1824" s="90" t="s">
        <v>51</v>
      </c>
      <c r="G1824" s="93" t="s">
        <v>52</v>
      </c>
      <c r="H1824" s="90"/>
      <c r="I1824" s="93">
        <v>1</v>
      </c>
      <c r="J1824" s="90" t="s">
        <v>62</v>
      </c>
      <c r="K1824" s="93" t="s">
        <v>63</v>
      </c>
      <c r="L1824" s="114">
        <v>44084</v>
      </c>
      <c r="M1824" s="114">
        <v>44084</v>
      </c>
      <c r="N1824" s="94">
        <v>44084</v>
      </c>
      <c r="O1824" s="94">
        <v>44084</v>
      </c>
      <c r="P1824" s="96" t="s">
        <v>4051</v>
      </c>
      <c r="Q1824" s="92"/>
      <c r="R1824" s="90" t="s">
        <v>156</v>
      </c>
      <c r="S1824" s="90"/>
      <c r="T1824" s="95" t="s">
        <v>66</v>
      </c>
      <c r="U1824" s="90"/>
      <c r="V1824" s="131"/>
    </row>
    <row r="1825" spans="1:22" s="175" customFormat="1" ht="66" hidden="1" customHeight="1" x14ac:dyDescent="0.25">
      <c r="A1825" s="89" t="s">
        <v>10024</v>
      </c>
      <c r="B1825" s="90" t="s">
        <v>3557</v>
      </c>
      <c r="C1825" s="90" t="s">
        <v>3589</v>
      </c>
      <c r="D1825" s="90" t="s">
        <v>3589</v>
      </c>
      <c r="E1825" s="92" t="s">
        <v>605</v>
      </c>
      <c r="F1825" s="90" t="s">
        <v>51</v>
      </c>
      <c r="G1825" s="93" t="s">
        <v>52</v>
      </c>
      <c r="H1825" s="90"/>
      <c r="I1825" s="93">
        <v>1</v>
      </c>
      <c r="J1825" s="90" t="s">
        <v>62</v>
      </c>
      <c r="K1825" s="93" t="s">
        <v>63</v>
      </c>
      <c r="L1825" s="114">
        <v>44094</v>
      </c>
      <c r="M1825" s="114">
        <v>44094</v>
      </c>
      <c r="N1825" s="94">
        <v>44094</v>
      </c>
      <c r="O1825" s="94">
        <v>44094</v>
      </c>
      <c r="P1825" s="96" t="s">
        <v>4052</v>
      </c>
      <c r="Q1825" s="92"/>
      <c r="R1825" s="90" t="s">
        <v>1842</v>
      </c>
      <c r="S1825" s="90"/>
      <c r="T1825" s="95" t="s">
        <v>66</v>
      </c>
      <c r="U1825" s="90"/>
      <c r="V1825" s="131"/>
    </row>
    <row r="1826" spans="1:22" s="175" customFormat="1" ht="66" hidden="1" customHeight="1" x14ac:dyDescent="0.25">
      <c r="A1826" s="89" t="s">
        <v>10024</v>
      </c>
      <c r="B1826" s="90" t="s">
        <v>3557</v>
      </c>
      <c r="C1826" s="90" t="s">
        <v>3589</v>
      </c>
      <c r="D1826" s="90" t="s">
        <v>3589</v>
      </c>
      <c r="E1826" s="92" t="s">
        <v>605</v>
      </c>
      <c r="F1826" s="90" t="s">
        <v>51</v>
      </c>
      <c r="G1826" s="93" t="s">
        <v>52</v>
      </c>
      <c r="H1826" s="90"/>
      <c r="I1826" s="93">
        <v>1</v>
      </c>
      <c r="J1826" s="90" t="s">
        <v>62</v>
      </c>
      <c r="K1826" s="93" t="s">
        <v>63</v>
      </c>
      <c r="L1826" s="114">
        <v>44101</v>
      </c>
      <c r="M1826" s="114">
        <v>44101</v>
      </c>
      <c r="N1826" s="94">
        <v>44101</v>
      </c>
      <c r="O1826" s="94">
        <v>44101</v>
      </c>
      <c r="P1826" s="96" t="s">
        <v>4053</v>
      </c>
      <c r="Q1826" s="92"/>
      <c r="R1826" s="90" t="s">
        <v>1779</v>
      </c>
      <c r="S1826" s="90"/>
      <c r="T1826" s="95" t="s">
        <v>66</v>
      </c>
      <c r="U1826" s="90"/>
      <c r="V1826" s="131"/>
    </row>
    <row r="1827" spans="1:22" ht="66" hidden="1" customHeight="1" x14ac:dyDescent="0.25">
      <c r="A1827" s="89" t="s">
        <v>10024</v>
      </c>
      <c r="B1827" s="90" t="s">
        <v>3557</v>
      </c>
      <c r="C1827" s="90" t="s">
        <v>3589</v>
      </c>
      <c r="D1827" s="90" t="s">
        <v>3589</v>
      </c>
      <c r="E1827" s="92" t="s">
        <v>605</v>
      </c>
      <c r="F1827" s="90" t="s">
        <v>51</v>
      </c>
      <c r="G1827" s="93" t="s">
        <v>52</v>
      </c>
      <c r="H1827" s="90"/>
      <c r="I1827" s="93">
        <v>1</v>
      </c>
      <c r="J1827" s="90" t="s">
        <v>62</v>
      </c>
      <c r="K1827" s="93" t="s">
        <v>63</v>
      </c>
      <c r="L1827" s="114">
        <v>44107</v>
      </c>
      <c r="M1827" s="114">
        <v>44107</v>
      </c>
      <c r="N1827" s="94">
        <v>44107</v>
      </c>
      <c r="O1827" s="94">
        <v>44107</v>
      </c>
      <c r="P1827" s="96" t="s">
        <v>4054</v>
      </c>
      <c r="Q1827" s="92"/>
      <c r="R1827" s="90" t="s">
        <v>4055</v>
      </c>
      <c r="S1827" s="90"/>
      <c r="T1827" s="95" t="s">
        <v>66</v>
      </c>
      <c r="U1827" s="90"/>
    </row>
    <row r="1828" spans="1:22" ht="66" hidden="1" customHeight="1" x14ac:dyDescent="0.25">
      <c r="A1828" s="89" t="s">
        <v>10024</v>
      </c>
      <c r="B1828" s="90" t="s">
        <v>3557</v>
      </c>
      <c r="C1828" s="90" t="s">
        <v>4047</v>
      </c>
      <c r="D1828" s="90" t="s">
        <v>4047</v>
      </c>
      <c r="E1828" s="92" t="s">
        <v>4048</v>
      </c>
      <c r="F1828" s="90" t="s">
        <v>51</v>
      </c>
      <c r="G1828" s="93" t="s">
        <v>52</v>
      </c>
      <c r="H1828" s="90"/>
      <c r="I1828" s="93">
        <v>1</v>
      </c>
      <c r="J1828" s="90" t="s">
        <v>54</v>
      </c>
      <c r="K1828" s="93" t="s">
        <v>55</v>
      </c>
      <c r="L1828" s="114">
        <v>44086</v>
      </c>
      <c r="M1828" s="114">
        <v>44086</v>
      </c>
      <c r="N1828" s="94">
        <v>44086</v>
      </c>
      <c r="O1828" s="94">
        <v>44086</v>
      </c>
      <c r="P1828" s="174" t="s">
        <v>4056</v>
      </c>
      <c r="Q1828" s="92"/>
      <c r="R1828" s="90" t="s">
        <v>1779</v>
      </c>
      <c r="S1828" s="90"/>
      <c r="T1828" s="95"/>
      <c r="U1828" s="90" t="s">
        <v>58</v>
      </c>
    </row>
    <row r="1829" spans="1:22" ht="66" hidden="1" customHeight="1" x14ac:dyDescent="0.25">
      <c r="A1829" s="89" t="s">
        <v>10024</v>
      </c>
      <c r="B1829" s="90" t="s">
        <v>3557</v>
      </c>
      <c r="C1829" s="167" t="s">
        <v>4022</v>
      </c>
      <c r="D1829" s="167" t="s">
        <v>4022</v>
      </c>
      <c r="E1829" s="126" t="s">
        <v>4023</v>
      </c>
      <c r="F1829" s="90" t="s">
        <v>2146</v>
      </c>
      <c r="G1829" s="93" t="s">
        <v>52</v>
      </c>
      <c r="H1829" s="90"/>
      <c r="I1829" s="93">
        <v>1</v>
      </c>
      <c r="J1829" s="90" t="s">
        <v>54</v>
      </c>
      <c r="K1829" s="93" t="s">
        <v>55</v>
      </c>
      <c r="L1829" s="114">
        <v>44107</v>
      </c>
      <c r="M1829" s="114">
        <v>44107</v>
      </c>
      <c r="N1829" s="94">
        <v>44107</v>
      </c>
      <c r="O1829" s="94">
        <v>44107</v>
      </c>
      <c r="P1829" s="96" t="s">
        <v>4057</v>
      </c>
      <c r="Q1829" s="92"/>
      <c r="R1829" s="90" t="s">
        <v>4058</v>
      </c>
      <c r="S1829" s="90"/>
      <c r="T1829" s="95" t="s">
        <v>66</v>
      </c>
      <c r="U1829" s="90"/>
    </row>
    <row r="1830" spans="1:22" ht="66" hidden="1" customHeight="1" x14ac:dyDescent="0.25">
      <c r="A1830" s="89" t="s">
        <v>10024</v>
      </c>
      <c r="B1830" s="90" t="s">
        <v>3557</v>
      </c>
      <c r="C1830" s="90" t="s">
        <v>4047</v>
      </c>
      <c r="D1830" s="90" t="s">
        <v>4047</v>
      </c>
      <c r="E1830" s="92" t="s">
        <v>4048</v>
      </c>
      <c r="F1830" s="90" t="s">
        <v>51</v>
      </c>
      <c r="G1830" s="93" t="s">
        <v>52</v>
      </c>
      <c r="H1830" s="90"/>
      <c r="I1830" s="93">
        <v>1</v>
      </c>
      <c r="J1830" s="90" t="s">
        <v>54</v>
      </c>
      <c r="K1830" s="93" t="s">
        <v>55</v>
      </c>
      <c r="L1830" s="114">
        <v>44109</v>
      </c>
      <c r="M1830" s="114">
        <v>44109</v>
      </c>
      <c r="N1830" s="94">
        <v>44109</v>
      </c>
      <c r="O1830" s="94">
        <v>44109</v>
      </c>
      <c r="P1830" s="96" t="s">
        <v>4059</v>
      </c>
      <c r="Q1830" s="92" t="s">
        <v>4060</v>
      </c>
      <c r="R1830" s="90" t="s">
        <v>156</v>
      </c>
      <c r="S1830" s="90"/>
      <c r="T1830" s="95" t="s">
        <v>75</v>
      </c>
      <c r="U1830" s="90"/>
    </row>
    <row r="1831" spans="1:22" ht="66" hidden="1" customHeight="1" x14ac:dyDescent="0.25">
      <c r="A1831" s="89" t="s">
        <v>10024</v>
      </c>
      <c r="B1831" s="90" t="s">
        <v>3557</v>
      </c>
      <c r="C1831" s="167" t="s">
        <v>4022</v>
      </c>
      <c r="D1831" s="167" t="s">
        <v>4022</v>
      </c>
      <c r="E1831" s="126" t="s">
        <v>4023</v>
      </c>
      <c r="F1831" s="90" t="s">
        <v>2146</v>
      </c>
      <c r="G1831" s="93" t="s">
        <v>52</v>
      </c>
      <c r="H1831" s="90"/>
      <c r="I1831" s="93">
        <v>1</v>
      </c>
      <c r="J1831" s="90" t="s">
        <v>54</v>
      </c>
      <c r="K1831" s="93" t="s">
        <v>55</v>
      </c>
      <c r="L1831" s="114">
        <v>44082</v>
      </c>
      <c r="M1831" s="114">
        <v>44082</v>
      </c>
      <c r="N1831" s="94">
        <v>44082</v>
      </c>
      <c r="O1831" s="94">
        <v>44082</v>
      </c>
      <c r="P1831" s="96" t="s">
        <v>4061</v>
      </c>
      <c r="Q1831" s="92"/>
      <c r="R1831" s="90" t="s">
        <v>3646</v>
      </c>
      <c r="S1831" s="90"/>
      <c r="T1831" s="95" t="s">
        <v>66</v>
      </c>
      <c r="U1831" s="90"/>
    </row>
    <row r="1832" spans="1:22" ht="66" hidden="1" customHeight="1" x14ac:dyDescent="0.25">
      <c r="A1832" s="89" t="s">
        <v>10024</v>
      </c>
      <c r="B1832" s="90" t="s">
        <v>3557</v>
      </c>
      <c r="C1832" s="167" t="s">
        <v>4022</v>
      </c>
      <c r="D1832" s="167" t="s">
        <v>4022</v>
      </c>
      <c r="E1832" s="126" t="s">
        <v>4023</v>
      </c>
      <c r="F1832" s="90" t="s">
        <v>2146</v>
      </c>
      <c r="G1832" s="93" t="s">
        <v>52</v>
      </c>
      <c r="H1832" s="90"/>
      <c r="I1832" s="93">
        <v>1</v>
      </c>
      <c r="J1832" s="90" t="s">
        <v>54</v>
      </c>
      <c r="K1832" s="93" t="s">
        <v>55</v>
      </c>
      <c r="L1832" s="114">
        <v>44091</v>
      </c>
      <c r="M1832" s="114">
        <v>44091</v>
      </c>
      <c r="N1832" s="94">
        <v>44091</v>
      </c>
      <c r="O1832" s="94">
        <v>44091</v>
      </c>
      <c r="P1832" s="96" t="s">
        <v>4062</v>
      </c>
      <c r="Q1832" s="92"/>
      <c r="R1832" s="90" t="s">
        <v>1988</v>
      </c>
      <c r="S1832" s="90"/>
      <c r="T1832" s="95" t="s">
        <v>75</v>
      </c>
      <c r="U1832" s="90"/>
    </row>
    <row r="1833" spans="1:22" ht="66" hidden="1" customHeight="1" x14ac:dyDescent="0.25">
      <c r="A1833" s="89" t="s">
        <v>10024</v>
      </c>
      <c r="B1833" s="90" t="s">
        <v>3557</v>
      </c>
      <c r="C1833" s="90" t="s">
        <v>4063</v>
      </c>
      <c r="D1833" s="90" t="s">
        <v>4063</v>
      </c>
      <c r="E1833" s="92" t="s">
        <v>4064</v>
      </c>
      <c r="F1833" s="90" t="s">
        <v>128</v>
      </c>
      <c r="G1833" s="93" t="s">
        <v>52</v>
      </c>
      <c r="H1833" s="90"/>
      <c r="I1833" s="93">
        <v>1</v>
      </c>
      <c r="J1833" s="90" t="s">
        <v>54</v>
      </c>
      <c r="K1833" s="93" t="s">
        <v>55</v>
      </c>
      <c r="L1833" s="114">
        <v>44155</v>
      </c>
      <c r="M1833" s="114">
        <v>44170</v>
      </c>
      <c r="N1833" s="94">
        <v>44141</v>
      </c>
      <c r="O1833" s="94">
        <v>44152</v>
      </c>
      <c r="P1833" s="96" t="s">
        <v>4065</v>
      </c>
      <c r="Q1833" s="92"/>
      <c r="R1833" s="90" t="s">
        <v>4066</v>
      </c>
      <c r="S1833" s="90"/>
      <c r="T1833" s="95" t="s">
        <v>66</v>
      </c>
      <c r="U1833" s="90"/>
    </row>
    <row r="1834" spans="1:22" ht="66" hidden="1" customHeight="1" x14ac:dyDescent="0.25">
      <c r="A1834" s="89" t="s">
        <v>10024</v>
      </c>
      <c r="B1834" s="90" t="s">
        <v>3557</v>
      </c>
      <c r="C1834" s="90" t="s">
        <v>4035</v>
      </c>
      <c r="D1834" s="90" t="s">
        <v>4035</v>
      </c>
      <c r="E1834" s="92" t="s">
        <v>333</v>
      </c>
      <c r="F1834" s="90" t="s">
        <v>498</v>
      </c>
      <c r="G1834" s="93" t="s">
        <v>52</v>
      </c>
      <c r="H1834" s="90"/>
      <c r="I1834" s="93">
        <v>1</v>
      </c>
      <c r="J1834" s="90" t="s">
        <v>72</v>
      </c>
      <c r="K1834" s="93" t="s">
        <v>63</v>
      </c>
      <c r="L1834" s="114">
        <v>44152</v>
      </c>
      <c r="M1834" s="114">
        <v>44152</v>
      </c>
      <c r="N1834" s="94">
        <v>44152</v>
      </c>
      <c r="O1834" s="94">
        <v>44152</v>
      </c>
      <c r="P1834" s="96" t="s">
        <v>4067</v>
      </c>
      <c r="Q1834" s="92"/>
      <c r="R1834" s="90" t="s">
        <v>74</v>
      </c>
      <c r="S1834" s="90"/>
      <c r="T1834" s="95" t="s">
        <v>66</v>
      </c>
      <c r="U1834" s="90"/>
    </row>
    <row r="1835" spans="1:22" ht="66" hidden="1" customHeight="1" x14ac:dyDescent="0.25">
      <c r="A1835" s="113" t="s">
        <v>10024</v>
      </c>
      <c r="B1835" s="90" t="s">
        <v>3557</v>
      </c>
      <c r="C1835" s="90" t="s">
        <v>4068</v>
      </c>
      <c r="D1835" s="90" t="s">
        <v>4068</v>
      </c>
      <c r="E1835" s="92" t="s">
        <v>4069</v>
      </c>
      <c r="F1835" s="90" t="s">
        <v>51</v>
      </c>
      <c r="G1835" s="93" t="s">
        <v>52</v>
      </c>
      <c r="H1835" s="90"/>
      <c r="I1835" s="93">
        <v>1</v>
      </c>
      <c r="J1835" s="90" t="s">
        <v>54</v>
      </c>
      <c r="K1835" s="93" t="s">
        <v>55</v>
      </c>
      <c r="L1835" s="114">
        <v>44214</v>
      </c>
      <c r="M1835" s="114">
        <f>L1835+3</f>
        <v>44217</v>
      </c>
      <c r="N1835" s="94">
        <v>44226</v>
      </c>
      <c r="O1835" s="94">
        <v>44226</v>
      </c>
      <c r="P1835" s="174" t="s">
        <v>4070</v>
      </c>
      <c r="Q1835" s="92" t="s">
        <v>4071</v>
      </c>
      <c r="R1835" s="90" t="s">
        <v>2218</v>
      </c>
      <c r="S1835" s="90"/>
      <c r="T1835" s="95" t="s">
        <v>75</v>
      </c>
      <c r="U1835" s="90"/>
    </row>
    <row r="1836" spans="1:22" ht="66" hidden="1" customHeight="1" x14ac:dyDescent="0.25">
      <c r="A1836" s="89" t="s">
        <v>10024</v>
      </c>
      <c r="B1836" s="90" t="s">
        <v>3557</v>
      </c>
      <c r="C1836" s="90" t="s">
        <v>59</v>
      </c>
      <c r="D1836" s="90" t="s">
        <v>59</v>
      </c>
      <c r="E1836" s="92" t="s">
        <v>211</v>
      </c>
      <c r="F1836" s="90" t="s">
        <v>629</v>
      </c>
      <c r="G1836" s="93" t="s">
        <v>52</v>
      </c>
      <c r="H1836" s="90"/>
      <c r="I1836" s="93">
        <v>1</v>
      </c>
      <c r="J1836" s="90" t="s">
        <v>62</v>
      </c>
      <c r="K1836" s="93" t="s">
        <v>63</v>
      </c>
      <c r="L1836" s="114">
        <v>44180</v>
      </c>
      <c r="M1836" s="114">
        <v>44180</v>
      </c>
      <c r="N1836" s="94">
        <v>44180</v>
      </c>
      <c r="O1836" s="94">
        <v>44180</v>
      </c>
      <c r="P1836" s="174" t="s">
        <v>4072</v>
      </c>
      <c r="Q1836" s="92"/>
      <c r="R1836" s="90" t="s">
        <v>4073</v>
      </c>
      <c r="S1836" s="90"/>
      <c r="T1836" s="95" t="s">
        <v>66</v>
      </c>
      <c r="U1836" s="90"/>
    </row>
    <row r="1837" spans="1:22" ht="66" hidden="1" customHeight="1" x14ac:dyDescent="0.25">
      <c r="A1837" s="89" t="s">
        <v>10024</v>
      </c>
      <c r="B1837" s="90" t="s">
        <v>3557</v>
      </c>
      <c r="C1837" s="90" t="s">
        <v>59</v>
      </c>
      <c r="D1837" s="90" t="s">
        <v>59</v>
      </c>
      <c r="E1837" s="92" t="s">
        <v>4074</v>
      </c>
      <c r="F1837" s="90" t="s">
        <v>4075</v>
      </c>
      <c r="G1837" s="93" t="s">
        <v>52</v>
      </c>
      <c r="H1837" s="90"/>
      <c r="I1837" s="93">
        <v>1</v>
      </c>
      <c r="J1837" s="90" t="s">
        <v>62</v>
      </c>
      <c r="K1837" s="93" t="s">
        <v>63</v>
      </c>
      <c r="L1837" s="114">
        <v>44158</v>
      </c>
      <c r="M1837" s="114">
        <v>44158</v>
      </c>
      <c r="N1837" s="94">
        <v>44158</v>
      </c>
      <c r="O1837" s="94">
        <v>44158</v>
      </c>
      <c r="P1837" s="174" t="s">
        <v>4076</v>
      </c>
      <c r="Q1837" s="92"/>
      <c r="R1837" s="90" t="s">
        <v>4077</v>
      </c>
      <c r="S1837" s="90"/>
      <c r="T1837" s="95" t="s">
        <v>75</v>
      </c>
      <c r="U1837" s="90"/>
    </row>
    <row r="1838" spans="1:22" ht="66" hidden="1" customHeight="1" x14ac:dyDescent="0.25">
      <c r="A1838" s="89" t="s">
        <v>10024</v>
      </c>
      <c r="B1838" s="90" t="s">
        <v>3557</v>
      </c>
      <c r="C1838" s="167" t="s">
        <v>4022</v>
      </c>
      <c r="D1838" s="167" t="s">
        <v>4022</v>
      </c>
      <c r="E1838" s="126" t="s">
        <v>4023</v>
      </c>
      <c r="F1838" s="90" t="s">
        <v>2146</v>
      </c>
      <c r="G1838" s="93" t="s">
        <v>52</v>
      </c>
      <c r="H1838" s="90"/>
      <c r="I1838" s="93">
        <v>1</v>
      </c>
      <c r="J1838" s="90" t="s">
        <v>54</v>
      </c>
      <c r="K1838" s="93" t="s">
        <v>55</v>
      </c>
      <c r="L1838" s="114">
        <v>44205</v>
      </c>
      <c r="M1838" s="114">
        <v>44205</v>
      </c>
      <c r="N1838" s="94">
        <v>44205</v>
      </c>
      <c r="O1838" s="94">
        <v>44205</v>
      </c>
      <c r="P1838" s="96" t="s">
        <v>4078</v>
      </c>
      <c r="Q1838" s="92"/>
      <c r="R1838" s="90" t="s">
        <v>1201</v>
      </c>
      <c r="S1838" s="90"/>
      <c r="T1838" s="95" t="s">
        <v>110</v>
      </c>
      <c r="U1838" s="90"/>
    </row>
    <row r="1839" spans="1:22" ht="66" hidden="1" customHeight="1" x14ac:dyDescent="0.25">
      <c r="A1839" s="89" t="s">
        <v>4079</v>
      </c>
      <c r="B1839" s="90" t="s">
        <v>4080</v>
      </c>
      <c r="C1839" s="90" t="s">
        <v>4081</v>
      </c>
      <c r="D1839" s="90" t="s">
        <v>4082</v>
      </c>
      <c r="E1839" s="92" t="s">
        <v>605</v>
      </c>
      <c r="F1839" s="90" t="s">
        <v>1340</v>
      </c>
      <c r="G1839" s="93" t="s">
        <v>168</v>
      </c>
      <c r="H1839" s="90"/>
      <c r="I1839" s="93">
        <v>1</v>
      </c>
      <c r="J1839" s="90" t="s">
        <v>72</v>
      </c>
      <c r="K1839" s="93" t="s">
        <v>55</v>
      </c>
      <c r="L1839" s="114">
        <v>44256</v>
      </c>
      <c r="M1839" s="114">
        <v>44500</v>
      </c>
      <c r="N1839" s="94" t="s">
        <v>496</v>
      </c>
      <c r="O1839" s="94" t="s">
        <v>496</v>
      </c>
      <c r="P1839" s="96"/>
      <c r="Q1839" s="92"/>
      <c r="R1839" s="90"/>
      <c r="S1839" s="90"/>
      <c r="T1839" s="95"/>
      <c r="U1839" s="90"/>
    </row>
    <row r="1840" spans="1:22" ht="66" hidden="1" customHeight="1" x14ac:dyDescent="0.25">
      <c r="A1840" s="89" t="s">
        <v>4079</v>
      </c>
      <c r="B1840" s="90" t="s">
        <v>4080</v>
      </c>
      <c r="C1840" s="90" t="s">
        <v>4081</v>
      </c>
      <c r="D1840" s="90" t="s">
        <v>4083</v>
      </c>
      <c r="E1840" s="92" t="s">
        <v>605</v>
      </c>
      <c r="F1840" s="90" t="s">
        <v>4084</v>
      </c>
      <c r="G1840" s="93" t="s">
        <v>168</v>
      </c>
      <c r="H1840" s="90"/>
      <c r="I1840" s="93">
        <v>1</v>
      </c>
      <c r="J1840" s="90" t="s">
        <v>72</v>
      </c>
      <c r="K1840" s="93" t="s">
        <v>55</v>
      </c>
      <c r="L1840" s="114">
        <v>44256</v>
      </c>
      <c r="M1840" s="212">
        <v>44500</v>
      </c>
      <c r="N1840" s="94">
        <v>44283</v>
      </c>
      <c r="O1840" s="94">
        <v>44484</v>
      </c>
      <c r="P1840" s="96" t="s">
        <v>4085</v>
      </c>
      <c r="Q1840" s="92" t="s">
        <v>4086</v>
      </c>
      <c r="R1840" s="90" t="s">
        <v>4087</v>
      </c>
      <c r="S1840" s="90"/>
      <c r="T1840" s="95" t="s">
        <v>75</v>
      </c>
      <c r="U1840" s="90"/>
    </row>
    <row r="1841" spans="1:21" ht="66" hidden="1" customHeight="1" x14ac:dyDescent="0.25">
      <c r="A1841" s="89" t="s">
        <v>4079</v>
      </c>
      <c r="B1841" s="90" t="s">
        <v>4080</v>
      </c>
      <c r="C1841" s="90" t="s">
        <v>4081</v>
      </c>
      <c r="D1841" s="90" t="s">
        <v>4088</v>
      </c>
      <c r="E1841" s="92" t="s">
        <v>605</v>
      </c>
      <c r="F1841" s="90" t="s">
        <v>4084</v>
      </c>
      <c r="G1841" s="93" t="s">
        <v>75</v>
      </c>
      <c r="H1841" s="90"/>
      <c r="I1841" s="93">
        <v>1</v>
      </c>
      <c r="J1841" s="90" t="s">
        <v>72</v>
      </c>
      <c r="K1841" s="93" t="s">
        <v>55</v>
      </c>
      <c r="L1841" s="114">
        <v>44440</v>
      </c>
      <c r="M1841" s="114">
        <v>44499</v>
      </c>
      <c r="N1841" s="94" t="s">
        <v>496</v>
      </c>
      <c r="O1841" s="94" t="s">
        <v>496</v>
      </c>
      <c r="P1841" s="96"/>
      <c r="Q1841" s="92"/>
      <c r="R1841" s="90"/>
      <c r="S1841" s="90"/>
      <c r="T1841" s="95"/>
      <c r="U1841" s="90"/>
    </row>
    <row r="1842" spans="1:21" ht="66" hidden="1" customHeight="1" x14ac:dyDescent="0.25">
      <c r="A1842" s="89" t="s">
        <v>4079</v>
      </c>
      <c r="B1842" s="90" t="s">
        <v>4080</v>
      </c>
      <c r="C1842" s="90" t="s">
        <v>4081</v>
      </c>
      <c r="D1842" s="90" t="s">
        <v>4089</v>
      </c>
      <c r="E1842" s="157" t="s">
        <v>605</v>
      </c>
      <c r="F1842" s="90" t="s">
        <v>1999</v>
      </c>
      <c r="G1842" s="93" t="s">
        <v>168</v>
      </c>
      <c r="H1842" s="90" t="s">
        <v>4090</v>
      </c>
      <c r="I1842" s="93">
        <v>1</v>
      </c>
      <c r="J1842" s="90" t="s">
        <v>72</v>
      </c>
      <c r="K1842" s="93" t="s">
        <v>55</v>
      </c>
      <c r="L1842" s="114">
        <v>44287</v>
      </c>
      <c r="M1842" s="114">
        <f t="shared" ref="M1842:M1873" si="26">EOMONTH(L1842,1)</f>
        <v>44347</v>
      </c>
      <c r="N1842" s="94">
        <v>44299</v>
      </c>
      <c r="O1842" s="94">
        <v>44299</v>
      </c>
      <c r="P1842" s="96" t="s">
        <v>4091</v>
      </c>
      <c r="Q1842" s="92"/>
      <c r="R1842" s="90" t="s">
        <v>4092</v>
      </c>
      <c r="S1842" s="90"/>
      <c r="T1842" s="95" t="s">
        <v>75</v>
      </c>
      <c r="U1842" s="90"/>
    </row>
    <row r="1843" spans="1:21" ht="66" hidden="1" customHeight="1" x14ac:dyDescent="0.25">
      <c r="A1843" s="89" t="s">
        <v>4079</v>
      </c>
      <c r="B1843" s="90" t="s">
        <v>4080</v>
      </c>
      <c r="C1843" s="90" t="s">
        <v>4081</v>
      </c>
      <c r="D1843" s="90" t="s">
        <v>4089</v>
      </c>
      <c r="E1843" s="157" t="s">
        <v>605</v>
      </c>
      <c r="F1843" s="90" t="s">
        <v>1999</v>
      </c>
      <c r="G1843" s="93" t="s">
        <v>168</v>
      </c>
      <c r="H1843" s="90" t="s">
        <v>4093</v>
      </c>
      <c r="I1843" s="93">
        <v>1</v>
      </c>
      <c r="J1843" s="90" t="s">
        <v>72</v>
      </c>
      <c r="K1843" s="93" t="s">
        <v>55</v>
      </c>
      <c r="L1843" s="114">
        <v>44287</v>
      </c>
      <c r="M1843" s="114">
        <f t="shared" si="26"/>
        <v>44347</v>
      </c>
      <c r="N1843" s="94">
        <v>44300</v>
      </c>
      <c r="O1843" s="94">
        <v>44300</v>
      </c>
      <c r="P1843" s="96" t="s">
        <v>4091</v>
      </c>
      <c r="Q1843" s="92"/>
      <c r="R1843" s="90" t="s">
        <v>4092</v>
      </c>
      <c r="S1843" s="90"/>
      <c r="T1843" s="95" t="s">
        <v>75</v>
      </c>
      <c r="U1843" s="90"/>
    </row>
    <row r="1844" spans="1:21" ht="66" hidden="1" customHeight="1" x14ac:dyDescent="0.25">
      <c r="A1844" s="89" t="s">
        <v>4079</v>
      </c>
      <c r="B1844" s="90" t="s">
        <v>4080</v>
      </c>
      <c r="C1844" s="90" t="s">
        <v>4081</v>
      </c>
      <c r="D1844" s="90" t="s">
        <v>4089</v>
      </c>
      <c r="E1844" s="157" t="s">
        <v>605</v>
      </c>
      <c r="F1844" s="90" t="s">
        <v>1999</v>
      </c>
      <c r="G1844" s="93" t="s">
        <v>168</v>
      </c>
      <c r="H1844" s="90" t="s">
        <v>4094</v>
      </c>
      <c r="I1844" s="93">
        <v>1</v>
      </c>
      <c r="J1844" s="90" t="s">
        <v>72</v>
      </c>
      <c r="K1844" s="93" t="s">
        <v>55</v>
      </c>
      <c r="L1844" s="114">
        <v>44287</v>
      </c>
      <c r="M1844" s="114">
        <f t="shared" si="26"/>
        <v>44347</v>
      </c>
      <c r="N1844" s="94">
        <v>44313</v>
      </c>
      <c r="O1844" s="94">
        <v>44313</v>
      </c>
      <c r="P1844" s="96" t="s">
        <v>4091</v>
      </c>
      <c r="Q1844" s="92"/>
      <c r="R1844" s="90" t="s">
        <v>4095</v>
      </c>
      <c r="S1844" s="90"/>
      <c r="T1844" s="95" t="s">
        <v>75</v>
      </c>
      <c r="U1844" s="90"/>
    </row>
    <row r="1845" spans="1:21" ht="66" hidden="1" customHeight="1" x14ac:dyDescent="0.25">
      <c r="A1845" s="89" t="s">
        <v>4079</v>
      </c>
      <c r="B1845" s="90" t="s">
        <v>4080</v>
      </c>
      <c r="C1845" s="90" t="s">
        <v>4081</v>
      </c>
      <c r="D1845" s="90" t="s">
        <v>4089</v>
      </c>
      <c r="E1845" s="157" t="s">
        <v>605</v>
      </c>
      <c r="F1845" s="90" t="s">
        <v>1999</v>
      </c>
      <c r="G1845" s="93" t="s">
        <v>168</v>
      </c>
      <c r="H1845" s="90" t="s">
        <v>4096</v>
      </c>
      <c r="I1845" s="93">
        <v>1</v>
      </c>
      <c r="J1845" s="90" t="s">
        <v>72</v>
      </c>
      <c r="K1845" s="93" t="s">
        <v>55</v>
      </c>
      <c r="L1845" s="114">
        <v>44287</v>
      </c>
      <c r="M1845" s="114">
        <f t="shared" si="26"/>
        <v>44347</v>
      </c>
      <c r="N1845" s="94">
        <v>44299</v>
      </c>
      <c r="O1845" s="94">
        <v>44299</v>
      </c>
      <c r="P1845" s="96" t="s">
        <v>4091</v>
      </c>
      <c r="Q1845" s="92"/>
      <c r="R1845" s="90" t="s">
        <v>4092</v>
      </c>
      <c r="S1845" s="90"/>
      <c r="T1845" s="95" t="s">
        <v>75</v>
      </c>
      <c r="U1845" s="90"/>
    </row>
    <row r="1846" spans="1:21" ht="66" hidden="1" customHeight="1" x14ac:dyDescent="0.25">
      <c r="A1846" s="89" t="s">
        <v>4079</v>
      </c>
      <c r="B1846" s="90" t="s">
        <v>4080</v>
      </c>
      <c r="C1846" s="90" t="s">
        <v>4081</v>
      </c>
      <c r="D1846" s="90" t="s">
        <v>4089</v>
      </c>
      <c r="E1846" s="157" t="s">
        <v>605</v>
      </c>
      <c r="F1846" s="90" t="s">
        <v>1999</v>
      </c>
      <c r="G1846" s="93" t="s">
        <v>168</v>
      </c>
      <c r="H1846" s="90" t="s">
        <v>4097</v>
      </c>
      <c r="I1846" s="93">
        <v>1</v>
      </c>
      <c r="J1846" s="90" t="s">
        <v>72</v>
      </c>
      <c r="K1846" s="93" t="s">
        <v>55</v>
      </c>
      <c r="L1846" s="114">
        <v>44287</v>
      </c>
      <c r="M1846" s="114">
        <f t="shared" si="26"/>
        <v>44347</v>
      </c>
      <c r="N1846" s="94">
        <v>44299</v>
      </c>
      <c r="O1846" s="94">
        <v>44299</v>
      </c>
      <c r="P1846" s="96" t="s">
        <v>4091</v>
      </c>
      <c r="Q1846" s="92"/>
      <c r="R1846" s="90" t="s">
        <v>4092</v>
      </c>
      <c r="S1846" s="90"/>
      <c r="T1846" s="95" t="s">
        <v>75</v>
      </c>
      <c r="U1846" s="90"/>
    </row>
    <row r="1847" spans="1:21" ht="66" hidden="1" customHeight="1" x14ac:dyDescent="0.25">
      <c r="A1847" s="89" t="s">
        <v>4079</v>
      </c>
      <c r="B1847" s="90" t="s">
        <v>4080</v>
      </c>
      <c r="C1847" s="90" t="s">
        <v>4081</v>
      </c>
      <c r="D1847" s="90" t="s">
        <v>4089</v>
      </c>
      <c r="E1847" s="157" t="s">
        <v>605</v>
      </c>
      <c r="F1847" s="90" t="s">
        <v>1999</v>
      </c>
      <c r="G1847" s="93" t="s">
        <v>168</v>
      </c>
      <c r="H1847" s="90" t="s">
        <v>4098</v>
      </c>
      <c r="I1847" s="93">
        <v>1</v>
      </c>
      <c r="J1847" s="90" t="s">
        <v>72</v>
      </c>
      <c r="K1847" s="93" t="s">
        <v>55</v>
      </c>
      <c r="L1847" s="114">
        <v>44287</v>
      </c>
      <c r="M1847" s="114">
        <f t="shared" si="26"/>
        <v>44347</v>
      </c>
      <c r="N1847" s="94">
        <v>44299</v>
      </c>
      <c r="O1847" s="94">
        <v>44299</v>
      </c>
      <c r="P1847" s="96" t="s">
        <v>4091</v>
      </c>
      <c r="Q1847" s="92"/>
      <c r="R1847" s="90" t="s">
        <v>4092</v>
      </c>
      <c r="S1847" s="90"/>
      <c r="T1847" s="95" t="s">
        <v>75</v>
      </c>
      <c r="U1847" s="90"/>
    </row>
    <row r="1848" spans="1:21" ht="66" hidden="1" customHeight="1" x14ac:dyDescent="0.25">
      <c r="A1848" s="89" t="s">
        <v>4079</v>
      </c>
      <c r="B1848" s="90" t="s">
        <v>4080</v>
      </c>
      <c r="C1848" s="90" t="s">
        <v>4081</v>
      </c>
      <c r="D1848" s="90" t="s">
        <v>4089</v>
      </c>
      <c r="E1848" s="157" t="s">
        <v>605</v>
      </c>
      <c r="F1848" s="90" t="s">
        <v>1999</v>
      </c>
      <c r="G1848" s="93" t="s">
        <v>168</v>
      </c>
      <c r="H1848" s="90" t="s">
        <v>4099</v>
      </c>
      <c r="I1848" s="93">
        <v>1</v>
      </c>
      <c r="J1848" s="90" t="s">
        <v>72</v>
      </c>
      <c r="K1848" s="93" t="s">
        <v>55</v>
      </c>
      <c r="L1848" s="114">
        <v>44287</v>
      </c>
      <c r="M1848" s="114">
        <f t="shared" si="26"/>
        <v>44347</v>
      </c>
      <c r="N1848" s="94">
        <v>44299</v>
      </c>
      <c r="O1848" s="94">
        <v>44299</v>
      </c>
      <c r="P1848" s="96" t="s">
        <v>4091</v>
      </c>
      <c r="Q1848" s="92"/>
      <c r="R1848" s="90" t="s">
        <v>4092</v>
      </c>
      <c r="S1848" s="90"/>
      <c r="T1848" s="95" t="s">
        <v>75</v>
      </c>
      <c r="U1848" s="90"/>
    </row>
    <row r="1849" spans="1:21" ht="66" hidden="1" customHeight="1" x14ac:dyDescent="0.25">
      <c r="A1849" s="89" t="s">
        <v>4079</v>
      </c>
      <c r="B1849" s="90" t="s">
        <v>4080</v>
      </c>
      <c r="C1849" s="90" t="s">
        <v>4081</v>
      </c>
      <c r="D1849" s="90" t="s">
        <v>4089</v>
      </c>
      <c r="E1849" s="157" t="s">
        <v>605</v>
      </c>
      <c r="F1849" s="90" t="s">
        <v>1999</v>
      </c>
      <c r="G1849" s="93" t="s">
        <v>168</v>
      </c>
      <c r="H1849" s="90" t="s">
        <v>4100</v>
      </c>
      <c r="I1849" s="93">
        <v>1</v>
      </c>
      <c r="J1849" s="90" t="s">
        <v>72</v>
      </c>
      <c r="K1849" s="93" t="s">
        <v>55</v>
      </c>
      <c r="L1849" s="114">
        <v>44287</v>
      </c>
      <c r="M1849" s="114">
        <f t="shared" si="26"/>
        <v>44347</v>
      </c>
      <c r="N1849" s="94">
        <v>44298</v>
      </c>
      <c r="O1849" s="94">
        <v>44298</v>
      </c>
      <c r="P1849" s="96" t="s">
        <v>4091</v>
      </c>
      <c r="Q1849" s="92"/>
      <c r="R1849" s="90" t="s">
        <v>4101</v>
      </c>
      <c r="S1849" s="90"/>
      <c r="T1849" s="95" t="s">
        <v>75</v>
      </c>
      <c r="U1849" s="90"/>
    </row>
    <row r="1850" spans="1:21" ht="66" hidden="1" customHeight="1" x14ac:dyDescent="0.25">
      <c r="A1850" s="89" t="s">
        <v>4079</v>
      </c>
      <c r="B1850" s="90" t="s">
        <v>4080</v>
      </c>
      <c r="C1850" s="90" t="s">
        <v>4081</v>
      </c>
      <c r="D1850" s="90" t="s">
        <v>4089</v>
      </c>
      <c r="E1850" s="157" t="s">
        <v>605</v>
      </c>
      <c r="F1850" s="90" t="s">
        <v>1999</v>
      </c>
      <c r="G1850" s="93" t="s">
        <v>168</v>
      </c>
      <c r="H1850" s="90" t="s">
        <v>4102</v>
      </c>
      <c r="I1850" s="93">
        <v>1</v>
      </c>
      <c r="J1850" s="90" t="s">
        <v>72</v>
      </c>
      <c r="K1850" s="93" t="s">
        <v>55</v>
      </c>
      <c r="L1850" s="114">
        <v>44287</v>
      </c>
      <c r="M1850" s="114">
        <f t="shared" si="26"/>
        <v>44347</v>
      </c>
      <c r="N1850" s="94">
        <v>44298</v>
      </c>
      <c r="O1850" s="94">
        <v>44298</v>
      </c>
      <c r="P1850" s="96" t="s">
        <v>4091</v>
      </c>
      <c r="Q1850" s="92"/>
      <c r="R1850" s="90" t="s">
        <v>4101</v>
      </c>
      <c r="S1850" s="90"/>
      <c r="T1850" s="95" t="s">
        <v>75</v>
      </c>
      <c r="U1850" s="90"/>
    </row>
    <row r="1851" spans="1:21" ht="66" hidden="1" customHeight="1" x14ac:dyDescent="0.25">
      <c r="A1851" s="89" t="s">
        <v>4079</v>
      </c>
      <c r="B1851" s="90" t="s">
        <v>4080</v>
      </c>
      <c r="C1851" s="90" t="s">
        <v>4081</v>
      </c>
      <c r="D1851" s="90" t="s">
        <v>4089</v>
      </c>
      <c r="E1851" s="157" t="s">
        <v>605</v>
      </c>
      <c r="F1851" s="90" t="s">
        <v>1999</v>
      </c>
      <c r="G1851" s="93" t="s">
        <v>168</v>
      </c>
      <c r="H1851" s="90" t="s">
        <v>4103</v>
      </c>
      <c r="I1851" s="93">
        <v>1</v>
      </c>
      <c r="J1851" s="90" t="s">
        <v>72</v>
      </c>
      <c r="K1851" s="93" t="s">
        <v>55</v>
      </c>
      <c r="L1851" s="114">
        <v>44287</v>
      </c>
      <c r="M1851" s="114">
        <f t="shared" si="26"/>
        <v>44347</v>
      </c>
      <c r="N1851" s="94">
        <v>44300</v>
      </c>
      <c r="O1851" s="94">
        <v>44300</v>
      </c>
      <c r="P1851" s="96" t="s">
        <v>4091</v>
      </c>
      <c r="Q1851" s="92"/>
      <c r="R1851" s="90" t="s">
        <v>4092</v>
      </c>
      <c r="S1851" s="90"/>
      <c r="T1851" s="95" t="s">
        <v>75</v>
      </c>
      <c r="U1851" s="90"/>
    </row>
    <row r="1852" spans="1:21" ht="66" hidden="1" customHeight="1" x14ac:dyDescent="0.25">
      <c r="A1852" s="89" t="s">
        <v>4079</v>
      </c>
      <c r="B1852" s="90" t="s">
        <v>4080</v>
      </c>
      <c r="C1852" s="90" t="s">
        <v>4081</v>
      </c>
      <c r="D1852" s="90" t="s">
        <v>4089</v>
      </c>
      <c r="E1852" s="157" t="s">
        <v>605</v>
      </c>
      <c r="F1852" s="90" t="s">
        <v>1999</v>
      </c>
      <c r="G1852" s="93" t="s">
        <v>168</v>
      </c>
      <c r="H1852" s="90" t="s">
        <v>4104</v>
      </c>
      <c r="I1852" s="93">
        <v>1</v>
      </c>
      <c r="J1852" s="90" t="s">
        <v>72</v>
      </c>
      <c r="K1852" s="93" t="s">
        <v>55</v>
      </c>
      <c r="L1852" s="114">
        <v>44287</v>
      </c>
      <c r="M1852" s="114">
        <f t="shared" si="26"/>
        <v>44347</v>
      </c>
      <c r="N1852" s="94">
        <v>44298</v>
      </c>
      <c r="O1852" s="94">
        <v>44298</v>
      </c>
      <c r="P1852" s="96" t="s">
        <v>4091</v>
      </c>
      <c r="Q1852" s="92"/>
      <c r="R1852" s="90" t="s">
        <v>4101</v>
      </c>
      <c r="S1852" s="90"/>
      <c r="T1852" s="95" t="s">
        <v>75</v>
      </c>
      <c r="U1852" s="90"/>
    </row>
    <row r="1853" spans="1:21" ht="66" hidden="1" customHeight="1" x14ac:dyDescent="0.25">
      <c r="A1853" s="89" t="s">
        <v>4079</v>
      </c>
      <c r="B1853" s="90" t="s">
        <v>4080</v>
      </c>
      <c r="C1853" s="90" t="s">
        <v>4081</v>
      </c>
      <c r="D1853" s="90" t="s">
        <v>4089</v>
      </c>
      <c r="E1853" s="157" t="s">
        <v>605</v>
      </c>
      <c r="F1853" s="90" t="s">
        <v>1999</v>
      </c>
      <c r="G1853" s="93" t="s">
        <v>168</v>
      </c>
      <c r="H1853" s="90" t="s">
        <v>4105</v>
      </c>
      <c r="I1853" s="93">
        <v>1</v>
      </c>
      <c r="J1853" s="90" t="s">
        <v>72</v>
      </c>
      <c r="K1853" s="93" t="s">
        <v>55</v>
      </c>
      <c r="L1853" s="114">
        <v>44287</v>
      </c>
      <c r="M1853" s="114">
        <f t="shared" si="26"/>
        <v>44347</v>
      </c>
      <c r="N1853" s="94">
        <v>44300</v>
      </c>
      <c r="O1853" s="94">
        <v>44300</v>
      </c>
      <c r="P1853" s="96" t="s">
        <v>4091</v>
      </c>
      <c r="Q1853" s="92"/>
      <c r="R1853" s="90" t="s">
        <v>4092</v>
      </c>
      <c r="S1853" s="90"/>
      <c r="T1853" s="95" t="s">
        <v>75</v>
      </c>
      <c r="U1853" s="90"/>
    </row>
    <row r="1854" spans="1:21" ht="66" hidden="1" customHeight="1" x14ac:dyDescent="0.25">
      <c r="A1854" s="89" t="s">
        <v>4079</v>
      </c>
      <c r="B1854" s="90" t="s">
        <v>4080</v>
      </c>
      <c r="C1854" s="90" t="s">
        <v>4081</v>
      </c>
      <c r="D1854" s="90" t="s">
        <v>4089</v>
      </c>
      <c r="E1854" s="157" t="s">
        <v>605</v>
      </c>
      <c r="F1854" s="90" t="s">
        <v>1999</v>
      </c>
      <c r="G1854" s="93" t="s">
        <v>168</v>
      </c>
      <c r="H1854" s="90" t="s">
        <v>4106</v>
      </c>
      <c r="I1854" s="93">
        <v>1</v>
      </c>
      <c r="J1854" s="90" t="s">
        <v>72</v>
      </c>
      <c r="K1854" s="93" t="s">
        <v>55</v>
      </c>
      <c r="L1854" s="114">
        <v>44287</v>
      </c>
      <c r="M1854" s="114">
        <f t="shared" si="26"/>
        <v>44347</v>
      </c>
      <c r="N1854" s="94">
        <v>44300</v>
      </c>
      <c r="O1854" s="94">
        <v>44300</v>
      </c>
      <c r="P1854" s="96" t="s">
        <v>4107</v>
      </c>
      <c r="Q1854" s="92"/>
      <c r="R1854" s="90" t="s">
        <v>4092</v>
      </c>
      <c r="S1854" s="90"/>
      <c r="T1854" s="95" t="s">
        <v>75</v>
      </c>
      <c r="U1854" s="90"/>
    </row>
    <row r="1855" spans="1:21" ht="66" hidden="1" customHeight="1" x14ac:dyDescent="0.25">
      <c r="A1855" s="89" t="s">
        <v>4079</v>
      </c>
      <c r="B1855" s="90" t="s">
        <v>4080</v>
      </c>
      <c r="C1855" s="90" t="s">
        <v>4081</v>
      </c>
      <c r="D1855" s="90" t="s">
        <v>4089</v>
      </c>
      <c r="E1855" s="157" t="s">
        <v>605</v>
      </c>
      <c r="F1855" s="90" t="s">
        <v>1999</v>
      </c>
      <c r="G1855" s="93" t="s">
        <v>168</v>
      </c>
      <c r="H1855" s="90" t="s">
        <v>4108</v>
      </c>
      <c r="I1855" s="93">
        <v>1</v>
      </c>
      <c r="J1855" s="90" t="s">
        <v>72</v>
      </c>
      <c r="K1855" s="93" t="s">
        <v>55</v>
      </c>
      <c r="L1855" s="114">
        <v>44287</v>
      </c>
      <c r="M1855" s="114">
        <f t="shared" si="26"/>
        <v>44347</v>
      </c>
      <c r="N1855" s="94">
        <v>44299</v>
      </c>
      <c r="O1855" s="94">
        <v>44299</v>
      </c>
      <c r="P1855" s="96" t="s">
        <v>4091</v>
      </c>
      <c r="Q1855" s="92"/>
      <c r="R1855" s="90" t="s">
        <v>4092</v>
      </c>
      <c r="S1855" s="90"/>
      <c r="T1855" s="95" t="s">
        <v>75</v>
      </c>
      <c r="U1855" s="90"/>
    </row>
    <row r="1856" spans="1:21" ht="66" hidden="1" customHeight="1" x14ac:dyDescent="0.25">
      <c r="A1856" s="89" t="s">
        <v>4079</v>
      </c>
      <c r="B1856" s="90" t="s">
        <v>4080</v>
      </c>
      <c r="C1856" s="90" t="s">
        <v>4081</v>
      </c>
      <c r="D1856" s="90" t="s">
        <v>4089</v>
      </c>
      <c r="E1856" s="157" t="s">
        <v>605</v>
      </c>
      <c r="F1856" s="90" t="s">
        <v>1999</v>
      </c>
      <c r="G1856" s="93" t="s">
        <v>168</v>
      </c>
      <c r="H1856" s="90" t="s">
        <v>4109</v>
      </c>
      <c r="I1856" s="93">
        <v>1</v>
      </c>
      <c r="J1856" s="90" t="s">
        <v>72</v>
      </c>
      <c r="K1856" s="93" t="s">
        <v>55</v>
      </c>
      <c r="L1856" s="114">
        <v>44287</v>
      </c>
      <c r="M1856" s="114">
        <f t="shared" si="26"/>
        <v>44347</v>
      </c>
      <c r="N1856" s="94">
        <v>44301</v>
      </c>
      <c r="O1856" s="94">
        <v>44301</v>
      </c>
      <c r="P1856" s="96" t="s">
        <v>4091</v>
      </c>
      <c r="Q1856" s="92"/>
      <c r="R1856" s="90" t="s">
        <v>4092</v>
      </c>
      <c r="S1856" s="90"/>
      <c r="T1856" s="95" t="s">
        <v>75</v>
      </c>
      <c r="U1856" s="90"/>
    </row>
    <row r="1857" spans="1:21" ht="66" hidden="1" customHeight="1" x14ac:dyDescent="0.25">
      <c r="A1857" s="89" t="s">
        <v>4079</v>
      </c>
      <c r="B1857" s="90" t="s">
        <v>4080</v>
      </c>
      <c r="C1857" s="90" t="s">
        <v>4081</v>
      </c>
      <c r="D1857" s="90" t="s">
        <v>4089</v>
      </c>
      <c r="E1857" s="157" t="s">
        <v>605</v>
      </c>
      <c r="F1857" s="90" t="s">
        <v>1999</v>
      </c>
      <c r="G1857" s="93" t="s">
        <v>168</v>
      </c>
      <c r="H1857" s="90" t="s">
        <v>4110</v>
      </c>
      <c r="I1857" s="93">
        <v>1</v>
      </c>
      <c r="J1857" s="90" t="s">
        <v>72</v>
      </c>
      <c r="K1857" s="93" t="s">
        <v>55</v>
      </c>
      <c r="L1857" s="114">
        <v>44287</v>
      </c>
      <c r="M1857" s="114">
        <f t="shared" si="26"/>
        <v>44347</v>
      </c>
      <c r="N1857" s="94">
        <v>44301</v>
      </c>
      <c r="O1857" s="94">
        <v>44301</v>
      </c>
      <c r="P1857" s="96" t="s">
        <v>4091</v>
      </c>
      <c r="Q1857" s="92"/>
      <c r="R1857" s="90" t="s">
        <v>4092</v>
      </c>
      <c r="S1857" s="90"/>
      <c r="T1857" s="95" t="s">
        <v>75</v>
      </c>
      <c r="U1857" s="90"/>
    </row>
    <row r="1858" spans="1:21" ht="66" hidden="1" customHeight="1" x14ac:dyDescent="0.25">
      <c r="A1858" s="89" t="s">
        <v>4079</v>
      </c>
      <c r="B1858" s="90" t="s">
        <v>4080</v>
      </c>
      <c r="C1858" s="90" t="s">
        <v>4081</v>
      </c>
      <c r="D1858" s="90" t="s">
        <v>4089</v>
      </c>
      <c r="E1858" s="157" t="s">
        <v>605</v>
      </c>
      <c r="F1858" s="90" t="s">
        <v>1999</v>
      </c>
      <c r="G1858" s="93" t="s">
        <v>168</v>
      </c>
      <c r="H1858" s="90" t="s">
        <v>4111</v>
      </c>
      <c r="I1858" s="93">
        <v>1</v>
      </c>
      <c r="J1858" s="90" t="s">
        <v>72</v>
      </c>
      <c r="K1858" s="93" t="s">
        <v>55</v>
      </c>
      <c r="L1858" s="114">
        <v>44287</v>
      </c>
      <c r="M1858" s="114">
        <f t="shared" si="26"/>
        <v>44347</v>
      </c>
      <c r="N1858" s="94">
        <v>44301</v>
      </c>
      <c r="O1858" s="94">
        <v>44301</v>
      </c>
      <c r="P1858" s="96" t="s">
        <v>4091</v>
      </c>
      <c r="Q1858" s="92"/>
      <c r="R1858" s="90" t="s">
        <v>4092</v>
      </c>
      <c r="S1858" s="90"/>
      <c r="T1858" s="95" t="s">
        <v>75</v>
      </c>
      <c r="U1858" s="90"/>
    </row>
    <row r="1859" spans="1:21" ht="66" hidden="1" customHeight="1" x14ac:dyDescent="0.25">
      <c r="A1859" s="89" t="s">
        <v>4079</v>
      </c>
      <c r="B1859" s="90" t="s">
        <v>4080</v>
      </c>
      <c r="C1859" s="90" t="s">
        <v>4081</v>
      </c>
      <c r="D1859" s="90" t="s">
        <v>4089</v>
      </c>
      <c r="E1859" s="157" t="s">
        <v>605</v>
      </c>
      <c r="F1859" s="90" t="s">
        <v>1999</v>
      </c>
      <c r="G1859" s="93" t="s">
        <v>168</v>
      </c>
      <c r="H1859" s="90" t="s">
        <v>4112</v>
      </c>
      <c r="I1859" s="93">
        <v>1</v>
      </c>
      <c r="J1859" s="90" t="s">
        <v>72</v>
      </c>
      <c r="K1859" s="93" t="s">
        <v>55</v>
      </c>
      <c r="L1859" s="114">
        <v>44287</v>
      </c>
      <c r="M1859" s="114">
        <f t="shared" si="26"/>
        <v>44347</v>
      </c>
      <c r="N1859" s="94">
        <v>44303</v>
      </c>
      <c r="O1859" s="94">
        <v>44303</v>
      </c>
      <c r="P1859" s="96" t="s">
        <v>4091</v>
      </c>
      <c r="Q1859" s="92"/>
      <c r="R1859" s="90" t="s">
        <v>4113</v>
      </c>
      <c r="S1859" s="90"/>
      <c r="T1859" s="95" t="s">
        <v>75</v>
      </c>
      <c r="U1859" s="90"/>
    </row>
    <row r="1860" spans="1:21" ht="66" hidden="1" customHeight="1" x14ac:dyDescent="0.25">
      <c r="A1860" s="89" t="s">
        <v>4079</v>
      </c>
      <c r="B1860" s="90" t="s">
        <v>4080</v>
      </c>
      <c r="C1860" s="90" t="s">
        <v>4081</v>
      </c>
      <c r="D1860" s="90" t="s">
        <v>4089</v>
      </c>
      <c r="E1860" s="157" t="s">
        <v>605</v>
      </c>
      <c r="F1860" s="90" t="s">
        <v>1999</v>
      </c>
      <c r="G1860" s="93" t="s">
        <v>168</v>
      </c>
      <c r="H1860" s="90" t="s">
        <v>4114</v>
      </c>
      <c r="I1860" s="93">
        <v>1</v>
      </c>
      <c r="J1860" s="90" t="s">
        <v>72</v>
      </c>
      <c r="K1860" s="93" t="s">
        <v>55</v>
      </c>
      <c r="L1860" s="114">
        <v>44287</v>
      </c>
      <c r="M1860" s="114">
        <f t="shared" si="26"/>
        <v>44347</v>
      </c>
      <c r="N1860" s="94">
        <v>44303</v>
      </c>
      <c r="O1860" s="94">
        <v>44303</v>
      </c>
      <c r="P1860" s="96" t="s">
        <v>4091</v>
      </c>
      <c r="Q1860" s="92"/>
      <c r="R1860" s="90" t="s">
        <v>4113</v>
      </c>
      <c r="S1860" s="90"/>
      <c r="T1860" s="95" t="s">
        <v>75</v>
      </c>
      <c r="U1860" s="90"/>
    </row>
    <row r="1861" spans="1:21" ht="66" hidden="1" customHeight="1" x14ac:dyDescent="0.25">
      <c r="A1861" s="89" t="s">
        <v>4079</v>
      </c>
      <c r="B1861" s="90" t="s">
        <v>4080</v>
      </c>
      <c r="C1861" s="90" t="s">
        <v>4081</v>
      </c>
      <c r="D1861" s="90" t="s">
        <v>4089</v>
      </c>
      <c r="E1861" s="157" t="s">
        <v>605</v>
      </c>
      <c r="F1861" s="90" t="s">
        <v>1999</v>
      </c>
      <c r="G1861" s="93" t="s">
        <v>168</v>
      </c>
      <c r="H1861" s="90" t="s">
        <v>4115</v>
      </c>
      <c r="I1861" s="93">
        <v>1</v>
      </c>
      <c r="J1861" s="90" t="s">
        <v>72</v>
      </c>
      <c r="K1861" s="93" t="s">
        <v>55</v>
      </c>
      <c r="L1861" s="114">
        <v>44287</v>
      </c>
      <c r="M1861" s="114">
        <f t="shared" si="26"/>
        <v>44347</v>
      </c>
      <c r="N1861" s="94">
        <v>44303</v>
      </c>
      <c r="O1861" s="94">
        <v>44303</v>
      </c>
      <c r="P1861" s="96" t="s">
        <v>4091</v>
      </c>
      <c r="Q1861" s="92"/>
      <c r="R1861" s="90" t="s">
        <v>4113</v>
      </c>
      <c r="S1861" s="90"/>
      <c r="T1861" s="95" t="s">
        <v>75</v>
      </c>
      <c r="U1861" s="90"/>
    </row>
    <row r="1862" spans="1:21" ht="66" hidden="1" customHeight="1" x14ac:dyDescent="0.25">
      <c r="A1862" s="89" t="s">
        <v>4079</v>
      </c>
      <c r="B1862" s="90" t="s">
        <v>4080</v>
      </c>
      <c r="C1862" s="90" t="s">
        <v>4081</v>
      </c>
      <c r="D1862" s="90" t="s">
        <v>4089</v>
      </c>
      <c r="E1862" s="157" t="s">
        <v>605</v>
      </c>
      <c r="F1862" s="90" t="s">
        <v>1999</v>
      </c>
      <c r="G1862" s="93" t="s">
        <v>168</v>
      </c>
      <c r="H1862" s="90" t="s">
        <v>4116</v>
      </c>
      <c r="I1862" s="93">
        <v>1</v>
      </c>
      <c r="J1862" s="90" t="s">
        <v>72</v>
      </c>
      <c r="K1862" s="93" t="s">
        <v>55</v>
      </c>
      <c r="L1862" s="114">
        <v>44287</v>
      </c>
      <c r="M1862" s="114">
        <f t="shared" si="26"/>
        <v>44347</v>
      </c>
      <c r="N1862" s="94">
        <v>44308</v>
      </c>
      <c r="O1862" s="94">
        <v>44308</v>
      </c>
      <c r="P1862" s="96" t="s">
        <v>4091</v>
      </c>
      <c r="Q1862" s="92"/>
      <c r="R1862" s="90" t="s">
        <v>4117</v>
      </c>
      <c r="S1862" s="90"/>
      <c r="T1862" s="95" t="s">
        <v>75</v>
      </c>
      <c r="U1862" s="90"/>
    </row>
    <row r="1863" spans="1:21" ht="66" hidden="1" customHeight="1" x14ac:dyDescent="0.25">
      <c r="A1863" s="89" t="s">
        <v>4079</v>
      </c>
      <c r="B1863" s="90" t="s">
        <v>4080</v>
      </c>
      <c r="C1863" s="90" t="s">
        <v>4081</v>
      </c>
      <c r="D1863" s="90" t="s">
        <v>4089</v>
      </c>
      <c r="E1863" s="157" t="s">
        <v>605</v>
      </c>
      <c r="F1863" s="90" t="s">
        <v>1999</v>
      </c>
      <c r="G1863" s="93" t="s">
        <v>168</v>
      </c>
      <c r="H1863" s="90" t="s">
        <v>4118</v>
      </c>
      <c r="I1863" s="93">
        <v>1</v>
      </c>
      <c r="J1863" s="90" t="s">
        <v>72</v>
      </c>
      <c r="K1863" s="93" t="s">
        <v>55</v>
      </c>
      <c r="L1863" s="114">
        <v>44287</v>
      </c>
      <c r="M1863" s="114">
        <f t="shared" si="26"/>
        <v>44347</v>
      </c>
      <c r="N1863" s="94">
        <v>44308</v>
      </c>
      <c r="O1863" s="94">
        <v>44308</v>
      </c>
      <c r="P1863" s="96" t="s">
        <v>4091</v>
      </c>
      <c r="Q1863" s="92"/>
      <c r="R1863" s="90" t="s">
        <v>4117</v>
      </c>
      <c r="S1863" s="90"/>
      <c r="T1863" s="95" t="s">
        <v>75</v>
      </c>
      <c r="U1863" s="90"/>
    </row>
    <row r="1864" spans="1:21" ht="66" hidden="1" customHeight="1" x14ac:dyDescent="0.25">
      <c r="A1864" s="89" t="s">
        <v>4079</v>
      </c>
      <c r="B1864" s="90" t="s">
        <v>4080</v>
      </c>
      <c r="C1864" s="90" t="s">
        <v>4081</v>
      </c>
      <c r="D1864" s="90" t="s">
        <v>4089</v>
      </c>
      <c r="E1864" s="157" t="s">
        <v>605</v>
      </c>
      <c r="F1864" s="90" t="s">
        <v>1999</v>
      </c>
      <c r="G1864" s="93" t="s">
        <v>168</v>
      </c>
      <c r="H1864" s="90" t="s">
        <v>4119</v>
      </c>
      <c r="I1864" s="93">
        <v>1</v>
      </c>
      <c r="J1864" s="90" t="s">
        <v>72</v>
      </c>
      <c r="K1864" s="93" t="s">
        <v>55</v>
      </c>
      <c r="L1864" s="114">
        <v>44287</v>
      </c>
      <c r="M1864" s="114">
        <f t="shared" si="26"/>
        <v>44347</v>
      </c>
      <c r="N1864" s="94">
        <v>44308</v>
      </c>
      <c r="O1864" s="94">
        <v>44308</v>
      </c>
      <c r="P1864" s="96" t="s">
        <v>4091</v>
      </c>
      <c r="Q1864" s="92"/>
      <c r="R1864" s="90" t="s">
        <v>4117</v>
      </c>
      <c r="S1864" s="90"/>
      <c r="T1864" s="95" t="s">
        <v>75</v>
      </c>
      <c r="U1864" s="90"/>
    </row>
    <row r="1865" spans="1:21" ht="66" hidden="1" customHeight="1" x14ac:dyDescent="0.25">
      <c r="A1865" s="89" t="s">
        <v>4079</v>
      </c>
      <c r="B1865" s="90" t="s">
        <v>4080</v>
      </c>
      <c r="C1865" s="90" t="s">
        <v>4081</v>
      </c>
      <c r="D1865" s="90" t="s">
        <v>4089</v>
      </c>
      <c r="E1865" s="157" t="s">
        <v>605</v>
      </c>
      <c r="F1865" s="90" t="s">
        <v>1999</v>
      </c>
      <c r="G1865" s="93" t="s">
        <v>168</v>
      </c>
      <c r="H1865" s="90" t="s">
        <v>4120</v>
      </c>
      <c r="I1865" s="93">
        <v>1</v>
      </c>
      <c r="J1865" s="90" t="s">
        <v>72</v>
      </c>
      <c r="K1865" s="93" t="s">
        <v>55</v>
      </c>
      <c r="L1865" s="114">
        <v>44287</v>
      </c>
      <c r="M1865" s="114">
        <f t="shared" si="26"/>
        <v>44347</v>
      </c>
      <c r="N1865" s="94">
        <v>44308</v>
      </c>
      <c r="O1865" s="94">
        <v>44308</v>
      </c>
      <c r="P1865" s="96" t="s">
        <v>4091</v>
      </c>
      <c r="Q1865" s="92"/>
      <c r="R1865" s="90" t="s">
        <v>4117</v>
      </c>
      <c r="S1865" s="90"/>
      <c r="T1865" s="95" t="s">
        <v>75</v>
      </c>
      <c r="U1865" s="90"/>
    </row>
    <row r="1866" spans="1:21" ht="66" hidden="1" customHeight="1" x14ac:dyDescent="0.25">
      <c r="A1866" s="89" t="s">
        <v>4079</v>
      </c>
      <c r="B1866" s="90" t="s">
        <v>4080</v>
      </c>
      <c r="C1866" s="90" t="s">
        <v>4081</v>
      </c>
      <c r="D1866" s="90" t="s">
        <v>4089</v>
      </c>
      <c r="E1866" s="157" t="s">
        <v>605</v>
      </c>
      <c r="F1866" s="90" t="s">
        <v>1999</v>
      </c>
      <c r="G1866" s="93" t="s">
        <v>168</v>
      </c>
      <c r="H1866" s="90" t="s">
        <v>4121</v>
      </c>
      <c r="I1866" s="93">
        <v>1</v>
      </c>
      <c r="J1866" s="90" t="s">
        <v>72</v>
      </c>
      <c r="K1866" s="93" t="s">
        <v>55</v>
      </c>
      <c r="L1866" s="114">
        <v>44287</v>
      </c>
      <c r="M1866" s="114">
        <f t="shared" si="26"/>
        <v>44347</v>
      </c>
      <c r="N1866" s="94">
        <v>44306</v>
      </c>
      <c r="O1866" s="94">
        <v>44306</v>
      </c>
      <c r="P1866" s="96" t="s">
        <v>4091</v>
      </c>
      <c r="Q1866" s="92"/>
      <c r="R1866" s="90" t="s">
        <v>4117</v>
      </c>
      <c r="S1866" s="90"/>
      <c r="T1866" s="95" t="s">
        <v>75</v>
      </c>
      <c r="U1866" s="90"/>
    </row>
    <row r="1867" spans="1:21" ht="66" hidden="1" customHeight="1" x14ac:dyDescent="0.25">
      <c r="A1867" s="89" t="s">
        <v>4079</v>
      </c>
      <c r="B1867" s="90" t="s">
        <v>4080</v>
      </c>
      <c r="C1867" s="90" t="s">
        <v>4081</v>
      </c>
      <c r="D1867" s="90" t="s">
        <v>4089</v>
      </c>
      <c r="E1867" s="157" t="s">
        <v>605</v>
      </c>
      <c r="F1867" s="90" t="s">
        <v>1999</v>
      </c>
      <c r="G1867" s="93" t="s">
        <v>168</v>
      </c>
      <c r="H1867" s="90" t="s">
        <v>4122</v>
      </c>
      <c r="I1867" s="93">
        <v>1</v>
      </c>
      <c r="J1867" s="90" t="s">
        <v>72</v>
      </c>
      <c r="K1867" s="93" t="s">
        <v>55</v>
      </c>
      <c r="L1867" s="114">
        <v>44287</v>
      </c>
      <c r="M1867" s="114">
        <f t="shared" si="26"/>
        <v>44347</v>
      </c>
      <c r="N1867" s="94">
        <v>44306</v>
      </c>
      <c r="O1867" s="94">
        <v>44306</v>
      </c>
      <c r="P1867" s="96" t="s">
        <v>4091</v>
      </c>
      <c r="Q1867" s="92"/>
      <c r="R1867" s="90" t="s">
        <v>4117</v>
      </c>
      <c r="S1867" s="90"/>
      <c r="T1867" s="95" t="s">
        <v>75</v>
      </c>
      <c r="U1867" s="90"/>
    </row>
    <row r="1868" spans="1:21" ht="66" hidden="1" customHeight="1" x14ac:dyDescent="0.25">
      <c r="A1868" s="89" t="s">
        <v>4079</v>
      </c>
      <c r="B1868" s="90" t="s">
        <v>4080</v>
      </c>
      <c r="C1868" s="90" t="s">
        <v>4081</v>
      </c>
      <c r="D1868" s="90" t="s">
        <v>4089</v>
      </c>
      <c r="E1868" s="157" t="s">
        <v>605</v>
      </c>
      <c r="F1868" s="90" t="s">
        <v>1999</v>
      </c>
      <c r="G1868" s="93" t="s">
        <v>168</v>
      </c>
      <c r="H1868" s="90" t="s">
        <v>4123</v>
      </c>
      <c r="I1868" s="93">
        <v>1</v>
      </c>
      <c r="J1868" s="90" t="s">
        <v>72</v>
      </c>
      <c r="K1868" s="93" t="s">
        <v>55</v>
      </c>
      <c r="L1868" s="114">
        <v>44287</v>
      </c>
      <c r="M1868" s="114">
        <f t="shared" si="26"/>
        <v>44347</v>
      </c>
      <c r="N1868" s="94">
        <v>44306</v>
      </c>
      <c r="O1868" s="94">
        <v>44306</v>
      </c>
      <c r="P1868" s="96" t="s">
        <v>4091</v>
      </c>
      <c r="Q1868" s="92"/>
      <c r="R1868" s="90" t="s">
        <v>4117</v>
      </c>
      <c r="S1868" s="90"/>
      <c r="T1868" s="95" t="s">
        <v>75</v>
      </c>
      <c r="U1868" s="90"/>
    </row>
    <row r="1869" spans="1:21" ht="66" hidden="1" customHeight="1" x14ac:dyDescent="0.25">
      <c r="A1869" s="89" t="s">
        <v>4079</v>
      </c>
      <c r="B1869" s="90" t="s">
        <v>4080</v>
      </c>
      <c r="C1869" s="90" t="s">
        <v>4081</v>
      </c>
      <c r="D1869" s="90" t="s">
        <v>4089</v>
      </c>
      <c r="E1869" s="157" t="s">
        <v>605</v>
      </c>
      <c r="F1869" s="90" t="s">
        <v>1999</v>
      </c>
      <c r="G1869" s="93" t="s">
        <v>168</v>
      </c>
      <c r="H1869" s="90" t="s">
        <v>4124</v>
      </c>
      <c r="I1869" s="93">
        <v>1</v>
      </c>
      <c r="J1869" s="90" t="s">
        <v>72</v>
      </c>
      <c r="K1869" s="93" t="s">
        <v>55</v>
      </c>
      <c r="L1869" s="114">
        <v>44287</v>
      </c>
      <c r="M1869" s="114">
        <f t="shared" si="26"/>
        <v>44347</v>
      </c>
      <c r="N1869" s="94">
        <v>44306</v>
      </c>
      <c r="O1869" s="94">
        <v>44306</v>
      </c>
      <c r="P1869" s="96" t="s">
        <v>4091</v>
      </c>
      <c r="Q1869" s="92"/>
      <c r="R1869" s="90" t="s">
        <v>4117</v>
      </c>
      <c r="S1869" s="90"/>
      <c r="T1869" s="95" t="s">
        <v>75</v>
      </c>
      <c r="U1869" s="90"/>
    </row>
    <row r="1870" spans="1:21" ht="66" hidden="1" customHeight="1" x14ac:dyDescent="0.25">
      <c r="A1870" s="89" t="s">
        <v>4079</v>
      </c>
      <c r="B1870" s="90" t="s">
        <v>4080</v>
      </c>
      <c r="C1870" s="90" t="s">
        <v>4081</v>
      </c>
      <c r="D1870" s="90" t="s">
        <v>4089</v>
      </c>
      <c r="E1870" s="157" t="s">
        <v>605</v>
      </c>
      <c r="F1870" s="90" t="s">
        <v>1999</v>
      </c>
      <c r="G1870" s="93" t="s">
        <v>168</v>
      </c>
      <c r="H1870" s="90" t="s">
        <v>4125</v>
      </c>
      <c r="I1870" s="93">
        <v>1</v>
      </c>
      <c r="J1870" s="90" t="s">
        <v>72</v>
      </c>
      <c r="K1870" s="93" t="s">
        <v>55</v>
      </c>
      <c r="L1870" s="114">
        <v>44287</v>
      </c>
      <c r="M1870" s="114">
        <f t="shared" si="26"/>
        <v>44347</v>
      </c>
      <c r="N1870" s="94">
        <v>44312</v>
      </c>
      <c r="O1870" s="94">
        <v>44312</v>
      </c>
      <c r="P1870" s="96" t="s">
        <v>4091</v>
      </c>
      <c r="Q1870" s="92"/>
      <c r="R1870" s="90" t="s">
        <v>4095</v>
      </c>
      <c r="S1870" s="90"/>
      <c r="T1870" s="95" t="s">
        <v>75</v>
      </c>
      <c r="U1870" s="90"/>
    </row>
    <row r="1871" spans="1:21" ht="66" hidden="1" customHeight="1" x14ac:dyDescent="0.25">
      <c r="A1871" s="89" t="s">
        <v>4079</v>
      </c>
      <c r="B1871" s="90" t="s">
        <v>4080</v>
      </c>
      <c r="C1871" s="90" t="s">
        <v>4081</v>
      </c>
      <c r="D1871" s="90" t="s">
        <v>4089</v>
      </c>
      <c r="E1871" s="157" t="s">
        <v>605</v>
      </c>
      <c r="F1871" s="90" t="s">
        <v>1999</v>
      </c>
      <c r="G1871" s="93" t="s">
        <v>168</v>
      </c>
      <c r="H1871" s="90" t="s">
        <v>4126</v>
      </c>
      <c r="I1871" s="93">
        <v>1</v>
      </c>
      <c r="J1871" s="90" t="s">
        <v>72</v>
      </c>
      <c r="K1871" s="93" t="s">
        <v>55</v>
      </c>
      <c r="L1871" s="114">
        <v>44287</v>
      </c>
      <c r="M1871" s="114">
        <f t="shared" si="26"/>
        <v>44347</v>
      </c>
      <c r="N1871" s="94">
        <v>44312</v>
      </c>
      <c r="O1871" s="94">
        <v>44312</v>
      </c>
      <c r="P1871" s="96" t="s">
        <v>4091</v>
      </c>
      <c r="Q1871" s="92"/>
      <c r="R1871" s="90" t="s">
        <v>4095</v>
      </c>
      <c r="S1871" s="90"/>
      <c r="T1871" s="95" t="s">
        <v>75</v>
      </c>
      <c r="U1871" s="90"/>
    </row>
    <row r="1872" spans="1:21" ht="66" hidden="1" customHeight="1" x14ac:dyDescent="0.25">
      <c r="A1872" s="89" t="s">
        <v>4079</v>
      </c>
      <c r="B1872" s="90" t="s">
        <v>4080</v>
      </c>
      <c r="C1872" s="90" t="s">
        <v>4081</v>
      </c>
      <c r="D1872" s="90" t="s">
        <v>4089</v>
      </c>
      <c r="E1872" s="157" t="s">
        <v>605</v>
      </c>
      <c r="F1872" s="90" t="s">
        <v>1999</v>
      </c>
      <c r="G1872" s="93" t="s">
        <v>168</v>
      </c>
      <c r="H1872" s="90" t="s">
        <v>4127</v>
      </c>
      <c r="I1872" s="93">
        <v>1</v>
      </c>
      <c r="J1872" s="90" t="s">
        <v>72</v>
      </c>
      <c r="K1872" s="93" t="s">
        <v>55</v>
      </c>
      <c r="L1872" s="114">
        <v>44287</v>
      </c>
      <c r="M1872" s="114">
        <f t="shared" si="26"/>
        <v>44347</v>
      </c>
      <c r="N1872" s="94">
        <v>44313</v>
      </c>
      <c r="O1872" s="94">
        <v>44313</v>
      </c>
      <c r="P1872" s="96" t="s">
        <v>4091</v>
      </c>
      <c r="Q1872" s="92"/>
      <c r="R1872" s="90" t="s">
        <v>4095</v>
      </c>
      <c r="S1872" s="90"/>
      <c r="T1872" s="95" t="s">
        <v>75</v>
      </c>
      <c r="U1872" s="90"/>
    </row>
    <row r="1873" spans="1:22" ht="66" hidden="1" customHeight="1" x14ac:dyDescent="0.25">
      <c r="A1873" s="89" t="s">
        <v>4079</v>
      </c>
      <c r="B1873" s="90" t="s">
        <v>4080</v>
      </c>
      <c r="C1873" s="90" t="s">
        <v>4081</v>
      </c>
      <c r="D1873" s="90" t="s">
        <v>4089</v>
      </c>
      <c r="E1873" s="157" t="s">
        <v>605</v>
      </c>
      <c r="F1873" s="90" t="s">
        <v>1999</v>
      </c>
      <c r="G1873" s="93" t="s">
        <v>168</v>
      </c>
      <c r="H1873" s="90" t="s">
        <v>4128</v>
      </c>
      <c r="I1873" s="93">
        <v>1</v>
      </c>
      <c r="J1873" s="90" t="s">
        <v>72</v>
      </c>
      <c r="K1873" s="93" t="s">
        <v>55</v>
      </c>
      <c r="L1873" s="114">
        <v>44287</v>
      </c>
      <c r="M1873" s="114">
        <f t="shared" si="26"/>
        <v>44347</v>
      </c>
      <c r="N1873" s="94">
        <v>44312</v>
      </c>
      <c r="O1873" s="94">
        <v>44312</v>
      </c>
      <c r="P1873" s="96" t="s">
        <v>4091</v>
      </c>
      <c r="Q1873" s="92"/>
      <c r="R1873" s="90" t="s">
        <v>4095</v>
      </c>
      <c r="S1873" s="90"/>
      <c r="T1873" s="95" t="s">
        <v>75</v>
      </c>
      <c r="U1873" s="90"/>
    </row>
    <row r="1874" spans="1:22" ht="66" hidden="1" customHeight="1" x14ac:dyDescent="0.25">
      <c r="A1874" s="89" t="s">
        <v>4079</v>
      </c>
      <c r="B1874" s="90" t="s">
        <v>4080</v>
      </c>
      <c r="C1874" s="90" t="s">
        <v>4081</v>
      </c>
      <c r="D1874" s="90" t="s">
        <v>10025</v>
      </c>
      <c r="E1874" s="92" t="s">
        <v>605</v>
      </c>
      <c r="F1874" s="90" t="s">
        <v>2711</v>
      </c>
      <c r="G1874" s="93" t="s">
        <v>168</v>
      </c>
      <c r="H1874" s="90"/>
      <c r="I1874" s="93">
        <v>1</v>
      </c>
      <c r="J1874" s="90" t="s">
        <v>72</v>
      </c>
      <c r="K1874" s="93" t="s">
        <v>55</v>
      </c>
      <c r="L1874" s="114">
        <v>44287</v>
      </c>
      <c r="M1874" s="114">
        <f>EOMONTH(L1874,0)</f>
        <v>44316</v>
      </c>
      <c r="N1874" s="94">
        <v>44152</v>
      </c>
      <c r="O1874" s="94">
        <v>44153</v>
      </c>
      <c r="P1874" s="96" t="s">
        <v>4129</v>
      </c>
      <c r="Q1874" s="92" t="s">
        <v>4130</v>
      </c>
      <c r="R1874" s="90" t="s">
        <v>4131</v>
      </c>
      <c r="S1874" s="90"/>
      <c r="T1874" s="95" t="s">
        <v>75</v>
      </c>
      <c r="U1874" s="90"/>
    </row>
    <row r="1875" spans="1:22" ht="66" hidden="1" customHeight="1" x14ac:dyDescent="0.25">
      <c r="A1875" s="89" t="s">
        <v>4079</v>
      </c>
      <c r="B1875" s="90" t="s">
        <v>4080</v>
      </c>
      <c r="C1875" s="90" t="s">
        <v>4081</v>
      </c>
      <c r="D1875" s="90" t="s">
        <v>10026</v>
      </c>
      <c r="E1875" s="92" t="s">
        <v>605</v>
      </c>
      <c r="F1875" s="90" t="s">
        <v>290</v>
      </c>
      <c r="G1875" s="93" t="s">
        <v>168</v>
      </c>
      <c r="H1875" s="90"/>
      <c r="I1875" s="93">
        <v>1</v>
      </c>
      <c r="J1875" s="90" t="s">
        <v>72</v>
      </c>
      <c r="K1875" s="93" t="s">
        <v>55</v>
      </c>
      <c r="L1875" s="114">
        <v>44256</v>
      </c>
      <c r="M1875" s="212">
        <v>44500</v>
      </c>
      <c r="N1875" s="94">
        <v>44477</v>
      </c>
      <c r="O1875" s="94">
        <v>44484</v>
      </c>
      <c r="P1875" s="96" t="s">
        <v>4132</v>
      </c>
      <c r="Q1875" s="92" t="s">
        <v>4133</v>
      </c>
      <c r="R1875" s="90" t="s">
        <v>4134</v>
      </c>
      <c r="S1875" s="90"/>
      <c r="T1875" s="95" t="s">
        <v>75</v>
      </c>
      <c r="U1875" s="90"/>
    </row>
    <row r="1876" spans="1:22" ht="66" hidden="1" customHeight="1" x14ac:dyDescent="0.25">
      <c r="A1876" s="89" t="s">
        <v>4079</v>
      </c>
      <c r="B1876" s="90" t="s">
        <v>4080</v>
      </c>
      <c r="C1876" s="90" t="s">
        <v>4081</v>
      </c>
      <c r="D1876" s="90" t="s">
        <v>10027</v>
      </c>
      <c r="E1876" s="92" t="s">
        <v>605</v>
      </c>
      <c r="F1876" s="90" t="s">
        <v>1036</v>
      </c>
      <c r="G1876" s="93" t="s">
        <v>75</v>
      </c>
      <c r="H1876" s="90" t="s">
        <v>4135</v>
      </c>
      <c r="I1876" s="93">
        <v>1</v>
      </c>
      <c r="J1876" s="90" t="s">
        <v>72</v>
      </c>
      <c r="K1876" s="93" t="s">
        <v>55</v>
      </c>
      <c r="L1876" s="114">
        <v>44256</v>
      </c>
      <c r="M1876" s="114">
        <f>EOMONTH(L1876,0)</f>
        <v>44286</v>
      </c>
      <c r="N1876" s="94">
        <v>44256</v>
      </c>
      <c r="O1876" s="94">
        <v>44266</v>
      </c>
      <c r="P1876" s="96" t="s">
        <v>4136</v>
      </c>
      <c r="Q1876" s="92"/>
      <c r="R1876" s="90" t="s">
        <v>4137</v>
      </c>
      <c r="S1876" s="90"/>
      <c r="T1876" s="95" t="s">
        <v>75</v>
      </c>
      <c r="U1876" s="90"/>
    </row>
    <row r="1877" spans="1:22" ht="66" hidden="1" customHeight="1" x14ac:dyDescent="0.25">
      <c r="A1877" s="89" t="s">
        <v>4079</v>
      </c>
      <c r="B1877" s="90" t="s">
        <v>4080</v>
      </c>
      <c r="C1877" s="90" t="s">
        <v>4081</v>
      </c>
      <c r="D1877" s="90" t="s">
        <v>10028</v>
      </c>
      <c r="E1877" s="92" t="s">
        <v>605</v>
      </c>
      <c r="F1877" s="90" t="s">
        <v>1036</v>
      </c>
      <c r="G1877" s="93" t="s">
        <v>75</v>
      </c>
      <c r="H1877" s="90" t="s">
        <v>4135</v>
      </c>
      <c r="I1877" s="93">
        <v>1</v>
      </c>
      <c r="J1877" s="90" t="s">
        <v>72</v>
      </c>
      <c r="K1877" s="93" t="s">
        <v>55</v>
      </c>
      <c r="L1877" s="114">
        <v>44409</v>
      </c>
      <c r="M1877" s="114">
        <v>44499</v>
      </c>
      <c r="N1877" s="94">
        <v>44473</v>
      </c>
      <c r="O1877" s="94">
        <v>44487</v>
      </c>
      <c r="P1877" s="96" t="s">
        <v>4138</v>
      </c>
      <c r="Q1877" s="92"/>
      <c r="R1877" s="90" t="s">
        <v>4139</v>
      </c>
      <c r="S1877" s="90"/>
      <c r="T1877" s="95" t="s">
        <v>75</v>
      </c>
      <c r="U1877" s="90"/>
    </row>
    <row r="1878" spans="1:22" ht="66" hidden="1" customHeight="1" x14ac:dyDescent="0.25">
      <c r="A1878" s="89" t="s">
        <v>4079</v>
      </c>
      <c r="B1878" s="90" t="s">
        <v>4080</v>
      </c>
      <c r="C1878" s="90" t="s">
        <v>4081</v>
      </c>
      <c r="D1878" s="90" t="s">
        <v>4140</v>
      </c>
      <c r="E1878" s="92" t="s">
        <v>605</v>
      </c>
      <c r="F1878" s="90" t="s">
        <v>4141</v>
      </c>
      <c r="G1878" s="93" t="s">
        <v>168</v>
      </c>
      <c r="H1878" s="90"/>
      <c r="I1878" s="93">
        <v>1</v>
      </c>
      <c r="J1878" s="90" t="s">
        <v>72</v>
      </c>
      <c r="K1878" s="93" t="s">
        <v>55</v>
      </c>
      <c r="L1878" s="114">
        <v>44166</v>
      </c>
      <c r="M1878" s="190">
        <v>44195</v>
      </c>
      <c r="N1878" s="94">
        <v>44118</v>
      </c>
      <c r="O1878" s="94">
        <v>44128</v>
      </c>
      <c r="P1878" s="96" t="s">
        <v>4142</v>
      </c>
      <c r="Q1878" s="92"/>
      <c r="R1878" s="90" t="s">
        <v>4143</v>
      </c>
      <c r="S1878" s="90"/>
      <c r="T1878" s="95" t="s">
        <v>75</v>
      </c>
      <c r="U1878" s="90"/>
    </row>
    <row r="1879" spans="1:22" ht="66" hidden="1" customHeight="1" x14ac:dyDescent="0.25">
      <c r="A1879" s="89" t="s">
        <v>4079</v>
      </c>
      <c r="B1879" s="90" t="s">
        <v>4080</v>
      </c>
      <c r="C1879" s="90" t="s">
        <v>4081</v>
      </c>
      <c r="D1879" s="90" t="s">
        <v>4144</v>
      </c>
      <c r="E1879" s="92" t="s">
        <v>605</v>
      </c>
      <c r="F1879" s="90" t="s">
        <v>4145</v>
      </c>
      <c r="G1879" s="93" t="s">
        <v>75</v>
      </c>
      <c r="H1879" s="90"/>
      <c r="I1879" s="93">
        <v>1</v>
      </c>
      <c r="J1879" s="90" t="s">
        <v>72</v>
      </c>
      <c r="K1879" s="93" t="s">
        <v>55</v>
      </c>
      <c r="L1879" s="114">
        <v>44166</v>
      </c>
      <c r="M1879" s="114">
        <f>EOMONTH(L1879,0)</f>
        <v>44196</v>
      </c>
      <c r="N1879" s="94">
        <v>44144</v>
      </c>
      <c r="O1879" s="94">
        <v>44158</v>
      </c>
      <c r="P1879" s="96" t="s">
        <v>4146</v>
      </c>
      <c r="Q1879" s="92"/>
      <c r="R1879" s="90" t="s">
        <v>4147</v>
      </c>
      <c r="S1879" s="90"/>
      <c r="T1879" s="95" t="s">
        <v>75</v>
      </c>
      <c r="U1879" s="90"/>
    </row>
    <row r="1880" spans="1:22" ht="66" hidden="1" customHeight="1" x14ac:dyDescent="0.25">
      <c r="A1880" s="89" t="s">
        <v>4079</v>
      </c>
      <c r="B1880" s="90" t="s">
        <v>4080</v>
      </c>
      <c r="C1880" s="90" t="s">
        <v>4081</v>
      </c>
      <c r="D1880" s="90" t="s">
        <v>4148</v>
      </c>
      <c r="E1880" s="92" t="s">
        <v>605</v>
      </c>
      <c r="F1880" s="90" t="s">
        <v>4145</v>
      </c>
      <c r="G1880" s="93" t="s">
        <v>75</v>
      </c>
      <c r="H1880" s="90"/>
      <c r="I1880" s="93">
        <v>1</v>
      </c>
      <c r="J1880" s="90" t="s">
        <v>72</v>
      </c>
      <c r="K1880" s="93" t="s">
        <v>55</v>
      </c>
      <c r="L1880" s="114">
        <v>44423</v>
      </c>
      <c r="M1880" s="114">
        <v>44499</v>
      </c>
      <c r="N1880" s="94">
        <v>44484</v>
      </c>
      <c r="O1880" s="94">
        <v>44500</v>
      </c>
      <c r="P1880" s="96" t="s">
        <v>4149</v>
      </c>
      <c r="Q1880" s="92"/>
      <c r="R1880" s="90" t="s">
        <v>4150</v>
      </c>
      <c r="S1880" s="90"/>
      <c r="T1880" s="95" t="s">
        <v>75</v>
      </c>
      <c r="U1880" s="90"/>
    </row>
    <row r="1881" spans="1:22" ht="66" hidden="1" customHeight="1" x14ac:dyDescent="0.25">
      <c r="A1881" s="89" t="s">
        <v>4079</v>
      </c>
      <c r="B1881" s="90" t="s">
        <v>4080</v>
      </c>
      <c r="C1881" s="90" t="s">
        <v>4081</v>
      </c>
      <c r="D1881" s="90" t="s">
        <v>4151</v>
      </c>
      <c r="E1881" s="92" t="s">
        <v>605</v>
      </c>
      <c r="F1881" s="90" t="s">
        <v>334</v>
      </c>
      <c r="G1881" s="93" t="s">
        <v>75</v>
      </c>
      <c r="H1881" s="90"/>
      <c r="I1881" s="93">
        <v>1</v>
      </c>
      <c r="J1881" s="90" t="s">
        <v>72</v>
      </c>
      <c r="K1881" s="93" t="s">
        <v>55</v>
      </c>
      <c r="L1881" s="114">
        <v>44136</v>
      </c>
      <c r="M1881" s="114">
        <f>EOMONTH(L1881,3)</f>
        <v>44255</v>
      </c>
      <c r="N1881" s="94">
        <v>44169</v>
      </c>
      <c r="O1881" s="94">
        <v>44254</v>
      </c>
      <c r="P1881" s="96" t="s">
        <v>4152</v>
      </c>
      <c r="Q1881" s="92"/>
      <c r="R1881" s="90" t="s">
        <v>4153</v>
      </c>
      <c r="S1881" s="90"/>
      <c r="T1881" s="95" t="s">
        <v>75</v>
      </c>
      <c r="U1881" s="90"/>
    </row>
    <row r="1882" spans="1:22" ht="66" hidden="1" customHeight="1" x14ac:dyDescent="0.25">
      <c r="A1882" s="89" t="s">
        <v>4079</v>
      </c>
      <c r="B1882" s="90" t="s">
        <v>4080</v>
      </c>
      <c r="C1882" s="90" t="s">
        <v>4081</v>
      </c>
      <c r="D1882" s="90" t="s">
        <v>4154</v>
      </c>
      <c r="E1882" s="92" t="s">
        <v>605</v>
      </c>
      <c r="F1882" s="90" t="s">
        <v>334</v>
      </c>
      <c r="G1882" s="93" t="s">
        <v>75</v>
      </c>
      <c r="H1882" s="90"/>
      <c r="I1882" s="93">
        <v>1</v>
      </c>
      <c r="J1882" s="90" t="s">
        <v>72</v>
      </c>
      <c r="K1882" s="93" t="s">
        <v>55</v>
      </c>
      <c r="L1882" s="114">
        <v>44423</v>
      </c>
      <c r="M1882" s="114">
        <v>44510</v>
      </c>
      <c r="N1882" s="94">
        <v>44498</v>
      </c>
      <c r="O1882" s="94">
        <v>44519</v>
      </c>
      <c r="P1882" s="96" t="s">
        <v>4155</v>
      </c>
      <c r="Q1882" s="92" t="s">
        <v>4156</v>
      </c>
      <c r="R1882" s="90" t="s">
        <v>4157</v>
      </c>
      <c r="S1882" s="90"/>
      <c r="T1882" s="95" t="s">
        <v>75</v>
      </c>
      <c r="U1882" s="90"/>
    </row>
    <row r="1883" spans="1:22" ht="66" hidden="1" customHeight="1" x14ac:dyDescent="0.25">
      <c r="A1883" s="89" t="s">
        <v>4079</v>
      </c>
      <c r="B1883" s="90" t="s">
        <v>4080</v>
      </c>
      <c r="C1883" s="90" t="s">
        <v>4081</v>
      </c>
      <c r="D1883" s="90" t="s">
        <v>4158</v>
      </c>
      <c r="E1883" s="92" t="s">
        <v>605</v>
      </c>
      <c r="F1883" s="90" t="s">
        <v>334</v>
      </c>
      <c r="G1883" s="93" t="s">
        <v>168</v>
      </c>
      <c r="H1883" s="90"/>
      <c r="I1883" s="93">
        <v>1</v>
      </c>
      <c r="J1883" s="90" t="s">
        <v>72</v>
      </c>
      <c r="K1883" s="93" t="s">
        <v>55</v>
      </c>
      <c r="L1883" s="114">
        <v>44531</v>
      </c>
      <c r="M1883" s="114">
        <v>44561</v>
      </c>
      <c r="N1883" s="94">
        <v>44471</v>
      </c>
      <c r="O1883" s="94">
        <v>44519</v>
      </c>
      <c r="P1883" s="96" t="s">
        <v>4159</v>
      </c>
      <c r="Q1883" s="92"/>
      <c r="R1883" s="90" t="s">
        <v>4160</v>
      </c>
      <c r="S1883" s="90"/>
      <c r="T1883" s="95" t="s">
        <v>75</v>
      </c>
      <c r="U1883" s="90"/>
    </row>
    <row r="1884" spans="1:22" ht="66" hidden="1" customHeight="1" x14ac:dyDescent="0.25">
      <c r="A1884" s="89" t="s">
        <v>4079</v>
      </c>
      <c r="B1884" s="90" t="s">
        <v>4080</v>
      </c>
      <c r="C1884" s="90" t="s">
        <v>4081</v>
      </c>
      <c r="D1884" s="90" t="s">
        <v>4161</v>
      </c>
      <c r="E1884" s="92" t="s">
        <v>605</v>
      </c>
      <c r="F1884" s="90" t="s">
        <v>4162</v>
      </c>
      <c r="G1884" s="93" t="s">
        <v>75</v>
      </c>
      <c r="H1884" s="90"/>
      <c r="I1884" s="93">
        <v>1</v>
      </c>
      <c r="J1884" s="90" t="s">
        <v>72</v>
      </c>
      <c r="K1884" s="93" t="s">
        <v>55</v>
      </c>
      <c r="L1884" s="114">
        <v>44197</v>
      </c>
      <c r="M1884" s="114">
        <f>EOMONTH(L1884,1)</f>
        <v>44255</v>
      </c>
      <c r="N1884" s="94">
        <v>44224</v>
      </c>
      <c r="O1884" s="94">
        <v>44232</v>
      </c>
      <c r="P1884" s="96" t="s">
        <v>4163</v>
      </c>
      <c r="Q1884" s="92"/>
      <c r="R1884" s="90" t="s">
        <v>2399</v>
      </c>
      <c r="S1884" s="90"/>
      <c r="T1884" s="95" t="s">
        <v>75</v>
      </c>
      <c r="U1884" s="90"/>
    </row>
    <row r="1885" spans="1:22" ht="66" hidden="1" customHeight="1" x14ac:dyDescent="0.25">
      <c r="A1885" s="89" t="s">
        <v>4079</v>
      </c>
      <c r="B1885" s="90" t="s">
        <v>4080</v>
      </c>
      <c r="C1885" s="90" t="s">
        <v>4081</v>
      </c>
      <c r="D1885" s="90" t="s">
        <v>4164</v>
      </c>
      <c r="E1885" s="92" t="s">
        <v>605</v>
      </c>
      <c r="F1885" s="90" t="s">
        <v>4162</v>
      </c>
      <c r="G1885" s="93" t="s">
        <v>75</v>
      </c>
      <c r="H1885" s="90"/>
      <c r="I1885" s="93">
        <v>1</v>
      </c>
      <c r="J1885" s="90" t="s">
        <v>72</v>
      </c>
      <c r="K1885" s="93" t="s">
        <v>55</v>
      </c>
      <c r="L1885" s="114">
        <v>44423</v>
      </c>
      <c r="M1885" s="114">
        <v>44499</v>
      </c>
      <c r="N1885" s="94" t="s">
        <v>496</v>
      </c>
      <c r="O1885" s="94" t="s">
        <v>496</v>
      </c>
      <c r="P1885" s="96"/>
      <c r="Q1885" s="92"/>
      <c r="R1885" s="90"/>
      <c r="S1885" s="90"/>
      <c r="T1885" s="95"/>
      <c r="U1885" s="90"/>
    </row>
    <row r="1886" spans="1:22" s="175" customFormat="1" ht="66" hidden="1" customHeight="1" x14ac:dyDescent="0.25">
      <c r="A1886" s="89" t="s">
        <v>4079</v>
      </c>
      <c r="B1886" s="155" t="s">
        <v>4080</v>
      </c>
      <c r="C1886" s="155" t="s">
        <v>4081</v>
      </c>
      <c r="D1886" s="155" t="s">
        <v>4165</v>
      </c>
      <c r="E1886" s="157" t="s">
        <v>605</v>
      </c>
      <c r="F1886" s="155" t="s">
        <v>498</v>
      </c>
      <c r="G1886" s="158" t="s">
        <v>75</v>
      </c>
      <c r="H1886" s="155"/>
      <c r="I1886" s="158">
        <v>1</v>
      </c>
      <c r="J1886" s="155" t="s">
        <v>72</v>
      </c>
      <c r="K1886" s="158" t="s">
        <v>55</v>
      </c>
      <c r="L1886" s="190">
        <v>44228</v>
      </c>
      <c r="M1886" s="190">
        <f>EOMONTH(L1886,0)</f>
        <v>44255</v>
      </c>
      <c r="N1886" s="127">
        <v>44249</v>
      </c>
      <c r="O1886" s="127">
        <v>44254</v>
      </c>
      <c r="P1886" s="124" t="s">
        <v>600</v>
      </c>
      <c r="Q1886" s="157"/>
      <c r="R1886" s="155" t="s">
        <v>4166</v>
      </c>
      <c r="S1886" s="155"/>
      <c r="T1886" s="159" t="s">
        <v>75</v>
      </c>
      <c r="U1886" s="155"/>
      <c r="V1886" s="160"/>
    </row>
    <row r="1887" spans="1:22" s="175" customFormat="1" ht="66" hidden="1" customHeight="1" x14ac:dyDescent="0.25">
      <c r="A1887" s="89" t="s">
        <v>4079</v>
      </c>
      <c r="B1887" s="155" t="s">
        <v>4080</v>
      </c>
      <c r="C1887" s="155" t="s">
        <v>4081</v>
      </c>
      <c r="D1887" s="155" t="s">
        <v>4167</v>
      </c>
      <c r="E1887" s="157" t="s">
        <v>605</v>
      </c>
      <c r="F1887" s="155" t="s">
        <v>498</v>
      </c>
      <c r="G1887" s="158" t="s">
        <v>75</v>
      </c>
      <c r="H1887" s="155"/>
      <c r="I1887" s="158">
        <v>1</v>
      </c>
      <c r="J1887" s="155" t="s">
        <v>72</v>
      </c>
      <c r="K1887" s="93" t="s">
        <v>55</v>
      </c>
      <c r="L1887" s="114">
        <v>44423</v>
      </c>
      <c r="M1887" s="114">
        <v>44499</v>
      </c>
      <c r="N1887" s="94" t="s">
        <v>496</v>
      </c>
      <c r="O1887" s="94" t="s">
        <v>496</v>
      </c>
      <c r="P1887" s="124"/>
      <c r="Q1887" s="157"/>
      <c r="R1887" s="155"/>
      <c r="S1887" s="155"/>
      <c r="T1887" s="159"/>
      <c r="U1887" s="155"/>
      <c r="V1887" s="160"/>
    </row>
    <row r="1888" spans="1:22" s="175" customFormat="1" ht="66" hidden="1" customHeight="1" x14ac:dyDescent="0.25">
      <c r="A1888" s="89" t="s">
        <v>4079</v>
      </c>
      <c r="B1888" s="155" t="s">
        <v>4080</v>
      </c>
      <c r="C1888" s="155" t="s">
        <v>4081</v>
      </c>
      <c r="D1888" s="155" t="s">
        <v>4168</v>
      </c>
      <c r="E1888" s="157" t="s">
        <v>605</v>
      </c>
      <c r="F1888" s="155" t="s">
        <v>4169</v>
      </c>
      <c r="G1888" s="158" t="s">
        <v>75</v>
      </c>
      <c r="H1888" s="155"/>
      <c r="I1888" s="158">
        <v>1</v>
      </c>
      <c r="J1888" s="155" t="s">
        <v>72</v>
      </c>
      <c r="K1888" s="158" t="s">
        <v>55</v>
      </c>
      <c r="L1888" s="190">
        <v>44228</v>
      </c>
      <c r="M1888" s="190">
        <f>EOMONTH(L1888,0)</f>
        <v>44255</v>
      </c>
      <c r="N1888" s="127">
        <v>44250</v>
      </c>
      <c r="O1888" s="127">
        <v>44250</v>
      </c>
      <c r="P1888" s="124" t="s">
        <v>4170</v>
      </c>
      <c r="Q1888" s="157"/>
      <c r="R1888" s="155" t="s">
        <v>4166</v>
      </c>
      <c r="S1888" s="155"/>
      <c r="T1888" s="159" t="s">
        <v>75</v>
      </c>
      <c r="U1888" s="155"/>
      <c r="V1888" s="160"/>
    </row>
    <row r="1889" spans="1:22" ht="66" hidden="1" customHeight="1" x14ac:dyDescent="0.25">
      <c r="A1889" s="89" t="s">
        <v>4079</v>
      </c>
      <c r="B1889" s="90" t="s">
        <v>4080</v>
      </c>
      <c r="C1889" s="90" t="s">
        <v>4081</v>
      </c>
      <c r="D1889" s="90" t="s">
        <v>4171</v>
      </c>
      <c r="E1889" s="92" t="s">
        <v>605</v>
      </c>
      <c r="F1889" s="155" t="s">
        <v>4169</v>
      </c>
      <c r="G1889" s="93" t="s">
        <v>75</v>
      </c>
      <c r="H1889" s="90"/>
      <c r="I1889" s="93">
        <v>1</v>
      </c>
      <c r="J1889" s="90" t="s">
        <v>72</v>
      </c>
      <c r="K1889" s="93" t="s">
        <v>55</v>
      </c>
      <c r="L1889" s="114">
        <v>44423</v>
      </c>
      <c r="M1889" s="114">
        <v>44499</v>
      </c>
      <c r="N1889" s="94" t="s">
        <v>496</v>
      </c>
      <c r="O1889" s="94" t="s">
        <v>496</v>
      </c>
      <c r="P1889" s="96"/>
      <c r="Q1889" s="92"/>
      <c r="R1889" s="90"/>
      <c r="S1889" s="90"/>
      <c r="T1889" s="95"/>
      <c r="U1889" s="90"/>
    </row>
    <row r="1890" spans="1:22" ht="66" hidden="1" customHeight="1" x14ac:dyDescent="0.25">
      <c r="A1890" s="89" t="s">
        <v>4079</v>
      </c>
      <c r="B1890" s="90" t="s">
        <v>4080</v>
      </c>
      <c r="C1890" s="90" t="s">
        <v>4081</v>
      </c>
      <c r="D1890" s="90" t="s">
        <v>4172</v>
      </c>
      <c r="E1890" s="92" t="s">
        <v>605</v>
      </c>
      <c r="F1890" s="90" t="s">
        <v>2050</v>
      </c>
      <c r="G1890" s="93" t="s">
        <v>168</v>
      </c>
      <c r="H1890" s="90"/>
      <c r="I1890" s="93">
        <v>1</v>
      </c>
      <c r="J1890" s="90" t="s">
        <v>72</v>
      </c>
      <c r="K1890" s="93" t="s">
        <v>55</v>
      </c>
      <c r="L1890" s="114">
        <v>44265</v>
      </c>
      <c r="M1890" s="114">
        <v>44270</v>
      </c>
      <c r="N1890" s="94">
        <v>44263</v>
      </c>
      <c r="O1890" s="94">
        <v>44276</v>
      </c>
      <c r="P1890" s="96" t="s">
        <v>4173</v>
      </c>
      <c r="Q1890" s="92"/>
      <c r="R1890" s="90" t="s">
        <v>4174</v>
      </c>
      <c r="S1890" s="90"/>
      <c r="T1890" s="95" t="s">
        <v>75</v>
      </c>
      <c r="U1890" s="90"/>
    </row>
    <row r="1891" spans="1:22" ht="66" hidden="1" customHeight="1" x14ac:dyDescent="0.25">
      <c r="A1891" s="89" t="s">
        <v>4079</v>
      </c>
      <c r="B1891" s="90" t="s">
        <v>4080</v>
      </c>
      <c r="C1891" s="90" t="s">
        <v>4081</v>
      </c>
      <c r="D1891" s="90" t="s">
        <v>4175</v>
      </c>
      <c r="E1891" s="92" t="s">
        <v>605</v>
      </c>
      <c r="F1891" s="90" t="s">
        <v>4075</v>
      </c>
      <c r="G1891" s="93" t="s">
        <v>75</v>
      </c>
      <c r="H1891" s="90"/>
      <c r="I1891" s="93">
        <v>1</v>
      </c>
      <c r="J1891" s="90" t="s">
        <v>72</v>
      </c>
      <c r="K1891" s="93" t="s">
        <v>55</v>
      </c>
      <c r="L1891" s="114">
        <v>44166</v>
      </c>
      <c r="M1891" s="114">
        <f>EOMONTH(L1891,0)</f>
        <v>44196</v>
      </c>
      <c r="N1891" s="94">
        <v>44169</v>
      </c>
      <c r="O1891" s="94">
        <v>44172</v>
      </c>
      <c r="P1891" s="96" t="s">
        <v>4176</v>
      </c>
      <c r="Q1891" s="92"/>
      <c r="R1891" s="90" t="s">
        <v>4177</v>
      </c>
      <c r="S1891" s="90"/>
      <c r="T1891" s="95" t="s">
        <v>75</v>
      </c>
      <c r="U1891" s="90"/>
    </row>
    <row r="1892" spans="1:22" ht="66" hidden="1" customHeight="1" x14ac:dyDescent="0.25">
      <c r="A1892" s="89" t="s">
        <v>4079</v>
      </c>
      <c r="B1892" s="155" t="s">
        <v>4080</v>
      </c>
      <c r="C1892" s="155" t="s">
        <v>4081</v>
      </c>
      <c r="D1892" s="90" t="s">
        <v>4178</v>
      </c>
      <c r="E1892" s="157" t="s">
        <v>605</v>
      </c>
      <c r="F1892" s="155" t="s">
        <v>4075</v>
      </c>
      <c r="G1892" s="158" t="s">
        <v>75</v>
      </c>
      <c r="H1892" s="155"/>
      <c r="I1892" s="158">
        <v>1</v>
      </c>
      <c r="J1892" s="155" t="s">
        <v>72</v>
      </c>
      <c r="K1892" s="158" t="s">
        <v>55</v>
      </c>
      <c r="L1892" s="190">
        <v>44378</v>
      </c>
      <c r="M1892" s="190">
        <f>EOMONTH(L1892,0)</f>
        <v>44408</v>
      </c>
      <c r="N1892" s="127">
        <v>44379</v>
      </c>
      <c r="O1892" s="127">
        <v>44381</v>
      </c>
      <c r="P1892" s="124" t="s">
        <v>4179</v>
      </c>
      <c r="Q1892" s="157"/>
      <c r="R1892" s="155" t="s">
        <v>4180</v>
      </c>
      <c r="S1892" s="155"/>
      <c r="T1892" s="159" t="s">
        <v>75</v>
      </c>
      <c r="U1892" s="155"/>
      <c r="V1892" s="160"/>
    </row>
    <row r="1893" spans="1:22" ht="66" hidden="1" customHeight="1" x14ac:dyDescent="0.25">
      <c r="A1893" s="89" t="s">
        <v>4079</v>
      </c>
      <c r="B1893" s="155" t="s">
        <v>4080</v>
      </c>
      <c r="C1893" s="155" t="s">
        <v>4081</v>
      </c>
      <c r="D1893" s="155" t="s">
        <v>4181</v>
      </c>
      <c r="E1893" s="157" t="s">
        <v>605</v>
      </c>
      <c r="F1893" s="155" t="s">
        <v>4182</v>
      </c>
      <c r="G1893" s="158" t="s">
        <v>75</v>
      </c>
      <c r="H1893" s="155" t="s">
        <v>4183</v>
      </c>
      <c r="I1893" s="158">
        <v>1</v>
      </c>
      <c r="J1893" s="155" t="s">
        <v>72</v>
      </c>
      <c r="K1893" s="158" t="s">
        <v>55</v>
      </c>
      <c r="L1893" s="114">
        <v>44166</v>
      </c>
      <c r="M1893" s="190">
        <v>44195</v>
      </c>
      <c r="N1893" s="127">
        <v>44118</v>
      </c>
      <c r="O1893" s="127">
        <v>44118</v>
      </c>
      <c r="P1893" s="124" t="s">
        <v>4184</v>
      </c>
      <c r="Q1893" s="124" t="s">
        <v>4185</v>
      </c>
      <c r="R1893" s="155" t="s">
        <v>4186</v>
      </c>
      <c r="S1893" s="155"/>
      <c r="T1893" s="95" t="s">
        <v>75</v>
      </c>
      <c r="U1893" s="155"/>
      <c r="V1893" s="160"/>
    </row>
    <row r="1894" spans="1:22" ht="66" hidden="1" customHeight="1" x14ac:dyDescent="0.25">
      <c r="A1894" s="89" t="s">
        <v>4079</v>
      </c>
      <c r="B1894" s="155" t="s">
        <v>4080</v>
      </c>
      <c r="C1894" s="155" t="s">
        <v>4081</v>
      </c>
      <c r="D1894" s="155" t="s">
        <v>4181</v>
      </c>
      <c r="E1894" s="157" t="s">
        <v>605</v>
      </c>
      <c r="F1894" s="155" t="s">
        <v>4182</v>
      </c>
      <c r="G1894" s="158" t="s">
        <v>75</v>
      </c>
      <c r="H1894" s="155" t="s">
        <v>4187</v>
      </c>
      <c r="I1894" s="158">
        <v>1</v>
      </c>
      <c r="J1894" s="155" t="s">
        <v>72</v>
      </c>
      <c r="K1894" s="158" t="s">
        <v>55</v>
      </c>
      <c r="L1894" s="114">
        <v>44166</v>
      </c>
      <c r="M1894" s="190">
        <v>44195</v>
      </c>
      <c r="N1894" s="127">
        <v>44119</v>
      </c>
      <c r="O1894" s="127">
        <v>44119</v>
      </c>
      <c r="P1894" s="124" t="s">
        <v>4188</v>
      </c>
      <c r="Q1894" s="157" t="s">
        <v>4189</v>
      </c>
      <c r="R1894" s="155" t="s">
        <v>4186</v>
      </c>
      <c r="S1894" s="155"/>
      <c r="T1894" s="95" t="s">
        <v>75</v>
      </c>
      <c r="U1894" s="155"/>
      <c r="V1894" s="160"/>
    </row>
    <row r="1895" spans="1:22" ht="66" hidden="1" customHeight="1" x14ac:dyDescent="0.25">
      <c r="A1895" s="89" t="s">
        <v>4079</v>
      </c>
      <c r="B1895" s="155" t="s">
        <v>4080</v>
      </c>
      <c r="C1895" s="155" t="s">
        <v>4081</v>
      </c>
      <c r="D1895" s="155" t="s">
        <v>4181</v>
      </c>
      <c r="E1895" s="157" t="s">
        <v>605</v>
      </c>
      <c r="F1895" s="155" t="s">
        <v>4182</v>
      </c>
      <c r="G1895" s="158" t="s">
        <v>75</v>
      </c>
      <c r="H1895" s="155" t="s">
        <v>4190</v>
      </c>
      <c r="I1895" s="158">
        <v>1</v>
      </c>
      <c r="J1895" s="155" t="s">
        <v>72</v>
      </c>
      <c r="K1895" s="158" t="s">
        <v>55</v>
      </c>
      <c r="L1895" s="114">
        <v>44166</v>
      </c>
      <c r="M1895" s="190">
        <v>44195</v>
      </c>
      <c r="N1895" s="127">
        <v>44121</v>
      </c>
      <c r="O1895" s="127">
        <v>44121</v>
      </c>
      <c r="P1895" s="124" t="s">
        <v>4191</v>
      </c>
      <c r="Q1895" s="157"/>
      <c r="R1895" s="155" t="s">
        <v>4186</v>
      </c>
      <c r="S1895" s="155"/>
      <c r="T1895" s="95" t="s">
        <v>75</v>
      </c>
      <c r="U1895" s="155"/>
      <c r="V1895" s="160"/>
    </row>
    <row r="1896" spans="1:22" ht="66" hidden="1" customHeight="1" x14ac:dyDescent="0.25">
      <c r="A1896" s="89" t="s">
        <v>4079</v>
      </c>
      <c r="B1896" s="155" t="s">
        <v>4080</v>
      </c>
      <c r="C1896" s="155" t="s">
        <v>4081</v>
      </c>
      <c r="D1896" s="155" t="s">
        <v>4181</v>
      </c>
      <c r="E1896" s="157" t="s">
        <v>605</v>
      </c>
      <c r="F1896" s="155" t="s">
        <v>4182</v>
      </c>
      <c r="G1896" s="158" t="s">
        <v>75</v>
      </c>
      <c r="H1896" s="155" t="s">
        <v>4192</v>
      </c>
      <c r="I1896" s="158">
        <v>1</v>
      </c>
      <c r="J1896" s="155" t="s">
        <v>72</v>
      </c>
      <c r="K1896" s="158" t="s">
        <v>55</v>
      </c>
      <c r="L1896" s="114">
        <v>44166</v>
      </c>
      <c r="M1896" s="190">
        <v>44195</v>
      </c>
      <c r="N1896" s="127">
        <v>44121</v>
      </c>
      <c r="O1896" s="127">
        <v>44121</v>
      </c>
      <c r="P1896" s="124" t="s">
        <v>4193</v>
      </c>
      <c r="Q1896" s="157"/>
      <c r="R1896" s="155" t="s">
        <v>4186</v>
      </c>
      <c r="S1896" s="155"/>
      <c r="T1896" s="95" t="s">
        <v>75</v>
      </c>
      <c r="U1896" s="155"/>
      <c r="V1896" s="160"/>
    </row>
    <row r="1897" spans="1:22" ht="66" hidden="1" customHeight="1" x14ac:dyDescent="0.25">
      <c r="A1897" s="89" t="s">
        <v>4079</v>
      </c>
      <c r="B1897" s="155" t="s">
        <v>4080</v>
      </c>
      <c r="C1897" s="155" t="s">
        <v>4081</v>
      </c>
      <c r="D1897" s="155" t="s">
        <v>4181</v>
      </c>
      <c r="E1897" s="157" t="s">
        <v>605</v>
      </c>
      <c r="F1897" s="155" t="s">
        <v>4182</v>
      </c>
      <c r="G1897" s="158" t="s">
        <v>75</v>
      </c>
      <c r="H1897" s="155" t="s">
        <v>4194</v>
      </c>
      <c r="I1897" s="158">
        <v>1</v>
      </c>
      <c r="J1897" s="155" t="s">
        <v>72</v>
      </c>
      <c r="K1897" s="158" t="s">
        <v>55</v>
      </c>
      <c r="L1897" s="114">
        <v>44166</v>
      </c>
      <c r="M1897" s="190">
        <v>44195</v>
      </c>
      <c r="N1897" s="127">
        <v>44120</v>
      </c>
      <c r="O1897" s="127">
        <v>44120</v>
      </c>
      <c r="P1897" s="124" t="s">
        <v>4195</v>
      </c>
      <c r="Q1897" s="124" t="s">
        <v>4196</v>
      </c>
      <c r="R1897" s="155" t="s">
        <v>4186</v>
      </c>
      <c r="S1897" s="155"/>
      <c r="T1897" s="95" t="s">
        <v>75</v>
      </c>
      <c r="U1897" s="155"/>
      <c r="V1897" s="160"/>
    </row>
    <row r="1898" spans="1:22" ht="66" hidden="1" customHeight="1" x14ac:dyDescent="0.25">
      <c r="A1898" s="89" t="s">
        <v>4079</v>
      </c>
      <c r="B1898" s="155" t="s">
        <v>4080</v>
      </c>
      <c r="C1898" s="155" t="s">
        <v>4081</v>
      </c>
      <c r="D1898" s="155" t="s">
        <v>4181</v>
      </c>
      <c r="E1898" s="157" t="s">
        <v>605</v>
      </c>
      <c r="F1898" s="155" t="s">
        <v>4182</v>
      </c>
      <c r="G1898" s="158" t="s">
        <v>75</v>
      </c>
      <c r="H1898" s="155" t="s">
        <v>4197</v>
      </c>
      <c r="I1898" s="158">
        <v>1</v>
      </c>
      <c r="J1898" s="155" t="s">
        <v>72</v>
      </c>
      <c r="K1898" s="158" t="s">
        <v>55</v>
      </c>
      <c r="L1898" s="114">
        <v>44166</v>
      </c>
      <c r="M1898" s="190">
        <v>44195</v>
      </c>
      <c r="N1898" s="127">
        <v>44123</v>
      </c>
      <c r="O1898" s="127">
        <v>44123</v>
      </c>
      <c r="P1898" s="124" t="s">
        <v>4198</v>
      </c>
      <c r="Q1898" s="157" t="s">
        <v>4189</v>
      </c>
      <c r="R1898" s="155" t="s">
        <v>4186</v>
      </c>
      <c r="S1898" s="155"/>
      <c r="T1898" s="95" t="s">
        <v>75</v>
      </c>
      <c r="U1898" s="155"/>
      <c r="V1898" s="160"/>
    </row>
    <row r="1899" spans="1:22" ht="66" hidden="1" customHeight="1" x14ac:dyDescent="0.25">
      <c r="A1899" s="89" t="s">
        <v>4079</v>
      </c>
      <c r="B1899" s="155" t="s">
        <v>4080</v>
      </c>
      <c r="C1899" s="155" t="s">
        <v>4081</v>
      </c>
      <c r="D1899" s="155" t="s">
        <v>4181</v>
      </c>
      <c r="E1899" s="157" t="s">
        <v>605</v>
      </c>
      <c r="F1899" s="155" t="s">
        <v>4182</v>
      </c>
      <c r="G1899" s="158" t="s">
        <v>75</v>
      </c>
      <c r="H1899" s="155" t="s">
        <v>4199</v>
      </c>
      <c r="I1899" s="158">
        <v>1</v>
      </c>
      <c r="J1899" s="155" t="s">
        <v>72</v>
      </c>
      <c r="K1899" s="158" t="s">
        <v>55</v>
      </c>
      <c r="L1899" s="114">
        <v>44166</v>
      </c>
      <c r="M1899" s="190">
        <v>44195</v>
      </c>
      <c r="N1899" s="127">
        <v>44124</v>
      </c>
      <c r="O1899" s="127">
        <v>44124</v>
      </c>
      <c r="P1899" s="124" t="s">
        <v>4200</v>
      </c>
      <c r="Q1899" s="157" t="s">
        <v>4189</v>
      </c>
      <c r="R1899" s="155" t="s">
        <v>4186</v>
      </c>
      <c r="S1899" s="155"/>
      <c r="T1899" s="95" t="s">
        <v>75</v>
      </c>
      <c r="U1899" s="155"/>
      <c r="V1899" s="160"/>
    </row>
    <row r="1900" spans="1:22" ht="66" hidden="1" customHeight="1" x14ac:dyDescent="0.25">
      <c r="A1900" s="89" t="s">
        <v>4079</v>
      </c>
      <c r="B1900" s="155" t="s">
        <v>4080</v>
      </c>
      <c r="C1900" s="155" t="s">
        <v>4081</v>
      </c>
      <c r="D1900" s="155" t="s">
        <v>4181</v>
      </c>
      <c r="E1900" s="157" t="s">
        <v>605</v>
      </c>
      <c r="F1900" s="155" t="s">
        <v>4182</v>
      </c>
      <c r="G1900" s="158" t="s">
        <v>75</v>
      </c>
      <c r="H1900" s="155" t="s">
        <v>4201</v>
      </c>
      <c r="I1900" s="158">
        <v>1</v>
      </c>
      <c r="J1900" s="155" t="s">
        <v>72</v>
      </c>
      <c r="K1900" s="158" t="s">
        <v>55</v>
      </c>
      <c r="L1900" s="114">
        <v>44166</v>
      </c>
      <c r="M1900" s="190">
        <v>44195</v>
      </c>
      <c r="N1900" s="127">
        <v>44126</v>
      </c>
      <c r="O1900" s="127">
        <v>44126</v>
      </c>
      <c r="P1900" s="124" t="s">
        <v>4202</v>
      </c>
      <c r="Q1900" s="157"/>
      <c r="R1900" s="155" t="s">
        <v>4186</v>
      </c>
      <c r="S1900" s="155"/>
      <c r="T1900" s="95" t="s">
        <v>75</v>
      </c>
      <c r="U1900" s="155"/>
      <c r="V1900" s="160"/>
    </row>
    <row r="1901" spans="1:22" ht="66" hidden="1" customHeight="1" x14ac:dyDescent="0.25">
      <c r="A1901" s="89" t="s">
        <v>4079</v>
      </c>
      <c r="B1901" s="155" t="s">
        <v>4080</v>
      </c>
      <c r="C1901" s="155" t="s">
        <v>4081</v>
      </c>
      <c r="D1901" s="155" t="s">
        <v>4181</v>
      </c>
      <c r="E1901" s="157" t="s">
        <v>605</v>
      </c>
      <c r="F1901" s="155" t="s">
        <v>4182</v>
      </c>
      <c r="G1901" s="158" t="s">
        <v>75</v>
      </c>
      <c r="H1901" s="155" t="s">
        <v>4203</v>
      </c>
      <c r="I1901" s="158">
        <v>1</v>
      </c>
      <c r="J1901" s="155" t="s">
        <v>72</v>
      </c>
      <c r="K1901" s="158" t="s">
        <v>55</v>
      </c>
      <c r="L1901" s="114">
        <v>44166</v>
      </c>
      <c r="M1901" s="190">
        <v>44195</v>
      </c>
      <c r="N1901" s="127">
        <v>44127</v>
      </c>
      <c r="O1901" s="127">
        <v>44127</v>
      </c>
      <c r="P1901" s="124" t="s">
        <v>4204</v>
      </c>
      <c r="Q1901" s="157"/>
      <c r="R1901" s="155" t="s">
        <v>4186</v>
      </c>
      <c r="S1901" s="155"/>
      <c r="T1901" s="95" t="s">
        <v>75</v>
      </c>
      <c r="U1901" s="155"/>
      <c r="V1901" s="160"/>
    </row>
    <row r="1902" spans="1:22" ht="66" hidden="1" customHeight="1" x14ac:dyDescent="0.25">
      <c r="A1902" s="89" t="s">
        <v>4079</v>
      </c>
      <c r="B1902" s="155" t="s">
        <v>4080</v>
      </c>
      <c r="C1902" s="155" t="s">
        <v>4081</v>
      </c>
      <c r="D1902" s="155" t="s">
        <v>4181</v>
      </c>
      <c r="E1902" s="157" t="s">
        <v>605</v>
      </c>
      <c r="F1902" s="155" t="s">
        <v>4182</v>
      </c>
      <c r="G1902" s="158" t="s">
        <v>75</v>
      </c>
      <c r="H1902" s="155" t="s">
        <v>4205</v>
      </c>
      <c r="I1902" s="158">
        <v>1</v>
      </c>
      <c r="J1902" s="155" t="s">
        <v>72</v>
      </c>
      <c r="K1902" s="158" t="s">
        <v>55</v>
      </c>
      <c r="L1902" s="114">
        <v>44166</v>
      </c>
      <c r="M1902" s="190">
        <v>44195</v>
      </c>
      <c r="N1902" s="127">
        <v>44128</v>
      </c>
      <c r="O1902" s="127">
        <v>44128</v>
      </c>
      <c r="P1902" s="124" t="s">
        <v>4206</v>
      </c>
      <c r="Q1902" s="157" t="s">
        <v>4189</v>
      </c>
      <c r="R1902" s="155" t="s">
        <v>4186</v>
      </c>
      <c r="S1902" s="155"/>
      <c r="T1902" s="95" t="s">
        <v>75</v>
      </c>
      <c r="U1902" s="155"/>
      <c r="V1902" s="160"/>
    </row>
    <row r="1903" spans="1:22" ht="66" hidden="1" customHeight="1" x14ac:dyDescent="0.25">
      <c r="A1903" s="89" t="s">
        <v>4079</v>
      </c>
      <c r="B1903" s="155" t="s">
        <v>4080</v>
      </c>
      <c r="C1903" s="155" t="s">
        <v>4081</v>
      </c>
      <c r="D1903" s="155" t="s">
        <v>4181</v>
      </c>
      <c r="E1903" s="157" t="s">
        <v>605</v>
      </c>
      <c r="F1903" s="155" t="s">
        <v>4182</v>
      </c>
      <c r="G1903" s="158" t="s">
        <v>75</v>
      </c>
      <c r="H1903" s="155" t="s">
        <v>4207</v>
      </c>
      <c r="I1903" s="158">
        <v>1</v>
      </c>
      <c r="J1903" s="155" t="s">
        <v>72</v>
      </c>
      <c r="K1903" s="158" t="s">
        <v>55</v>
      </c>
      <c r="L1903" s="114">
        <v>44166</v>
      </c>
      <c r="M1903" s="190">
        <v>44195</v>
      </c>
      <c r="N1903" s="127">
        <v>44128</v>
      </c>
      <c r="O1903" s="127">
        <v>44128</v>
      </c>
      <c r="P1903" s="124" t="s">
        <v>4208</v>
      </c>
      <c r="Q1903" s="157" t="s">
        <v>4189</v>
      </c>
      <c r="R1903" s="155" t="s">
        <v>4186</v>
      </c>
      <c r="S1903" s="155"/>
      <c r="T1903" s="95" t="s">
        <v>75</v>
      </c>
      <c r="U1903" s="155"/>
      <c r="V1903" s="160"/>
    </row>
    <row r="1904" spans="1:22" ht="66" hidden="1" customHeight="1" x14ac:dyDescent="0.25">
      <c r="A1904" s="89" t="s">
        <v>4079</v>
      </c>
      <c r="B1904" s="155" t="s">
        <v>4080</v>
      </c>
      <c r="C1904" s="155" t="s">
        <v>4081</v>
      </c>
      <c r="D1904" s="155" t="s">
        <v>4181</v>
      </c>
      <c r="E1904" s="157" t="s">
        <v>605</v>
      </c>
      <c r="F1904" s="155" t="s">
        <v>4182</v>
      </c>
      <c r="G1904" s="158" t="s">
        <v>75</v>
      </c>
      <c r="H1904" s="155" t="s">
        <v>4209</v>
      </c>
      <c r="I1904" s="158">
        <v>1</v>
      </c>
      <c r="J1904" s="155" t="s">
        <v>72</v>
      </c>
      <c r="K1904" s="158" t="s">
        <v>55</v>
      </c>
      <c r="L1904" s="114">
        <v>44166</v>
      </c>
      <c r="M1904" s="190">
        <v>44195</v>
      </c>
      <c r="N1904" s="127">
        <v>44130</v>
      </c>
      <c r="O1904" s="127">
        <v>44130</v>
      </c>
      <c r="P1904" s="124" t="s">
        <v>4210</v>
      </c>
      <c r="Q1904" s="157" t="s">
        <v>4189</v>
      </c>
      <c r="R1904" s="155" t="s">
        <v>4186</v>
      </c>
      <c r="S1904" s="155"/>
      <c r="T1904" s="95" t="s">
        <v>75</v>
      </c>
      <c r="U1904" s="155"/>
      <c r="V1904" s="160"/>
    </row>
    <row r="1905" spans="1:22" ht="66" hidden="1" customHeight="1" x14ac:dyDescent="0.25">
      <c r="A1905" s="89" t="s">
        <v>4079</v>
      </c>
      <c r="B1905" s="155" t="s">
        <v>4080</v>
      </c>
      <c r="C1905" s="155" t="s">
        <v>4081</v>
      </c>
      <c r="D1905" s="155" t="s">
        <v>4181</v>
      </c>
      <c r="E1905" s="157" t="s">
        <v>605</v>
      </c>
      <c r="F1905" s="155" t="s">
        <v>4182</v>
      </c>
      <c r="G1905" s="158" t="s">
        <v>75</v>
      </c>
      <c r="H1905" s="155" t="s">
        <v>4211</v>
      </c>
      <c r="I1905" s="158">
        <v>1</v>
      </c>
      <c r="J1905" s="155" t="s">
        <v>72</v>
      </c>
      <c r="K1905" s="158" t="s">
        <v>55</v>
      </c>
      <c r="L1905" s="114">
        <v>44166</v>
      </c>
      <c r="M1905" s="190">
        <v>44195</v>
      </c>
      <c r="N1905" s="127">
        <v>44131</v>
      </c>
      <c r="O1905" s="127">
        <v>44131</v>
      </c>
      <c r="P1905" s="124" t="s">
        <v>4212</v>
      </c>
      <c r="Q1905" s="157" t="s">
        <v>4189</v>
      </c>
      <c r="R1905" s="155" t="s">
        <v>4186</v>
      </c>
      <c r="S1905" s="155"/>
      <c r="T1905" s="95" t="s">
        <v>75</v>
      </c>
      <c r="U1905" s="155"/>
      <c r="V1905" s="160"/>
    </row>
    <row r="1906" spans="1:22" ht="66" hidden="1" customHeight="1" x14ac:dyDescent="0.25">
      <c r="A1906" s="89" t="s">
        <v>4079</v>
      </c>
      <c r="B1906" s="155" t="s">
        <v>4080</v>
      </c>
      <c r="C1906" s="155" t="s">
        <v>4081</v>
      </c>
      <c r="D1906" s="155" t="s">
        <v>4181</v>
      </c>
      <c r="E1906" s="157" t="s">
        <v>605</v>
      </c>
      <c r="F1906" s="155" t="s">
        <v>4182</v>
      </c>
      <c r="G1906" s="158" t="s">
        <v>75</v>
      </c>
      <c r="H1906" s="155" t="s">
        <v>4213</v>
      </c>
      <c r="I1906" s="158">
        <v>1</v>
      </c>
      <c r="J1906" s="155" t="s">
        <v>72</v>
      </c>
      <c r="K1906" s="158" t="s">
        <v>55</v>
      </c>
      <c r="L1906" s="114">
        <v>44166</v>
      </c>
      <c r="M1906" s="190">
        <v>44195</v>
      </c>
      <c r="N1906" s="127">
        <v>44132</v>
      </c>
      <c r="O1906" s="127">
        <v>44132</v>
      </c>
      <c r="P1906" s="124" t="s">
        <v>4210</v>
      </c>
      <c r="Q1906" s="157" t="s">
        <v>4189</v>
      </c>
      <c r="R1906" s="155" t="s">
        <v>4186</v>
      </c>
      <c r="S1906" s="155"/>
      <c r="T1906" s="95" t="s">
        <v>75</v>
      </c>
      <c r="U1906" s="155"/>
      <c r="V1906" s="160"/>
    </row>
    <row r="1907" spans="1:22" ht="66" hidden="1" customHeight="1" x14ac:dyDescent="0.25">
      <c r="A1907" s="89" t="s">
        <v>4079</v>
      </c>
      <c r="B1907" s="155" t="s">
        <v>4080</v>
      </c>
      <c r="C1907" s="155" t="s">
        <v>4081</v>
      </c>
      <c r="D1907" s="155" t="s">
        <v>4181</v>
      </c>
      <c r="E1907" s="157" t="s">
        <v>605</v>
      </c>
      <c r="F1907" s="155" t="s">
        <v>4182</v>
      </c>
      <c r="G1907" s="158" t="s">
        <v>75</v>
      </c>
      <c r="H1907" s="155" t="s">
        <v>4214</v>
      </c>
      <c r="I1907" s="158">
        <v>1</v>
      </c>
      <c r="J1907" s="155" t="s">
        <v>72</v>
      </c>
      <c r="K1907" s="158" t="s">
        <v>55</v>
      </c>
      <c r="L1907" s="114">
        <v>44166</v>
      </c>
      <c r="M1907" s="190">
        <v>44195</v>
      </c>
      <c r="N1907" s="127">
        <v>44133</v>
      </c>
      <c r="O1907" s="127">
        <v>44133</v>
      </c>
      <c r="P1907" s="124" t="s">
        <v>4210</v>
      </c>
      <c r="Q1907" s="157" t="s">
        <v>4189</v>
      </c>
      <c r="R1907" s="155" t="s">
        <v>4186</v>
      </c>
      <c r="S1907" s="155"/>
      <c r="T1907" s="95" t="s">
        <v>75</v>
      </c>
      <c r="U1907" s="155"/>
      <c r="V1907" s="160"/>
    </row>
    <row r="1908" spans="1:22" ht="66" hidden="1" customHeight="1" x14ac:dyDescent="0.25">
      <c r="A1908" s="89" t="s">
        <v>4079</v>
      </c>
      <c r="B1908" s="155" t="s">
        <v>4080</v>
      </c>
      <c r="C1908" s="155" t="s">
        <v>4081</v>
      </c>
      <c r="D1908" s="155" t="s">
        <v>4181</v>
      </c>
      <c r="E1908" s="157" t="s">
        <v>605</v>
      </c>
      <c r="F1908" s="155" t="s">
        <v>4182</v>
      </c>
      <c r="G1908" s="158" t="s">
        <v>75</v>
      </c>
      <c r="H1908" s="155" t="s">
        <v>4215</v>
      </c>
      <c r="I1908" s="158">
        <v>1</v>
      </c>
      <c r="J1908" s="155" t="s">
        <v>72</v>
      </c>
      <c r="K1908" s="158" t="s">
        <v>55</v>
      </c>
      <c r="L1908" s="114">
        <v>44166</v>
      </c>
      <c r="M1908" s="190">
        <v>44195</v>
      </c>
      <c r="N1908" s="127">
        <v>44134</v>
      </c>
      <c r="O1908" s="127">
        <v>44134</v>
      </c>
      <c r="P1908" s="124" t="s">
        <v>4210</v>
      </c>
      <c r="Q1908" s="157" t="s">
        <v>4189</v>
      </c>
      <c r="R1908" s="155" t="s">
        <v>4186</v>
      </c>
      <c r="S1908" s="155"/>
      <c r="T1908" s="95" t="s">
        <v>75</v>
      </c>
      <c r="U1908" s="155"/>
      <c r="V1908" s="160"/>
    </row>
    <row r="1909" spans="1:22" ht="66" hidden="1" customHeight="1" x14ac:dyDescent="0.25">
      <c r="A1909" s="89" t="s">
        <v>4079</v>
      </c>
      <c r="B1909" s="155" t="s">
        <v>4080</v>
      </c>
      <c r="C1909" s="155" t="s">
        <v>4081</v>
      </c>
      <c r="D1909" s="155" t="s">
        <v>4181</v>
      </c>
      <c r="E1909" s="157" t="s">
        <v>605</v>
      </c>
      <c r="F1909" s="155" t="s">
        <v>4182</v>
      </c>
      <c r="G1909" s="158" t="s">
        <v>75</v>
      </c>
      <c r="H1909" s="155" t="s">
        <v>4216</v>
      </c>
      <c r="I1909" s="158">
        <v>1</v>
      </c>
      <c r="J1909" s="155" t="s">
        <v>72</v>
      </c>
      <c r="K1909" s="158" t="s">
        <v>55</v>
      </c>
      <c r="L1909" s="114">
        <v>44166</v>
      </c>
      <c r="M1909" s="190">
        <v>44195</v>
      </c>
      <c r="N1909" s="127">
        <v>44135</v>
      </c>
      <c r="O1909" s="127">
        <v>44135</v>
      </c>
      <c r="P1909" s="124" t="s">
        <v>4217</v>
      </c>
      <c r="Q1909" s="157" t="s">
        <v>4189</v>
      </c>
      <c r="R1909" s="155" t="s">
        <v>4186</v>
      </c>
      <c r="S1909" s="155"/>
      <c r="T1909" s="95" t="s">
        <v>75</v>
      </c>
      <c r="U1909" s="155"/>
      <c r="V1909" s="160"/>
    </row>
    <row r="1910" spans="1:22" ht="66" hidden="1" customHeight="1" x14ac:dyDescent="0.25">
      <c r="A1910" s="89" t="s">
        <v>4079</v>
      </c>
      <c r="B1910" s="155" t="s">
        <v>4080</v>
      </c>
      <c r="C1910" s="155" t="s">
        <v>4081</v>
      </c>
      <c r="D1910" s="155" t="s">
        <v>4181</v>
      </c>
      <c r="E1910" s="157" t="s">
        <v>605</v>
      </c>
      <c r="F1910" s="155" t="s">
        <v>4182</v>
      </c>
      <c r="G1910" s="158" t="s">
        <v>75</v>
      </c>
      <c r="H1910" s="155" t="s">
        <v>4218</v>
      </c>
      <c r="I1910" s="158">
        <v>1</v>
      </c>
      <c r="J1910" s="155" t="s">
        <v>72</v>
      </c>
      <c r="K1910" s="158" t="s">
        <v>55</v>
      </c>
      <c r="L1910" s="114">
        <v>44166</v>
      </c>
      <c r="M1910" s="190">
        <v>44195</v>
      </c>
      <c r="N1910" s="127">
        <v>44135</v>
      </c>
      <c r="O1910" s="127">
        <v>44135</v>
      </c>
      <c r="P1910" s="124" t="s">
        <v>4210</v>
      </c>
      <c r="Q1910" s="157" t="s">
        <v>4189</v>
      </c>
      <c r="R1910" s="155" t="s">
        <v>4186</v>
      </c>
      <c r="S1910" s="155"/>
      <c r="T1910" s="95" t="s">
        <v>75</v>
      </c>
      <c r="U1910" s="155"/>
      <c r="V1910" s="160"/>
    </row>
    <row r="1911" spans="1:22" ht="66" hidden="1" customHeight="1" x14ac:dyDescent="0.25">
      <c r="A1911" s="89" t="s">
        <v>4079</v>
      </c>
      <c r="B1911" s="155" t="s">
        <v>4080</v>
      </c>
      <c r="C1911" s="155" t="s">
        <v>4081</v>
      </c>
      <c r="D1911" s="155" t="s">
        <v>4181</v>
      </c>
      <c r="E1911" s="157" t="s">
        <v>605</v>
      </c>
      <c r="F1911" s="155" t="s">
        <v>4182</v>
      </c>
      <c r="G1911" s="158" t="s">
        <v>75</v>
      </c>
      <c r="H1911" s="155" t="s">
        <v>4219</v>
      </c>
      <c r="I1911" s="158">
        <v>1</v>
      </c>
      <c r="J1911" s="155" t="s">
        <v>72</v>
      </c>
      <c r="K1911" s="158" t="s">
        <v>55</v>
      </c>
      <c r="L1911" s="114">
        <v>44166</v>
      </c>
      <c r="M1911" s="190">
        <v>44195</v>
      </c>
      <c r="N1911" s="127">
        <v>44137</v>
      </c>
      <c r="O1911" s="127">
        <v>44137</v>
      </c>
      <c r="P1911" s="124" t="s">
        <v>4220</v>
      </c>
      <c r="Q1911" s="157" t="s">
        <v>4189</v>
      </c>
      <c r="R1911" s="155" t="s">
        <v>4186</v>
      </c>
      <c r="S1911" s="155"/>
      <c r="T1911" s="95" t="s">
        <v>75</v>
      </c>
      <c r="U1911" s="155"/>
      <c r="V1911" s="160"/>
    </row>
    <row r="1912" spans="1:22" ht="66" hidden="1" customHeight="1" x14ac:dyDescent="0.25">
      <c r="A1912" s="89" t="s">
        <v>4079</v>
      </c>
      <c r="B1912" s="155" t="s">
        <v>4080</v>
      </c>
      <c r="C1912" s="155" t="s">
        <v>4081</v>
      </c>
      <c r="D1912" s="155" t="s">
        <v>4181</v>
      </c>
      <c r="E1912" s="157" t="s">
        <v>605</v>
      </c>
      <c r="F1912" s="155" t="s">
        <v>4182</v>
      </c>
      <c r="G1912" s="158" t="s">
        <v>75</v>
      </c>
      <c r="H1912" s="155" t="s">
        <v>4221</v>
      </c>
      <c r="I1912" s="158">
        <v>1</v>
      </c>
      <c r="J1912" s="155" t="s">
        <v>72</v>
      </c>
      <c r="K1912" s="158" t="s">
        <v>55</v>
      </c>
      <c r="L1912" s="114">
        <v>44166</v>
      </c>
      <c r="M1912" s="190">
        <v>44195</v>
      </c>
      <c r="N1912" s="127">
        <v>44139</v>
      </c>
      <c r="O1912" s="127">
        <v>44139</v>
      </c>
      <c r="P1912" s="124" t="s">
        <v>4222</v>
      </c>
      <c r="Q1912" s="157"/>
      <c r="R1912" s="155" t="s">
        <v>4186</v>
      </c>
      <c r="S1912" s="155"/>
      <c r="T1912" s="95" t="s">
        <v>75</v>
      </c>
      <c r="U1912" s="155"/>
      <c r="V1912" s="160"/>
    </row>
    <row r="1913" spans="1:22" ht="66" hidden="1" customHeight="1" x14ac:dyDescent="0.25">
      <c r="A1913" s="89" t="s">
        <v>4079</v>
      </c>
      <c r="B1913" s="155" t="s">
        <v>4080</v>
      </c>
      <c r="C1913" s="155" t="s">
        <v>4081</v>
      </c>
      <c r="D1913" s="155" t="s">
        <v>4181</v>
      </c>
      <c r="E1913" s="157" t="s">
        <v>605</v>
      </c>
      <c r="F1913" s="155" t="s">
        <v>4182</v>
      </c>
      <c r="G1913" s="158" t="s">
        <v>75</v>
      </c>
      <c r="H1913" s="155" t="s">
        <v>4223</v>
      </c>
      <c r="I1913" s="158">
        <v>1</v>
      </c>
      <c r="J1913" s="155" t="s">
        <v>72</v>
      </c>
      <c r="K1913" s="158" t="s">
        <v>55</v>
      </c>
      <c r="L1913" s="114">
        <v>44166</v>
      </c>
      <c r="M1913" s="190">
        <v>44195</v>
      </c>
      <c r="N1913" s="127">
        <v>44138</v>
      </c>
      <c r="O1913" s="127">
        <v>44138</v>
      </c>
      <c r="P1913" s="124" t="s">
        <v>4224</v>
      </c>
      <c r="Q1913" s="157"/>
      <c r="R1913" s="155" t="s">
        <v>4186</v>
      </c>
      <c r="S1913" s="155"/>
      <c r="T1913" s="95" t="s">
        <v>75</v>
      </c>
      <c r="U1913" s="155"/>
      <c r="V1913" s="160"/>
    </row>
    <row r="1914" spans="1:22" ht="66" hidden="1" customHeight="1" x14ac:dyDescent="0.25">
      <c r="A1914" s="89" t="s">
        <v>4079</v>
      </c>
      <c r="B1914" s="155" t="s">
        <v>4080</v>
      </c>
      <c r="C1914" s="155" t="s">
        <v>4081</v>
      </c>
      <c r="D1914" s="155" t="s">
        <v>4181</v>
      </c>
      <c r="E1914" s="157" t="s">
        <v>605</v>
      </c>
      <c r="F1914" s="155" t="s">
        <v>4182</v>
      </c>
      <c r="G1914" s="158" t="s">
        <v>75</v>
      </c>
      <c r="H1914" s="155" t="s">
        <v>4225</v>
      </c>
      <c r="I1914" s="158">
        <v>1</v>
      </c>
      <c r="J1914" s="155" t="s">
        <v>72</v>
      </c>
      <c r="K1914" s="158" t="s">
        <v>55</v>
      </c>
      <c r="L1914" s="114">
        <v>44166</v>
      </c>
      <c r="M1914" s="190">
        <v>44195</v>
      </c>
      <c r="N1914" s="127">
        <v>44140</v>
      </c>
      <c r="O1914" s="127">
        <v>44140</v>
      </c>
      <c r="P1914" s="124" t="s">
        <v>4226</v>
      </c>
      <c r="Q1914" s="157"/>
      <c r="R1914" s="155" t="s">
        <v>4186</v>
      </c>
      <c r="S1914" s="155"/>
      <c r="T1914" s="95" t="s">
        <v>75</v>
      </c>
      <c r="U1914" s="155"/>
      <c r="V1914" s="160"/>
    </row>
    <row r="1915" spans="1:22" ht="66" hidden="1" customHeight="1" x14ac:dyDescent="0.25">
      <c r="A1915" s="89" t="s">
        <v>4079</v>
      </c>
      <c r="B1915" s="155" t="s">
        <v>4080</v>
      </c>
      <c r="C1915" s="155" t="s">
        <v>4081</v>
      </c>
      <c r="D1915" s="155" t="s">
        <v>4181</v>
      </c>
      <c r="E1915" s="157" t="s">
        <v>605</v>
      </c>
      <c r="F1915" s="155" t="s">
        <v>4182</v>
      </c>
      <c r="G1915" s="158" t="s">
        <v>75</v>
      </c>
      <c r="H1915" s="155" t="s">
        <v>4227</v>
      </c>
      <c r="I1915" s="158">
        <v>1</v>
      </c>
      <c r="J1915" s="155" t="s">
        <v>72</v>
      </c>
      <c r="K1915" s="158" t="s">
        <v>55</v>
      </c>
      <c r="L1915" s="114">
        <v>44166</v>
      </c>
      <c r="M1915" s="190">
        <v>44195</v>
      </c>
      <c r="N1915" s="127">
        <v>44141</v>
      </c>
      <c r="O1915" s="127">
        <v>44141</v>
      </c>
      <c r="P1915" s="124" t="s">
        <v>4228</v>
      </c>
      <c r="Q1915" s="157"/>
      <c r="R1915" s="155" t="s">
        <v>4229</v>
      </c>
      <c r="S1915" s="155"/>
      <c r="T1915" s="95" t="s">
        <v>75</v>
      </c>
      <c r="U1915" s="155"/>
      <c r="V1915" s="160"/>
    </row>
    <row r="1916" spans="1:22" ht="66" hidden="1" customHeight="1" x14ac:dyDescent="0.25">
      <c r="A1916" s="89" t="s">
        <v>4079</v>
      </c>
      <c r="B1916" s="155" t="s">
        <v>4080</v>
      </c>
      <c r="C1916" s="155" t="s">
        <v>4081</v>
      </c>
      <c r="D1916" s="155" t="s">
        <v>4230</v>
      </c>
      <c r="E1916" s="157" t="s">
        <v>605</v>
      </c>
      <c r="F1916" s="155" t="s">
        <v>4182</v>
      </c>
      <c r="G1916" s="158" t="s">
        <v>75</v>
      </c>
      <c r="H1916" s="155" t="s">
        <v>4183</v>
      </c>
      <c r="I1916" s="158">
        <v>1</v>
      </c>
      <c r="J1916" s="155" t="s">
        <v>72</v>
      </c>
      <c r="K1916" s="158" t="s">
        <v>55</v>
      </c>
      <c r="L1916" s="190">
        <v>44287</v>
      </c>
      <c r="M1916" s="190">
        <f t="shared" ref="M1916:M1938" si="27">EOMONTH(L1916,1)</f>
        <v>44347</v>
      </c>
      <c r="N1916" s="127">
        <v>44314</v>
      </c>
      <c r="O1916" s="127">
        <v>44314</v>
      </c>
      <c r="P1916" s="124" t="s">
        <v>4231</v>
      </c>
      <c r="Q1916" s="157"/>
      <c r="R1916" s="90" t="s">
        <v>4232</v>
      </c>
      <c r="S1916" s="155"/>
      <c r="T1916" s="159" t="s">
        <v>75</v>
      </c>
      <c r="U1916" s="155"/>
      <c r="V1916" s="160"/>
    </row>
    <row r="1917" spans="1:22" ht="66" hidden="1" customHeight="1" x14ac:dyDescent="0.25">
      <c r="A1917" s="89" t="s">
        <v>4079</v>
      </c>
      <c r="B1917" s="155" t="s">
        <v>4080</v>
      </c>
      <c r="C1917" s="155" t="s">
        <v>4081</v>
      </c>
      <c r="D1917" s="155" t="s">
        <v>4230</v>
      </c>
      <c r="E1917" s="157" t="s">
        <v>605</v>
      </c>
      <c r="F1917" s="155" t="s">
        <v>4182</v>
      </c>
      <c r="G1917" s="158" t="s">
        <v>75</v>
      </c>
      <c r="H1917" s="155" t="s">
        <v>4187</v>
      </c>
      <c r="I1917" s="158">
        <v>1</v>
      </c>
      <c r="J1917" s="155" t="s">
        <v>72</v>
      </c>
      <c r="K1917" s="158" t="s">
        <v>55</v>
      </c>
      <c r="L1917" s="190">
        <v>44287</v>
      </c>
      <c r="M1917" s="190">
        <f t="shared" si="27"/>
        <v>44347</v>
      </c>
      <c r="N1917" s="127">
        <v>44314</v>
      </c>
      <c r="O1917" s="127">
        <v>44314</v>
      </c>
      <c r="P1917" s="124" t="s">
        <v>4233</v>
      </c>
      <c r="Q1917" s="157"/>
      <c r="R1917" s="90" t="s">
        <v>4232</v>
      </c>
      <c r="S1917" s="155"/>
      <c r="T1917" s="159" t="s">
        <v>75</v>
      </c>
      <c r="U1917" s="155"/>
      <c r="V1917" s="160"/>
    </row>
    <row r="1918" spans="1:22" ht="66" hidden="1" customHeight="1" x14ac:dyDescent="0.25">
      <c r="A1918" s="89" t="s">
        <v>4079</v>
      </c>
      <c r="B1918" s="155" t="s">
        <v>4080</v>
      </c>
      <c r="C1918" s="155" t="s">
        <v>4081</v>
      </c>
      <c r="D1918" s="155" t="s">
        <v>4230</v>
      </c>
      <c r="E1918" s="157" t="s">
        <v>605</v>
      </c>
      <c r="F1918" s="155" t="s">
        <v>4182</v>
      </c>
      <c r="G1918" s="158" t="s">
        <v>75</v>
      </c>
      <c r="H1918" s="155" t="s">
        <v>4190</v>
      </c>
      <c r="I1918" s="158">
        <v>1</v>
      </c>
      <c r="J1918" s="155" t="s">
        <v>72</v>
      </c>
      <c r="K1918" s="158" t="s">
        <v>55</v>
      </c>
      <c r="L1918" s="190">
        <v>44287</v>
      </c>
      <c r="M1918" s="190">
        <f t="shared" si="27"/>
        <v>44347</v>
      </c>
      <c r="N1918" s="127">
        <v>44315</v>
      </c>
      <c r="O1918" s="127">
        <v>44315</v>
      </c>
      <c r="P1918" s="124" t="s">
        <v>4234</v>
      </c>
      <c r="Q1918" s="157"/>
      <c r="R1918" s="90" t="s">
        <v>4235</v>
      </c>
      <c r="S1918" s="155"/>
      <c r="T1918" s="159" t="s">
        <v>75</v>
      </c>
      <c r="U1918" s="155"/>
      <c r="V1918" s="160"/>
    </row>
    <row r="1919" spans="1:22" ht="66" hidden="1" customHeight="1" x14ac:dyDescent="0.25">
      <c r="A1919" s="89" t="s">
        <v>4079</v>
      </c>
      <c r="B1919" s="155" t="s">
        <v>4080</v>
      </c>
      <c r="C1919" s="155" t="s">
        <v>4081</v>
      </c>
      <c r="D1919" s="155" t="s">
        <v>4230</v>
      </c>
      <c r="E1919" s="157" t="s">
        <v>605</v>
      </c>
      <c r="F1919" s="155" t="s">
        <v>4182</v>
      </c>
      <c r="G1919" s="158" t="s">
        <v>75</v>
      </c>
      <c r="H1919" s="155" t="s">
        <v>4190</v>
      </c>
      <c r="I1919" s="158">
        <v>1</v>
      </c>
      <c r="J1919" s="155" t="s">
        <v>72</v>
      </c>
      <c r="K1919" s="158" t="s">
        <v>55</v>
      </c>
      <c r="L1919" s="190">
        <v>44287</v>
      </c>
      <c r="M1919" s="190">
        <f t="shared" si="27"/>
        <v>44347</v>
      </c>
      <c r="N1919" s="127">
        <v>44315</v>
      </c>
      <c r="O1919" s="127">
        <v>44315</v>
      </c>
      <c r="P1919" s="124" t="s">
        <v>4236</v>
      </c>
      <c r="Q1919" s="157"/>
      <c r="R1919" s="90" t="s">
        <v>4235</v>
      </c>
      <c r="S1919" s="155"/>
      <c r="T1919" s="159" t="s">
        <v>75</v>
      </c>
      <c r="U1919" s="155"/>
      <c r="V1919" s="160"/>
    </row>
    <row r="1920" spans="1:22" ht="66" hidden="1" customHeight="1" x14ac:dyDescent="0.25">
      <c r="A1920" s="89" t="s">
        <v>4079</v>
      </c>
      <c r="B1920" s="155" t="s">
        <v>4080</v>
      </c>
      <c r="C1920" s="155" t="s">
        <v>4081</v>
      </c>
      <c r="D1920" s="155" t="s">
        <v>4230</v>
      </c>
      <c r="E1920" s="157" t="s">
        <v>605</v>
      </c>
      <c r="F1920" s="155" t="s">
        <v>4182</v>
      </c>
      <c r="G1920" s="158" t="s">
        <v>75</v>
      </c>
      <c r="H1920" s="155" t="s">
        <v>4237</v>
      </c>
      <c r="I1920" s="158">
        <v>1</v>
      </c>
      <c r="J1920" s="155" t="s">
        <v>72</v>
      </c>
      <c r="K1920" s="158" t="s">
        <v>55</v>
      </c>
      <c r="L1920" s="190">
        <v>44287</v>
      </c>
      <c r="M1920" s="190">
        <f t="shared" si="27"/>
        <v>44347</v>
      </c>
      <c r="N1920" s="127">
        <v>44331</v>
      </c>
      <c r="O1920" s="127">
        <v>44331</v>
      </c>
      <c r="P1920" s="124" t="s">
        <v>4238</v>
      </c>
      <c r="Q1920" s="157"/>
      <c r="R1920" s="90" t="s">
        <v>3704</v>
      </c>
      <c r="S1920" s="155"/>
      <c r="T1920" s="159" t="s">
        <v>75</v>
      </c>
      <c r="U1920" s="155"/>
      <c r="V1920" s="160"/>
    </row>
    <row r="1921" spans="1:22" ht="66" hidden="1" customHeight="1" x14ac:dyDescent="0.25">
      <c r="A1921" s="89" t="s">
        <v>4079</v>
      </c>
      <c r="B1921" s="155" t="s">
        <v>4080</v>
      </c>
      <c r="C1921" s="155" t="s">
        <v>4081</v>
      </c>
      <c r="D1921" s="155" t="s">
        <v>4230</v>
      </c>
      <c r="E1921" s="157" t="s">
        <v>605</v>
      </c>
      <c r="F1921" s="155" t="s">
        <v>4182</v>
      </c>
      <c r="G1921" s="158" t="s">
        <v>75</v>
      </c>
      <c r="H1921" s="155" t="s">
        <v>4194</v>
      </c>
      <c r="I1921" s="158">
        <v>1</v>
      </c>
      <c r="J1921" s="155" t="s">
        <v>72</v>
      </c>
      <c r="K1921" s="158" t="s">
        <v>55</v>
      </c>
      <c r="L1921" s="190">
        <v>44287</v>
      </c>
      <c r="M1921" s="190">
        <f t="shared" si="27"/>
        <v>44347</v>
      </c>
      <c r="N1921" s="127">
        <v>44319</v>
      </c>
      <c r="O1921" s="127">
        <v>44319</v>
      </c>
      <c r="P1921" s="124" t="s">
        <v>4239</v>
      </c>
      <c r="Q1921" s="157"/>
      <c r="R1921" s="90" t="s">
        <v>4240</v>
      </c>
      <c r="S1921" s="155"/>
      <c r="T1921" s="159" t="s">
        <v>75</v>
      </c>
      <c r="U1921" s="155"/>
      <c r="V1921" s="160"/>
    </row>
    <row r="1922" spans="1:22" ht="66" hidden="1" customHeight="1" x14ac:dyDescent="0.25">
      <c r="A1922" s="89" t="s">
        <v>4079</v>
      </c>
      <c r="B1922" s="155" t="s">
        <v>4080</v>
      </c>
      <c r="C1922" s="155" t="s">
        <v>4081</v>
      </c>
      <c r="D1922" s="155" t="s">
        <v>4230</v>
      </c>
      <c r="E1922" s="157" t="s">
        <v>605</v>
      </c>
      <c r="F1922" s="155" t="s">
        <v>4182</v>
      </c>
      <c r="G1922" s="158" t="s">
        <v>75</v>
      </c>
      <c r="H1922" s="155" t="s">
        <v>4197</v>
      </c>
      <c r="I1922" s="158">
        <v>1</v>
      </c>
      <c r="J1922" s="155" t="s">
        <v>72</v>
      </c>
      <c r="K1922" s="158" t="s">
        <v>55</v>
      </c>
      <c r="L1922" s="190">
        <v>44287</v>
      </c>
      <c r="M1922" s="190">
        <f t="shared" si="27"/>
        <v>44347</v>
      </c>
      <c r="N1922" s="127">
        <v>44321</v>
      </c>
      <c r="O1922" s="127">
        <v>44321</v>
      </c>
      <c r="P1922" s="124" t="s">
        <v>4241</v>
      </c>
      <c r="Q1922" s="157"/>
      <c r="R1922" s="90" t="s">
        <v>4240</v>
      </c>
      <c r="S1922" s="155"/>
      <c r="T1922" s="159" t="s">
        <v>75</v>
      </c>
      <c r="U1922" s="155"/>
      <c r="V1922" s="160"/>
    </row>
    <row r="1923" spans="1:22" ht="66" hidden="1" customHeight="1" x14ac:dyDescent="0.25">
      <c r="A1923" s="89" t="s">
        <v>4079</v>
      </c>
      <c r="B1923" s="155" t="s">
        <v>4080</v>
      </c>
      <c r="C1923" s="155" t="s">
        <v>4081</v>
      </c>
      <c r="D1923" s="155" t="s">
        <v>4230</v>
      </c>
      <c r="E1923" s="157" t="s">
        <v>605</v>
      </c>
      <c r="F1923" s="155" t="s">
        <v>4182</v>
      </c>
      <c r="G1923" s="158" t="s">
        <v>75</v>
      </c>
      <c r="H1923" s="155" t="s">
        <v>4199</v>
      </c>
      <c r="I1923" s="158">
        <v>1</v>
      </c>
      <c r="J1923" s="155" t="s">
        <v>72</v>
      </c>
      <c r="K1923" s="158" t="s">
        <v>55</v>
      </c>
      <c r="L1923" s="190">
        <v>44287</v>
      </c>
      <c r="M1923" s="190">
        <f t="shared" si="27"/>
        <v>44347</v>
      </c>
      <c r="N1923" s="127">
        <v>44321</v>
      </c>
      <c r="O1923" s="127">
        <v>44321</v>
      </c>
      <c r="P1923" s="124" t="s">
        <v>4242</v>
      </c>
      <c r="Q1923" s="157"/>
      <c r="R1923" s="90" t="s">
        <v>4240</v>
      </c>
      <c r="S1923" s="155"/>
      <c r="T1923" s="159" t="s">
        <v>75</v>
      </c>
      <c r="U1923" s="155"/>
      <c r="V1923" s="160"/>
    </row>
    <row r="1924" spans="1:22" ht="66" hidden="1" customHeight="1" x14ac:dyDescent="0.25">
      <c r="A1924" s="89" t="s">
        <v>4079</v>
      </c>
      <c r="B1924" s="155" t="s">
        <v>4080</v>
      </c>
      <c r="C1924" s="155" t="s">
        <v>4081</v>
      </c>
      <c r="D1924" s="155" t="s">
        <v>4230</v>
      </c>
      <c r="E1924" s="157" t="s">
        <v>605</v>
      </c>
      <c r="F1924" s="155" t="s">
        <v>4182</v>
      </c>
      <c r="G1924" s="158" t="s">
        <v>75</v>
      </c>
      <c r="H1924" s="155" t="s">
        <v>4201</v>
      </c>
      <c r="I1924" s="158">
        <v>1</v>
      </c>
      <c r="J1924" s="155" t="s">
        <v>72</v>
      </c>
      <c r="K1924" s="158" t="s">
        <v>55</v>
      </c>
      <c r="L1924" s="190">
        <v>44287</v>
      </c>
      <c r="M1924" s="190">
        <f t="shared" si="27"/>
        <v>44347</v>
      </c>
      <c r="N1924" s="127">
        <v>44322</v>
      </c>
      <c r="O1924" s="127">
        <v>44322</v>
      </c>
      <c r="P1924" s="124" t="s">
        <v>4243</v>
      </c>
      <c r="Q1924" s="157"/>
      <c r="R1924" s="90" t="s">
        <v>4240</v>
      </c>
      <c r="S1924" s="155"/>
      <c r="T1924" s="159" t="s">
        <v>75</v>
      </c>
      <c r="U1924" s="155"/>
      <c r="V1924" s="160"/>
    </row>
    <row r="1925" spans="1:22" ht="66" hidden="1" customHeight="1" x14ac:dyDescent="0.25">
      <c r="A1925" s="89" t="s">
        <v>4079</v>
      </c>
      <c r="B1925" s="155" t="s">
        <v>4080</v>
      </c>
      <c r="C1925" s="155" t="s">
        <v>4081</v>
      </c>
      <c r="D1925" s="155" t="s">
        <v>4230</v>
      </c>
      <c r="E1925" s="157" t="s">
        <v>605</v>
      </c>
      <c r="F1925" s="155" t="s">
        <v>4182</v>
      </c>
      <c r="G1925" s="158" t="s">
        <v>75</v>
      </c>
      <c r="H1925" s="155" t="s">
        <v>4203</v>
      </c>
      <c r="I1925" s="158">
        <v>1</v>
      </c>
      <c r="J1925" s="155" t="s">
        <v>72</v>
      </c>
      <c r="K1925" s="158" t="s">
        <v>55</v>
      </c>
      <c r="L1925" s="190">
        <v>44287</v>
      </c>
      <c r="M1925" s="190">
        <f t="shared" si="27"/>
        <v>44347</v>
      </c>
      <c r="N1925" s="127">
        <v>44322</v>
      </c>
      <c r="O1925" s="127">
        <v>44322</v>
      </c>
      <c r="P1925" s="124" t="s">
        <v>4241</v>
      </c>
      <c r="Q1925" s="157"/>
      <c r="R1925" s="90" t="s">
        <v>4244</v>
      </c>
      <c r="S1925" s="155"/>
      <c r="T1925" s="159" t="s">
        <v>75</v>
      </c>
      <c r="U1925" s="155"/>
      <c r="V1925" s="160"/>
    </row>
    <row r="1926" spans="1:22" ht="66" hidden="1" customHeight="1" x14ac:dyDescent="0.25">
      <c r="A1926" s="89" t="s">
        <v>4079</v>
      </c>
      <c r="B1926" s="155" t="s">
        <v>4080</v>
      </c>
      <c r="C1926" s="155" t="s">
        <v>4081</v>
      </c>
      <c r="D1926" s="155" t="s">
        <v>4230</v>
      </c>
      <c r="E1926" s="157" t="s">
        <v>605</v>
      </c>
      <c r="F1926" s="155" t="s">
        <v>4182</v>
      </c>
      <c r="G1926" s="158" t="s">
        <v>75</v>
      </c>
      <c r="H1926" s="155" t="s">
        <v>4205</v>
      </c>
      <c r="I1926" s="158">
        <v>1</v>
      </c>
      <c r="J1926" s="155" t="s">
        <v>72</v>
      </c>
      <c r="K1926" s="158" t="s">
        <v>55</v>
      </c>
      <c r="L1926" s="190">
        <v>44287</v>
      </c>
      <c r="M1926" s="190">
        <f t="shared" si="27"/>
        <v>44347</v>
      </c>
      <c r="N1926" s="127">
        <v>44323</v>
      </c>
      <c r="O1926" s="127">
        <v>44323</v>
      </c>
      <c r="P1926" s="124" t="s">
        <v>4242</v>
      </c>
      <c r="Q1926" s="157"/>
      <c r="R1926" s="90" t="s">
        <v>4244</v>
      </c>
      <c r="S1926" s="155"/>
      <c r="T1926" s="159" t="s">
        <v>75</v>
      </c>
      <c r="U1926" s="155"/>
      <c r="V1926" s="160"/>
    </row>
    <row r="1927" spans="1:22" ht="66" hidden="1" customHeight="1" x14ac:dyDescent="0.25">
      <c r="A1927" s="89" t="s">
        <v>4079</v>
      </c>
      <c r="B1927" s="155" t="s">
        <v>4080</v>
      </c>
      <c r="C1927" s="155" t="s">
        <v>4081</v>
      </c>
      <c r="D1927" s="155" t="s">
        <v>4230</v>
      </c>
      <c r="E1927" s="157" t="s">
        <v>605</v>
      </c>
      <c r="F1927" s="155" t="s">
        <v>4182</v>
      </c>
      <c r="G1927" s="158" t="s">
        <v>75</v>
      </c>
      <c r="H1927" s="155" t="s">
        <v>4207</v>
      </c>
      <c r="I1927" s="158">
        <v>1</v>
      </c>
      <c r="J1927" s="155" t="s">
        <v>72</v>
      </c>
      <c r="K1927" s="158" t="s">
        <v>55</v>
      </c>
      <c r="L1927" s="190">
        <v>44287</v>
      </c>
      <c r="M1927" s="190">
        <f t="shared" si="27"/>
        <v>44347</v>
      </c>
      <c r="N1927" s="127">
        <v>44323</v>
      </c>
      <c r="O1927" s="127">
        <v>44323</v>
      </c>
      <c r="P1927" s="124" t="s">
        <v>4245</v>
      </c>
      <c r="Q1927" s="157"/>
      <c r="R1927" s="90" t="s">
        <v>4244</v>
      </c>
      <c r="S1927" s="155"/>
      <c r="T1927" s="159" t="s">
        <v>75</v>
      </c>
      <c r="U1927" s="155"/>
      <c r="V1927" s="160"/>
    </row>
    <row r="1928" spans="1:22" ht="66" hidden="1" customHeight="1" x14ac:dyDescent="0.25">
      <c r="A1928" s="89" t="s">
        <v>4079</v>
      </c>
      <c r="B1928" s="155" t="s">
        <v>4080</v>
      </c>
      <c r="C1928" s="155" t="s">
        <v>4081</v>
      </c>
      <c r="D1928" s="155" t="s">
        <v>4230</v>
      </c>
      <c r="E1928" s="157" t="s">
        <v>605</v>
      </c>
      <c r="F1928" s="155" t="s">
        <v>4182</v>
      </c>
      <c r="G1928" s="158" t="s">
        <v>75</v>
      </c>
      <c r="H1928" s="155" t="s">
        <v>4209</v>
      </c>
      <c r="I1928" s="158">
        <v>1</v>
      </c>
      <c r="J1928" s="155" t="s">
        <v>72</v>
      </c>
      <c r="K1928" s="158" t="s">
        <v>55</v>
      </c>
      <c r="L1928" s="190">
        <v>44287</v>
      </c>
      <c r="M1928" s="190">
        <f t="shared" si="27"/>
        <v>44347</v>
      </c>
      <c r="N1928" s="127">
        <v>44324</v>
      </c>
      <c r="O1928" s="127">
        <v>44324</v>
      </c>
      <c r="P1928" s="124" t="s">
        <v>4246</v>
      </c>
      <c r="Q1928" s="157"/>
      <c r="R1928" s="90" t="s">
        <v>4247</v>
      </c>
      <c r="S1928" s="155"/>
      <c r="T1928" s="159" t="s">
        <v>75</v>
      </c>
      <c r="U1928" s="155"/>
      <c r="V1928" s="160"/>
    </row>
    <row r="1929" spans="1:22" ht="66" hidden="1" customHeight="1" x14ac:dyDescent="0.25">
      <c r="A1929" s="89" t="s">
        <v>4079</v>
      </c>
      <c r="B1929" s="155" t="s">
        <v>4080</v>
      </c>
      <c r="C1929" s="155" t="s">
        <v>4081</v>
      </c>
      <c r="D1929" s="155" t="s">
        <v>4230</v>
      </c>
      <c r="E1929" s="157" t="s">
        <v>605</v>
      </c>
      <c r="F1929" s="155" t="s">
        <v>4182</v>
      </c>
      <c r="G1929" s="158" t="s">
        <v>75</v>
      </c>
      <c r="H1929" s="155" t="s">
        <v>4211</v>
      </c>
      <c r="I1929" s="158">
        <v>1</v>
      </c>
      <c r="J1929" s="155" t="s">
        <v>72</v>
      </c>
      <c r="K1929" s="158" t="s">
        <v>55</v>
      </c>
      <c r="L1929" s="190">
        <v>44287</v>
      </c>
      <c r="M1929" s="190">
        <f t="shared" si="27"/>
        <v>44347</v>
      </c>
      <c r="N1929" s="127">
        <v>44324</v>
      </c>
      <c r="O1929" s="127">
        <v>44324</v>
      </c>
      <c r="P1929" s="124" t="s">
        <v>4246</v>
      </c>
      <c r="Q1929" s="157"/>
      <c r="R1929" s="90" t="s">
        <v>4247</v>
      </c>
      <c r="S1929" s="155"/>
      <c r="T1929" s="159" t="s">
        <v>75</v>
      </c>
      <c r="U1929" s="155"/>
      <c r="V1929" s="160"/>
    </row>
    <row r="1930" spans="1:22" ht="66" hidden="1" customHeight="1" x14ac:dyDescent="0.25">
      <c r="A1930" s="89" t="s">
        <v>4079</v>
      </c>
      <c r="B1930" s="155" t="s">
        <v>4080</v>
      </c>
      <c r="C1930" s="155" t="s">
        <v>4081</v>
      </c>
      <c r="D1930" s="155" t="s">
        <v>4230</v>
      </c>
      <c r="E1930" s="157" t="s">
        <v>605</v>
      </c>
      <c r="F1930" s="155" t="s">
        <v>4182</v>
      </c>
      <c r="G1930" s="158" t="s">
        <v>75</v>
      </c>
      <c r="H1930" s="155" t="s">
        <v>4213</v>
      </c>
      <c r="I1930" s="158">
        <v>1</v>
      </c>
      <c r="J1930" s="155" t="s">
        <v>72</v>
      </c>
      <c r="K1930" s="158" t="s">
        <v>55</v>
      </c>
      <c r="L1930" s="190">
        <v>44287</v>
      </c>
      <c r="M1930" s="190">
        <f t="shared" si="27"/>
        <v>44347</v>
      </c>
      <c r="N1930" s="127">
        <v>44324</v>
      </c>
      <c r="O1930" s="127">
        <v>44324</v>
      </c>
      <c r="P1930" s="124" t="s">
        <v>4248</v>
      </c>
      <c r="Q1930" s="157"/>
      <c r="R1930" s="90" t="s">
        <v>4247</v>
      </c>
      <c r="S1930" s="155"/>
      <c r="T1930" s="159" t="s">
        <v>75</v>
      </c>
      <c r="U1930" s="155"/>
      <c r="V1930" s="160"/>
    </row>
    <row r="1931" spans="1:22" ht="66" hidden="1" customHeight="1" x14ac:dyDescent="0.25">
      <c r="A1931" s="89" t="s">
        <v>4079</v>
      </c>
      <c r="B1931" s="155" t="s">
        <v>4080</v>
      </c>
      <c r="C1931" s="155" t="s">
        <v>4081</v>
      </c>
      <c r="D1931" s="155" t="s">
        <v>4230</v>
      </c>
      <c r="E1931" s="157" t="s">
        <v>605</v>
      </c>
      <c r="F1931" s="155" t="s">
        <v>4182</v>
      </c>
      <c r="G1931" s="158" t="s">
        <v>75</v>
      </c>
      <c r="H1931" s="155" t="s">
        <v>4214</v>
      </c>
      <c r="I1931" s="158">
        <v>1</v>
      </c>
      <c r="J1931" s="155" t="s">
        <v>72</v>
      </c>
      <c r="K1931" s="158" t="s">
        <v>55</v>
      </c>
      <c r="L1931" s="190">
        <v>44287</v>
      </c>
      <c r="M1931" s="190">
        <f t="shared" si="27"/>
        <v>44347</v>
      </c>
      <c r="N1931" s="127">
        <v>44326</v>
      </c>
      <c r="O1931" s="127">
        <v>44326</v>
      </c>
      <c r="P1931" s="124" t="s">
        <v>4249</v>
      </c>
      <c r="Q1931" s="157"/>
      <c r="R1931" s="90" t="s">
        <v>3704</v>
      </c>
      <c r="S1931" s="155"/>
      <c r="T1931" s="159" t="s">
        <v>75</v>
      </c>
      <c r="U1931" s="155"/>
      <c r="V1931" s="160"/>
    </row>
    <row r="1932" spans="1:22" ht="66" hidden="1" customHeight="1" x14ac:dyDescent="0.25">
      <c r="A1932" s="89" t="s">
        <v>4079</v>
      </c>
      <c r="B1932" s="155" t="s">
        <v>4080</v>
      </c>
      <c r="C1932" s="155" t="s">
        <v>4081</v>
      </c>
      <c r="D1932" s="155" t="s">
        <v>4230</v>
      </c>
      <c r="E1932" s="157" t="s">
        <v>605</v>
      </c>
      <c r="F1932" s="155" t="s">
        <v>4182</v>
      </c>
      <c r="G1932" s="158" t="s">
        <v>75</v>
      </c>
      <c r="H1932" s="155" t="s">
        <v>4215</v>
      </c>
      <c r="I1932" s="158">
        <v>1</v>
      </c>
      <c r="J1932" s="155" t="s">
        <v>72</v>
      </c>
      <c r="K1932" s="158" t="s">
        <v>55</v>
      </c>
      <c r="L1932" s="190">
        <v>44287</v>
      </c>
      <c r="M1932" s="190">
        <f t="shared" si="27"/>
        <v>44347</v>
      </c>
      <c r="N1932" s="127">
        <v>44327</v>
      </c>
      <c r="O1932" s="127">
        <v>44327</v>
      </c>
      <c r="P1932" s="124" t="s">
        <v>4250</v>
      </c>
      <c r="Q1932" s="157"/>
      <c r="R1932" s="90" t="s">
        <v>3704</v>
      </c>
      <c r="S1932" s="155"/>
      <c r="T1932" s="159" t="s">
        <v>75</v>
      </c>
      <c r="U1932" s="155"/>
      <c r="V1932" s="160"/>
    </row>
    <row r="1933" spans="1:22" ht="66" hidden="1" customHeight="1" x14ac:dyDescent="0.25">
      <c r="A1933" s="89" t="s">
        <v>4079</v>
      </c>
      <c r="B1933" s="155" t="s">
        <v>4080</v>
      </c>
      <c r="C1933" s="155" t="s">
        <v>4081</v>
      </c>
      <c r="D1933" s="155" t="s">
        <v>4230</v>
      </c>
      <c r="E1933" s="157" t="s">
        <v>605</v>
      </c>
      <c r="F1933" s="155" t="s">
        <v>4182</v>
      </c>
      <c r="G1933" s="158" t="s">
        <v>75</v>
      </c>
      <c r="H1933" s="155" t="s">
        <v>4216</v>
      </c>
      <c r="I1933" s="158">
        <v>1</v>
      </c>
      <c r="J1933" s="155" t="s">
        <v>72</v>
      </c>
      <c r="K1933" s="158" t="s">
        <v>55</v>
      </c>
      <c r="L1933" s="190">
        <v>44287</v>
      </c>
      <c r="M1933" s="190">
        <f t="shared" si="27"/>
        <v>44347</v>
      </c>
      <c r="N1933" s="127">
        <v>44327</v>
      </c>
      <c r="O1933" s="127">
        <v>44327</v>
      </c>
      <c r="P1933" s="124" t="s">
        <v>4251</v>
      </c>
      <c r="Q1933" s="157"/>
      <c r="R1933" s="90" t="s">
        <v>3704</v>
      </c>
      <c r="S1933" s="155"/>
      <c r="T1933" s="159" t="s">
        <v>75</v>
      </c>
      <c r="U1933" s="155"/>
      <c r="V1933" s="160"/>
    </row>
    <row r="1934" spans="1:22" ht="66" hidden="1" customHeight="1" x14ac:dyDescent="0.25">
      <c r="A1934" s="89" t="s">
        <v>4079</v>
      </c>
      <c r="B1934" s="155" t="s">
        <v>4080</v>
      </c>
      <c r="C1934" s="155" t="s">
        <v>4081</v>
      </c>
      <c r="D1934" s="155" t="s">
        <v>4230</v>
      </c>
      <c r="E1934" s="157" t="s">
        <v>605</v>
      </c>
      <c r="F1934" s="155" t="s">
        <v>4182</v>
      </c>
      <c r="G1934" s="158" t="s">
        <v>75</v>
      </c>
      <c r="H1934" s="155" t="s">
        <v>4218</v>
      </c>
      <c r="I1934" s="158">
        <v>1</v>
      </c>
      <c r="J1934" s="155" t="s">
        <v>72</v>
      </c>
      <c r="K1934" s="158" t="s">
        <v>55</v>
      </c>
      <c r="L1934" s="190">
        <v>44287</v>
      </c>
      <c r="M1934" s="190">
        <f t="shared" si="27"/>
        <v>44347</v>
      </c>
      <c r="N1934" s="127">
        <v>44328</v>
      </c>
      <c r="O1934" s="127">
        <v>44328</v>
      </c>
      <c r="P1934" s="124" t="s">
        <v>4250</v>
      </c>
      <c r="Q1934" s="157"/>
      <c r="R1934" s="90" t="s">
        <v>3704</v>
      </c>
      <c r="S1934" s="155"/>
      <c r="T1934" s="159" t="s">
        <v>75</v>
      </c>
      <c r="U1934" s="155"/>
      <c r="V1934" s="160"/>
    </row>
    <row r="1935" spans="1:22" ht="66" hidden="1" customHeight="1" x14ac:dyDescent="0.25">
      <c r="A1935" s="89" t="s">
        <v>4079</v>
      </c>
      <c r="B1935" s="155" t="s">
        <v>4080</v>
      </c>
      <c r="C1935" s="155" t="s">
        <v>4081</v>
      </c>
      <c r="D1935" s="155" t="s">
        <v>4230</v>
      </c>
      <c r="E1935" s="157" t="s">
        <v>605</v>
      </c>
      <c r="F1935" s="155" t="s">
        <v>4182</v>
      </c>
      <c r="G1935" s="158" t="s">
        <v>75</v>
      </c>
      <c r="H1935" s="155" t="s">
        <v>4219</v>
      </c>
      <c r="I1935" s="158">
        <v>1</v>
      </c>
      <c r="J1935" s="155" t="s">
        <v>72</v>
      </c>
      <c r="K1935" s="158" t="s">
        <v>55</v>
      </c>
      <c r="L1935" s="190">
        <v>44287</v>
      </c>
      <c r="M1935" s="190">
        <f t="shared" si="27"/>
        <v>44347</v>
      </c>
      <c r="N1935" s="127">
        <v>44329</v>
      </c>
      <c r="O1935" s="127">
        <v>44329</v>
      </c>
      <c r="P1935" s="124" t="s">
        <v>4252</v>
      </c>
      <c r="Q1935" s="157"/>
      <c r="R1935" s="90" t="s">
        <v>4247</v>
      </c>
      <c r="S1935" s="155"/>
      <c r="T1935" s="159" t="s">
        <v>75</v>
      </c>
      <c r="U1935" s="155"/>
      <c r="V1935" s="160"/>
    </row>
    <row r="1936" spans="1:22" ht="66" hidden="1" customHeight="1" x14ac:dyDescent="0.25">
      <c r="A1936" s="89" t="s">
        <v>4079</v>
      </c>
      <c r="B1936" s="155" t="s">
        <v>4080</v>
      </c>
      <c r="C1936" s="155" t="s">
        <v>4081</v>
      </c>
      <c r="D1936" s="155" t="s">
        <v>4230</v>
      </c>
      <c r="E1936" s="157" t="s">
        <v>605</v>
      </c>
      <c r="F1936" s="155" t="s">
        <v>4182</v>
      </c>
      <c r="G1936" s="158" t="s">
        <v>75</v>
      </c>
      <c r="H1936" s="155" t="s">
        <v>4221</v>
      </c>
      <c r="I1936" s="158">
        <v>1</v>
      </c>
      <c r="J1936" s="155" t="s">
        <v>72</v>
      </c>
      <c r="K1936" s="158" t="s">
        <v>55</v>
      </c>
      <c r="L1936" s="190">
        <v>44287</v>
      </c>
      <c r="M1936" s="190">
        <f t="shared" si="27"/>
        <v>44347</v>
      </c>
      <c r="N1936" s="127">
        <v>44331</v>
      </c>
      <c r="O1936" s="127">
        <v>44331</v>
      </c>
      <c r="P1936" s="124" t="s">
        <v>4253</v>
      </c>
      <c r="Q1936" s="157"/>
      <c r="R1936" s="90" t="s">
        <v>3704</v>
      </c>
      <c r="S1936" s="155"/>
      <c r="T1936" s="159" t="s">
        <v>75</v>
      </c>
      <c r="U1936" s="155"/>
      <c r="V1936" s="160"/>
    </row>
    <row r="1937" spans="1:22" ht="66" hidden="1" customHeight="1" x14ac:dyDescent="0.25">
      <c r="A1937" s="89" t="s">
        <v>4079</v>
      </c>
      <c r="B1937" s="155" t="s">
        <v>4080</v>
      </c>
      <c r="C1937" s="155" t="s">
        <v>4081</v>
      </c>
      <c r="D1937" s="155" t="s">
        <v>4230</v>
      </c>
      <c r="E1937" s="157" t="s">
        <v>605</v>
      </c>
      <c r="F1937" s="155" t="s">
        <v>4182</v>
      </c>
      <c r="G1937" s="158" t="s">
        <v>75</v>
      </c>
      <c r="H1937" s="155" t="s">
        <v>4223</v>
      </c>
      <c r="I1937" s="158">
        <v>1</v>
      </c>
      <c r="J1937" s="155" t="s">
        <v>72</v>
      </c>
      <c r="K1937" s="158" t="s">
        <v>55</v>
      </c>
      <c r="L1937" s="190">
        <v>44287</v>
      </c>
      <c r="M1937" s="190">
        <f t="shared" si="27"/>
        <v>44347</v>
      </c>
      <c r="N1937" s="127">
        <v>44329</v>
      </c>
      <c r="O1937" s="127">
        <v>44329</v>
      </c>
      <c r="P1937" s="124" t="s">
        <v>4254</v>
      </c>
      <c r="Q1937" s="157"/>
      <c r="R1937" s="90" t="s">
        <v>4247</v>
      </c>
      <c r="S1937" s="155"/>
      <c r="T1937" s="159" t="s">
        <v>75</v>
      </c>
      <c r="U1937" s="155"/>
      <c r="V1937" s="160"/>
    </row>
    <row r="1938" spans="1:22" s="175" customFormat="1" ht="66" hidden="1" customHeight="1" x14ac:dyDescent="0.25">
      <c r="A1938" s="89" t="s">
        <v>4079</v>
      </c>
      <c r="B1938" s="155" t="s">
        <v>4080</v>
      </c>
      <c r="C1938" s="155" t="s">
        <v>4081</v>
      </c>
      <c r="D1938" s="155" t="s">
        <v>4230</v>
      </c>
      <c r="E1938" s="157" t="s">
        <v>605</v>
      </c>
      <c r="F1938" s="155" t="s">
        <v>4182</v>
      </c>
      <c r="G1938" s="158" t="s">
        <v>75</v>
      </c>
      <c r="H1938" s="155" t="s">
        <v>4225</v>
      </c>
      <c r="I1938" s="158">
        <v>1</v>
      </c>
      <c r="J1938" s="155" t="s">
        <v>72</v>
      </c>
      <c r="K1938" s="158" t="s">
        <v>55</v>
      </c>
      <c r="L1938" s="190">
        <v>44287</v>
      </c>
      <c r="M1938" s="190">
        <f t="shared" si="27"/>
        <v>44347</v>
      </c>
      <c r="N1938" s="127">
        <v>44331</v>
      </c>
      <c r="O1938" s="127">
        <v>44331</v>
      </c>
      <c r="P1938" s="124" t="s">
        <v>4252</v>
      </c>
      <c r="Q1938" s="157"/>
      <c r="R1938" s="155" t="s">
        <v>3704</v>
      </c>
      <c r="S1938" s="155"/>
      <c r="T1938" s="159" t="s">
        <v>75</v>
      </c>
      <c r="U1938" s="155"/>
      <c r="V1938" s="160"/>
    </row>
    <row r="1939" spans="1:22" s="175" customFormat="1" ht="66" hidden="1" customHeight="1" x14ac:dyDescent="0.25">
      <c r="A1939" s="89" t="s">
        <v>4079</v>
      </c>
      <c r="B1939" s="155" t="s">
        <v>4080</v>
      </c>
      <c r="C1939" s="155" t="s">
        <v>4081</v>
      </c>
      <c r="D1939" s="155" t="s">
        <v>4230</v>
      </c>
      <c r="E1939" s="157" t="s">
        <v>605</v>
      </c>
      <c r="F1939" s="155" t="s">
        <v>4182</v>
      </c>
      <c r="G1939" s="158" t="s">
        <v>75</v>
      </c>
      <c r="H1939" s="155" t="s">
        <v>4227</v>
      </c>
      <c r="I1939" s="158">
        <v>1</v>
      </c>
      <c r="J1939" s="155" t="s">
        <v>72</v>
      </c>
      <c r="K1939" s="158" t="s">
        <v>55</v>
      </c>
      <c r="L1939" s="190">
        <v>44287</v>
      </c>
      <c r="M1939" s="190">
        <f>EOMONTH(L1939,1)</f>
        <v>44347</v>
      </c>
      <c r="N1939" s="127">
        <v>44320</v>
      </c>
      <c r="O1939" s="127">
        <v>44320</v>
      </c>
      <c r="P1939" s="124" t="s">
        <v>4250</v>
      </c>
      <c r="Q1939" s="157"/>
      <c r="R1939" s="90" t="s">
        <v>4247</v>
      </c>
      <c r="S1939" s="155"/>
      <c r="T1939" s="159" t="s">
        <v>75</v>
      </c>
      <c r="U1939" s="155"/>
      <c r="V1939" s="160"/>
    </row>
    <row r="1940" spans="1:22" ht="66" hidden="1" customHeight="1" x14ac:dyDescent="0.25">
      <c r="A1940" s="89" t="s">
        <v>4079</v>
      </c>
      <c r="B1940" s="155" t="s">
        <v>4080</v>
      </c>
      <c r="C1940" s="155" t="s">
        <v>4081</v>
      </c>
      <c r="D1940" s="155" t="s">
        <v>4255</v>
      </c>
      <c r="E1940" s="157" t="s">
        <v>605</v>
      </c>
      <c r="F1940" s="155" t="s">
        <v>1290</v>
      </c>
      <c r="G1940" s="158" t="s">
        <v>75</v>
      </c>
      <c r="H1940" s="155" t="s">
        <v>4256</v>
      </c>
      <c r="I1940" s="158">
        <v>1</v>
      </c>
      <c r="J1940" s="155" t="s">
        <v>72</v>
      </c>
      <c r="K1940" s="158" t="s">
        <v>55</v>
      </c>
      <c r="L1940" s="190">
        <v>44197</v>
      </c>
      <c r="M1940" s="190">
        <f>EOMONTH(L1940,0)</f>
        <v>44227</v>
      </c>
      <c r="N1940" s="127">
        <v>44191</v>
      </c>
      <c r="O1940" s="127">
        <v>44194</v>
      </c>
      <c r="P1940" s="124" t="s">
        <v>4257</v>
      </c>
      <c r="Q1940" s="157"/>
      <c r="R1940" s="155" t="s">
        <v>4258</v>
      </c>
      <c r="S1940" s="155"/>
      <c r="T1940" s="159" t="s">
        <v>75</v>
      </c>
      <c r="U1940" s="155"/>
      <c r="V1940" s="160"/>
    </row>
    <row r="1941" spans="1:22" ht="66" hidden="1" customHeight="1" x14ac:dyDescent="0.25">
      <c r="A1941" s="89" t="s">
        <v>4079</v>
      </c>
      <c r="B1941" s="155" t="s">
        <v>4080</v>
      </c>
      <c r="C1941" s="155" t="s">
        <v>4081</v>
      </c>
      <c r="D1941" s="155" t="s">
        <v>4255</v>
      </c>
      <c r="E1941" s="157" t="s">
        <v>605</v>
      </c>
      <c r="F1941" s="155" t="s">
        <v>1290</v>
      </c>
      <c r="G1941" s="158" t="s">
        <v>75</v>
      </c>
      <c r="H1941" s="155" t="s">
        <v>4190</v>
      </c>
      <c r="I1941" s="158">
        <v>1</v>
      </c>
      <c r="J1941" s="155" t="s">
        <v>72</v>
      </c>
      <c r="K1941" s="158" t="s">
        <v>55</v>
      </c>
      <c r="L1941" s="190">
        <v>44197</v>
      </c>
      <c r="M1941" s="190">
        <f>EOMONTH(L1941,0)</f>
        <v>44227</v>
      </c>
      <c r="N1941" s="127">
        <v>44195</v>
      </c>
      <c r="O1941" s="127">
        <v>44195</v>
      </c>
      <c r="P1941" s="124" t="s">
        <v>4259</v>
      </c>
      <c r="Q1941" s="157"/>
      <c r="R1941" s="155" t="s">
        <v>4260</v>
      </c>
      <c r="S1941" s="155"/>
      <c r="T1941" s="159" t="s">
        <v>75</v>
      </c>
      <c r="U1941" s="155"/>
      <c r="V1941" s="160"/>
    </row>
    <row r="1942" spans="1:22" ht="66" hidden="1" customHeight="1" x14ac:dyDescent="0.25">
      <c r="A1942" s="89" t="s">
        <v>4079</v>
      </c>
      <c r="B1942" s="155" t="s">
        <v>4080</v>
      </c>
      <c r="C1942" s="155" t="s">
        <v>4081</v>
      </c>
      <c r="D1942" s="155" t="s">
        <v>4255</v>
      </c>
      <c r="E1942" s="157" t="s">
        <v>605</v>
      </c>
      <c r="F1942" s="155" t="s">
        <v>1290</v>
      </c>
      <c r="G1942" s="158" t="s">
        <v>75</v>
      </c>
      <c r="H1942" s="155" t="s">
        <v>4237</v>
      </c>
      <c r="I1942" s="158">
        <v>1</v>
      </c>
      <c r="J1942" s="155" t="s">
        <v>72</v>
      </c>
      <c r="K1942" s="158" t="s">
        <v>55</v>
      </c>
      <c r="L1942" s="190">
        <v>44197</v>
      </c>
      <c r="M1942" s="190">
        <f>EOMONTH(L1942,0)</f>
        <v>44227</v>
      </c>
      <c r="N1942" s="127">
        <v>44196</v>
      </c>
      <c r="O1942" s="127">
        <v>44201</v>
      </c>
      <c r="P1942" s="124" t="s">
        <v>4261</v>
      </c>
      <c r="Q1942" s="157"/>
      <c r="R1942" s="155" t="s">
        <v>4262</v>
      </c>
      <c r="S1942" s="155"/>
      <c r="T1942" s="159" t="s">
        <v>75</v>
      </c>
      <c r="U1942" s="155"/>
      <c r="V1942" s="160"/>
    </row>
    <row r="1943" spans="1:22" ht="66" hidden="1" customHeight="1" x14ac:dyDescent="0.25">
      <c r="A1943" s="89" t="s">
        <v>4079</v>
      </c>
      <c r="B1943" s="155" t="s">
        <v>4080</v>
      </c>
      <c r="C1943" s="155" t="s">
        <v>4081</v>
      </c>
      <c r="D1943" s="155" t="s">
        <v>4255</v>
      </c>
      <c r="E1943" s="157" t="s">
        <v>605</v>
      </c>
      <c r="F1943" s="155" t="s">
        <v>1290</v>
      </c>
      <c r="G1943" s="158" t="s">
        <v>75</v>
      </c>
      <c r="H1943" s="155" t="s">
        <v>4227</v>
      </c>
      <c r="I1943" s="158">
        <v>1</v>
      </c>
      <c r="J1943" s="155" t="s">
        <v>72</v>
      </c>
      <c r="K1943" s="158" t="s">
        <v>55</v>
      </c>
      <c r="L1943" s="190">
        <v>44197</v>
      </c>
      <c r="M1943" s="190">
        <f>EOMONTH(L1943,1)</f>
        <v>44255</v>
      </c>
      <c r="N1943" s="127" t="s">
        <v>496</v>
      </c>
      <c r="O1943" s="127" t="s">
        <v>496</v>
      </c>
      <c r="P1943" s="124" t="s">
        <v>4263</v>
      </c>
      <c r="Q1943" s="157"/>
      <c r="R1943" s="155"/>
      <c r="S1943" s="155"/>
      <c r="T1943" s="159"/>
      <c r="U1943" s="155"/>
      <c r="V1943" s="160"/>
    </row>
    <row r="1944" spans="1:22" ht="66" hidden="1" customHeight="1" x14ac:dyDescent="0.25">
      <c r="A1944" s="89" t="s">
        <v>4079</v>
      </c>
      <c r="B1944" s="155" t="s">
        <v>4080</v>
      </c>
      <c r="C1944" s="155" t="s">
        <v>4081</v>
      </c>
      <c r="D1944" s="155" t="s">
        <v>4264</v>
      </c>
      <c r="E1944" s="157" t="s">
        <v>605</v>
      </c>
      <c r="F1944" s="155" t="s">
        <v>1290</v>
      </c>
      <c r="G1944" s="158" t="s">
        <v>75</v>
      </c>
      <c r="H1944" s="155" t="s">
        <v>4265</v>
      </c>
      <c r="I1944" s="158">
        <v>1</v>
      </c>
      <c r="J1944" s="155" t="s">
        <v>72</v>
      </c>
      <c r="K1944" s="93" t="s">
        <v>55</v>
      </c>
      <c r="L1944" s="114">
        <v>44423</v>
      </c>
      <c r="M1944" s="114">
        <v>44499</v>
      </c>
      <c r="N1944" s="127">
        <v>44485</v>
      </c>
      <c r="O1944" s="127">
        <v>44500</v>
      </c>
      <c r="P1944" s="124" t="s">
        <v>4266</v>
      </c>
      <c r="Q1944" s="157" t="s">
        <v>4267</v>
      </c>
      <c r="R1944" s="155" t="s">
        <v>4268</v>
      </c>
      <c r="S1944" s="155"/>
      <c r="T1944" s="159" t="s">
        <v>110</v>
      </c>
      <c r="U1944" s="155"/>
      <c r="V1944" s="160"/>
    </row>
    <row r="1945" spans="1:22" ht="66" hidden="1" customHeight="1" x14ac:dyDescent="0.25">
      <c r="A1945" s="89" t="s">
        <v>4079</v>
      </c>
      <c r="B1945" s="155" t="s">
        <v>4080</v>
      </c>
      <c r="C1945" s="155" t="s">
        <v>4081</v>
      </c>
      <c r="D1945" s="155" t="s">
        <v>4269</v>
      </c>
      <c r="E1945" s="157" t="s">
        <v>605</v>
      </c>
      <c r="F1945" s="155" t="s">
        <v>2780</v>
      </c>
      <c r="G1945" s="158" t="s">
        <v>75</v>
      </c>
      <c r="H1945" s="155"/>
      <c r="I1945" s="158">
        <v>1</v>
      </c>
      <c r="J1945" s="155" t="s">
        <v>72</v>
      </c>
      <c r="K1945" s="158" t="s">
        <v>55</v>
      </c>
      <c r="L1945" s="190">
        <v>44197</v>
      </c>
      <c r="M1945" s="190">
        <f>EOMONTH(L1945,1)</f>
        <v>44255</v>
      </c>
      <c r="N1945" s="127" t="s">
        <v>496</v>
      </c>
      <c r="O1945" s="127" t="s">
        <v>496</v>
      </c>
      <c r="P1945" s="124" t="s">
        <v>4270</v>
      </c>
      <c r="Q1945" s="157"/>
      <c r="R1945" s="155"/>
      <c r="S1945" s="155"/>
      <c r="T1945" s="159"/>
      <c r="U1945" s="155"/>
      <c r="V1945" s="160"/>
    </row>
    <row r="1946" spans="1:22" ht="66" hidden="1" customHeight="1" x14ac:dyDescent="0.25">
      <c r="A1946" s="89" t="s">
        <v>4079</v>
      </c>
      <c r="B1946" s="155" t="s">
        <v>4080</v>
      </c>
      <c r="C1946" s="155" t="s">
        <v>4081</v>
      </c>
      <c r="D1946" s="155" t="s">
        <v>4271</v>
      </c>
      <c r="E1946" s="157" t="s">
        <v>605</v>
      </c>
      <c r="F1946" s="90" t="s">
        <v>4272</v>
      </c>
      <c r="G1946" s="158" t="s">
        <v>75</v>
      </c>
      <c r="H1946" s="155" t="s">
        <v>4273</v>
      </c>
      <c r="I1946" s="158">
        <v>1</v>
      </c>
      <c r="J1946" s="155" t="s">
        <v>72</v>
      </c>
      <c r="K1946" s="158" t="s">
        <v>55</v>
      </c>
      <c r="L1946" s="190">
        <v>44197</v>
      </c>
      <c r="M1946" s="190">
        <f t="shared" ref="M1946:M1965" si="28">EOMONTH(L1946,0)</f>
        <v>44227</v>
      </c>
      <c r="N1946" s="127">
        <v>44201</v>
      </c>
      <c r="O1946" s="127">
        <v>44201</v>
      </c>
      <c r="P1946" s="124" t="s">
        <v>4274</v>
      </c>
      <c r="Q1946" s="157"/>
      <c r="R1946" s="155" t="s">
        <v>4275</v>
      </c>
      <c r="S1946" s="155"/>
      <c r="T1946" s="159" t="s">
        <v>75</v>
      </c>
      <c r="U1946" s="155"/>
      <c r="V1946" s="160"/>
    </row>
    <row r="1947" spans="1:22" ht="66" hidden="1" customHeight="1" x14ac:dyDescent="0.25">
      <c r="A1947" s="89" t="s">
        <v>4079</v>
      </c>
      <c r="B1947" s="155" t="s">
        <v>4080</v>
      </c>
      <c r="C1947" s="155" t="s">
        <v>4081</v>
      </c>
      <c r="D1947" s="155" t="s">
        <v>4271</v>
      </c>
      <c r="E1947" s="157" t="s">
        <v>605</v>
      </c>
      <c r="F1947" s="90" t="s">
        <v>4272</v>
      </c>
      <c r="G1947" s="158" t="s">
        <v>75</v>
      </c>
      <c r="H1947" s="155" t="s">
        <v>4187</v>
      </c>
      <c r="I1947" s="158">
        <v>1</v>
      </c>
      <c r="J1947" s="155" t="s">
        <v>72</v>
      </c>
      <c r="K1947" s="158" t="s">
        <v>55</v>
      </c>
      <c r="L1947" s="190">
        <v>44197</v>
      </c>
      <c r="M1947" s="190">
        <f t="shared" si="28"/>
        <v>44227</v>
      </c>
      <c r="N1947" s="127">
        <v>44202</v>
      </c>
      <c r="O1947" s="127">
        <v>44202</v>
      </c>
      <c r="P1947" s="124" t="s">
        <v>4276</v>
      </c>
      <c r="Q1947" s="157"/>
      <c r="R1947" s="155" t="s">
        <v>4277</v>
      </c>
      <c r="S1947" s="155"/>
      <c r="T1947" s="159" t="s">
        <v>75</v>
      </c>
      <c r="U1947" s="155"/>
      <c r="V1947" s="160"/>
    </row>
    <row r="1948" spans="1:22" ht="66" hidden="1" customHeight="1" x14ac:dyDescent="0.25">
      <c r="A1948" s="89" t="s">
        <v>4079</v>
      </c>
      <c r="B1948" s="155" t="s">
        <v>4080</v>
      </c>
      <c r="C1948" s="155" t="s">
        <v>4081</v>
      </c>
      <c r="D1948" s="155" t="s">
        <v>4271</v>
      </c>
      <c r="E1948" s="157" t="s">
        <v>605</v>
      </c>
      <c r="F1948" s="90" t="s">
        <v>4272</v>
      </c>
      <c r="G1948" s="158" t="s">
        <v>75</v>
      </c>
      <c r="H1948" s="155" t="s">
        <v>4194</v>
      </c>
      <c r="I1948" s="158">
        <v>1</v>
      </c>
      <c r="J1948" s="155" t="s">
        <v>72</v>
      </c>
      <c r="K1948" s="158" t="s">
        <v>55</v>
      </c>
      <c r="L1948" s="190">
        <v>44197</v>
      </c>
      <c r="M1948" s="190">
        <f t="shared" si="28"/>
        <v>44227</v>
      </c>
      <c r="N1948" s="127">
        <v>44202</v>
      </c>
      <c r="O1948" s="127">
        <v>44202</v>
      </c>
      <c r="P1948" s="124" t="s">
        <v>4274</v>
      </c>
      <c r="Q1948" s="157"/>
      <c r="R1948" s="155" t="s">
        <v>4278</v>
      </c>
      <c r="S1948" s="155"/>
      <c r="T1948" s="159" t="s">
        <v>75</v>
      </c>
      <c r="U1948" s="155"/>
      <c r="V1948" s="160"/>
    </row>
    <row r="1949" spans="1:22" ht="66" hidden="1" customHeight="1" x14ac:dyDescent="0.25">
      <c r="A1949" s="89" t="s">
        <v>4079</v>
      </c>
      <c r="B1949" s="155" t="s">
        <v>4080</v>
      </c>
      <c r="C1949" s="155" t="s">
        <v>4081</v>
      </c>
      <c r="D1949" s="155" t="s">
        <v>4271</v>
      </c>
      <c r="E1949" s="157" t="s">
        <v>605</v>
      </c>
      <c r="F1949" s="90" t="s">
        <v>4272</v>
      </c>
      <c r="G1949" s="158" t="s">
        <v>75</v>
      </c>
      <c r="H1949" s="155" t="s">
        <v>4197</v>
      </c>
      <c r="I1949" s="158">
        <v>1</v>
      </c>
      <c r="J1949" s="155" t="s">
        <v>72</v>
      </c>
      <c r="K1949" s="158" t="s">
        <v>55</v>
      </c>
      <c r="L1949" s="190">
        <v>44197</v>
      </c>
      <c r="M1949" s="190">
        <f t="shared" si="28"/>
        <v>44227</v>
      </c>
      <c r="N1949" s="127">
        <v>44203</v>
      </c>
      <c r="O1949" s="127">
        <v>44203</v>
      </c>
      <c r="P1949" s="124" t="s">
        <v>4274</v>
      </c>
      <c r="Q1949" s="157"/>
      <c r="R1949" s="155" t="s">
        <v>4278</v>
      </c>
      <c r="S1949" s="155"/>
      <c r="T1949" s="159" t="s">
        <v>75</v>
      </c>
      <c r="U1949" s="155"/>
      <c r="V1949" s="160"/>
    </row>
    <row r="1950" spans="1:22" ht="66" hidden="1" customHeight="1" x14ac:dyDescent="0.25">
      <c r="A1950" s="89" t="s">
        <v>4079</v>
      </c>
      <c r="B1950" s="155" t="s">
        <v>4080</v>
      </c>
      <c r="C1950" s="155" t="s">
        <v>4081</v>
      </c>
      <c r="D1950" s="155" t="s">
        <v>4271</v>
      </c>
      <c r="E1950" s="157" t="s">
        <v>605</v>
      </c>
      <c r="F1950" s="90" t="s">
        <v>4272</v>
      </c>
      <c r="G1950" s="158" t="s">
        <v>75</v>
      </c>
      <c r="H1950" s="155" t="s">
        <v>4199</v>
      </c>
      <c r="I1950" s="158">
        <v>1</v>
      </c>
      <c r="J1950" s="155" t="s">
        <v>72</v>
      </c>
      <c r="K1950" s="158" t="s">
        <v>55</v>
      </c>
      <c r="L1950" s="190">
        <v>44197</v>
      </c>
      <c r="M1950" s="190">
        <f t="shared" si="28"/>
        <v>44227</v>
      </c>
      <c r="N1950" s="127">
        <v>44204</v>
      </c>
      <c r="O1950" s="127">
        <v>44204</v>
      </c>
      <c r="P1950" s="124" t="s">
        <v>4279</v>
      </c>
      <c r="Q1950" s="157"/>
      <c r="R1950" s="155" t="s">
        <v>4280</v>
      </c>
      <c r="S1950" s="155"/>
      <c r="T1950" s="159" t="s">
        <v>75</v>
      </c>
      <c r="U1950" s="155"/>
      <c r="V1950" s="160"/>
    </row>
    <row r="1951" spans="1:22" ht="66" hidden="1" customHeight="1" x14ac:dyDescent="0.25">
      <c r="A1951" s="89" t="s">
        <v>4079</v>
      </c>
      <c r="B1951" s="155" t="s">
        <v>4080</v>
      </c>
      <c r="C1951" s="155" t="s">
        <v>4081</v>
      </c>
      <c r="D1951" s="155" t="s">
        <v>4271</v>
      </c>
      <c r="E1951" s="157" t="s">
        <v>605</v>
      </c>
      <c r="F1951" s="90" t="s">
        <v>4272</v>
      </c>
      <c r="G1951" s="158" t="s">
        <v>75</v>
      </c>
      <c r="H1951" s="155" t="s">
        <v>4281</v>
      </c>
      <c r="I1951" s="158">
        <v>1</v>
      </c>
      <c r="J1951" s="155" t="s">
        <v>72</v>
      </c>
      <c r="K1951" s="158" t="s">
        <v>55</v>
      </c>
      <c r="L1951" s="190">
        <v>44197</v>
      </c>
      <c r="M1951" s="190">
        <f t="shared" si="28"/>
        <v>44227</v>
      </c>
      <c r="N1951" s="127">
        <v>44207</v>
      </c>
      <c r="O1951" s="127">
        <v>44207</v>
      </c>
      <c r="P1951" s="124" t="s">
        <v>4282</v>
      </c>
      <c r="Q1951" s="157"/>
      <c r="R1951" s="155" t="s">
        <v>4283</v>
      </c>
      <c r="S1951" s="155"/>
      <c r="T1951" s="159" t="s">
        <v>75</v>
      </c>
      <c r="U1951" s="155"/>
      <c r="V1951" s="160"/>
    </row>
    <row r="1952" spans="1:22" ht="66" hidden="1" customHeight="1" x14ac:dyDescent="0.25">
      <c r="A1952" s="89" t="s">
        <v>4079</v>
      </c>
      <c r="B1952" s="155" t="s">
        <v>4080</v>
      </c>
      <c r="C1952" s="155" t="s">
        <v>4081</v>
      </c>
      <c r="D1952" s="155" t="s">
        <v>4271</v>
      </c>
      <c r="E1952" s="157" t="s">
        <v>605</v>
      </c>
      <c r="F1952" s="90" t="s">
        <v>4272</v>
      </c>
      <c r="G1952" s="158" t="s">
        <v>75</v>
      </c>
      <c r="H1952" s="155" t="s">
        <v>4203</v>
      </c>
      <c r="I1952" s="158">
        <v>1</v>
      </c>
      <c r="J1952" s="155" t="s">
        <v>72</v>
      </c>
      <c r="K1952" s="158" t="s">
        <v>55</v>
      </c>
      <c r="L1952" s="190">
        <v>44197</v>
      </c>
      <c r="M1952" s="190">
        <f t="shared" si="28"/>
        <v>44227</v>
      </c>
      <c r="N1952" s="127">
        <v>44207</v>
      </c>
      <c r="O1952" s="127">
        <v>44207</v>
      </c>
      <c r="P1952" s="124" t="s">
        <v>4284</v>
      </c>
      <c r="Q1952" s="157"/>
      <c r="R1952" s="155" t="s">
        <v>4285</v>
      </c>
      <c r="S1952" s="155"/>
      <c r="T1952" s="159" t="s">
        <v>75</v>
      </c>
      <c r="U1952" s="155"/>
      <c r="V1952" s="160"/>
    </row>
    <row r="1953" spans="1:22" ht="66" hidden="1" customHeight="1" x14ac:dyDescent="0.25">
      <c r="A1953" s="89" t="s">
        <v>4079</v>
      </c>
      <c r="B1953" s="155" t="s">
        <v>4080</v>
      </c>
      <c r="C1953" s="155" t="s">
        <v>4081</v>
      </c>
      <c r="D1953" s="155" t="s">
        <v>4271</v>
      </c>
      <c r="E1953" s="157" t="s">
        <v>605</v>
      </c>
      <c r="F1953" s="90" t="s">
        <v>4272</v>
      </c>
      <c r="G1953" s="158" t="s">
        <v>75</v>
      </c>
      <c r="H1953" s="155" t="s">
        <v>4205</v>
      </c>
      <c r="I1953" s="158">
        <v>1</v>
      </c>
      <c r="J1953" s="155" t="s">
        <v>72</v>
      </c>
      <c r="K1953" s="158" t="s">
        <v>55</v>
      </c>
      <c r="L1953" s="190">
        <v>44197</v>
      </c>
      <c r="M1953" s="190">
        <f t="shared" si="28"/>
        <v>44227</v>
      </c>
      <c r="N1953" s="127">
        <v>44208</v>
      </c>
      <c r="O1953" s="127">
        <v>44208</v>
      </c>
      <c r="P1953" s="124" t="s">
        <v>4286</v>
      </c>
      <c r="Q1953" s="157"/>
      <c r="R1953" s="155" t="s">
        <v>4287</v>
      </c>
      <c r="S1953" s="155"/>
      <c r="T1953" s="159" t="s">
        <v>75</v>
      </c>
      <c r="U1953" s="155"/>
      <c r="V1953" s="160"/>
    </row>
    <row r="1954" spans="1:22" ht="66" hidden="1" customHeight="1" x14ac:dyDescent="0.25">
      <c r="A1954" s="89" t="s">
        <v>4079</v>
      </c>
      <c r="B1954" s="155" t="s">
        <v>4080</v>
      </c>
      <c r="C1954" s="155" t="s">
        <v>4081</v>
      </c>
      <c r="D1954" s="155" t="s">
        <v>4271</v>
      </c>
      <c r="E1954" s="157" t="s">
        <v>605</v>
      </c>
      <c r="F1954" s="90" t="s">
        <v>4272</v>
      </c>
      <c r="G1954" s="158" t="s">
        <v>75</v>
      </c>
      <c r="H1954" s="155" t="s">
        <v>4207</v>
      </c>
      <c r="I1954" s="158">
        <v>1</v>
      </c>
      <c r="J1954" s="155" t="s">
        <v>72</v>
      </c>
      <c r="K1954" s="158" t="s">
        <v>55</v>
      </c>
      <c r="L1954" s="190">
        <v>44197</v>
      </c>
      <c r="M1954" s="190">
        <f t="shared" si="28"/>
        <v>44227</v>
      </c>
      <c r="N1954" s="127">
        <v>44209</v>
      </c>
      <c r="O1954" s="127">
        <v>44209</v>
      </c>
      <c r="P1954" s="124" t="s">
        <v>4288</v>
      </c>
      <c r="Q1954" s="157"/>
      <c r="R1954" s="155" t="s">
        <v>4289</v>
      </c>
      <c r="S1954" s="155"/>
      <c r="T1954" s="159" t="s">
        <v>75</v>
      </c>
      <c r="U1954" s="155"/>
      <c r="V1954" s="160"/>
    </row>
    <row r="1955" spans="1:22" ht="66" hidden="1" customHeight="1" x14ac:dyDescent="0.25">
      <c r="A1955" s="89" t="s">
        <v>4079</v>
      </c>
      <c r="B1955" s="155" t="s">
        <v>4080</v>
      </c>
      <c r="C1955" s="155" t="s">
        <v>4081</v>
      </c>
      <c r="D1955" s="155" t="s">
        <v>4271</v>
      </c>
      <c r="E1955" s="157" t="s">
        <v>605</v>
      </c>
      <c r="F1955" s="90" t="s">
        <v>4272</v>
      </c>
      <c r="G1955" s="158" t="s">
        <v>75</v>
      </c>
      <c r="H1955" s="155" t="s">
        <v>4209</v>
      </c>
      <c r="I1955" s="158">
        <v>1</v>
      </c>
      <c r="J1955" s="155" t="s">
        <v>72</v>
      </c>
      <c r="K1955" s="158" t="s">
        <v>55</v>
      </c>
      <c r="L1955" s="190">
        <v>44197</v>
      </c>
      <c r="M1955" s="190">
        <f t="shared" si="28"/>
        <v>44227</v>
      </c>
      <c r="N1955" s="127">
        <v>44209</v>
      </c>
      <c r="O1955" s="127">
        <v>44209</v>
      </c>
      <c r="P1955" s="124" t="s">
        <v>4290</v>
      </c>
      <c r="Q1955" s="157"/>
      <c r="R1955" s="155" t="s">
        <v>4291</v>
      </c>
      <c r="S1955" s="155"/>
      <c r="T1955" s="159" t="s">
        <v>75</v>
      </c>
      <c r="U1955" s="155"/>
      <c r="V1955" s="160"/>
    </row>
    <row r="1956" spans="1:22" ht="66" hidden="1" customHeight="1" x14ac:dyDescent="0.25">
      <c r="A1956" s="89" t="s">
        <v>4079</v>
      </c>
      <c r="B1956" s="155" t="s">
        <v>4080</v>
      </c>
      <c r="C1956" s="155" t="s">
        <v>4081</v>
      </c>
      <c r="D1956" s="155" t="s">
        <v>4271</v>
      </c>
      <c r="E1956" s="157" t="s">
        <v>605</v>
      </c>
      <c r="F1956" s="90" t="s">
        <v>4272</v>
      </c>
      <c r="G1956" s="158" t="s">
        <v>75</v>
      </c>
      <c r="H1956" s="155" t="s">
        <v>4211</v>
      </c>
      <c r="I1956" s="158">
        <v>1</v>
      </c>
      <c r="J1956" s="155" t="s">
        <v>72</v>
      </c>
      <c r="K1956" s="158" t="s">
        <v>55</v>
      </c>
      <c r="L1956" s="190">
        <v>44197</v>
      </c>
      <c r="M1956" s="190">
        <f t="shared" si="28"/>
        <v>44227</v>
      </c>
      <c r="N1956" s="127">
        <v>44210</v>
      </c>
      <c r="O1956" s="127">
        <v>44210</v>
      </c>
      <c r="P1956" s="124" t="s">
        <v>4292</v>
      </c>
      <c r="Q1956" s="157"/>
      <c r="R1956" s="155" t="s">
        <v>4293</v>
      </c>
      <c r="S1956" s="155"/>
      <c r="T1956" s="159" t="s">
        <v>75</v>
      </c>
      <c r="U1956" s="155"/>
      <c r="V1956" s="160"/>
    </row>
    <row r="1957" spans="1:22" ht="66" hidden="1" customHeight="1" x14ac:dyDescent="0.25">
      <c r="A1957" s="89" t="s">
        <v>4079</v>
      </c>
      <c r="B1957" s="155" t="s">
        <v>4080</v>
      </c>
      <c r="C1957" s="155" t="s">
        <v>4081</v>
      </c>
      <c r="D1957" s="155" t="s">
        <v>4271</v>
      </c>
      <c r="E1957" s="157" t="s">
        <v>605</v>
      </c>
      <c r="F1957" s="90" t="s">
        <v>4272</v>
      </c>
      <c r="G1957" s="158" t="s">
        <v>75</v>
      </c>
      <c r="H1957" s="155" t="s">
        <v>4213</v>
      </c>
      <c r="I1957" s="158">
        <v>1</v>
      </c>
      <c r="J1957" s="155" t="s">
        <v>72</v>
      </c>
      <c r="K1957" s="158" t="s">
        <v>55</v>
      </c>
      <c r="L1957" s="190">
        <v>44197</v>
      </c>
      <c r="M1957" s="190">
        <f t="shared" si="28"/>
        <v>44227</v>
      </c>
      <c r="N1957" s="127">
        <v>44211</v>
      </c>
      <c r="O1957" s="127">
        <v>44211</v>
      </c>
      <c r="P1957" s="124" t="s">
        <v>4294</v>
      </c>
      <c r="Q1957" s="157"/>
      <c r="R1957" s="155" t="s">
        <v>4295</v>
      </c>
      <c r="S1957" s="155"/>
      <c r="T1957" s="159" t="s">
        <v>75</v>
      </c>
      <c r="U1957" s="155"/>
      <c r="V1957" s="160"/>
    </row>
    <row r="1958" spans="1:22" ht="66" hidden="1" customHeight="1" x14ac:dyDescent="0.25">
      <c r="A1958" s="89" t="s">
        <v>4079</v>
      </c>
      <c r="B1958" s="155" t="s">
        <v>4080</v>
      </c>
      <c r="C1958" s="155" t="s">
        <v>4081</v>
      </c>
      <c r="D1958" s="155" t="s">
        <v>4271</v>
      </c>
      <c r="E1958" s="157" t="s">
        <v>605</v>
      </c>
      <c r="F1958" s="90" t="s">
        <v>4272</v>
      </c>
      <c r="G1958" s="158" t="s">
        <v>75</v>
      </c>
      <c r="H1958" s="155" t="s">
        <v>4214</v>
      </c>
      <c r="I1958" s="158">
        <v>1</v>
      </c>
      <c r="J1958" s="155" t="s">
        <v>72</v>
      </c>
      <c r="K1958" s="158" t="s">
        <v>55</v>
      </c>
      <c r="L1958" s="190">
        <v>44197</v>
      </c>
      <c r="M1958" s="190">
        <f t="shared" si="28"/>
        <v>44227</v>
      </c>
      <c r="N1958" s="127">
        <v>44212</v>
      </c>
      <c r="O1958" s="127">
        <v>44212</v>
      </c>
      <c r="P1958" s="124" t="s">
        <v>4296</v>
      </c>
      <c r="Q1958" s="157"/>
      <c r="R1958" s="155" t="s">
        <v>4297</v>
      </c>
      <c r="S1958" s="155"/>
      <c r="T1958" s="159" t="s">
        <v>75</v>
      </c>
      <c r="U1958" s="155"/>
      <c r="V1958" s="160"/>
    </row>
    <row r="1959" spans="1:22" ht="66" hidden="1" customHeight="1" x14ac:dyDescent="0.25">
      <c r="A1959" s="89" t="s">
        <v>4079</v>
      </c>
      <c r="B1959" s="155" t="s">
        <v>4080</v>
      </c>
      <c r="C1959" s="155" t="s">
        <v>4081</v>
      </c>
      <c r="D1959" s="155" t="s">
        <v>4271</v>
      </c>
      <c r="E1959" s="157" t="s">
        <v>605</v>
      </c>
      <c r="F1959" s="90" t="s">
        <v>4272</v>
      </c>
      <c r="G1959" s="158" t="s">
        <v>75</v>
      </c>
      <c r="H1959" s="155" t="s">
        <v>4215</v>
      </c>
      <c r="I1959" s="158">
        <v>1</v>
      </c>
      <c r="J1959" s="155" t="s">
        <v>72</v>
      </c>
      <c r="K1959" s="158" t="s">
        <v>55</v>
      </c>
      <c r="L1959" s="190">
        <v>44197</v>
      </c>
      <c r="M1959" s="190">
        <f t="shared" si="28"/>
        <v>44227</v>
      </c>
      <c r="N1959" s="127">
        <v>44214</v>
      </c>
      <c r="O1959" s="127">
        <v>44214</v>
      </c>
      <c r="P1959" s="124" t="s">
        <v>4298</v>
      </c>
      <c r="Q1959" s="157"/>
      <c r="R1959" s="155" t="s">
        <v>4299</v>
      </c>
      <c r="S1959" s="155"/>
      <c r="T1959" s="159" t="s">
        <v>75</v>
      </c>
      <c r="U1959" s="155"/>
      <c r="V1959" s="160"/>
    </row>
    <row r="1960" spans="1:22" ht="66" hidden="1" customHeight="1" x14ac:dyDescent="0.25">
      <c r="A1960" s="89" t="s">
        <v>4079</v>
      </c>
      <c r="B1960" s="155" t="s">
        <v>4080</v>
      </c>
      <c r="C1960" s="155" t="s">
        <v>4081</v>
      </c>
      <c r="D1960" s="155" t="s">
        <v>4271</v>
      </c>
      <c r="E1960" s="157" t="s">
        <v>605</v>
      </c>
      <c r="F1960" s="90" t="s">
        <v>4272</v>
      </c>
      <c r="G1960" s="158" t="s">
        <v>75</v>
      </c>
      <c r="H1960" s="155" t="s">
        <v>4216</v>
      </c>
      <c r="I1960" s="158">
        <v>1</v>
      </c>
      <c r="J1960" s="155" t="s">
        <v>72</v>
      </c>
      <c r="K1960" s="158" t="s">
        <v>55</v>
      </c>
      <c r="L1960" s="190">
        <v>44197</v>
      </c>
      <c r="M1960" s="190">
        <f t="shared" si="28"/>
        <v>44227</v>
      </c>
      <c r="N1960" s="127">
        <v>44215</v>
      </c>
      <c r="O1960" s="127">
        <v>44215</v>
      </c>
      <c r="P1960" s="124" t="s">
        <v>4298</v>
      </c>
      <c r="Q1960" s="157"/>
      <c r="R1960" s="155" t="s">
        <v>4299</v>
      </c>
      <c r="S1960" s="155"/>
      <c r="T1960" s="159" t="s">
        <v>75</v>
      </c>
      <c r="U1960" s="155"/>
      <c r="V1960" s="160"/>
    </row>
    <row r="1961" spans="1:22" ht="66" hidden="1" customHeight="1" x14ac:dyDescent="0.25">
      <c r="A1961" s="89" t="s">
        <v>4079</v>
      </c>
      <c r="B1961" s="155" t="s">
        <v>4080</v>
      </c>
      <c r="C1961" s="155" t="s">
        <v>4081</v>
      </c>
      <c r="D1961" s="155" t="s">
        <v>4271</v>
      </c>
      <c r="E1961" s="157" t="s">
        <v>605</v>
      </c>
      <c r="F1961" s="90" t="s">
        <v>4272</v>
      </c>
      <c r="G1961" s="158" t="s">
        <v>75</v>
      </c>
      <c r="H1961" s="155" t="s">
        <v>4218</v>
      </c>
      <c r="I1961" s="158">
        <v>1</v>
      </c>
      <c r="J1961" s="155" t="s">
        <v>72</v>
      </c>
      <c r="K1961" s="158" t="s">
        <v>55</v>
      </c>
      <c r="L1961" s="190">
        <v>44197</v>
      </c>
      <c r="M1961" s="190">
        <f t="shared" si="28"/>
        <v>44227</v>
      </c>
      <c r="N1961" s="127">
        <v>44216</v>
      </c>
      <c r="O1961" s="127">
        <v>44216</v>
      </c>
      <c r="P1961" s="124" t="s">
        <v>4298</v>
      </c>
      <c r="Q1961" s="157"/>
      <c r="R1961" s="155" t="s">
        <v>4299</v>
      </c>
      <c r="S1961" s="155"/>
      <c r="T1961" s="159" t="s">
        <v>75</v>
      </c>
      <c r="U1961" s="155"/>
      <c r="V1961" s="160"/>
    </row>
    <row r="1962" spans="1:22" ht="66" hidden="1" customHeight="1" x14ac:dyDescent="0.25">
      <c r="A1962" s="89" t="s">
        <v>4079</v>
      </c>
      <c r="B1962" s="155" t="s">
        <v>4080</v>
      </c>
      <c r="C1962" s="155" t="s">
        <v>4081</v>
      </c>
      <c r="D1962" s="155" t="s">
        <v>4271</v>
      </c>
      <c r="E1962" s="157" t="s">
        <v>605</v>
      </c>
      <c r="F1962" s="90" t="s">
        <v>4272</v>
      </c>
      <c r="G1962" s="158" t="s">
        <v>75</v>
      </c>
      <c r="H1962" s="155" t="s">
        <v>4219</v>
      </c>
      <c r="I1962" s="158">
        <v>1</v>
      </c>
      <c r="J1962" s="155" t="s">
        <v>72</v>
      </c>
      <c r="K1962" s="158" t="s">
        <v>55</v>
      </c>
      <c r="L1962" s="190">
        <v>44197</v>
      </c>
      <c r="M1962" s="190">
        <f t="shared" si="28"/>
        <v>44227</v>
      </c>
      <c r="N1962" s="127">
        <v>44217</v>
      </c>
      <c r="O1962" s="127">
        <v>44217</v>
      </c>
      <c r="P1962" s="124" t="s">
        <v>4298</v>
      </c>
      <c r="Q1962" s="157"/>
      <c r="R1962" s="155" t="s">
        <v>4300</v>
      </c>
      <c r="S1962" s="155"/>
      <c r="T1962" s="159" t="s">
        <v>75</v>
      </c>
      <c r="U1962" s="155"/>
      <c r="V1962" s="160"/>
    </row>
    <row r="1963" spans="1:22" ht="66" hidden="1" customHeight="1" x14ac:dyDescent="0.25">
      <c r="A1963" s="89" t="s">
        <v>4079</v>
      </c>
      <c r="B1963" s="155" t="s">
        <v>4080</v>
      </c>
      <c r="C1963" s="155" t="s">
        <v>4081</v>
      </c>
      <c r="D1963" s="155" t="s">
        <v>4271</v>
      </c>
      <c r="E1963" s="157" t="s">
        <v>605</v>
      </c>
      <c r="F1963" s="90" t="s">
        <v>4272</v>
      </c>
      <c r="G1963" s="158" t="s">
        <v>75</v>
      </c>
      <c r="H1963" s="155" t="s">
        <v>4221</v>
      </c>
      <c r="I1963" s="158">
        <v>1</v>
      </c>
      <c r="J1963" s="155" t="s">
        <v>72</v>
      </c>
      <c r="K1963" s="158" t="s">
        <v>55</v>
      </c>
      <c r="L1963" s="190">
        <v>44197</v>
      </c>
      <c r="M1963" s="190">
        <f t="shared" si="28"/>
        <v>44227</v>
      </c>
      <c r="N1963" s="127">
        <v>44222</v>
      </c>
      <c r="O1963" s="127">
        <v>44222</v>
      </c>
      <c r="P1963" s="124" t="s">
        <v>4298</v>
      </c>
      <c r="Q1963" s="157"/>
      <c r="R1963" s="155" t="s">
        <v>975</v>
      </c>
      <c r="S1963" s="155"/>
      <c r="T1963" s="159" t="s">
        <v>75</v>
      </c>
      <c r="U1963" s="155"/>
      <c r="V1963" s="160"/>
    </row>
    <row r="1964" spans="1:22" ht="66" hidden="1" customHeight="1" x14ac:dyDescent="0.25">
      <c r="A1964" s="89" t="s">
        <v>4079</v>
      </c>
      <c r="B1964" s="155" t="s">
        <v>4080</v>
      </c>
      <c r="C1964" s="155" t="s">
        <v>4081</v>
      </c>
      <c r="D1964" s="155" t="s">
        <v>4271</v>
      </c>
      <c r="E1964" s="157" t="s">
        <v>605</v>
      </c>
      <c r="F1964" s="90" t="s">
        <v>4272</v>
      </c>
      <c r="G1964" s="158" t="s">
        <v>75</v>
      </c>
      <c r="H1964" s="155" t="s">
        <v>4223</v>
      </c>
      <c r="I1964" s="158">
        <v>1</v>
      </c>
      <c r="J1964" s="155" t="s">
        <v>72</v>
      </c>
      <c r="K1964" s="158" t="s">
        <v>55</v>
      </c>
      <c r="L1964" s="190">
        <v>44197</v>
      </c>
      <c r="M1964" s="190">
        <f t="shared" si="28"/>
        <v>44227</v>
      </c>
      <c r="N1964" s="127">
        <v>44218</v>
      </c>
      <c r="O1964" s="127">
        <v>44218</v>
      </c>
      <c r="P1964" s="124" t="s">
        <v>4298</v>
      </c>
      <c r="Q1964" s="157"/>
      <c r="R1964" s="155" t="s">
        <v>4301</v>
      </c>
      <c r="S1964" s="155"/>
      <c r="T1964" s="159" t="s">
        <v>75</v>
      </c>
      <c r="U1964" s="155"/>
      <c r="V1964" s="160"/>
    </row>
    <row r="1965" spans="1:22" ht="66" hidden="1" customHeight="1" x14ac:dyDescent="0.25">
      <c r="A1965" s="89" t="s">
        <v>4079</v>
      </c>
      <c r="B1965" s="155" t="s">
        <v>4080</v>
      </c>
      <c r="C1965" s="155" t="s">
        <v>4081</v>
      </c>
      <c r="D1965" s="155" t="s">
        <v>4271</v>
      </c>
      <c r="E1965" s="157" t="s">
        <v>605</v>
      </c>
      <c r="F1965" s="90" t="s">
        <v>4272</v>
      </c>
      <c r="G1965" s="158" t="s">
        <v>75</v>
      </c>
      <c r="H1965" s="155" t="s">
        <v>4225</v>
      </c>
      <c r="I1965" s="158">
        <v>1</v>
      </c>
      <c r="J1965" s="155" t="s">
        <v>72</v>
      </c>
      <c r="K1965" s="158" t="s">
        <v>55</v>
      </c>
      <c r="L1965" s="190">
        <v>44197</v>
      </c>
      <c r="M1965" s="190">
        <f t="shared" si="28"/>
        <v>44227</v>
      </c>
      <c r="N1965" s="127">
        <v>44219</v>
      </c>
      <c r="O1965" s="127">
        <v>44219</v>
      </c>
      <c r="P1965" s="124" t="s">
        <v>4298</v>
      </c>
      <c r="Q1965" s="157"/>
      <c r="R1965" s="155" t="s">
        <v>4302</v>
      </c>
      <c r="S1965" s="155"/>
      <c r="T1965" s="159" t="s">
        <v>75</v>
      </c>
      <c r="U1965" s="155"/>
      <c r="V1965" s="160"/>
    </row>
    <row r="1966" spans="1:22" ht="66" hidden="1" customHeight="1" x14ac:dyDescent="0.25">
      <c r="A1966" s="89" t="s">
        <v>4079</v>
      </c>
      <c r="B1966" s="155" t="s">
        <v>4080</v>
      </c>
      <c r="C1966" s="155" t="s">
        <v>4081</v>
      </c>
      <c r="D1966" s="155" t="s">
        <v>4303</v>
      </c>
      <c r="E1966" s="157" t="s">
        <v>605</v>
      </c>
      <c r="F1966" s="90" t="s">
        <v>4272</v>
      </c>
      <c r="G1966" s="158" t="s">
        <v>75</v>
      </c>
      <c r="H1966" s="155" t="s">
        <v>4197</v>
      </c>
      <c r="I1966" s="158">
        <v>1</v>
      </c>
      <c r="J1966" s="155" t="s">
        <v>72</v>
      </c>
      <c r="K1966" s="93" t="s">
        <v>55</v>
      </c>
      <c r="L1966" s="114">
        <v>44423</v>
      </c>
      <c r="M1966" s="114">
        <v>44499</v>
      </c>
      <c r="N1966" s="127" t="s">
        <v>496</v>
      </c>
      <c r="O1966" s="127" t="s">
        <v>496</v>
      </c>
      <c r="P1966" s="124"/>
      <c r="Q1966" s="157"/>
      <c r="R1966" s="155"/>
      <c r="S1966" s="155"/>
      <c r="T1966" s="159"/>
      <c r="U1966" s="155"/>
      <c r="V1966" s="160"/>
    </row>
    <row r="1967" spans="1:22" ht="66" hidden="1" customHeight="1" x14ac:dyDescent="0.25">
      <c r="A1967" s="89" t="s">
        <v>4079</v>
      </c>
      <c r="B1967" s="155" t="s">
        <v>4080</v>
      </c>
      <c r="C1967" s="155" t="s">
        <v>4081</v>
      </c>
      <c r="D1967" s="155" t="s">
        <v>4303</v>
      </c>
      <c r="E1967" s="157" t="s">
        <v>605</v>
      </c>
      <c r="F1967" s="90" t="s">
        <v>4272</v>
      </c>
      <c r="G1967" s="158" t="s">
        <v>75</v>
      </c>
      <c r="H1967" s="155" t="s">
        <v>4199</v>
      </c>
      <c r="I1967" s="158">
        <v>1</v>
      </c>
      <c r="J1967" s="155" t="s">
        <v>72</v>
      </c>
      <c r="K1967" s="93" t="s">
        <v>55</v>
      </c>
      <c r="L1967" s="114">
        <v>44423</v>
      </c>
      <c r="M1967" s="114">
        <v>44499</v>
      </c>
      <c r="N1967" s="127" t="s">
        <v>496</v>
      </c>
      <c r="O1967" s="127" t="s">
        <v>496</v>
      </c>
      <c r="P1967" s="124"/>
      <c r="Q1967" s="157"/>
      <c r="R1967" s="155"/>
      <c r="S1967" s="155"/>
      <c r="T1967" s="159"/>
      <c r="U1967" s="155"/>
      <c r="V1967" s="160"/>
    </row>
    <row r="1968" spans="1:22" ht="66" hidden="1" customHeight="1" x14ac:dyDescent="0.25">
      <c r="A1968" s="89" t="s">
        <v>4079</v>
      </c>
      <c r="B1968" s="155" t="s">
        <v>4080</v>
      </c>
      <c r="C1968" s="155" t="s">
        <v>4081</v>
      </c>
      <c r="D1968" s="155" t="s">
        <v>4303</v>
      </c>
      <c r="E1968" s="157" t="s">
        <v>605</v>
      </c>
      <c r="F1968" s="90" t="s">
        <v>4272</v>
      </c>
      <c r="G1968" s="158" t="s">
        <v>75</v>
      </c>
      <c r="H1968" s="155" t="s">
        <v>4281</v>
      </c>
      <c r="I1968" s="158">
        <v>1</v>
      </c>
      <c r="J1968" s="155" t="s">
        <v>72</v>
      </c>
      <c r="K1968" s="93" t="s">
        <v>55</v>
      </c>
      <c r="L1968" s="114">
        <v>44423</v>
      </c>
      <c r="M1968" s="114">
        <v>44499</v>
      </c>
      <c r="N1968" s="127" t="s">
        <v>496</v>
      </c>
      <c r="O1968" s="127" t="s">
        <v>496</v>
      </c>
      <c r="P1968" s="124"/>
      <c r="Q1968" s="157"/>
      <c r="R1968" s="155"/>
      <c r="S1968" s="155"/>
      <c r="T1968" s="159"/>
      <c r="U1968" s="155"/>
      <c r="V1968" s="160"/>
    </row>
    <row r="1969" spans="1:22" ht="66" hidden="1" customHeight="1" x14ac:dyDescent="0.25">
      <c r="A1969" s="89" t="s">
        <v>4079</v>
      </c>
      <c r="B1969" s="155" t="s">
        <v>4080</v>
      </c>
      <c r="C1969" s="155" t="s">
        <v>4081</v>
      </c>
      <c r="D1969" s="155" t="s">
        <v>4303</v>
      </c>
      <c r="E1969" s="157" t="s">
        <v>605</v>
      </c>
      <c r="F1969" s="90" t="s">
        <v>4272</v>
      </c>
      <c r="G1969" s="158" t="s">
        <v>75</v>
      </c>
      <c r="H1969" s="155" t="s">
        <v>4203</v>
      </c>
      <c r="I1969" s="158">
        <v>1</v>
      </c>
      <c r="J1969" s="155" t="s">
        <v>72</v>
      </c>
      <c r="K1969" s="93" t="s">
        <v>55</v>
      </c>
      <c r="L1969" s="114">
        <v>44423</v>
      </c>
      <c r="M1969" s="114">
        <v>44499</v>
      </c>
      <c r="N1969" s="127" t="s">
        <v>496</v>
      </c>
      <c r="O1969" s="127" t="s">
        <v>496</v>
      </c>
      <c r="P1969" s="124"/>
      <c r="Q1969" s="157"/>
      <c r="R1969" s="155"/>
      <c r="S1969" s="155"/>
      <c r="T1969" s="159"/>
      <c r="U1969" s="155"/>
      <c r="V1969" s="160"/>
    </row>
    <row r="1970" spans="1:22" ht="66" hidden="1" customHeight="1" x14ac:dyDescent="0.25">
      <c r="A1970" s="89" t="s">
        <v>4079</v>
      </c>
      <c r="B1970" s="155" t="s">
        <v>4080</v>
      </c>
      <c r="C1970" s="155" t="s">
        <v>4081</v>
      </c>
      <c r="D1970" s="155" t="s">
        <v>4303</v>
      </c>
      <c r="E1970" s="157" t="s">
        <v>605</v>
      </c>
      <c r="F1970" s="90" t="s">
        <v>4272</v>
      </c>
      <c r="G1970" s="158" t="s">
        <v>75</v>
      </c>
      <c r="H1970" s="155" t="s">
        <v>4205</v>
      </c>
      <c r="I1970" s="158">
        <v>1</v>
      </c>
      <c r="J1970" s="155" t="s">
        <v>72</v>
      </c>
      <c r="K1970" s="93" t="s">
        <v>55</v>
      </c>
      <c r="L1970" s="114">
        <v>44423</v>
      </c>
      <c r="M1970" s="114">
        <v>44499</v>
      </c>
      <c r="N1970" s="127" t="s">
        <v>496</v>
      </c>
      <c r="O1970" s="127" t="s">
        <v>496</v>
      </c>
      <c r="P1970" s="124"/>
      <c r="Q1970" s="157"/>
      <c r="R1970" s="155"/>
      <c r="S1970" s="155"/>
      <c r="T1970" s="159"/>
      <c r="U1970" s="155"/>
      <c r="V1970" s="160"/>
    </row>
    <row r="1971" spans="1:22" ht="66" hidden="1" customHeight="1" x14ac:dyDescent="0.25">
      <c r="A1971" s="89" t="s">
        <v>4079</v>
      </c>
      <c r="B1971" s="155" t="s">
        <v>4080</v>
      </c>
      <c r="C1971" s="155" t="s">
        <v>4081</v>
      </c>
      <c r="D1971" s="155" t="s">
        <v>4303</v>
      </c>
      <c r="E1971" s="157" t="s">
        <v>605</v>
      </c>
      <c r="F1971" s="90" t="s">
        <v>4272</v>
      </c>
      <c r="G1971" s="158" t="s">
        <v>75</v>
      </c>
      <c r="H1971" s="155" t="s">
        <v>4207</v>
      </c>
      <c r="I1971" s="158">
        <v>1</v>
      </c>
      <c r="J1971" s="155" t="s">
        <v>72</v>
      </c>
      <c r="K1971" s="93" t="s">
        <v>55</v>
      </c>
      <c r="L1971" s="114">
        <v>44423</v>
      </c>
      <c r="M1971" s="114">
        <v>44499</v>
      </c>
      <c r="N1971" s="127" t="s">
        <v>496</v>
      </c>
      <c r="O1971" s="127" t="s">
        <v>496</v>
      </c>
      <c r="P1971" s="124"/>
      <c r="Q1971" s="157"/>
      <c r="R1971" s="155"/>
      <c r="S1971" s="155"/>
      <c r="T1971" s="159"/>
      <c r="U1971" s="155"/>
      <c r="V1971" s="160"/>
    </row>
    <row r="1972" spans="1:22" ht="66" hidden="1" customHeight="1" x14ac:dyDescent="0.25">
      <c r="A1972" s="89" t="s">
        <v>4079</v>
      </c>
      <c r="B1972" s="155" t="s">
        <v>4080</v>
      </c>
      <c r="C1972" s="155" t="s">
        <v>4081</v>
      </c>
      <c r="D1972" s="155" t="s">
        <v>4303</v>
      </c>
      <c r="E1972" s="157" t="s">
        <v>605</v>
      </c>
      <c r="F1972" s="90" t="s">
        <v>4272</v>
      </c>
      <c r="G1972" s="158" t="s">
        <v>75</v>
      </c>
      <c r="H1972" s="155" t="s">
        <v>4209</v>
      </c>
      <c r="I1972" s="158">
        <v>1</v>
      </c>
      <c r="J1972" s="155" t="s">
        <v>72</v>
      </c>
      <c r="K1972" s="93" t="s">
        <v>55</v>
      </c>
      <c r="L1972" s="114">
        <v>44423</v>
      </c>
      <c r="M1972" s="114">
        <v>44499</v>
      </c>
      <c r="N1972" s="127" t="s">
        <v>496</v>
      </c>
      <c r="O1972" s="127" t="s">
        <v>496</v>
      </c>
      <c r="P1972" s="124"/>
      <c r="Q1972" s="157"/>
      <c r="R1972" s="155"/>
      <c r="S1972" s="155"/>
      <c r="T1972" s="159"/>
      <c r="U1972" s="155"/>
      <c r="V1972" s="160"/>
    </row>
    <row r="1973" spans="1:22" ht="66" hidden="1" customHeight="1" x14ac:dyDescent="0.25">
      <c r="A1973" s="89" t="s">
        <v>4079</v>
      </c>
      <c r="B1973" s="155" t="s">
        <v>4080</v>
      </c>
      <c r="C1973" s="155" t="s">
        <v>4081</v>
      </c>
      <c r="D1973" s="155" t="s">
        <v>4303</v>
      </c>
      <c r="E1973" s="157" t="s">
        <v>605</v>
      </c>
      <c r="F1973" s="90" t="s">
        <v>4272</v>
      </c>
      <c r="G1973" s="158" t="s">
        <v>75</v>
      </c>
      <c r="H1973" s="155" t="s">
        <v>4211</v>
      </c>
      <c r="I1973" s="158">
        <v>1</v>
      </c>
      <c r="J1973" s="155" t="s">
        <v>72</v>
      </c>
      <c r="K1973" s="93" t="s">
        <v>55</v>
      </c>
      <c r="L1973" s="114">
        <v>44423</v>
      </c>
      <c r="M1973" s="114">
        <v>44499</v>
      </c>
      <c r="N1973" s="127" t="s">
        <v>496</v>
      </c>
      <c r="O1973" s="127" t="s">
        <v>496</v>
      </c>
      <c r="P1973" s="124"/>
      <c r="Q1973" s="157"/>
      <c r="R1973" s="155"/>
      <c r="S1973" s="155"/>
      <c r="T1973" s="159"/>
      <c r="U1973" s="155"/>
      <c r="V1973" s="160"/>
    </row>
    <row r="1974" spans="1:22" ht="66" hidden="1" customHeight="1" x14ac:dyDescent="0.25">
      <c r="A1974" s="89" t="s">
        <v>4079</v>
      </c>
      <c r="B1974" s="155" t="s">
        <v>4080</v>
      </c>
      <c r="C1974" s="155" t="s">
        <v>4081</v>
      </c>
      <c r="D1974" s="155" t="s">
        <v>4303</v>
      </c>
      <c r="E1974" s="157" t="s">
        <v>605</v>
      </c>
      <c r="F1974" s="90" t="s">
        <v>4272</v>
      </c>
      <c r="G1974" s="158" t="s">
        <v>75</v>
      </c>
      <c r="H1974" s="155" t="s">
        <v>4213</v>
      </c>
      <c r="I1974" s="158">
        <v>1</v>
      </c>
      <c r="J1974" s="155" t="s">
        <v>72</v>
      </c>
      <c r="K1974" s="93" t="s">
        <v>55</v>
      </c>
      <c r="L1974" s="114">
        <v>44423</v>
      </c>
      <c r="M1974" s="114">
        <v>44499</v>
      </c>
      <c r="N1974" s="127" t="s">
        <v>496</v>
      </c>
      <c r="O1974" s="127" t="s">
        <v>496</v>
      </c>
      <c r="P1974" s="124"/>
      <c r="Q1974" s="157"/>
      <c r="R1974" s="155"/>
      <c r="S1974" s="155"/>
      <c r="T1974" s="159"/>
      <c r="U1974" s="155"/>
      <c r="V1974" s="160"/>
    </row>
    <row r="1975" spans="1:22" ht="66" hidden="1" customHeight="1" x14ac:dyDescent="0.25">
      <c r="A1975" s="89" t="s">
        <v>4079</v>
      </c>
      <c r="B1975" s="155" t="s">
        <v>4080</v>
      </c>
      <c r="C1975" s="155" t="s">
        <v>4081</v>
      </c>
      <c r="D1975" s="155" t="s">
        <v>4303</v>
      </c>
      <c r="E1975" s="157" t="s">
        <v>605</v>
      </c>
      <c r="F1975" s="90" t="s">
        <v>4272</v>
      </c>
      <c r="G1975" s="158" t="s">
        <v>75</v>
      </c>
      <c r="H1975" s="155" t="s">
        <v>4214</v>
      </c>
      <c r="I1975" s="158">
        <v>1</v>
      </c>
      <c r="J1975" s="155" t="s">
        <v>72</v>
      </c>
      <c r="K1975" s="93" t="s">
        <v>55</v>
      </c>
      <c r="L1975" s="114">
        <v>44423</v>
      </c>
      <c r="M1975" s="114">
        <v>44499</v>
      </c>
      <c r="N1975" s="127" t="s">
        <v>496</v>
      </c>
      <c r="O1975" s="127" t="s">
        <v>496</v>
      </c>
      <c r="P1975" s="124"/>
      <c r="Q1975" s="157"/>
      <c r="R1975" s="155"/>
      <c r="S1975" s="155"/>
      <c r="T1975" s="159"/>
      <c r="U1975" s="155"/>
      <c r="V1975" s="160"/>
    </row>
    <row r="1976" spans="1:22" ht="66" hidden="1" customHeight="1" x14ac:dyDescent="0.25">
      <c r="A1976" s="89" t="s">
        <v>4079</v>
      </c>
      <c r="B1976" s="155" t="s">
        <v>4080</v>
      </c>
      <c r="C1976" s="155" t="s">
        <v>4081</v>
      </c>
      <c r="D1976" s="155" t="s">
        <v>4303</v>
      </c>
      <c r="E1976" s="157" t="s">
        <v>605</v>
      </c>
      <c r="F1976" s="90" t="s">
        <v>4272</v>
      </c>
      <c r="G1976" s="158" t="s">
        <v>75</v>
      </c>
      <c r="H1976" s="155" t="s">
        <v>4215</v>
      </c>
      <c r="I1976" s="158">
        <v>1</v>
      </c>
      <c r="J1976" s="155" t="s">
        <v>72</v>
      </c>
      <c r="K1976" s="93" t="s">
        <v>55</v>
      </c>
      <c r="L1976" s="114">
        <v>44423</v>
      </c>
      <c r="M1976" s="114">
        <v>44499</v>
      </c>
      <c r="N1976" s="127" t="s">
        <v>496</v>
      </c>
      <c r="O1976" s="127" t="s">
        <v>496</v>
      </c>
      <c r="P1976" s="124"/>
      <c r="Q1976" s="157"/>
      <c r="R1976" s="155"/>
      <c r="S1976" s="155"/>
      <c r="T1976" s="159"/>
      <c r="U1976" s="155"/>
      <c r="V1976" s="160"/>
    </row>
    <row r="1977" spans="1:22" ht="66" hidden="1" customHeight="1" x14ac:dyDescent="0.25">
      <c r="A1977" s="89" t="s">
        <v>4079</v>
      </c>
      <c r="B1977" s="155" t="s">
        <v>4080</v>
      </c>
      <c r="C1977" s="155" t="s">
        <v>4081</v>
      </c>
      <c r="D1977" s="155" t="s">
        <v>4303</v>
      </c>
      <c r="E1977" s="157" t="s">
        <v>605</v>
      </c>
      <c r="F1977" s="90" t="s">
        <v>4272</v>
      </c>
      <c r="G1977" s="158" t="s">
        <v>75</v>
      </c>
      <c r="H1977" s="155" t="s">
        <v>4216</v>
      </c>
      <c r="I1977" s="158">
        <v>1</v>
      </c>
      <c r="J1977" s="155" t="s">
        <v>72</v>
      </c>
      <c r="K1977" s="93" t="s">
        <v>55</v>
      </c>
      <c r="L1977" s="114">
        <v>44423</v>
      </c>
      <c r="M1977" s="114">
        <v>44499</v>
      </c>
      <c r="N1977" s="127" t="s">
        <v>496</v>
      </c>
      <c r="O1977" s="127" t="s">
        <v>496</v>
      </c>
      <c r="P1977" s="124"/>
      <c r="Q1977" s="157"/>
      <c r="R1977" s="155"/>
      <c r="S1977" s="155"/>
      <c r="T1977" s="159"/>
      <c r="U1977" s="155"/>
      <c r="V1977" s="160"/>
    </row>
    <row r="1978" spans="1:22" ht="66" hidden="1" customHeight="1" x14ac:dyDescent="0.25">
      <c r="A1978" s="89" t="s">
        <v>4079</v>
      </c>
      <c r="B1978" s="155" t="s">
        <v>4080</v>
      </c>
      <c r="C1978" s="155" t="s">
        <v>4081</v>
      </c>
      <c r="D1978" s="155" t="s">
        <v>4303</v>
      </c>
      <c r="E1978" s="157" t="s">
        <v>605</v>
      </c>
      <c r="F1978" s="90" t="s">
        <v>4272</v>
      </c>
      <c r="G1978" s="158" t="s">
        <v>75</v>
      </c>
      <c r="H1978" s="155" t="s">
        <v>4218</v>
      </c>
      <c r="I1978" s="158">
        <v>1</v>
      </c>
      <c r="J1978" s="155" t="s">
        <v>72</v>
      </c>
      <c r="K1978" s="93" t="s">
        <v>55</v>
      </c>
      <c r="L1978" s="114">
        <v>44423</v>
      </c>
      <c r="M1978" s="114">
        <v>44499</v>
      </c>
      <c r="N1978" s="127" t="s">
        <v>496</v>
      </c>
      <c r="O1978" s="127" t="s">
        <v>496</v>
      </c>
      <c r="P1978" s="124"/>
      <c r="Q1978" s="157"/>
      <c r="R1978" s="155"/>
      <c r="S1978" s="155"/>
      <c r="T1978" s="159"/>
      <c r="U1978" s="155"/>
      <c r="V1978" s="160"/>
    </row>
    <row r="1979" spans="1:22" ht="66" hidden="1" customHeight="1" x14ac:dyDescent="0.25">
      <c r="A1979" s="89" t="s">
        <v>4079</v>
      </c>
      <c r="B1979" s="155" t="s">
        <v>4080</v>
      </c>
      <c r="C1979" s="155" t="s">
        <v>4081</v>
      </c>
      <c r="D1979" s="155" t="s">
        <v>4303</v>
      </c>
      <c r="E1979" s="157" t="s">
        <v>605</v>
      </c>
      <c r="F1979" s="90" t="s">
        <v>4272</v>
      </c>
      <c r="G1979" s="158" t="s">
        <v>75</v>
      </c>
      <c r="H1979" s="155" t="s">
        <v>4219</v>
      </c>
      <c r="I1979" s="158">
        <v>1</v>
      </c>
      <c r="J1979" s="155" t="s">
        <v>72</v>
      </c>
      <c r="K1979" s="93" t="s">
        <v>55</v>
      </c>
      <c r="L1979" s="114">
        <v>44423</v>
      </c>
      <c r="M1979" s="114">
        <v>44499</v>
      </c>
      <c r="N1979" s="127" t="s">
        <v>496</v>
      </c>
      <c r="O1979" s="127" t="s">
        <v>496</v>
      </c>
      <c r="P1979" s="124"/>
      <c r="Q1979" s="157"/>
      <c r="R1979" s="155"/>
      <c r="S1979" s="155"/>
      <c r="T1979" s="159"/>
      <c r="U1979" s="155"/>
      <c r="V1979" s="160"/>
    </row>
    <row r="1980" spans="1:22" ht="66" hidden="1" customHeight="1" x14ac:dyDescent="0.25">
      <c r="A1980" s="89" t="s">
        <v>4079</v>
      </c>
      <c r="B1980" s="155" t="s">
        <v>4080</v>
      </c>
      <c r="C1980" s="155" t="s">
        <v>4081</v>
      </c>
      <c r="D1980" s="155" t="s">
        <v>4303</v>
      </c>
      <c r="E1980" s="157" t="s">
        <v>605</v>
      </c>
      <c r="F1980" s="90" t="s">
        <v>4272</v>
      </c>
      <c r="G1980" s="158" t="s">
        <v>75</v>
      </c>
      <c r="H1980" s="155" t="s">
        <v>4221</v>
      </c>
      <c r="I1980" s="158">
        <v>1</v>
      </c>
      <c r="J1980" s="155" t="s">
        <v>72</v>
      </c>
      <c r="K1980" s="93" t="s">
        <v>55</v>
      </c>
      <c r="L1980" s="114">
        <v>44423</v>
      </c>
      <c r="M1980" s="114">
        <v>44499</v>
      </c>
      <c r="N1980" s="127" t="s">
        <v>496</v>
      </c>
      <c r="O1980" s="127" t="s">
        <v>496</v>
      </c>
      <c r="P1980" s="124"/>
      <c r="Q1980" s="157"/>
      <c r="R1980" s="155"/>
      <c r="S1980" s="155"/>
      <c r="T1980" s="159"/>
      <c r="U1980" s="155"/>
      <c r="V1980" s="160"/>
    </row>
    <row r="1981" spans="1:22" ht="66" hidden="1" customHeight="1" x14ac:dyDescent="0.25">
      <c r="A1981" s="89" t="s">
        <v>4079</v>
      </c>
      <c r="B1981" s="155" t="s">
        <v>4080</v>
      </c>
      <c r="C1981" s="155" t="s">
        <v>4081</v>
      </c>
      <c r="D1981" s="155" t="s">
        <v>4303</v>
      </c>
      <c r="E1981" s="157" t="s">
        <v>605</v>
      </c>
      <c r="F1981" s="90" t="s">
        <v>4272</v>
      </c>
      <c r="G1981" s="158" t="s">
        <v>75</v>
      </c>
      <c r="H1981" s="155" t="s">
        <v>4223</v>
      </c>
      <c r="I1981" s="158">
        <v>1</v>
      </c>
      <c r="J1981" s="155" t="s">
        <v>72</v>
      </c>
      <c r="K1981" s="93" t="s">
        <v>55</v>
      </c>
      <c r="L1981" s="114">
        <v>44423</v>
      </c>
      <c r="M1981" s="114">
        <v>44499</v>
      </c>
      <c r="N1981" s="127" t="s">
        <v>496</v>
      </c>
      <c r="O1981" s="127" t="s">
        <v>496</v>
      </c>
      <c r="P1981" s="124"/>
      <c r="Q1981" s="157"/>
      <c r="R1981" s="155"/>
      <c r="S1981" s="155"/>
      <c r="T1981" s="159"/>
      <c r="U1981" s="155"/>
      <c r="V1981" s="160"/>
    </row>
    <row r="1982" spans="1:22" ht="66" hidden="1" customHeight="1" x14ac:dyDescent="0.25">
      <c r="A1982" s="89" t="s">
        <v>4079</v>
      </c>
      <c r="B1982" s="155" t="s">
        <v>4080</v>
      </c>
      <c r="C1982" s="155" t="s">
        <v>4081</v>
      </c>
      <c r="D1982" s="155" t="s">
        <v>4303</v>
      </c>
      <c r="E1982" s="157" t="s">
        <v>605</v>
      </c>
      <c r="F1982" s="90" t="s">
        <v>4272</v>
      </c>
      <c r="G1982" s="158" t="s">
        <v>75</v>
      </c>
      <c r="H1982" s="155" t="s">
        <v>4225</v>
      </c>
      <c r="I1982" s="158">
        <v>1</v>
      </c>
      <c r="J1982" s="155" t="s">
        <v>72</v>
      </c>
      <c r="K1982" s="93" t="s">
        <v>55</v>
      </c>
      <c r="L1982" s="114">
        <v>44423</v>
      </c>
      <c r="M1982" s="114">
        <v>44499</v>
      </c>
      <c r="N1982" s="127" t="s">
        <v>496</v>
      </c>
      <c r="O1982" s="127" t="s">
        <v>496</v>
      </c>
      <c r="P1982" s="124"/>
      <c r="Q1982" s="157"/>
      <c r="R1982" s="155"/>
      <c r="S1982" s="155"/>
      <c r="T1982" s="159"/>
      <c r="U1982" s="155"/>
      <c r="V1982" s="160"/>
    </row>
    <row r="1983" spans="1:22" ht="66" hidden="1" customHeight="1" x14ac:dyDescent="0.25">
      <c r="A1983" s="89" t="s">
        <v>4079</v>
      </c>
      <c r="B1983" s="90" t="s">
        <v>4080</v>
      </c>
      <c r="C1983" s="90" t="s">
        <v>4081</v>
      </c>
      <c r="D1983" s="90" t="s">
        <v>4304</v>
      </c>
      <c r="E1983" s="92" t="s">
        <v>605</v>
      </c>
      <c r="F1983" s="90" t="s">
        <v>502</v>
      </c>
      <c r="G1983" s="93" t="s">
        <v>168</v>
      </c>
      <c r="H1983" s="90"/>
      <c r="I1983" s="93">
        <v>1</v>
      </c>
      <c r="J1983" s="90" t="s">
        <v>72</v>
      </c>
      <c r="K1983" s="93" t="s">
        <v>55</v>
      </c>
      <c r="L1983" s="114">
        <v>44317</v>
      </c>
      <c r="M1983" s="114">
        <v>44380</v>
      </c>
      <c r="N1983" s="94">
        <v>44333</v>
      </c>
      <c r="O1983" s="94">
        <v>44366</v>
      </c>
      <c r="P1983" s="96" t="s">
        <v>4305</v>
      </c>
      <c r="Q1983" s="92"/>
      <c r="R1983" s="90" t="s">
        <v>4306</v>
      </c>
      <c r="S1983" s="90"/>
      <c r="T1983" s="95" t="s">
        <v>75</v>
      </c>
      <c r="U1983" s="90"/>
    </row>
    <row r="1984" spans="1:22" ht="66" hidden="1" customHeight="1" x14ac:dyDescent="0.25">
      <c r="A1984" s="89" t="s">
        <v>4079</v>
      </c>
      <c r="B1984" s="90" t="s">
        <v>4080</v>
      </c>
      <c r="C1984" s="90" t="s">
        <v>4081</v>
      </c>
      <c r="D1984" s="90" t="s">
        <v>4307</v>
      </c>
      <c r="E1984" s="92" t="s">
        <v>605</v>
      </c>
      <c r="F1984" s="90" t="s">
        <v>4308</v>
      </c>
      <c r="G1984" s="93" t="s">
        <v>2369</v>
      </c>
      <c r="H1984" s="90"/>
      <c r="I1984" s="93">
        <v>1</v>
      </c>
      <c r="J1984" s="90" t="s">
        <v>72</v>
      </c>
      <c r="K1984" s="93" t="s">
        <v>55</v>
      </c>
      <c r="L1984" s="114">
        <v>44166</v>
      </c>
      <c r="M1984" s="114">
        <f>EOMONTH(L1984,0)</f>
        <v>44196</v>
      </c>
      <c r="N1984" s="94">
        <v>44148</v>
      </c>
      <c r="O1984" s="94">
        <v>44163</v>
      </c>
      <c r="P1984" s="96" t="s">
        <v>4309</v>
      </c>
      <c r="Q1984" s="92" t="s">
        <v>4310</v>
      </c>
      <c r="R1984" s="90" t="s">
        <v>4311</v>
      </c>
      <c r="S1984" s="90"/>
      <c r="T1984" s="95" t="s">
        <v>75</v>
      </c>
      <c r="U1984" s="90"/>
    </row>
    <row r="1985" spans="1:21" ht="66" hidden="1" customHeight="1" x14ac:dyDescent="0.25">
      <c r="A1985" s="89" t="s">
        <v>4079</v>
      </c>
      <c r="B1985" s="90" t="s">
        <v>4080</v>
      </c>
      <c r="C1985" s="90" t="s">
        <v>4081</v>
      </c>
      <c r="D1985" s="90" t="s">
        <v>4312</v>
      </c>
      <c r="E1985" s="92" t="s">
        <v>605</v>
      </c>
      <c r="F1985" s="90" t="s">
        <v>4308</v>
      </c>
      <c r="G1985" s="93" t="s">
        <v>2369</v>
      </c>
      <c r="H1985" s="90"/>
      <c r="I1985" s="93">
        <v>1</v>
      </c>
      <c r="J1985" s="90" t="s">
        <v>72</v>
      </c>
      <c r="K1985" s="93" t="s">
        <v>55</v>
      </c>
      <c r="L1985" s="114">
        <v>44287</v>
      </c>
      <c r="M1985" s="114">
        <f>EOMONTH(L1985,1)</f>
        <v>44347</v>
      </c>
      <c r="N1985" s="94">
        <v>44302</v>
      </c>
      <c r="O1985" s="94">
        <v>44311</v>
      </c>
      <c r="P1985" s="96" t="s">
        <v>4313</v>
      </c>
      <c r="Q1985" s="92"/>
      <c r="R1985" s="90" t="s">
        <v>4314</v>
      </c>
      <c r="S1985" s="90"/>
      <c r="T1985" s="95" t="s">
        <v>75</v>
      </c>
      <c r="U1985" s="90"/>
    </row>
    <row r="1986" spans="1:21" ht="66" hidden="1" customHeight="1" x14ac:dyDescent="0.25">
      <c r="A1986" s="89" t="s">
        <v>4079</v>
      </c>
      <c r="B1986" s="90" t="s">
        <v>4080</v>
      </c>
      <c r="C1986" s="90" t="s">
        <v>4081</v>
      </c>
      <c r="D1986" s="90" t="s">
        <v>4315</v>
      </c>
      <c r="E1986" s="92" t="s">
        <v>605</v>
      </c>
      <c r="F1986" s="90" t="s">
        <v>4308</v>
      </c>
      <c r="G1986" s="93" t="s">
        <v>2369</v>
      </c>
      <c r="H1986" s="90"/>
      <c r="I1986" s="93">
        <v>1</v>
      </c>
      <c r="J1986" s="90" t="s">
        <v>72</v>
      </c>
      <c r="K1986" s="93" t="s">
        <v>55</v>
      </c>
      <c r="L1986" s="114">
        <v>44423</v>
      </c>
      <c r="M1986" s="114">
        <v>44499</v>
      </c>
      <c r="N1986" s="127" t="s">
        <v>496</v>
      </c>
      <c r="O1986" s="127" t="s">
        <v>496</v>
      </c>
      <c r="P1986" s="96"/>
      <c r="Q1986" s="92"/>
      <c r="R1986" s="90"/>
      <c r="S1986" s="90"/>
      <c r="T1986" s="95"/>
      <c r="U1986" s="90"/>
    </row>
    <row r="1987" spans="1:21" ht="66" hidden="1" customHeight="1" x14ac:dyDescent="0.25">
      <c r="A1987" s="89" t="s">
        <v>4079</v>
      </c>
      <c r="B1987" s="90" t="s">
        <v>4080</v>
      </c>
      <c r="C1987" s="90" t="s">
        <v>4081</v>
      </c>
      <c r="D1987" s="90" t="s">
        <v>4316</v>
      </c>
      <c r="E1987" s="92" t="s">
        <v>605</v>
      </c>
      <c r="F1987" s="155" t="s">
        <v>4317</v>
      </c>
      <c r="G1987" s="93" t="s">
        <v>168</v>
      </c>
      <c r="H1987" s="90"/>
      <c r="I1987" s="93">
        <v>1</v>
      </c>
      <c r="J1987" s="90" t="s">
        <v>72</v>
      </c>
      <c r="K1987" s="93" t="s">
        <v>55</v>
      </c>
      <c r="L1987" s="114">
        <v>44166</v>
      </c>
      <c r="M1987" s="190">
        <v>44195</v>
      </c>
      <c r="N1987" s="94">
        <v>44137</v>
      </c>
      <c r="O1987" s="94">
        <v>44140</v>
      </c>
      <c r="P1987" s="96" t="s">
        <v>4318</v>
      </c>
      <c r="Q1987" s="92"/>
      <c r="R1987" s="90" t="s">
        <v>4319</v>
      </c>
      <c r="S1987" s="90"/>
      <c r="T1987" s="95" t="s">
        <v>75</v>
      </c>
      <c r="U1987" s="90"/>
    </row>
    <row r="1988" spans="1:21" ht="66" hidden="1" customHeight="1" x14ac:dyDescent="0.25">
      <c r="A1988" s="89" t="s">
        <v>4320</v>
      </c>
      <c r="B1988" s="90" t="s">
        <v>10029</v>
      </c>
      <c r="C1988" s="90" t="s">
        <v>4322</v>
      </c>
      <c r="D1988" s="90" t="s">
        <v>4323</v>
      </c>
      <c r="E1988" s="92" t="s">
        <v>333</v>
      </c>
      <c r="F1988" s="90" t="s">
        <v>334</v>
      </c>
      <c r="G1988" s="93" t="s">
        <v>52</v>
      </c>
      <c r="H1988" s="90"/>
      <c r="I1988" s="93">
        <v>1</v>
      </c>
      <c r="J1988" s="90" t="s">
        <v>72</v>
      </c>
      <c r="K1988" s="93" t="s">
        <v>55</v>
      </c>
      <c r="L1988" s="190">
        <v>44105</v>
      </c>
      <c r="M1988" s="190">
        <v>44114</v>
      </c>
      <c r="N1988" s="127">
        <v>44107</v>
      </c>
      <c r="O1988" s="127">
        <v>44111</v>
      </c>
      <c r="P1988" s="96" t="s">
        <v>4324</v>
      </c>
      <c r="Q1988" s="92"/>
      <c r="R1988" s="90" t="s">
        <v>4325</v>
      </c>
      <c r="S1988" s="90"/>
      <c r="T1988" s="95" t="s">
        <v>75</v>
      </c>
      <c r="U1988" s="90"/>
    </row>
    <row r="1989" spans="1:21" ht="66" hidden="1" customHeight="1" x14ac:dyDescent="0.25">
      <c r="A1989" s="89" t="s">
        <v>4320</v>
      </c>
      <c r="B1989" s="90" t="s">
        <v>10029</v>
      </c>
      <c r="C1989" s="90" t="s">
        <v>4322</v>
      </c>
      <c r="D1989" s="90" t="s">
        <v>4326</v>
      </c>
      <c r="E1989" s="92" t="s">
        <v>333</v>
      </c>
      <c r="F1989" s="90" t="s">
        <v>1036</v>
      </c>
      <c r="G1989" s="93" t="s">
        <v>52</v>
      </c>
      <c r="H1989" s="90"/>
      <c r="I1989" s="93">
        <v>1</v>
      </c>
      <c r="J1989" s="90" t="s">
        <v>72</v>
      </c>
      <c r="K1989" s="93" t="s">
        <v>55</v>
      </c>
      <c r="L1989" s="190">
        <v>44105</v>
      </c>
      <c r="M1989" s="190">
        <v>44106</v>
      </c>
      <c r="N1989" s="127">
        <v>44105</v>
      </c>
      <c r="O1989" s="127">
        <v>44106</v>
      </c>
      <c r="P1989" s="96" t="s">
        <v>4327</v>
      </c>
      <c r="Q1989" s="92"/>
      <c r="R1989" s="90" t="s">
        <v>4328</v>
      </c>
      <c r="S1989" s="90"/>
      <c r="T1989" s="95" t="s">
        <v>75</v>
      </c>
      <c r="U1989" s="90"/>
    </row>
    <row r="1990" spans="1:21" ht="66" hidden="1" customHeight="1" x14ac:dyDescent="0.25">
      <c r="A1990" s="89" t="s">
        <v>4320</v>
      </c>
      <c r="B1990" s="90" t="s">
        <v>10029</v>
      </c>
      <c r="C1990" s="90" t="s">
        <v>4322</v>
      </c>
      <c r="D1990" s="90" t="s">
        <v>4329</v>
      </c>
      <c r="E1990" s="92" t="s">
        <v>333</v>
      </c>
      <c r="F1990" s="90" t="s">
        <v>4330</v>
      </c>
      <c r="G1990" s="93" t="s">
        <v>52</v>
      </c>
      <c r="H1990" s="90"/>
      <c r="I1990" s="93">
        <v>1</v>
      </c>
      <c r="J1990" s="90" t="s">
        <v>72</v>
      </c>
      <c r="K1990" s="93" t="s">
        <v>55</v>
      </c>
      <c r="L1990" s="190">
        <v>44098</v>
      </c>
      <c r="M1990" s="190">
        <v>44134</v>
      </c>
      <c r="N1990" s="127">
        <v>44098</v>
      </c>
      <c r="O1990" s="127">
        <v>44098</v>
      </c>
      <c r="P1990" s="96" t="s">
        <v>4331</v>
      </c>
      <c r="Q1990" s="92"/>
      <c r="R1990" s="90" t="s">
        <v>4332</v>
      </c>
      <c r="S1990" s="90"/>
      <c r="T1990" s="95" t="s">
        <v>75</v>
      </c>
      <c r="U1990" s="90"/>
    </row>
    <row r="1991" spans="1:21" ht="66" hidden="1" customHeight="1" x14ac:dyDescent="0.25">
      <c r="A1991" s="89" t="s">
        <v>4320</v>
      </c>
      <c r="B1991" s="90" t="s">
        <v>10029</v>
      </c>
      <c r="C1991" s="90" t="s">
        <v>4322</v>
      </c>
      <c r="D1991" s="90" t="s">
        <v>4333</v>
      </c>
      <c r="E1991" s="92" t="s">
        <v>333</v>
      </c>
      <c r="F1991" s="90" t="s">
        <v>337</v>
      </c>
      <c r="G1991" s="93" t="s">
        <v>52</v>
      </c>
      <c r="H1991" s="90"/>
      <c r="I1991" s="93">
        <v>1</v>
      </c>
      <c r="J1991" s="90" t="s">
        <v>72</v>
      </c>
      <c r="K1991" s="93" t="s">
        <v>55</v>
      </c>
      <c r="L1991" s="190">
        <v>44099</v>
      </c>
      <c r="M1991" s="190">
        <v>44134</v>
      </c>
      <c r="N1991" s="127">
        <v>44099</v>
      </c>
      <c r="O1991" s="127">
        <v>44100</v>
      </c>
      <c r="P1991" s="96" t="s">
        <v>2990</v>
      </c>
      <c r="Q1991" s="92"/>
      <c r="R1991" s="90" t="s">
        <v>4334</v>
      </c>
      <c r="S1991" s="90"/>
      <c r="T1991" s="95" t="s">
        <v>75</v>
      </c>
      <c r="U1991" s="90"/>
    </row>
    <row r="1992" spans="1:21" ht="66" hidden="1" customHeight="1" x14ac:dyDescent="0.25">
      <c r="A1992" s="89" t="s">
        <v>4320</v>
      </c>
      <c r="B1992" s="90" t="s">
        <v>10029</v>
      </c>
      <c r="C1992" s="90" t="s">
        <v>4322</v>
      </c>
      <c r="D1992" s="90" t="s">
        <v>4335</v>
      </c>
      <c r="E1992" s="92" t="s">
        <v>333</v>
      </c>
      <c r="F1992" s="90" t="s">
        <v>491</v>
      </c>
      <c r="G1992" s="93" t="s">
        <v>52</v>
      </c>
      <c r="H1992" s="90"/>
      <c r="I1992" s="93">
        <v>1</v>
      </c>
      <c r="J1992" s="90" t="s">
        <v>72</v>
      </c>
      <c r="K1992" s="93" t="s">
        <v>55</v>
      </c>
      <c r="L1992" s="190">
        <v>44102</v>
      </c>
      <c r="M1992" s="190">
        <v>44134</v>
      </c>
      <c r="N1992" s="127">
        <v>44102</v>
      </c>
      <c r="O1992" s="127">
        <v>44104</v>
      </c>
      <c r="P1992" s="96" t="s">
        <v>4336</v>
      </c>
      <c r="Q1992" s="92"/>
      <c r="R1992" s="90" t="s">
        <v>4337</v>
      </c>
      <c r="S1992" s="90"/>
      <c r="T1992" s="95" t="s">
        <v>75</v>
      </c>
      <c r="U1992" s="90"/>
    </row>
    <row r="1993" spans="1:21" ht="66" hidden="1" customHeight="1" x14ac:dyDescent="0.25">
      <c r="A1993" s="89" t="s">
        <v>4320</v>
      </c>
      <c r="B1993" s="90" t="s">
        <v>10029</v>
      </c>
      <c r="C1993" s="90" t="s">
        <v>4322</v>
      </c>
      <c r="D1993" s="90" t="s">
        <v>4333</v>
      </c>
      <c r="E1993" s="92" t="s">
        <v>333</v>
      </c>
      <c r="F1993" s="90" t="s">
        <v>337</v>
      </c>
      <c r="G1993" s="93" t="s">
        <v>52</v>
      </c>
      <c r="H1993" s="90"/>
      <c r="I1993" s="93">
        <v>1</v>
      </c>
      <c r="J1993" s="90" t="s">
        <v>72</v>
      </c>
      <c r="K1993" s="93" t="s">
        <v>55</v>
      </c>
      <c r="L1993" s="114">
        <v>44124</v>
      </c>
      <c r="M1993" s="114">
        <v>44124</v>
      </c>
      <c r="N1993" s="94">
        <v>44124</v>
      </c>
      <c r="O1993" s="94">
        <v>44124</v>
      </c>
      <c r="P1993" s="96" t="s">
        <v>4338</v>
      </c>
      <c r="Q1993" s="92"/>
      <c r="R1993" s="90" t="s">
        <v>3324</v>
      </c>
      <c r="S1993" s="90"/>
      <c r="T1993" s="95"/>
      <c r="U1993" s="90" t="s">
        <v>58</v>
      </c>
    </row>
    <row r="1994" spans="1:21" ht="66" hidden="1" customHeight="1" x14ac:dyDescent="0.25">
      <c r="A1994" s="113" t="s">
        <v>4320</v>
      </c>
      <c r="B1994" s="90" t="s">
        <v>10029</v>
      </c>
      <c r="C1994" s="155" t="s">
        <v>4339</v>
      </c>
      <c r="D1994" s="155" t="s">
        <v>4340</v>
      </c>
      <c r="E1994" s="157" t="s">
        <v>4341</v>
      </c>
      <c r="F1994" s="155" t="s">
        <v>629</v>
      </c>
      <c r="G1994" s="158" t="s">
        <v>75</v>
      </c>
      <c r="H1994" s="155" t="s">
        <v>3059</v>
      </c>
      <c r="I1994" s="158">
        <v>1</v>
      </c>
      <c r="J1994" s="155" t="s">
        <v>72</v>
      </c>
      <c r="K1994" s="158" t="s">
        <v>55</v>
      </c>
      <c r="L1994" s="190">
        <v>44198</v>
      </c>
      <c r="M1994" s="190">
        <f t="shared" ref="M1994:M2000" si="29">EOMONTH(L1994,1)</f>
        <v>44255</v>
      </c>
      <c r="N1994" s="94">
        <v>44231</v>
      </c>
      <c r="O1994" s="94">
        <v>44235</v>
      </c>
      <c r="P1994" s="174" t="s">
        <v>4342</v>
      </c>
      <c r="Q1994" s="92"/>
      <c r="R1994" s="90" t="s">
        <v>4343</v>
      </c>
      <c r="S1994" s="90"/>
      <c r="T1994" s="95" t="s">
        <v>75</v>
      </c>
      <c r="U1994" s="90"/>
    </row>
    <row r="1995" spans="1:21" ht="66" hidden="1" customHeight="1" x14ac:dyDescent="0.25">
      <c r="A1995" s="113" t="s">
        <v>4320</v>
      </c>
      <c r="B1995" s="90" t="s">
        <v>10029</v>
      </c>
      <c r="C1995" s="155" t="s">
        <v>4339</v>
      </c>
      <c r="D1995" s="155" t="s">
        <v>4340</v>
      </c>
      <c r="E1995" s="157" t="s">
        <v>4341</v>
      </c>
      <c r="F1995" s="155" t="s">
        <v>629</v>
      </c>
      <c r="G1995" s="158" t="s">
        <v>75</v>
      </c>
      <c r="H1995" s="155" t="s">
        <v>3062</v>
      </c>
      <c r="I1995" s="158">
        <v>1</v>
      </c>
      <c r="J1995" s="155" t="s">
        <v>72</v>
      </c>
      <c r="K1995" s="158" t="s">
        <v>55</v>
      </c>
      <c r="L1995" s="190">
        <v>44198</v>
      </c>
      <c r="M1995" s="190">
        <f t="shared" si="29"/>
        <v>44255</v>
      </c>
      <c r="N1995" s="94">
        <v>44231</v>
      </c>
      <c r="O1995" s="94">
        <v>44235</v>
      </c>
      <c r="P1995" s="174" t="s">
        <v>4344</v>
      </c>
      <c r="Q1995" s="92"/>
      <c r="R1995" s="90" t="s">
        <v>4343</v>
      </c>
      <c r="S1995" s="90"/>
      <c r="T1995" s="95" t="s">
        <v>75</v>
      </c>
      <c r="U1995" s="90"/>
    </row>
    <row r="1996" spans="1:21" ht="66" hidden="1" customHeight="1" x14ac:dyDescent="0.25">
      <c r="A1996" s="113" t="s">
        <v>4320</v>
      </c>
      <c r="B1996" s="90" t="s">
        <v>10029</v>
      </c>
      <c r="C1996" s="155" t="s">
        <v>4339</v>
      </c>
      <c r="D1996" s="155" t="s">
        <v>4340</v>
      </c>
      <c r="E1996" s="157" t="s">
        <v>4341</v>
      </c>
      <c r="F1996" s="155" t="s">
        <v>629</v>
      </c>
      <c r="G1996" s="158" t="s">
        <v>75</v>
      </c>
      <c r="H1996" s="155" t="s">
        <v>4345</v>
      </c>
      <c r="I1996" s="158">
        <v>1</v>
      </c>
      <c r="J1996" s="155" t="s">
        <v>72</v>
      </c>
      <c r="K1996" s="158" t="s">
        <v>55</v>
      </c>
      <c r="L1996" s="190">
        <v>44198</v>
      </c>
      <c r="M1996" s="190">
        <f t="shared" si="29"/>
        <v>44255</v>
      </c>
      <c r="N1996" s="94">
        <v>44231</v>
      </c>
      <c r="O1996" s="94">
        <v>44235</v>
      </c>
      <c r="P1996" s="174" t="s">
        <v>4346</v>
      </c>
      <c r="Q1996" s="92"/>
      <c r="R1996" s="90" t="s">
        <v>4343</v>
      </c>
      <c r="S1996" s="90"/>
      <c r="T1996" s="95" t="s">
        <v>75</v>
      </c>
      <c r="U1996" s="90"/>
    </row>
    <row r="1997" spans="1:21" ht="66" hidden="1" customHeight="1" x14ac:dyDescent="0.25">
      <c r="A1997" s="113" t="s">
        <v>4320</v>
      </c>
      <c r="B1997" s="90" t="s">
        <v>10029</v>
      </c>
      <c r="C1997" s="155" t="s">
        <v>4339</v>
      </c>
      <c r="D1997" s="155" t="s">
        <v>4340</v>
      </c>
      <c r="E1997" s="157" t="s">
        <v>4341</v>
      </c>
      <c r="F1997" s="155" t="s">
        <v>629</v>
      </c>
      <c r="G1997" s="158" t="s">
        <v>75</v>
      </c>
      <c r="H1997" s="155" t="s">
        <v>4347</v>
      </c>
      <c r="I1997" s="158">
        <v>1</v>
      </c>
      <c r="J1997" s="155" t="s">
        <v>72</v>
      </c>
      <c r="K1997" s="158" t="s">
        <v>55</v>
      </c>
      <c r="L1997" s="190">
        <v>44198</v>
      </c>
      <c r="M1997" s="190">
        <f t="shared" si="29"/>
        <v>44255</v>
      </c>
      <c r="N1997" s="94">
        <v>44231</v>
      </c>
      <c r="O1997" s="94">
        <v>44235</v>
      </c>
      <c r="P1997" s="174" t="s">
        <v>4348</v>
      </c>
      <c r="Q1997" s="92"/>
      <c r="R1997" s="90" t="s">
        <v>4343</v>
      </c>
      <c r="S1997" s="90"/>
      <c r="T1997" s="95" t="s">
        <v>75</v>
      </c>
      <c r="U1997" s="90"/>
    </row>
    <row r="1998" spans="1:21" ht="66" hidden="1" customHeight="1" x14ac:dyDescent="0.25">
      <c r="A1998" s="113" t="s">
        <v>4320</v>
      </c>
      <c r="B1998" s="90" t="s">
        <v>10029</v>
      </c>
      <c r="C1998" s="155" t="s">
        <v>4339</v>
      </c>
      <c r="D1998" s="155" t="s">
        <v>4340</v>
      </c>
      <c r="E1998" s="157" t="s">
        <v>4341</v>
      </c>
      <c r="F1998" s="155" t="s">
        <v>629</v>
      </c>
      <c r="G1998" s="158" t="s">
        <v>75</v>
      </c>
      <c r="H1998" s="155" t="s">
        <v>4349</v>
      </c>
      <c r="I1998" s="158">
        <v>1</v>
      </c>
      <c r="J1998" s="155" t="s">
        <v>72</v>
      </c>
      <c r="K1998" s="158" t="s">
        <v>55</v>
      </c>
      <c r="L1998" s="190">
        <v>44198</v>
      </c>
      <c r="M1998" s="190">
        <f t="shared" si="29"/>
        <v>44255</v>
      </c>
      <c r="N1998" s="94">
        <v>44231</v>
      </c>
      <c r="O1998" s="94">
        <v>44235</v>
      </c>
      <c r="P1998" s="174" t="s">
        <v>4350</v>
      </c>
      <c r="Q1998" s="92"/>
      <c r="R1998" s="90" t="s">
        <v>4343</v>
      </c>
      <c r="S1998" s="90"/>
      <c r="T1998" s="95" t="s">
        <v>75</v>
      </c>
      <c r="U1998" s="90"/>
    </row>
    <row r="1999" spans="1:21" ht="66" hidden="1" customHeight="1" x14ac:dyDescent="0.25">
      <c r="A1999" s="113" t="s">
        <v>4320</v>
      </c>
      <c r="B1999" s="90" t="s">
        <v>10029</v>
      </c>
      <c r="C1999" s="155" t="s">
        <v>4339</v>
      </c>
      <c r="D1999" s="155" t="s">
        <v>4340</v>
      </c>
      <c r="E1999" s="157" t="s">
        <v>4341</v>
      </c>
      <c r="F1999" s="155" t="s">
        <v>629</v>
      </c>
      <c r="G1999" s="158" t="s">
        <v>75</v>
      </c>
      <c r="H1999" s="155" t="s">
        <v>4351</v>
      </c>
      <c r="I1999" s="158">
        <v>1</v>
      </c>
      <c r="J1999" s="155" t="s">
        <v>72</v>
      </c>
      <c r="K1999" s="158" t="s">
        <v>55</v>
      </c>
      <c r="L1999" s="190">
        <v>44198</v>
      </c>
      <c r="M1999" s="190">
        <f t="shared" si="29"/>
        <v>44255</v>
      </c>
      <c r="N1999" s="94">
        <v>44231</v>
      </c>
      <c r="O1999" s="94">
        <v>44235</v>
      </c>
      <c r="P1999" s="174" t="s">
        <v>4352</v>
      </c>
      <c r="Q1999" s="92"/>
      <c r="R1999" s="90" t="s">
        <v>4343</v>
      </c>
      <c r="S1999" s="90"/>
      <c r="T1999" s="95" t="s">
        <v>75</v>
      </c>
      <c r="U1999" s="90"/>
    </row>
    <row r="2000" spans="1:21" ht="66" hidden="1" customHeight="1" x14ac:dyDescent="0.25">
      <c r="A2000" s="113" t="s">
        <v>4320</v>
      </c>
      <c r="B2000" s="90" t="s">
        <v>10029</v>
      </c>
      <c r="C2000" s="155" t="s">
        <v>4339</v>
      </c>
      <c r="D2000" s="155" t="s">
        <v>4340</v>
      </c>
      <c r="E2000" s="157" t="s">
        <v>4341</v>
      </c>
      <c r="F2000" s="155" t="s">
        <v>629</v>
      </c>
      <c r="G2000" s="158" t="s">
        <v>75</v>
      </c>
      <c r="H2000" s="155" t="s">
        <v>4353</v>
      </c>
      <c r="I2000" s="158">
        <v>1</v>
      </c>
      <c r="J2000" s="155" t="s">
        <v>72</v>
      </c>
      <c r="K2000" s="158" t="s">
        <v>55</v>
      </c>
      <c r="L2000" s="190">
        <v>44198</v>
      </c>
      <c r="M2000" s="190">
        <f t="shared" si="29"/>
        <v>44255</v>
      </c>
      <c r="N2000" s="94">
        <v>44231</v>
      </c>
      <c r="O2000" s="94">
        <v>44235</v>
      </c>
      <c r="P2000" s="174" t="s">
        <v>4354</v>
      </c>
      <c r="Q2000" s="94"/>
      <c r="R2000" s="90" t="s">
        <v>4343</v>
      </c>
      <c r="S2000" s="90"/>
      <c r="T2000" s="95" t="s">
        <v>75</v>
      </c>
      <c r="U2000" s="90"/>
    </row>
    <row r="2001" spans="1:22" ht="66" hidden="1" customHeight="1" x14ac:dyDescent="0.25">
      <c r="A2001" s="113" t="s">
        <v>4320</v>
      </c>
      <c r="B2001" s="90" t="s">
        <v>10029</v>
      </c>
      <c r="C2001" s="155" t="s">
        <v>4339</v>
      </c>
      <c r="D2001" s="155" t="s">
        <v>4355</v>
      </c>
      <c r="E2001" s="157" t="s">
        <v>4341</v>
      </c>
      <c r="F2001" s="155" t="s">
        <v>629</v>
      </c>
      <c r="G2001" s="158" t="s">
        <v>75</v>
      </c>
      <c r="H2001" s="155" t="s">
        <v>3059</v>
      </c>
      <c r="I2001" s="158">
        <v>1</v>
      </c>
      <c r="J2001" s="155" t="s">
        <v>72</v>
      </c>
      <c r="K2001" s="158" t="s">
        <v>55</v>
      </c>
      <c r="L2001" s="190">
        <v>44652</v>
      </c>
      <c r="M2001" s="114">
        <f t="shared" ref="M2001:M2007" si="30">EOMONTH(L2001,0)</f>
        <v>44681</v>
      </c>
      <c r="N2001" s="94" t="s">
        <v>496</v>
      </c>
      <c r="O2001" s="94" t="s">
        <v>496</v>
      </c>
      <c r="P2001" s="174" t="s">
        <v>4356</v>
      </c>
      <c r="Q2001" s="92"/>
      <c r="R2001" s="90"/>
      <c r="S2001" s="90"/>
      <c r="T2001" s="95"/>
      <c r="U2001" s="90"/>
    </row>
    <row r="2002" spans="1:22" ht="66" hidden="1" customHeight="1" x14ac:dyDescent="0.25">
      <c r="A2002" s="113" t="s">
        <v>4320</v>
      </c>
      <c r="B2002" s="90" t="s">
        <v>10029</v>
      </c>
      <c r="C2002" s="155" t="s">
        <v>4339</v>
      </c>
      <c r="D2002" s="155" t="s">
        <v>4355</v>
      </c>
      <c r="E2002" s="157" t="s">
        <v>4341</v>
      </c>
      <c r="F2002" s="155" t="s">
        <v>629</v>
      </c>
      <c r="G2002" s="158" t="s">
        <v>75</v>
      </c>
      <c r="H2002" s="155" t="s">
        <v>3062</v>
      </c>
      <c r="I2002" s="158">
        <v>1</v>
      </c>
      <c r="J2002" s="155" t="s">
        <v>72</v>
      </c>
      <c r="K2002" s="158" t="s">
        <v>55</v>
      </c>
      <c r="L2002" s="190">
        <v>44652</v>
      </c>
      <c r="M2002" s="114">
        <f t="shared" si="30"/>
        <v>44681</v>
      </c>
      <c r="N2002" s="94" t="s">
        <v>496</v>
      </c>
      <c r="O2002" s="94" t="s">
        <v>496</v>
      </c>
      <c r="P2002" s="174" t="s">
        <v>4356</v>
      </c>
      <c r="Q2002" s="92"/>
      <c r="R2002" s="90"/>
      <c r="S2002" s="90"/>
      <c r="T2002" s="95"/>
      <c r="U2002" s="90"/>
    </row>
    <row r="2003" spans="1:22" ht="66" hidden="1" customHeight="1" x14ac:dyDescent="0.25">
      <c r="A2003" s="113" t="s">
        <v>4320</v>
      </c>
      <c r="B2003" s="90" t="s">
        <v>10029</v>
      </c>
      <c r="C2003" s="155" t="s">
        <v>4339</v>
      </c>
      <c r="D2003" s="155" t="s">
        <v>4355</v>
      </c>
      <c r="E2003" s="157" t="s">
        <v>4341</v>
      </c>
      <c r="F2003" s="155" t="s">
        <v>629</v>
      </c>
      <c r="G2003" s="158" t="s">
        <v>75</v>
      </c>
      <c r="H2003" s="155" t="s">
        <v>4345</v>
      </c>
      <c r="I2003" s="158">
        <v>1</v>
      </c>
      <c r="J2003" s="155" t="s">
        <v>72</v>
      </c>
      <c r="K2003" s="158" t="s">
        <v>55</v>
      </c>
      <c r="L2003" s="190">
        <v>44652</v>
      </c>
      <c r="M2003" s="114">
        <f t="shared" si="30"/>
        <v>44681</v>
      </c>
      <c r="N2003" s="94" t="s">
        <v>496</v>
      </c>
      <c r="O2003" s="94" t="s">
        <v>496</v>
      </c>
      <c r="P2003" s="174" t="s">
        <v>4356</v>
      </c>
      <c r="Q2003" s="92"/>
      <c r="R2003" s="90"/>
      <c r="S2003" s="90"/>
      <c r="T2003" s="95"/>
      <c r="U2003" s="90"/>
    </row>
    <row r="2004" spans="1:22" ht="66" hidden="1" customHeight="1" x14ac:dyDescent="0.25">
      <c r="A2004" s="113" t="s">
        <v>4320</v>
      </c>
      <c r="B2004" s="90" t="s">
        <v>10029</v>
      </c>
      <c r="C2004" s="155" t="s">
        <v>4339</v>
      </c>
      <c r="D2004" s="155" t="s">
        <v>4355</v>
      </c>
      <c r="E2004" s="157" t="s">
        <v>4341</v>
      </c>
      <c r="F2004" s="155" t="s">
        <v>629</v>
      </c>
      <c r="G2004" s="158" t="s">
        <v>75</v>
      </c>
      <c r="H2004" s="155" t="s">
        <v>4347</v>
      </c>
      <c r="I2004" s="158">
        <v>1</v>
      </c>
      <c r="J2004" s="155" t="s">
        <v>72</v>
      </c>
      <c r="K2004" s="158" t="s">
        <v>55</v>
      </c>
      <c r="L2004" s="190">
        <v>44652</v>
      </c>
      <c r="M2004" s="114">
        <f t="shared" si="30"/>
        <v>44681</v>
      </c>
      <c r="N2004" s="94" t="s">
        <v>496</v>
      </c>
      <c r="O2004" s="94" t="s">
        <v>496</v>
      </c>
      <c r="P2004" s="174" t="s">
        <v>4356</v>
      </c>
      <c r="Q2004" s="92"/>
      <c r="R2004" s="90"/>
      <c r="S2004" s="90"/>
      <c r="T2004" s="95"/>
      <c r="U2004" s="90"/>
    </row>
    <row r="2005" spans="1:22" ht="66" hidden="1" customHeight="1" x14ac:dyDescent="0.25">
      <c r="A2005" s="113" t="s">
        <v>4320</v>
      </c>
      <c r="B2005" s="90" t="s">
        <v>10029</v>
      </c>
      <c r="C2005" s="155" t="s">
        <v>4339</v>
      </c>
      <c r="D2005" s="155" t="s">
        <v>4355</v>
      </c>
      <c r="E2005" s="157" t="s">
        <v>4341</v>
      </c>
      <c r="F2005" s="155" t="s">
        <v>629</v>
      </c>
      <c r="G2005" s="158" t="s">
        <v>75</v>
      </c>
      <c r="H2005" s="155" t="s">
        <v>4349</v>
      </c>
      <c r="I2005" s="158">
        <v>1</v>
      </c>
      <c r="J2005" s="155" t="s">
        <v>72</v>
      </c>
      <c r="K2005" s="158" t="s">
        <v>55</v>
      </c>
      <c r="L2005" s="190">
        <v>44652</v>
      </c>
      <c r="M2005" s="114">
        <f t="shared" si="30"/>
        <v>44681</v>
      </c>
      <c r="N2005" s="94" t="s">
        <v>496</v>
      </c>
      <c r="O2005" s="94" t="s">
        <v>496</v>
      </c>
      <c r="P2005" s="174" t="s">
        <v>4356</v>
      </c>
      <c r="Q2005" s="92"/>
      <c r="R2005" s="90"/>
      <c r="S2005" s="90"/>
      <c r="T2005" s="95"/>
      <c r="U2005" s="90"/>
    </row>
    <row r="2006" spans="1:22" ht="66" hidden="1" customHeight="1" x14ac:dyDescent="0.25">
      <c r="A2006" s="113" t="s">
        <v>4320</v>
      </c>
      <c r="B2006" s="90" t="s">
        <v>10029</v>
      </c>
      <c r="C2006" s="155" t="s">
        <v>4339</v>
      </c>
      <c r="D2006" s="155" t="s">
        <v>4355</v>
      </c>
      <c r="E2006" s="157" t="s">
        <v>4341</v>
      </c>
      <c r="F2006" s="155" t="s">
        <v>629</v>
      </c>
      <c r="G2006" s="158" t="s">
        <v>75</v>
      </c>
      <c r="H2006" s="155" t="s">
        <v>4351</v>
      </c>
      <c r="I2006" s="158">
        <v>1</v>
      </c>
      <c r="J2006" s="155" t="s">
        <v>72</v>
      </c>
      <c r="K2006" s="158" t="s">
        <v>55</v>
      </c>
      <c r="L2006" s="190">
        <v>44652</v>
      </c>
      <c r="M2006" s="114">
        <f t="shared" si="30"/>
        <v>44681</v>
      </c>
      <c r="N2006" s="94" t="s">
        <v>496</v>
      </c>
      <c r="O2006" s="94" t="s">
        <v>496</v>
      </c>
      <c r="P2006" s="174" t="s">
        <v>4356</v>
      </c>
      <c r="Q2006" s="92"/>
      <c r="R2006" s="90"/>
      <c r="S2006" s="90"/>
      <c r="T2006" s="95"/>
      <c r="U2006" s="90"/>
    </row>
    <row r="2007" spans="1:22" ht="66" hidden="1" customHeight="1" x14ac:dyDescent="0.25">
      <c r="A2007" s="113" t="s">
        <v>4320</v>
      </c>
      <c r="B2007" s="90" t="s">
        <v>10029</v>
      </c>
      <c r="C2007" s="155" t="s">
        <v>4339</v>
      </c>
      <c r="D2007" s="155" t="s">
        <v>4355</v>
      </c>
      <c r="E2007" s="157" t="s">
        <v>4341</v>
      </c>
      <c r="F2007" s="155" t="s">
        <v>629</v>
      </c>
      <c r="G2007" s="158" t="s">
        <v>75</v>
      </c>
      <c r="H2007" s="155" t="s">
        <v>4353</v>
      </c>
      <c r="I2007" s="158">
        <v>1</v>
      </c>
      <c r="J2007" s="155" t="s">
        <v>72</v>
      </c>
      <c r="K2007" s="158" t="s">
        <v>55</v>
      </c>
      <c r="L2007" s="190">
        <v>44652</v>
      </c>
      <c r="M2007" s="114">
        <f t="shared" si="30"/>
        <v>44681</v>
      </c>
      <c r="N2007" s="94" t="s">
        <v>496</v>
      </c>
      <c r="O2007" s="94" t="s">
        <v>496</v>
      </c>
      <c r="P2007" s="174" t="s">
        <v>4356</v>
      </c>
      <c r="Q2007" s="92"/>
      <c r="R2007" s="90"/>
      <c r="S2007" s="90"/>
      <c r="T2007" s="95"/>
      <c r="U2007" s="90"/>
    </row>
    <row r="2008" spans="1:22" ht="66" hidden="1" customHeight="1" x14ac:dyDescent="0.25">
      <c r="A2008" s="89" t="s">
        <v>4357</v>
      </c>
      <c r="B2008" s="90" t="s">
        <v>9998</v>
      </c>
      <c r="C2008" s="91" t="s">
        <v>4358</v>
      </c>
      <c r="D2008" s="91" t="s">
        <v>4359</v>
      </c>
      <c r="E2008" s="92" t="s">
        <v>605</v>
      </c>
      <c r="F2008" s="90" t="s">
        <v>4360</v>
      </c>
      <c r="G2008" s="93" t="s">
        <v>75</v>
      </c>
      <c r="H2008" s="90"/>
      <c r="I2008" s="93" t="s">
        <v>53</v>
      </c>
      <c r="J2008" s="90" t="s">
        <v>72</v>
      </c>
      <c r="K2008" s="93" t="s">
        <v>55</v>
      </c>
      <c r="L2008" s="114">
        <v>43678</v>
      </c>
      <c r="M2008" s="114">
        <v>43707</v>
      </c>
      <c r="N2008" s="114">
        <v>43680</v>
      </c>
      <c r="O2008" s="114">
        <v>43681</v>
      </c>
      <c r="P2008" s="96" t="s">
        <v>4361</v>
      </c>
      <c r="Q2008" s="96"/>
      <c r="R2008" s="90" t="s">
        <v>792</v>
      </c>
      <c r="S2008" s="90"/>
      <c r="T2008" s="95" t="s">
        <v>75</v>
      </c>
      <c r="U2008" s="90"/>
    </row>
    <row r="2009" spans="1:22" ht="66" hidden="1" customHeight="1" x14ac:dyDescent="0.25">
      <c r="A2009" s="89" t="s">
        <v>4357</v>
      </c>
      <c r="B2009" s="90" t="s">
        <v>9998</v>
      </c>
      <c r="C2009" s="91" t="s">
        <v>4358</v>
      </c>
      <c r="D2009" s="91" t="s">
        <v>4362</v>
      </c>
      <c r="E2009" s="92" t="s">
        <v>605</v>
      </c>
      <c r="F2009" s="90" t="s">
        <v>4360</v>
      </c>
      <c r="G2009" s="93" t="s">
        <v>75</v>
      </c>
      <c r="H2009" s="90"/>
      <c r="I2009" s="93" t="s">
        <v>53</v>
      </c>
      <c r="J2009" s="90" t="s">
        <v>72</v>
      </c>
      <c r="K2009" s="93" t="s">
        <v>55</v>
      </c>
      <c r="L2009" s="114">
        <v>43862</v>
      </c>
      <c r="M2009" s="114">
        <v>43889</v>
      </c>
      <c r="N2009" s="114">
        <v>43862</v>
      </c>
      <c r="O2009" s="114">
        <v>43863</v>
      </c>
      <c r="P2009" s="96" t="s">
        <v>4363</v>
      </c>
      <c r="Q2009" s="96"/>
      <c r="R2009" s="90" t="s">
        <v>4364</v>
      </c>
      <c r="S2009" s="90"/>
      <c r="T2009" s="95" t="s">
        <v>66</v>
      </c>
      <c r="U2009" s="90"/>
    </row>
    <row r="2010" spans="1:22" ht="66" hidden="1" customHeight="1" x14ac:dyDescent="0.25">
      <c r="A2010" s="89" t="s">
        <v>4357</v>
      </c>
      <c r="B2010" s="90" t="s">
        <v>9998</v>
      </c>
      <c r="C2010" s="91" t="s">
        <v>4358</v>
      </c>
      <c r="D2010" s="91" t="s">
        <v>4365</v>
      </c>
      <c r="E2010" s="92" t="s">
        <v>605</v>
      </c>
      <c r="F2010" s="90" t="s">
        <v>528</v>
      </c>
      <c r="G2010" s="93" t="s">
        <v>172</v>
      </c>
      <c r="H2010" s="90"/>
      <c r="I2010" s="93" t="s">
        <v>53</v>
      </c>
      <c r="J2010" s="90" t="s">
        <v>72</v>
      </c>
      <c r="K2010" s="93" t="s">
        <v>55</v>
      </c>
      <c r="L2010" s="114">
        <v>43678</v>
      </c>
      <c r="M2010" s="114">
        <v>43707</v>
      </c>
      <c r="N2010" s="114">
        <v>43680</v>
      </c>
      <c r="O2010" s="114">
        <v>43688</v>
      </c>
      <c r="P2010" s="96" t="s">
        <v>4366</v>
      </c>
      <c r="Q2010" s="96"/>
      <c r="R2010" s="90" t="s">
        <v>1759</v>
      </c>
      <c r="S2010" s="90"/>
      <c r="T2010" s="95" t="s">
        <v>75</v>
      </c>
      <c r="U2010" s="90"/>
    </row>
    <row r="2011" spans="1:22" ht="66" hidden="1" customHeight="1" x14ac:dyDescent="0.25">
      <c r="A2011" s="89" t="s">
        <v>4357</v>
      </c>
      <c r="B2011" s="90" t="s">
        <v>9998</v>
      </c>
      <c r="C2011" s="91" t="s">
        <v>4358</v>
      </c>
      <c r="D2011" s="91" t="s">
        <v>4367</v>
      </c>
      <c r="E2011" s="92" t="s">
        <v>605</v>
      </c>
      <c r="F2011" s="90" t="s">
        <v>528</v>
      </c>
      <c r="G2011" s="93" t="s">
        <v>172</v>
      </c>
      <c r="H2011" s="90"/>
      <c r="I2011" s="93" t="s">
        <v>53</v>
      </c>
      <c r="J2011" s="90" t="s">
        <v>72</v>
      </c>
      <c r="K2011" s="93" t="s">
        <v>55</v>
      </c>
      <c r="L2011" s="114">
        <v>43770</v>
      </c>
      <c r="M2011" s="114">
        <v>43799</v>
      </c>
      <c r="N2011" s="114">
        <v>43785</v>
      </c>
      <c r="O2011" s="114">
        <v>43792</v>
      </c>
      <c r="P2011" s="96" t="s">
        <v>4368</v>
      </c>
      <c r="Q2011" s="96"/>
      <c r="R2011" s="90" t="s">
        <v>4369</v>
      </c>
      <c r="S2011" s="90"/>
      <c r="T2011" s="95" t="s">
        <v>75</v>
      </c>
      <c r="U2011" s="90"/>
    </row>
    <row r="2012" spans="1:22" ht="66" hidden="1" customHeight="1" x14ac:dyDescent="0.25">
      <c r="A2012" s="89" t="s">
        <v>4357</v>
      </c>
      <c r="B2012" s="90" t="s">
        <v>9998</v>
      </c>
      <c r="C2012" s="91" t="s">
        <v>4358</v>
      </c>
      <c r="D2012" s="91" t="s">
        <v>4370</v>
      </c>
      <c r="E2012" s="92" t="s">
        <v>605</v>
      </c>
      <c r="F2012" s="90" t="s">
        <v>528</v>
      </c>
      <c r="G2012" s="93" t="s">
        <v>172</v>
      </c>
      <c r="H2012" s="90"/>
      <c r="I2012" s="93" t="s">
        <v>53</v>
      </c>
      <c r="J2012" s="90" t="s">
        <v>72</v>
      </c>
      <c r="K2012" s="93" t="s">
        <v>55</v>
      </c>
      <c r="L2012" s="114">
        <v>43862</v>
      </c>
      <c r="M2012" s="114">
        <v>43889</v>
      </c>
      <c r="N2012" s="114">
        <v>43862</v>
      </c>
      <c r="O2012" s="114">
        <v>43863</v>
      </c>
      <c r="P2012" s="96" t="s">
        <v>4371</v>
      </c>
      <c r="Q2012" s="96"/>
      <c r="R2012" s="90" t="s">
        <v>4364</v>
      </c>
      <c r="S2012" s="90"/>
      <c r="T2012" s="95" t="s">
        <v>66</v>
      </c>
      <c r="U2012" s="90"/>
    </row>
    <row r="2013" spans="1:22" ht="66" hidden="1" customHeight="1" x14ac:dyDescent="0.25">
      <c r="A2013" s="89" t="s">
        <v>4357</v>
      </c>
      <c r="B2013" s="90" t="s">
        <v>9998</v>
      </c>
      <c r="C2013" s="91" t="s">
        <v>4358</v>
      </c>
      <c r="D2013" s="91" t="s">
        <v>4372</v>
      </c>
      <c r="E2013" s="92" t="s">
        <v>605</v>
      </c>
      <c r="F2013" s="90" t="s">
        <v>528</v>
      </c>
      <c r="G2013" s="93" t="s">
        <v>172</v>
      </c>
      <c r="H2013" s="90"/>
      <c r="I2013" s="93" t="s">
        <v>53</v>
      </c>
      <c r="J2013" s="90" t="s">
        <v>72</v>
      </c>
      <c r="K2013" s="93" t="s">
        <v>55</v>
      </c>
      <c r="L2013" s="114">
        <v>43952</v>
      </c>
      <c r="M2013" s="114">
        <v>43981</v>
      </c>
      <c r="N2013" s="114">
        <v>43967</v>
      </c>
      <c r="O2013" s="114">
        <v>43967</v>
      </c>
      <c r="P2013" s="96" t="s">
        <v>4373</v>
      </c>
      <c r="Q2013" s="96"/>
      <c r="R2013" s="90" t="s">
        <v>4374</v>
      </c>
      <c r="S2013" s="90"/>
      <c r="T2013" s="95" t="s">
        <v>66</v>
      </c>
      <c r="U2013" s="90"/>
      <c r="V2013" s="132"/>
    </row>
    <row r="2014" spans="1:22" ht="66" hidden="1" customHeight="1" x14ac:dyDescent="0.25">
      <c r="A2014" s="89" t="s">
        <v>4357</v>
      </c>
      <c r="B2014" s="90" t="s">
        <v>9998</v>
      </c>
      <c r="C2014" s="91" t="s">
        <v>4358</v>
      </c>
      <c r="D2014" s="91" t="s">
        <v>4375</v>
      </c>
      <c r="E2014" s="92" t="s">
        <v>605</v>
      </c>
      <c r="F2014" s="90" t="s">
        <v>1321</v>
      </c>
      <c r="G2014" s="93" t="s">
        <v>172</v>
      </c>
      <c r="H2014" s="90"/>
      <c r="I2014" s="93" t="s">
        <v>53</v>
      </c>
      <c r="J2014" s="90" t="s">
        <v>72</v>
      </c>
      <c r="K2014" s="93" t="s">
        <v>55</v>
      </c>
      <c r="L2014" s="114">
        <v>43678</v>
      </c>
      <c r="M2014" s="114">
        <v>43707</v>
      </c>
      <c r="N2014" s="114">
        <v>43680</v>
      </c>
      <c r="O2014" s="114">
        <v>43688</v>
      </c>
      <c r="P2014" s="96" t="s">
        <v>4376</v>
      </c>
      <c r="Q2014" s="96"/>
      <c r="R2014" s="90" t="s">
        <v>4377</v>
      </c>
      <c r="S2014" s="90"/>
      <c r="T2014" s="95" t="s">
        <v>75</v>
      </c>
      <c r="U2014" s="90"/>
    </row>
    <row r="2015" spans="1:22" ht="66" hidden="1" customHeight="1" x14ac:dyDescent="0.25">
      <c r="A2015" s="89" t="s">
        <v>4357</v>
      </c>
      <c r="B2015" s="90" t="s">
        <v>9998</v>
      </c>
      <c r="C2015" s="91" t="s">
        <v>4358</v>
      </c>
      <c r="D2015" s="91" t="s">
        <v>4378</v>
      </c>
      <c r="E2015" s="92" t="s">
        <v>605</v>
      </c>
      <c r="F2015" s="90" t="s">
        <v>1321</v>
      </c>
      <c r="G2015" s="93" t="s">
        <v>172</v>
      </c>
      <c r="H2015" s="90"/>
      <c r="I2015" s="93" t="s">
        <v>53</v>
      </c>
      <c r="J2015" s="90" t="s">
        <v>72</v>
      </c>
      <c r="K2015" s="93" t="s">
        <v>55</v>
      </c>
      <c r="L2015" s="114">
        <v>43770</v>
      </c>
      <c r="M2015" s="114">
        <v>43799</v>
      </c>
      <c r="N2015" s="114">
        <v>43785</v>
      </c>
      <c r="O2015" s="114">
        <v>43792</v>
      </c>
      <c r="P2015" s="96" t="s">
        <v>4379</v>
      </c>
      <c r="Q2015" s="96"/>
      <c r="R2015" s="90" t="s">
        <v>4369</v>
      </c>
      <c r="S2015" s="90"/>
      <c r="T2015" s="95" t="s">
        <v>75</v>
      </c>
      <c r="U2015" s="90"/>
    </row>
    <row r="2016" spans="1:22" ht="66" hidden="1" customHeight="1" x14ac:dyDescent="0.25">
      <c r="A2016" s="89" t="s">
        <v>4357</v>
      </c>
      <c r="B2016" s="90" t="s">
        <v>9998</v>
      </c>
      <c r="C2016" s="91" t="s">
        <v>4358</v>
      </c>
      <c r="D2016" s="91" t="s">
        <v>4380</v>
      </c>
      <c r="E2016" s="92" t="s">
        <v>605</v>
      </c>
      <c r="F2016" s="90" t="s">
        <v>1321</v>
      </c>
      <c r="G2016" s="93" t="s">
        <v>172</v>
      </c>
      <c r="H2016" s="90"/>
      <c r="I2016" s="93" t="s">
        <v>53</v>
      </c>
      <c r="J2016" s="90" t="s">
        <v>72</v>
      </c>
      <c r="K2016" s="93" t="s">
        <v>55</v>
      </c>
      <c r="L2016" s="114">
        <v>43862</v>
      </c>
      <c r="M2016" s="114">
        <v>43889</v>
      </c>
      <c r="N2016" s="114">
        <v>43862</v>
      </c>
      <c r="O2016" s="114">
        <v>43863</v>
      </c>
      <c r="P2016" s="96" t="s">
        <v>1463</v>
      </c>
      <c r="Q2016" s="96"/>
      <c r="R2016" s="90" t="s">
        <v>2825</v>
      </c>
      <c r="S2016" s="90"/>
      <c r="T2016" s="95" t="s">
        <v>66</v>
      </c>
      <c r="U2016" s="90"/>
    </row>
    <row r="2017" spans="1:22" ht="66" hidden="1" customHeight="1" x14ac:dyDescent="0.25">
      <c r="A2017" s="89" t="s">
        <v>4357</v>
      </c>
      <c r="B2017" s="90" t="s">
        <v>9998</v>
      </c>
      <c r="C2017" s="91" t="s">
        <v>4358</v>
      </c>
      <c r="D2017" s="91" t="s">
        <v>4381</v>
      </c>
      <c r="E2017" s="92" t="s">
        <v>605</v>
      </c>
      <c r="F2017" s="90" t="s">
        <v>1321</v>
      </c>
      <c r="G2017" s="93" t="s">
        <v>172</v>
      </c>
      <c r="H2017" s="90"/>
      <c r="I2017" s="93" t="s">
        <v>53</v>
      </c>
      <c r="J2017" s="90" t="s">
        <v>72</v>
      </c>
      <c r="K2017" s="93" t="s">
        <v>55</v>
      </c>
      <c r="L2017" s="114">
        <v>43952</v>
      </c>
      <c r="M2017" s="114">
        <v>43981</v>
      </c>
      <c r="N2017" s="114">
        <v>43967</v>
      </c>
      <c r="O2017" s="114">
        <v>43967</v>
      </c>
      <c r="P2017" s="96" t="s">
        <v>1463</v>
      </c>
      <c r="Q2017" s="96"/>
      <c r="R2017" s="90" t="s">
        <v>4374</v>
      </c>
      <c r="S2017" s="90"/>
      <c r="T2017" s="95" t="s">
        <v>66</v>
      </c>
      <c r="U2017" s="90"/>
      <c r="V2017" s="132"/>
    </row>
    <row r="2018" spans="1:22" ht="66" hidden="1" customHeight="1" x14ac:dyDescent="0.25">
      <c r="A2018" s="89" t="s">
        <v>4357</v>
      </c>
      <c r="B2018" s="90" t="s">
        <v>9998</v>
      </c>
      <c r="C2018" s="91" t="s">
        <v>4358</v>
      </c>
      <c r="D2018" s="91" t="s">
        <v>4382</v>
      </c>
      <c r="E2018" s="92" t="s">
        <v>605</v>
      </c>
      <c r="F2018" s="90" t="s">
        <v>320</v>
      </c>
      <c r="G2018" s="93" t="s">
        <v>172</v>
      </c>
      <c r="H2018" s="90"/>
      <c r="I2018" s="93" t="s">
        <v>53</v>
      </c>
      <c r="J2018" s="90" t="s">
        <v>72</v>
      </c>
      <c r="K2018" s="93" t="s">
        <v>55</v>
      </c>
      <c r="L2018" s="114">
        <v>43678</v>
      </c>
      <c r="M2018" s="114">
        <v>43707</v>
      </c>
      <c r="N2018" s="114">
        <v>43680</v>
      </c>
      <c r="O2018" s="114">
        <v>43688</v>
      </c>
      <c r="P2018" s="96" t="s">
        <v>1428</v>
      </c>
      <c r="Q2018" s="96"/>
      <c r="R2018" s="90" t="s">
        <v>4383</v>
      </c>
      <c r="S2018" s="90"/>
      <c r="T2018" s="95" t="s">
        <v>75</v>
      </c>
      <c r="U2018" s="90"/>
    </row>
    <row r="2019" spans="1:22" ht="66" hidden="1" customHeight="1" x14ac:dyDescent="0.25">
      <c r="A2019" s="89" t="s">
        <v>4357</v>
      </c>
      <c r="B2019" s="90" t="s">
        <v>9998</v>
      </c>
      <c r="C2019" s="91" t="s">
        <v>4358</v>
      </c>
      <c r="D2019" s="91" t="s">
        <v>4384</v>
      </c>
      <c r="E2019" s="92" t="s">
        <v>605</v>
      </c>
      <c r="F2019" s="90" t="s">
        <v>320</v>
      </c>
      <c r="G2019" s="93" t="s">
        <v>172</v>
      </c>
      <c r="H2019" s="90"/>
      <c r="I2019" s="93" t="s">
        <v>53</v>
      </c>
      <c r="J2019" s="90" t="s">
        <v>72</v>
      </c>
      <c r="K2019" s="93" t="s">
        <v>55</v>
      </c>
      <c r="L2019" s="114">
        <v>43770</v>
      </c>
      <c r="M2019" s="114">
        <v>43799</v>
      </c>
      <c r="N2019" s="114">
        <v>43786</v>
      </c>
      <c r="O2019" s="114">
        <v>43776</v>
      </c>
      <c r="P2019" s="96" t="s">
        <v>1428</v>
      </c>
      <c r="Q2019" s="96"/>
      <c r="R2019" s="90" t="s">
        <v>4385</v>
      </c>
      <c r="S2019" s="90"/>
      <c r="T2019" s="95" t="s">
        <v>75</v>
      </c>
      <c r="U2019" s="90"/>
    </row>
    <row r="2020" spans="1:22" ht="66" hidden="1" customHeight="1" x14ac:dyDescent="0.25">
      <c r="A2020" s="89" t="s">
        <v>4357</v>
      </c>
      <c r="B2020" s="90" t="s">
        <v>9998</v>
      </c>
      <c r="C2020" s="91" t="s">
        <v>4358</v>
      </c>
      <c r="D2020" s="91" t="s">
        <v>4386</v>
      </c>
      <c r="E2020" s="92" t="s">
        <v>605</v>
      </c>
      <c r="F2020" s="90" t="s">
        <v>320</v>
      </c>
      <c r="G2020" s="93" t="s">
        <v>172</v>
      </c>
      <c r="H2020" s="90"/>
      <c r="I2020" s="93" t="s">
        <v>53</v>
      </c>
      <c r="J2020" s="90" t="s">
        <v>72</v>
      </c>
      <c r="K2020" s="93" t="s">
        <v>55</v>
      </c>
      <c r="L2020" s="114">
        <v>43862</v>
      </c>
      <c r="M2020" s="114">
        <v>43889</v>
      </c>
      <c r="N2020" s="114">
        <v>43862</v>
      </c>
      <c r="O2020" s="114">
        <v>43863</v>
      </c>
      <c r="P2020" s="96" t="s">
        <v>4387</v>
      </c>
      <c r="Q2020" s="96"/>
      <c r="R2020" s="90" t="s">
        <v>4388</v>
      </c>
      <c r="S2020" s="90"/>
      <c r="T2020" s="95" t="s">
        <v>66</v>
      </c>
      <c r="U2020" s="90"/>
    </row>
    <row r="2021" spans="1:22" ht="66" hidden="1" customHeight="1" x14ac:dyDescent="0.25">
      <c r="A2021" s="89" t="s">
        <v>4357</v>
      </c>
      <c r="B2021" s="90" t="s">
        <v>9998</v>
      </c>
      <c r="C2021" s="91" t="s">
        <v>4358</v>
      </c>
      <c r="D2021" s="91" t="s">
        <v>4389</v>
      </c>
      <c r="E2021" s="92" t="s">
        <v>605</v>
      </c>
      <c r="F2021" s="90" t="s">
        <v>320</v>
      </c>
      <c r="G2021" s="93" t="s">
        <v>172</v>
      </c>
      <c r="H2021" s="90"/>
      <c r="I2021" s="93" t="s">
        <v>53</v>
      </c>
      <c r="J2021" s="90" t="s">
        <v>72</v>
      </c>
      <c r="K2021" s="93" t="s">
        <v>55</v>
      </c>
      <c r="L2021" s="114">
        <v>43952</v>
      </c>
      <c r="M2021" s="114">
        <v>43981</v>
      </c>
      <c r="N2021" s="114">
        <v>43967</v>
      </c>
      <c r="O2021" s="114">
        <v>43968</v>
      </c>
      <c r="P2021" s="96" t="s">
        <v>4390</v>
      </c>
      <c r="Q2021" s="96"/>
      <c r="R2021" s="90" t="s">
        <v>4391</v>
      </c>
      <c r="S2021" s="90"/>
      <c r="T2021" s="95" t="s">
        <v>66</v>
      </c>
      <c r="U2021" s="90"/>
      <c r="V2021" s="132"/>
    </row>
    <row r="2022" spans="1:22" ht="66" hidden="1" customHeight="1" x14ac:dyDescent="0.25">
      <c r="A2022" s="89" t="s">
        <v>4357</v>
      </c>
      <c r="B2022" s="90" t="s">
        <v>9998</v>
      </c>
      <c r="C2022" s="91" t="s">
        <v>4358</v>
      </c>
      <c r="D2022" s="91" t="s">
        <v>4392</v>
      </c>
      <c r="E2022" s="92" t="s">
        <v>605</v>
      </c>
      <c r="F2022" s="90" t="s">
        <v>502</v>
      </c>
      <c r="G2022" s="93" t="s">
        <v>172</v>
      </c>
      <c r="H2022" s="90"/>
      <c r="I2022" s="93" t="s">
        <v>53</v>
      </c>
      <c r="J2022" s="90" t="s">
        <v>72</v>
      </c>
      <c r="K2022" s="93" t="s">
        <v>55</v>
      </c>
      <c r="L2022" s="114">
        <v>43678</v>
      </c>
      <c r="M2022" s="114">
        <v>43707</v>
      </c>
      <c r="N2022" s="114">
        <v>43680</v>
      </c>
      <c r="O2022" s="114">
        <v>43688</v>
      </c>
      <c r="P2022" s="96" t="s">
        <v>4393</v>
      </c>
      <c r="Q2022" s="96"/>
      <c r="R2022" s="90" t="s">
        <v>4394</v>
      </c>
      <c r="S2022" s="90"/>
      <c r="T2022" s="95" t="s">
        <v>75</v>
      </c>
      <c r="U2022" s="90"/>
    </row>
    <row r="2023" spans="1:22" ht="66" hidden="1" customHeight="1" x14ac:dyDescent="0.25">
      <c r="A2023" s="89" t="s">
        <v>4357</v>
      </c>
      <c r="B2023" s="90" t="s">
        <v>9998</v>
      </c>
      <c r="C2023" s="91" t="s">
        <v>4358</v>
      </c>
      <c r="D2023" s="91" t="s">
        <v>4395</v>
      </c>
      <c r="E2023" s="92" t="s">
        <v>605</v>
      </c>
      <c r="F2023" s="90" t="s">
        <v>502</v>
      </c>
      <c r="G2023" s="93" t="s">
        <v>172</v>
      </c>
      <c r="H2023" s="90"/>
      <c r="I2023" s="93" t="s">
        <v>53</v>
      </c>
      <c r="J2023" s="90" t="s">
        <v>72</v>
      </c>
      <c r="K2023" s="93" t="s">
        <v>55</v>
      </c>
      <c r="L2023" s="114">
        <v>43770</v>
      </c>
      <c r="M2023" s="114">
        <v>43799</v>
      </c>
      <c r="N2023" s="114">
        <v>43785</v>
      </c>
      <c r="O2023" s="114">
        <v>43785</v>
      </c>
      <c r="P2023" s="96" t="s">
        <v>4396</v>
      </c>
      <c r="Q2023" s="96"/>
      <c r="R2023" s="90" t="s">
        <v>4397</v>
      </c>
      <c r="S2023" s="90"/>
      <c r="T2023" s="95" t="s">
        <v>75</v>
      </c>
      <c r="U2023" s="90"/>
    </row>
    <row r="2024" spans="1:22" ht="66" hidden="1" customHeight="1" x14ac:dyDescent="0.25">
      <c r="A2024" s="89" t="s">
        <v>4357</v>
      </c>
      <c r="B2024" s="90" t="s">
        <v>9998</v>
      </c>
      <c r="C2024" s="91" t="s">
        <v>4358</v>
      </c>
      <c r="D2024" s="91" t="s">
        <v>4398</v>
      </c>
      <c r="E2024" s="92" t="s">
        <v>605</v>
      </c>
      <c r="F2024" s="90" t="s">
        <v>502</v>
      </c>
      <c r="G2024" s="93" t="s">
        <v>172</v>
      </c>
      <c r="H2024" s="90"/>
      <c r="I2024" s="93" t="s">
        <v>53</v>
      </c>
      <c r="J2024" s="90" t="s">
        <v>72</v>
      </c>
      <c r="K2024" s="93" t="s">
        <v>55</v>
      </c>
      <c r="L2024" s="114">
        <v>43862</v>
      </c>
      <c r="M2024" s="114">
        <v>43889</v>
      </c>
      <c r="N2024" s="114">
        <v>43862</v>
      </c>
      <c r="O2024" s="114">
        <v>43863</v>
      </c>
      <c r="P2024" s="96" t="s">
        <v>4399</v>
      </c>
      <c r="Q2024" s="96"/>
      <c r="R2024" s="90" t="s">
        <v>4400</v>
      </c>
      <c r="S2024" s="90"/>
      <c r="T2024" s="95" t="s">
        <v>66</v>
      </c>
      <c r="U2024" s="90"/>
    </row>
    <row r="2025" spans="1:22" ht="66" hidden="1" customHeight="1" x14ac:dyDescent="0.25">
      <c r="A2025" s="89" t="s">
        <v>4357</v>
      </c>
      <c r="B2025" s="90" t="s">
        <v>9998</v>
      </c>
      <c r="C2025" s="91" t="s">
        <v>4358</v>
      </c>
      <c r="D2025" s="91" t="s">
        <v>4401</v>
      </c>
      <c r="E2025" s="92" t="s">
        <v>605</v>
      </c>
      <c r="F2025" s="90" t="s">
        <v>502</v>
      </c>
      <c r="G2025" s="93" t="s">
        <v>172</v>
      </c>
      <c r="H2025" s="90"/>
      <c r="I2025" s="93" t="s">
        <v>53</v>
      </c>
      <c r="J2025" s="90" t="s">
        <v>72</v>
      </c>
      <c r="K2025" s="93" t="s">
        <v>55</v>
      </c>
      <c r="L2025" s="114">
        <v>43952</v>
      </c>
      <c r="M2025" s="114">
        <v>43981</v>
      </c>
      <c r="N2025" s="114">
        <v>43967</v>
      </c>
      <c r="O2025" s="114">
        <v>43967</v>
      </c>
      <c r="P2025" s="96" t="s">
        <v>4402</v>
      </c>
      <c r="Q2025" s="96"/>
      <c r="R2025" s="90" t="s">
        <v>4403</v>
      </c>
      <c r="S2025" s="90"/>
      <c r="T2025" s="95" t="s">
        <v>66</v>
      </c>
      <c r="U2025" s="90"/>
      <c r="V2025" s="132"/>
    </row>
    <row r="2026" spans="1:22" ht="66" hidden="1" customHeight="1" x14ac:dyDescent="0.25">
      <c r="A2026" s="89" t="s">
        <v>4357</v>
      </c>
      <c r="B2026" s="90" t="s">
        <v>9998</v>
      </c>
      <c r="C2026" s="91" t="s">
        <v>4358</v>
      </c>
      <c r="D2026" s="91" t="s">
        <v>4404</v>
      </c>
      <c r="E2026" s="92" t="s">
        <v>605</v>
      </c>
      <c r="F2026" s="90" t="s">
        <v>4405</v>
      </c>
      <c r="G2026" s="93" t="s">
        <v>172</v>
      </c>
      <c r="H2026" s="90"/>
      <c r="I2026" s="93" t="s">
        <v>53</v>
      </c>
      <c r="J2026" s="90" t="s">
        <v>72</v>
      </c>
      <c r="K2026" s="93" t="s">
        <v>55</v>
      </c>
      <c r="L2026" s="114">
        <v>43678</v>
      </c>
      <c r="M2026" s="114">
        <v>43707</v>
      </c>
      <c r="N2026" s="114">
        <v>43680</v>
      </c>
      <c r="O2026" s="114">
        <v>43688</v>
      </c>
      <c r="P2026" s="96" t="s">
        <v>4406</v>
      </c>
      <c r="Q2026" s="96"/>
      <c r="R2026" s="90" t="s">
        <v>4394</v>
      </c>
      <c r="S2026" s="90"/>
      <c r="T2026" s="95" t="s">
        <v>75</v>
      </c>
      <c r="U2026" s="90"/>
    </row>
    <row r="2027" spans="1:22" ht="66" hidden="1" customHeight="1" x14ac:dyDescent="0.25">
      <c r="A2027" s="89" t="s">
        <v>4357</v>
      </c>
      <c r="B2027" s="90" t="s">
        <v>9998</v>
      </c>
      <c r="C2027" s="91" t="s">
        <v>4358</v>
      </c>
      <c r="D2027" s="91" t="s">
        <v>4407</v>
      </c>
      <c r="E2027" s="92" t="s">
        <v>605</v>
      </c>
      <c r="F2027" s="90" t="s">
        <v>4405</v>
      </c>
      <c r="G2027" s="93" t="s">
        <v>172</v>
      </c>
      <c r="H2027" s="90"/>
      <c r="I2027" s="93" t="s">
        <v>53</v>
      </c>
      <c r="J2027" s="90" t="s">
        <v>72</v>
      </c>
      <c r="K2027" s="93" t="s">
        <v>55</v>
      </c>
      <c r="L2027" s="114">
        <v>43770</v>
      </c>
      <c r="M2027" s="114">
        <v>43799</v>
      </c>
      <c r="N2027" s="114">
        <v>43775</v>
      </c>
      <c r="O2027" s="114">
        <v>43775</v>
      </c>
      <c r="P2027" s="96" t="s">
        <v>4408</v>
      </c>
      <c r="Q2027" s="96"/>
      <c r="R2027" s="90" t="s">
        <v>4409</v>
      </c>
      <c r="S2027" s="90"/>
      <c r="T2027" s="95" t="s">
        <v>75</v>
      </c>
      <c r="U2027" s="90"/>
    </row>
    <row r="2028" spans="1:22" ht="66" hidden="1" customHeight="1" x14ac:dyDescent="0.25">
      <c r="A2028" s="89" t="s">
        <v>4357</v>
      </c>
      <c r="B2028" s="90" t="s">
        <v>9998</v>
      </c>
      <c r="C2028" s="91" t="s">
        <v>4358</v>
      </c>
      <c r="D2028" s="91" t="s">
        <v>4410</v>
      </c>
      <c r="E2028" s="92" t="s">
        <v>605</v>
      </c>
      <c r="F2028" s="90" t="s">
        <v>4405</v>
      </c>
      <c r="G2028" s="93" t="s">
        <v>172</v>
      </c>
      <c r="H2028" s="90"/>
      <c r="I2028" s="93" t="s">
        <v>53</v>
      </c>
      <c r="J2028" s="90" t="s">
        <v>72</v>
      </c>
      <c r="K2028" s="93" t="s">
        <v>55</v>
      </c>
      <c r="L2028" s="114">
        <v>43862</v>
      </c>
      <c r="M2028" s="114">
        <v>43889</v>
      </c>
      <c r="N2028" s="114">
        <v>43862</v>
      </c>
      <c r="O2028" s="114">
        <v>43863</v>
      </c>
      <c r="P2028" s="96" t="s">
        <v>4411</v>
      </c>
      <c r="Q2028" s="96"/>
      <c r="R2028" s="90" t="s">
        <v>4400</v>
      </c>
      <c r="S2028" s="90"/>
      <c r="T2028" s="95" t="s">
        <v>66</v>
      </c>
      <c r="U2028" s="90"/>
    </row>
    <row r="2029" spans="1:22" ht="66" hidden="1" customHeight="1" x14ac:dyDescent="0.25">
      <c r="A2029" s="89" t="s">
        <v>4357</v>
      </c>
      <c r="B2029" s="90" t="s">
        <v>9998</v>
      </c>
      <c r="C2029" s="91" t="s">
        <v>4358</v>
      </c>
      <c r="D2029" s="91" t="s">
        <v>4412</v>
      </c>
      <c r="E2029" s="92" t="s">
        <v>605</v>
      </c>
      <c r="F2029" s="90" t="s">
        <v>4405</v>
      </c>
      <c r="G2029" s="93" t="s">
        <v>172</v>
      </c>
      <c r="H2029" s="90"/>
      <c r="I2029" s="93" t="s">
        <v>53</v>
      </c>
      <c r="J2029" s="90" t="s">
        <v>72</v>
      </c>
      <c r="K2029" s="93" t="s">
        <v>55</v>
      </c>
      <c r="L2029" s="114">
        <v>43952</v>
      </c>
      <c r="M2029" s="114">
        <v>43981</v>
      </c>
      <c r="N2029" s="114">
        <v>43967</v>
      </c>
      <c r="O2029" s="114">
        <v>43968</v>
      </c>
      <c r="P2029" s="96" t="s">
        <v>4413</v>
      </c>
      <c r="Q2029" s="96"/>
      <c r="R2029" s="90" t="s">
        <v>4414</v>
      </c>
      <c r="S2029" s="90"/>
      <c r="T2029" s="95" t="s">
        <v>66</v>
      </c>
      <c r="U2029" s="90"/>
      <c r="V2029" s="132"/>
    </row>
    <row r="2030" spans="1:22" ht="66" hidden="1" customHeight="1" x14ac:dyDescent="0.25">
      <c r="A2030" s="89" t="s">
        <v>4357</v>
      </c>
      <c r="B2030" s="90" t="s">
        <v>9998</v>
      </c>
      <c r="C2030" s="91" t="s">
        <v>4358</v>
      </c>
      <c r="D2030" s="91" t="s">
        <v>4415</v>
      </c>
      <c r="E2030" s="92" t="s">
        <v>605</v>
      </c>
      <c r="F2030" s="90" t="s">
        <v>4416</v>
      </c>
      <c r="G2030" s="93" t="s">
        <v>75</v>
      </c>
      <c r="H2030" s="90"/>
      <c r="I2030" s="93" t="s">
        <v>53</v>
      </c>
      <c r="J2030" s="90" t="s">
        <v>72</v>
      </c>
      <c r="K2030" s="93" t="s">
        <v>55</v>
      </c>
      <c r="L2030" s="114">
        <v>43678</v>
      </c>
      <c r="M2030" s="114">
        <v>43707</v>
      </c>
      <c r="N2030" s="114">
        <v>43744</v>
      </c>
      <c r="O2030" s="114">
        <v>43744</v>
      </c>
      <c r="P2030" s="96" t="s">
        <v>4417</v>
      </c>
      <c r="Q2030" s="96"/>
      <c r="R2030" s="90" t="s">
        <v>4418</v>
      </c>
      <c r="S2030" s="90"/>
      <c r="T2030" s="95" t="s">
        <v>75</v>
      </c>
      <c r="U2030" s="90"/>
    </row>
    <row r="2031" spans="1:22" ht="66" hidden="1" customHeight="1" x14ac:dyDescent="0.25">
      <c r="A2031" s="89" t="s">
        <v>4357</v>
      </c>
      <c r="B2031" s="90" t="s">
        <v>9998</v>
      </c>
      <c r="C2031" s="91" t="s">
        <v>4358</v>
      </c>
      <c r="D2031" s="91" t="s">
        <v>4419</v>
      </c>
      <c r="E2031" s="92" t="s">
        <v>605</v>
      </c>
      <c r="F2031" s="90" t="s">
        <v>4416</v>
      </c>
      <c r="G2031" s="93" t="s">
        <v>75</v>
      </c>
      <c r="H2031" s="90"/>
      <c r="I2031" s="93" t="s">
        <v>53</v>
      </c>
      <c r="J2031" s="90" t="s">
        <v>72</v>
      </c>
      <c r="K2031" s="93" t="s">
        <v>55</v>
      </c>
      <c r="L2031" s="114">
        <v>43891</v>
      </c>
      <c r="M2031" s="114">
        <v>43921</v>
      </c>
      <c r="N2031" s="114">
        <v>43870</v>
      </c>
      <c r="O2031" s="114">
        <v>43870</v>
      </c>
      <c r="P2031" s="96" t="s">
        <v>4420</v>
      </c>
      <c r="Q2031" s="96"/>
      <c r="R2031" s="90" t="s">
        <v>1988</v>
      </c>
      <c r="S2031" s="90"/>
      <c r="T2031" s="95" t="s">
        <v>66</v>
      </c>
      <c r="U2031" s="90"/>
      <c r="V2031" s="132"/>
    </row>
    <row r="2032" spans="1:22" ht="66" hidden="1" customHeight="1" x14ac:dyDescent="0.25">
      <c r="A2032" s="89" t="s">
        <v>4357</v>
      </c>
      <c r="B2032" s="90" t="s">
        <v>9998</v>
      </c>
      <c r="C2032" s="91" t="s">
        <v>4358</v>
      </c>
      <c r="D2032" s="91" t="s">
        <v>4421</v>
      </c>
      <c r="E2032" s="92" t="s">
        <v>605</v>
      </c>
      <c r="F2032" s="90" t="s">
        <v>2368</v>
      </c>
      <c r="G2032" s="93" t="s">
        <v>172</v>
      </c>
      <c r="H2032" s="90"/>
      <c r="I2032" s="93" t="s">
        <v>53</v>
      </c>
      <c r="J2032" s="90" t="s">
        <v>72</v>
      </c>
      <c r="K2032" s="93" t="s">
        <v>55</v>
      </c>
      <c r="L2032" s="114">
        <v>43678</v>
      </c>
      <c r="M2032" s="114">
        <v>43707</v>
      </c>
      <c r="N2032" s="114">
        <v>43678</v>
      </c>
      <c r="O2032" s="114">
        <v>43707</v>
      </c>
      <c r="P2032" s="96" t="s">
        <v>4422</v>
      </c>
      <c r="Q2032" s="96"/>
      <c r="R2032" s="90" t="s">
        <v>4423</v>
      </c>
      <c r="S2032" s="90"/>
      <c r="T2032" s="95" t="s">
        <v>75</v>
      </c>
      <c r="U2032" s="90"/>
    </row>
    <row r="2033" spans="1:22" ht="66" hidden="1" customHeight="1" x14ac:dyDescent="0.25">
      <c r="A2033" s="89" t="s">
        <v>4357</v>
      </c>
      <c r="B2033" s="90" t="s">
        <v>9998</v>
      </c>
      <c r="C2033" s="91" t="s">
        <v>4358</v>
      </c>
      <c r="D2033" s="91" t="s">
        <v>4424</v>
      </c>
      <c r="E2033" s="92" t="s">
        <v>605</v>
      </c>
      <c r="F2033" s="90" t="s">
        <v>2368</v>
      </c>
      <c r="G2033" s="93" t="s">
        <v>172</v>
      </c>
      <c r="H2033" s="90"/>
      <c r="I2033" s="93" t="s">
        <v>53</v>
      </c>
      <c r="J2033" s="90" t="s">
        <v>72</v>
      </c>
      <c r="K2033" s="93" t="s">
        <v>55</v>
      </c>
      <c r="L2033" s="114">
        <v>43770</v>
      </c>
      <c r="M2033" s="114">
        <v>43799</v>
      </c>
      <c r="N2033" s="114">
        <v>43793</v>
      </c>
      <c r="O2033" s="114">
        <v>43793</v>
      </c>
      <c r="P2033" s="96" t="s">
        <v>4425</v>
      </c>
      <c r="Q2033" s="96"/>
      <c r="R2033" s="90" t="s">
        <v>4426</v>
      </c>
      <c r="S2033" s="90"/>
      <c r="T2033" s="95"/>
      <c r="U2033" s="90"/>
      <c r="V2033" s="131">
        <v>1</v>
      </c>
    </row>
    <row r="2034" spans="1:22" ht="66" hidden="1" customHeight="1" x14ac:dyDescent="0.25">
      <c r="A2034" s="89" t="s">
        <v>4357</v>
      </c>
      <c r="B2034" s="90" t="s">
        <v>9998</v>
      </c>
      <c r="C2034" s="91" t="s">
        <v>4358</v>
      </c>
      <c r="D2034" s="91" t="s">
        <v>4427</v>
      </c>
      <c r="E2034" s="92" t="s">
        <v>605</v>
      </c>
      <c r="F2034" s="90" t="s">
        <v>2368</v>
      </c>
      <c r="G2034" s="93" t="s">
        <v>172</v>
      </c>
      <c r="H2034" s="90"/>
      <c r="I2034" s="93" t="s">
        <v>53</v>
      </c>
      <c r="J2034" s="90" t="s">
        <v>72</v>
      </c>
      <c r="K2034" s="93" t="s">
        <v>55</v>
      </c>
      <c r="L2034" s="114">
        <v>43891</v>
      </c>
      <c r="M2034" s="114">
        <v>43920</v>
      </c>
      <c r="N2034" s="114">
        <v>43870</v>
      </c>
      <c r="O2034" s="114">
        <v>43870</v>
      </c>
      <c r="P2034" s="96" t="s">
        <v>4428</v>
      </c>
      <c r="Q2034" s="96"/>
      <c r="R2034" s="90" t="s">
        <v>4429</v>
      </c>
      <c r="S2034" s="90"/>
      <c r="T2034" s="95" t="s">
        <v>66</v>
      </c>
      <c r="U2034" s="90"/>
    </row>
    <row r="2035" spans="1:22" ht="66" hidden="1" customHeight="1" x14ac:dyDescent="0.25">
      <c r="A2035" s="89" t="s">
        <v>4357</v>
      </c>
      <c r="B2035" s="90" t="s">
        <v>9998</v>
      </c>
      <c r="C2035" s="91" t="s">
        <v>4358</v>
      </c>
      <c r="D2035" s="91" t="s">
        <v>4430</v>
      </c>
      <c r="E2035" s="92" t="s">
        <v>605</v>
      </c>
      <c r="F2035" s="90" t="s">
        <v>2368</v>
      </c>
      <c r="G2035" s="93" t="s">
        <v>172</v>
      </c>
      <c r="H2035" s="90"/>
      <c r="I2035" s="93" t="s">
        <v>53</v>
      </c>
      <c r="J2035" s="90" t="s">
        <v>72</v>
      </c>
      <c r="K2035" s="93" t="s">
        <v>55</v>
      </c>
      <c r="L2035" s="114">
        <v>43983</v>
      </c>
      <c r="M2035" s="114">
        <v>44012</v>
      </c>
      <c r="N2035" s="114">
        <v>43968</v>
      </c>
      <c r="O2035" s="114">
        <v>43968</v>
      </c>
      <c r="P2035" s="96" t="s">
        <v>4431</v>
      </c>
      <c r="Q2035" s="96"/>
      <c r="R2035" s="90" t="s">
        <v>4432</v>
      </c>
      <c r="S2035" s="90"/>
      <c r="T2035" s="95" t="s">
        <v>66</v>
      </c>
      <c r="U2035" s="90"/>
      <c r="V2035" s="132"/>
    </row>
    <row r="2036" spans="1:22" ht="66" hidden="1" customHeight="1" x14ac:dyDescent="0.25">
      <c r="A2036" s="89" t="s">
        <v>4357</v>
      </c>
      <c r="B2036" s="90" t="s">
        <v>9998</v>
      </c>
      <c r="C2036" s="91" t="s">
        <v>4358</v>
      </c>
      <c r="D2036" s="91" t="s">
        <v>4433</v>
      </c>
      <c r="E2036" s="92" t="s">
        <v>605</v>
      </c>
      <c r="F2036" s="90" t="s">
        <v>4434</v>
      </c>
      <c r="G2036" s="93" t="s">
        <v>172</v>
      </c>
      <c r="H2036" s="90"/>
      <c r="I2036" s="93" t="s">
        <v>53</v>
      </c>
      <c r="J2036" s="90" t="s">
        <v>72</v>
      </c>
      <c r="K2036" s="93" t="s">
        <v>55</v>
      </c>
      <c r="L2036" s="114">
        <v>43678</v>
      </c>
      <c r="M2036" s="114">
        <v>43707</v>
      </c>
      <c r="N2036" s="114">
        <v>43744</v>
      </c>
      <c r="O2036" s="114">
        <v>43744</v>
      </c>
      <c r="P2036" s="96" t="s">
        <v>4435</v>
      </c>
      <c r="Q2036" s="96"/>
      <c r="R2036" s="90" t="s">
        <v>4436</v>
      </c>
      <c r="S2036" s="90"/>
      <c r="T2036" s="95" t="s">
        <v>75</v>
      </c>
      <c r="U2036" s="90"/>
    </row>
    <row r="2037" spans="1:22" ht="66" hidden="1" customHeight="1" x14ac:dyDescent="0.25">
      <c r="A2037" s="89" t="s">
        <v>4357</v>
      </c>
      <c r="B2037" s="90" t="s">
        <v>9998</v>
      </c>
      <c r="C2037" s="91" t="s">
        <v>4358</v>
      </c>
      <c r="D2037" s="91" t="s">
        <v>4437</v>
      </c>
      <c r="E2037" s="92" t="s">
        <v>605</v>
      </c>
      <c r="F2037" s="90" t="s">
        <v>4434</v>
      </c>
      <c r="G2037" s="93" t="s">
        <v>172</v>
      </c>
      <c r="H2037" s="90"/>
      <c r="I2037" s="93" t="s">
        <v>53</v>
      </c>
      <c r="J2037" s="90" t="s">
        <v>72</v>
      </c>
      <c r="K2037" s="93" t="s">
        <v>55</v>
      </c>
      <c r="L2037" s="114">
        <v>43770</v>
      </c>
      <c r="M2037" s="114">
        <v>43799</v>
      </c>
      <c r="N2037" s="114">
        <v>43792</v>
      </c>
      <c r="O2037" s="114">
        <v>43792</v>
      </c>
      <c r="P2037" s="96" t="s">
        <v>4438</v>
      </c>
      <c r="Q2037" s="96"/>
      <c r="R2037" s="90" t="s">
        <v>4426</v>
      </c>
      <c r="S2037" s="90"/>
      <c r="T2037" s="95"/>
      <c r="U2037" s="90"/>
      <c r="V2037" s="131">
        <v>1</v>
      </c>
    </row>
    <row r="2038" spans="1:22" ht="66" hidden="1" customHeight="1" x14ac:dyDescent="0.25">
      <c r="A2038" s="89" t="s">
        <v>4357</v>
      </c>
      <c r="B2038" s="90" t="s">
        <v>9998</v>
      </c>
      <c r="C2038" s="91" t="s">
        <v>4358</v>
      </c>
      <c r="D2038" s="91" t="s">
        <v>4439</v>
      </c>
      <c r="E2038" s="92" t="s">
        <v>605</v>
      </c>
      <c r="F2038" s="90" t="s">
        <v>4434</v>
      </c>
      <c r="G2038" s="93" t="s">
        <v>172</v>
      </c>
      <c r="H2038" s="90"/>
      <c r="I2038" s="93" t="s">
        <v>53</v>
      </c>
      <c r="J2038" s="90" t="s">
        <v>72</v>
      </c>
      <c r="K2038" s="93" t="s">
        <v>55</v>
      </c>
      <c r="L2038" s="114">
        <v>43891</v>
      </c>
      <c r="M2038" s="114">
        <v>43920</v>
      </c>
      <c r="N2038" s="114">
        <v>43869</v>
      </c>
      <c r="O2038" s="114">
        <v>43870</v>
      </c>
      <c r="P2038" s="96" t="s">
        <v>4440</v>
      </c>
      <c r="Q2038" s="96"/>
      <c r="R2038" s="90" t="s">
        <v>4429</v>
      </c>
      <c r="S2038" s="90"/>
      <c r="T2038" s="95" t="s">
        <v>66</v>
      </c>
      <c r="U2038" s="90"/>
    </row>
    <row r="2039" spans="1:22" ht="66" hidden="1" customHeight="1" x14ac:dyDescent="0.25">
      <c r="A2039" s="89" t="s">
        <v>4357</v>
      </c>
      <c r="B2039" s="90" t="s">
        <v>9998</v>
      </c>
      <c r="C2039" s="91" t="s">
        <v>4358</v>
      </c>
      <c r="D2039" s="91" t="s">
        <v>4441</v>
      </c>
      <c r="E2039" s="92" t="s">
        <v>605</v>
      </c>
      <c r="F2039" s="90" t="s">
        <v>4434</v>
      </c>
      <c r="G2039" s="93" t="s">
        <v>172</v>
      </c>
      <c r="H2039" s="90"/>
      <c r="I2039" s="93" t="s">
        <v>53</v>
      </c>
      <c r="J2039" s="90" t="s">
        <v>72</v>
      </c>
      <c r="K2039" s="93" t="s">
        <v>55</v>
      </c>
      <c r="L2039" s="114">
        <v>43983</v>
      </c>
      <c r="M2039" s="114">
        <v>44012</v>
      </c>
      <c r="N2039" s="114">
        <v>43967</v>
      </c>
      <c r="O2039" s="114">
        <v>43968</v>
      </c>
      <c r="P2039" s="96" t="s">
        <v>4442</v>
      </c>
      <c r="Q2039" s="96"/>
      <c r="R2039" s="90" t="s">
        <v>4443</v>
      </c>
      <c r="S2039" s="90"/>
      <c r="T2039" s="95" t="s">
        <v>66</v>
      </c>
      <c r="U2039" s="90"/>
      <c r="V2039" s="132"/>
    </row>
    <row r="2040" spans="1:22" ht="66" hidden="1" customHeight="1" x14ac:dyDescent="0.25">
      <c r="A2040" s="89" t="s">
        <v>4357</v>
      </c>
      <c r="B2040" s="90" t="s">
        <v>9998</v>
      </c>
      <c r="C2040" s="91" t="s">
        <v>4358</v>
      </c>
      <c r="D2040" s="91" t="s">
        <v>4444</v>
      </c>
      <c r="E2040" s="92" t="s">
        <v>605</v>
      </c>
      <c r="F2040" s="90" t="s">
        <v>4445</v>
      </c>
      <c r="G2040" s="93" t="s">
        <v>75</v>
      </c>
      <c r="H2040" s="90"/>
      <c r="I2040" s="93" t="s">
        <v>53</v>
      </c>
      <c r="J2040" s="90" t="s">
        <v>72</v>
      </c>
      <c r="K2040" s="93" t="s">
        <v>55</v>
      </c>
      <c r="L2040" s="114">
        <v>43739</v>
      </c>
      <c r="M2040" s="114">
        <v>43768</v>
      </c>
      <c r="N2040" s="114">
        <v>43744</v>
      </c>
      <c r="O2040" s="114">
        <v>43744</v>
      </c>
      <c r="P2040" s="96"/>
      <c r="Q2040" s="96"/>
      <c r="R2040" s="90" t="s">
        <v>4446</v>
      </c>
      <c r="S2040" s="90"/>
      <c r="T2040" s="95" t="s">
        <v>75</v>
      </c>
      <c r="U2040" s="90"/>
    </row>
    <row r="2041" spans="1:22" ht="66" hidden="1" customHeight="1" x14ac:dyDescent="0.25">
      <c r="A2041" s="89" t="s">
        <v>4357</v>
      </c>
      <c r="B2041" s="90" t="s">
        <v>9998</v>
      </c>
      <c r="C2041" s="91" t="s">
        <v>4358</v>
      </c>
      <c r="D2041" s="91" t="s">
        <v>4444</v>
      </c>
      <c r="E2041" s="92" t="s">
        <v>605</v>
      </c>
      <c r="F2041" s="90" t="s">
        <v>4445</v>
      </c>
      <c r="G2041" s="93" t="s">
        <v>75</v>
      </c>
      <c r="H2041" s="90"/>
      <c r="I2041" s="93" t="s">
        <v>53</v>
      </c>
      <c r="J2041" s="90" t="s">
        <v>72</v>
      </c>
      <c r="K2041" s="93" t="s">
        <v>55</v>
      </c>
      <c r="L2041" s="114">
        <v>43862</v>
      </c>
      <c r="M2041" s="114">
        <v>43889</v>
      </c>
      <c r="N2041" s="114">
        <v>43869</v>
      </c>
      <c r="O2041" s="114">
        <v>43870</v>
      </c>
      <c r="P2041" s="96" t="s">
        <v>4447</v>
      </c>
      <c r="Q2041" s="96"/>
      <c r="R2041" s="90" t="s">
        <v>1988</v>
      </c>
      <c r="S2041" s="90"/>
      <c r="T2041" s="95" t="s">
        <v>66</v>
      </c>
      <c r="U2041" s="90"/>
    </row>
    <row r="2042" spans="1:22" ht="66" hidden="1" customHeight="1" x14ac:dyDescent="0.25">
      <c r="A2042" s="89" t="s">
        <v>4357</v>
      </c>
      <c r="B2042" s="90" t="s">
        <v>9998</v>
      </c>
      <c r="C2042" s="91" t="s">
        <v>4358</v>
      </c>
      <c r="D2042" s="91" t="s">
        <v>4448</v>
      </c>
      <c r="E2042" s="92" t="s">
        <v>605</v>
      </c>
      <c r="F2042" s="90" t="s">
        <v>4449</v>
      </c>
      <c r="G2042" s="93" t="s">
        <v>75</v>
      </c>
      <c r="H2042" s="90"/>
      <c r="I2042" s="93" t="s">
        <v>53</v>
      </c>
      <c r="J2042" s="90" t="s">
        <v>72</v>
      </c>
      <c r="K2042" s="93" t="s">
        <v>55</v>
      </c>
      <c r="L2042" s="114">
        <v>43709</v>
      </c>
      <c r="M2042" s="114">
        <v>43711</v>
      </c>
      <c r="N2042" s="94">
        <v>43680</v>
      </c>
      <c r="O2042" s="94">
        <v>43681</v>
      </c>
      <c r="P2042" s="92" t="s">
        <v>4450</v>
      </c>
      <c r="Q2042" s="96"/>
      <c r="R2042" s="90" t="s">
        <v>4451</v>
      </c>
      <c r="S2042" s="90"/>
      <c r="T2042" s="95" t="s">
        <v>75</v>
      </c>
      <c r="U2042" s="90"/>
    </row>
    <row r="2043" spans="1:22" ht="66" hidden="1" customHeight="1" x14ac:dyDescent="0.25">
      <c r="A2043" s="89" t="s">
        <v>4357</v>
      </c>
      <c r="B2043" s="90" t="s">
        <v>9998</v>
      </c>
      <c r="C2043" s="91" t="s">
        <v>4358</v>
      </c>
      <c r="D2043" s="91" t="s">
        <v>4452</v>
      </c>
      <c r="E2043" s="92" t="s">
        <v>605</v>
      </c>
      <c r="F2043" s="90" t="s">
        <v>4449</v>
      </c>
      <c r="G2043" s="93" t="s">
        <v>75</v>
      </c>
      <c r="H2043" s="90"/>
      <c r="I2043" s="93" t="s">
        <v>53</v>
      </c>
      <c r="J2043" s="90" t="s">
        <v>72</v>
      </c>
      <c r="K2043" s="93" t="s">
        <v>55</v>
      </c>
      <c r="L2043" s="114">
        <v>43862</v>
      </c>
      <c r="M2043" s="114">
        <v>43889</v>
      </c>
      <c r="N2043" s="114">
        <v>43869</v>
      </c>
      <c r="O2043" s="114">
        <v>43869</v>
      </c>
      <c r="P2043" s="96" t="s">
        <v>4453</v>
      </c>
      <c r="Q2043" s="96"/>
      <c r="R2043" s="90" t="s">
        <v>4454</v>
      </c>
      <c r="S2043" s="90"/>
      <c r="T2043" s="95" t="s">
        <v>66</v>
      </c>
      <c r="U2043" s="90"/>
    </row>
    <row r="2044" spans="1:22" ht="66" hidden="1" customHeight="1" x14ac:dyDescent="0.25">
      <c r="A2044" s="89" t="s">
        <v>4357</v>
      </c>
      <c r="B2044" s="90" t="s">
        <v>9998</v>
      </c>
      <c r="C2044" s="90" t="s">
        <v>59</v>
      </c>
      <c r="D2044" s="90" t="s">
        <v>59</v>
      </c>
      <c r="E2044" s="92" t="s">
        <v>4455</v>
      </c>
      <c r="F2044" s="90" t="s">
        <v>528</v>
      </c>
      <c r="G2044" s="93" t="s">
        <v>52</v>
      </c>
      <c r="H2044" s="90"/>
      <c r="I2044" s="93" t="s">
        <v>53</v>
      </c>
      <c r="J2044" s="90" t="s">
        <v>62</v>
      </c>
      <c r="K2044" s="93" t="s">
        <v>55</v>
      </c>
      <c r="L2044" s="114">
        <v>43703</v>
      </c>
      <c r="M2044" s="114">
        <v>43703</v>
      </c>
      <c r="N2044" s="94">
        <v>43703</v>
      </c>
      <c r="O2044" s="94">
        <v>43703</v>
      </c>
      <c r="P2044" s="92" t="s">
        <v>4456</v>
      </c>
      <c r="Q2044" s="92"/>
      <c r="R2044" s="90" t="s">
        <v>680</v>
      </c>
      <c r="S2044" s="90"/>
      <c r="T2044" s="95" t="s">
        <v>75</v>
      </c>
      <c r="U2044" s="90"/>
      <c r="V2044" s="132"/>
    </row>
    <row r="2045" spans="1:22" ht="66" hidden="1" customHeight="1" x14ac:dyDescent="0.25">
      <c r="A2045" s="89" t="s">
        <v>4357</v>
      </c>
      <c r="B2045" s="90" t="s">
        <v>9998</v>
      </c>
      <c r="C2045" s="90" t="s">
        <v>59</v>
      </c>
      <c r="D2045" s="90" t="s">
        <v>59</v>
      </c>
      <c r="E2045" s="92" t="s">
        <v>4457</v>
      </c>
      <c r="F2045" s="90" t="s">
        <v>4434</v>
      </c>
      <c r="G2045" s="93" t="s">
        <v>52</v>
      </c>
      <c r="H2045" s="90"/>
      <c r="I2045" s="93" t="s">
        <v>53</v>
      </c>
      <c r="J2045" s="90" t="s">
        <v>54</v>
      </c>
      <c r="K2045" s="93" t="s">
        <v>55</v>
      </c>
      <c r="L2045" s="114">
        <v>43704</v>
      </c>
      <c r="M2045" s="114">
        <v>43704</v>
      </c>
      <c r="N2045" s="94">
        <v>43704</v>
      </c>
      <c r="O2045" s="94">
        <v>43704</v>
      </c>
      <c r="P2045" s="92" t="s">
        <v>4458</v>
      </c>
      <c r="Q2045" s="92"/>
      <c r="R2045" s="90" t="s">
        <v>81</v>
      </c>
      <c r="S2045" s="90"/>
      <c r="T2045" s="95" t="s">
        <v>75</v>
      </c>
      <c r="U2045" s="90"/>
    </row>
    <row r="2046" spans="1:22" ht="66" hidden="1" customHeight="1" x14ac:dyDescent="0.25">
      <c r="A2046" s="102" t="s">
        <v>4357</v>
      </c>
      <c r="B2046" s="90" t="s">
        <v>9998</v>
      </c>
      <c r="C2046" s="91" t="s">
        <v>59</v>
      </c>
      <c r="D2046" s="90" t="s">
        <v>59</v>
      </c>
      <c r="E2046" s="92" t="s">
        <v>4459</v>
      </c>
      <c r="F2046" s="90" t="s">
        <v>2382</v>
      </c>
      <c r="G2046" s="93" t="s">
        <v>52</v>
      </c>
      <c r="H2046" s="90"/>
      <c r="I2046" s="93" t="s">
        <v>53</v>
      </c>
      <c r="J2046" s="90" t="s">
        <v>62</v>
      </c>
      <c r="K2046" s="93" t="s">
        <v>63</v>
      </c>
      <c r="L2046" s="114">
        <v>43717</v>
      </c>
      <c r="M2046" s="114">
        <v>43717</v>
      </c>
      <c r="N2046" s="94">
        <v>43717</v>
      </c>
      <c r="O2046" s="94">
        <v>43717</v>
      </c>
      <c r="P2046" s="92" t="s">
        <v>4460</v>
      </c>
      <c r="Q2046" s="92"/>
      <c r="R2046" s="90" t="s">
        <v>1469</v>
      </c>
      <c r="S2046" s="90"/>
      <c r="T2046" s="95" t="s">
        <v>66</v>
      </c>
      <c r="U2046" s="90"/>
      <c r="V2046" s="132"/>
    </row>
    <row r="2047" spans="1:22" ht="66" hidden="1" customHeight="1" x14ac:dyDescent="0.25">
      <c r="A2047" s="102" t="s">
        <v>4357</v>
      </c>
      <c r="B2047" s="90" t="s">
        <v>9998</v>
      </c>
      <c r="C2047" s="91" t="s">
        <v>59</v>
      </c>
      <c r="D2047" s="90" t="s">
        <v>59</v>
      </c>
      <c r="E2047" s="92" t="s">
        <v>4461</v>
      </c>
      <c r="F2047" s="90" t="s">
        <v>1321</v>
      </c>
      <c r="G2047" s="93" t="s">
        <v>52</v>
      </c>
      <c r="H2047" s="90"/>
      <c r="I2047" s="93" t="s">
        <v>53</v>
      </c>
      <c r="J2047" s="90" t="s">
        <v>62</v>
      </c>
      <c r="K2047" s="93" t="s">
        <v>63</v>
      </c>
      <c r="L2047" s="114">
        <v>43701</v>
      </c>
      <c r="M2047" s="114">
        <v>43701</v>
      </c>
      <c r="N2047" s="94">
        <v>43701</v>
      </c>
      <c r="O2047" s="94">
        <v>43701</v>
      </c>
      <c r="P2047" s="92" t="s">
        <v>4462</v>
      </c>
      <c r="Q2047" s="92"/>
      <c r="R2047" s="90" t="s">
        <v>381</v>
      </c>
      <c r="S2047" s="90"/>
      <c r="T2047" s="95" t="s">
        <v>75</v>
      </c>
      <c r="U2047" s="90"/>
      <c r="V2047" s="132"/>
    </row>
    <row r="2048" spans="1:22" ht="66" hidden="1" customHeight="1" x14ac:dyDescent="0.25">
      <c r="A2048" s="102" t="s">
        <v>4357</v>
      </c>
      <c r="B2048" s="90" t="s">
        <v>9998</v>
      </c>
      <c r="C2048" s="91" t="s">
        <v>4358</v>
      </c>
      <c r="D2048" s="91" t="s">
        <v>4463</v>
      </c>
      <c r="E2048" s="92" t="s">
        <v>605</v>
      </c>
      <c r="F2048" s="90" t="s">
        <v>4445</v>
      </c>
      <c r="G2048" s="93" t="s">
        <v>75</v>
      </c>
      <c r="H2048" s="90"/>
      <c r="I2048" s="93" t="s">
        <v>53</v>
      </c>
      <c r="J2048" s="90" t="s">
        <v>72</v>
      </c>
      <c r="K2048" s="93" t="s">
        <v>55</v>
      </c>
      <c r="L2048" s="114">
        <v>43678</v>
      </c>
      <c r="M2048" s="114">
        <v>43707</v>
      </c>
      <c r="N2048" s="94">
        <v>43687</v>
      </c>
      <c r="O2048" s="94">
        <v>43688</v>
      </c>
      <c r="P2048" s="92" t="s">
        <v>4464</v>
      </c>
      <c r="Q2048" s="92"/>
      <c r="R2048" s="90" t="s">
        <v>4465</v>
      </c>
      <c r="S2048" s="90"/>
      <c r="T2048" s="95" t="s">
        <v>75</v>
      </c>
      <c r="U2048" s="90"/>
    </row>
    <row r="2049" spans="1:22" ht="66" hidden="1" customHeight="1" x14ac:dyDescent="0.25">
      <c r="A2049" s="89" t="s">
        <v>4357</v>
      </c>
      <c r="B2049" s="90" t="s">
        <v>9998</v>
      </c>
      <c r="C2049" s="90" t="s">
        <v>4466</v>
      </c>
      <c r="D2049" s="90" t="s">
        <v>4466</v>
      </c>
      <c r="E2049" s="92" t="s">
        <v>4467</v>
      </c>
      <c r="F2049" s="90" t="s">
        <v>528</v>
      </c>
      <c r="G2049" s="93" t="s">
        <v>52</v>
      </c>
      <c r="H2049" s="90"/>
      <c r="I2049" s="93" t="s">
        <v>53</v>
      </c>
      <c r="J2049" s="90" t="s">
        <v>54</v>
      </c>
      <c r="K2049" s="93" t="s">
        <v>55</v>
      </c>
      <c r="L2049" s="114">
        <v>43752</v>
      </c>
      <c r="M2049" s="114">
        <v>43752</v>
      </c>
      <c r="N2049" s="94">
        <v>43752</v>
      </c>
      <c r="O2049" s="94">
        <v>43752</v>
      </c>
      <c r="P2049" s="92" t="s">
        <v>4468</v>
      </c>
      <c r="Q2049" s="92"/>
      <c r="R2049" s="90" t="s">
        <v>392</v>
      </c>
      <c r="S2049" s="90"/>
      <c r="T2049" s="95" t="s">
        <v>66</v>
      </c>
      <c r="U2049" s="90"/>
    </row>
    <row r="2050" spans="1:22" ht="66" hidden="1" customHeight="1" x14ac:dyDescent="0.25">
      <c r="A2050" s="102" t="s">
        <v>4357</v>
      </c>
      <c r="B2050" s="90" t="s">
        <v>9998</v>
      </c>
      <c r="C2050" s="91" t="s">
        <v>59</v>
      </c>
      <c r="D2050" s="91" t="s">
        <v>59</v>
      </c>
      <c r="E2050" s="92" t="s">
        <v>4469</v>
      </c>
      <c r="F2050" s="90" t="s">
        <v>2382</v>
      </c>
      <c r="G2050" s="93" t="s">
        <v>52</v>
      </c>
      <c r="H2050" s="90"/>
      <c r="I2050" s="93" t="s">
        <v>53</v>
      </c>
      <c r="J2050" s="90" t="s">
        <v>62</v>
      </c>
      <c r="K2050" s="93" t="s">
        <v>63</v>
      </c>
      <c r="L2050" s="114">
        <v>43787</v>
      </c>
      <c r="M2050" s="114">
        <v>43787</v>
      </c>
      <c r="N2050" s="94">
        <v>43787</v>
      </c>
      <c r="O2050" s="94">
        <v>43787</v>
      </c>
      <c r="P2050" s="92" t="s">
        <v>4470</v>
      </c>
      <c r="Q2050" s="92"/>
      <c r="R2050" s="90" t="s">
        <v>1173</v>
      </c>
      <c r="S2050" s="90"/>
      <c r="T2050" s="95" t="s">
        <v>66</v>
      </c>
      <c r="U2050" s="90"/>
      <c r="V2050" s="132"/>
    </row>
    <row r="2051" spans="1:22" ht="66" hidden="1" customHeight="1" x14ac:dyDescent="0.25">
      <c r="A2051" s="102" t="s">
        <v>4357</v>
      </c>
      <c r="B2051" s="90" t="s">
        <v>9998</v>
      </c>
      <c r="C2051" s="91" t="s">
        <v>59</v>
      </c>
      <c r="D2051" s="91" t="s">
        <v>59</v>
      </c>
      <c r="E2051" s="92" t="s">
        <v>157</v>
      </c>
      <c r="F2051" s="90" t="s">
        <v>401</v>
      </c>
      <c r="G2051" s="93" t="s">
        <v>52</v>
      </c>
      <c r="H2051" s="90"/>
      <c r="I2051" s="93" t="s">
        <v>53</v>
      </c>
      <c r="J2051" s="90" t="s">
        <v>62</v>
      </c>
      <c r="K2051" s="93" t="s">
        <v>63</v>
      </c>
      <c r="L2051" s="114">
        <v>43798</v>
      </c>
      <c r="M2051" s="114">
        <v>43798</v>
      </c>
      <c r="N2051" s="94">
        <v>43798</v>
      </c>
      <c r="O2051" s="94">
        <v>43798</v>
      </c>
      <c r="P2051" s="92" t="s">
        <v>4471</v>
      </c>
      <c r="Q2051" s="92"/>
      <c r="R2051" s="90" t="s">
        <v>392</v>
      </c>
      <c r="S2051" s="90"/>
      <c r="T2051" s="95" t="s">
        <v>66</v>
      </c>
      <c r="U2051" s="90"/>
      <c r="V2051" s="132"/>
    </row>
    <row r="2052" spans="1:22" ht="66" hidden="1" customHeight="1" x14ac:dyDescent="0.25">
      <c r="A2052" s="89" t="s">
        <v>4357</v>
      </c>
      <c r="B2052" s="90" t="s">
        <v>9998</v>
      </c>
      <c r="C2052" s="91" t="s">
        <v>59</v>
      </c>
      <c r="D2052" s="91" t="s">
        <v>59</v>
      </c>
      <c r="E2052" s="92" t="s">
        <v>4472</v>
      </c>
      <c r="F2052" s="90" t="s">
        <v>401</v>
      </c>
      <c r="G2052" s="93" t="s">
        <v>52</v>
      </c>
      <c r="H2052" s="90"/>
      <c r="I2052" s="93" t="s">
        <v>53</v>
      </c>
      <c r="J2052" s="90" t="s">
        <v>62</v>
      </c>
      <c r="K2052" s="93" t="s">
        <v>63</v>
      </c>
      <c r="L2052" s="114">
        <v>43803</v>
      </c>
      <c r="M2052" s="114">
        <v>43803</v>
      </c>
      <c r="N2052" s="94">
        <v>43803</v>
      </c>
      <c r="O2052" s="94">
        <v>43803</v>
      </c>
      <c r="P2052" s="92" t="s">
        <v>4473</v>
      </c>
      <c r="Q2052" s="92"/>
      <c r="R2052" s="90" t="s">
        <v>292</v>
      </c>
      <c r="S2052" s="90"/>
      <c r="T2052" s="95" t="s">
        <v>66</v>
      </c>
      <c r="U2052" s="90"/>
      <c r="V2052" s="132"/>
    </row>
    <row r="2053" spans="1:22" ht="66" hidden="1" customHeight="1" x14ac:dyDescent="0.25">
      <c r="A2053" s="89" t="s">
        <v>4357</v>
      </c>
      <c r="B2053" s="90" t="s">
        <v>9998</v>
      </c>
      <c r="C2053" s="91" t="s">
        <v>59</v>
      </c>
      <c r="D2053" s="91" t="s">
        <v>59</v>
      </c>
      <c r="E2053" s="92" t="s">
        <v>157</v>
      </c>
      <c r="F2053" s="90" t="s">
        <v>401</v>
      </c>
      <c r="G2053" s="93" t="s">
        <v>52</v>
      </c>
      <c r="H2053" s="90"/>
      <c r="I2053" s="93" t="s">
        <v>53</v>
      </c>
      <c r="J2053" s="90" t="s">
        <v>62</v>
      </c>
      <c r="K2053" s="93" t="s">
        <v>63</v>
      </c>
      <c r="L2053" s="114">
        <v>43798</v>
      </c>
      <c r="M2053" s="114">
        <v>43798</v>
      </c>
      <c r="N2053" s="94">
        <v>43798</v>
      </c>
      <c r="O2053" s="94">
        <v>43798</v>
      </c>
      <c r="P2053" s="92" t="s">
        <v>4474</v>
      </c>
      <c r="Q2053" s="92"/>
      <c r="R2053" s="90" t="s">
        <v>392</v>
      </c>
      <c r="S2053" s="90"/>
      <c r="T2053" s="95" t="s">
        <v>66</v>
      </c>
      <c r="U2053" s="90"/>
      <c r="V2053" s="132"/>
    </row>
    <row r="2054" spans="1:22" ht="66" hidden="1" customHeight="1" x14ac:dyDescent="0.25">
      <c r="A2054" s="113" t="s">
        <v>4357</v>
      </c>
      <c r="B2054" s="90" t="s">
        <v>9998</v>
      </c>
      <c r="C2054" s="91" t="s">
        <v>4475</v>
      </c>
      <c r="D2054" s="91" t="s">
        <v>4475</v>
      </c>
      <c r="E2054" s="92" t="s">
        <v>4476</v>
      </c>
      <c r="F2054" s="90" t="s">
        <v>528</v>
      </c>
      <c r="G2054" s="93" t="s">
        <v>52</v>
      </c>
      <c r="H2054" s="90"/>
      <c r="I2054" s="93" t="s">
        <v>53</v>
      </c>
      <c r="J2054" s="90" t="s">
        <v>54</v>
      </c>
      <c r="K2054" s="93" t="s">
        <v>55</v>
      </c>
      <c r="L2054" s="114">
        <v>43817</v>
      </c>
      <c r="M2054" s="114">
        <f>L2054+20</f>
        <v>43837</v>
      </c>
      <c r="N2054" s="94">
        <v>43824</v>
      </c>
      <c r="O2054" s="94">
        <v>43829</v>
      </c>
      <c r="P2054" s="92" t="s">
        <v>4477</v>
      </c>
      <c r="Q2054" s="92"/>
      <c r="R2054" s="90" t="s">
        <v>4478</v>
      </c>
      <c r="S2054" s="90"/>
      <c r="T2054" s="95" t="s">
        <v>75</v>
      </c>
      <c r="U2054" s="90"/>
    </row>
    <row r="2055" spans="1:22" ht="66" hidden="1" customHeight="1" x14ac:dyDescent="0.25">
      <c r="A2055" s="89" t="s">
        <v>4357</v>
      </c>
      <c r="B2055" s="90" t="s">
        <v>9998</v>
      </c>
      <c r="C2055" s="90" t="s">
        <v>4479</v>
      </c>
      <c r="D2055" s="90" t="s">
        <v>4479</v>
      </c>
      <c r="E2055" s="92" t="s">
        <v>4480</v>
      </c>
      <c r="F2055" s="90" t="s">
        <v>528</v>
      </c>
      <c r="G2055" s="93" t="s">
        <v>52</v>
      </c>
      <c r="H2055" s="90"/>
      <c r="I2055" s="93" t="s">
        <v>53</v>
      </c>
      <c r="J2055" s="90" t="s">
        <v>54</v>
      </c>
      <c r="K2055" s="93" t="s">
        <v>55</v>
      </c>
      <c r="L2055" s="114">
        <v>43886</v>
      </c>
      <c r="M2055" s="114">
        <f>L2055+30</f>
        <v>43916</v>
      </c>
      <c r="N2055" s="94">
        <v>43890</v>
      </c>
      <c r="O2055" s="94">
        <v>43890</v>
      </c>
      <c r="P2055" s="92" t="s">
        <v>4481</v>
      </c>
      <c r="Q2055" s="92"/>
      <c r="R2055" s="90" t="s">
        <v>4482</v>
      </c>
      <c r="S2055" s="90"/>
      <c r="T2055" s="95" t="s">
        <v>66</v>
      </c>
      <c r="U2055" s="90"/>
    </row>
    <row r="2056" spans="1:22" ht="66" hidden="1" customHeight="1" x14ac:dyDescent="0.25">
      <c r="A2056" s="89" t="s">
        <v>4357</v>
      </c>
      <c r="B2056" s="90" t="s">
        <v>9998</v>
      </c>
      <c r="C2056" s="90" t="s">
        <v>59</v>
      </c>
      <c r="D2056" s="90" t="s">
        <v>59</v>
      </c>
      <c r="E2056" s="92" t="s">
        <v>4483</v>
      </c>
      <c r="F2056" s="90" t="s">
        <v>2382</v>
      </c>
      <c r="G2056" s="93" t="s">
        <v>52</v>
      </c>
      <c r="H2056" s="90"/>
      <c r="I2056" s="93" t="s">
        <v>53</v>
      </c>
      <c r="J2056" s="90" t="s">
        <v>62</v>
      </c>
      <c r="K2056" s="93" t="s">
        <v>63</v>
      </c>
      <c r="L2056" s="114">
        <v>43897</v>
      </c>
      <c r="M2056" s="114">
        <v>43897</v>
      </c>
      <c r="N2056" s="94">
        <v>43897</v>
      </c>
      <c r="O2056" s="94">
        <v>43897</v>
      </c>
      <c r="P2056" s="92" t="s">
        <v>4484</v>
      </c>
      <c r="Q2056" s="92"/>
      <c r="R2056" s="90" t="s">
        <v>392</v>
      </c>
      <c r="S2056" s="90"/>
      <c r="T2056" s="95" t="s">
        <v>66</v>
      </c>
      <c r="U2056" s="90"/>
      <c r="V2056" s="132"/>
    </row>
    <row r="2057" spans="1:22" ht="66" hidden="1" customHeight="1" x14ac:dyDescent="0.25">
      <c r="A2057" s="89" t="s">
        <v>4357</v>
      </c>
      <c r="B2057" s="90" t="s">
        <v>9998</v>
      </c>
      <c r="C2057" s="90" t="s">
        <v>4485</v>
      </c>
      <c r="D2057" s="90" t="s">
        <v>4485</v>
      </c>
      <c r="E2057" s="92" t="s">
        <v>4486</v>
      </c>
      <c r="F2057" s="90" t="s">
        <v>401</v>
      </c>
      <c r="G2057" s="93" t="s">
        <v>52</v>
      </c>
      <c r="H2057" s="90"/>
      <c r="I2057" s="93" t="s">
        <v>53</v>
      </c>
      <c r="J2057" s="90" t="s">
        <v>54</v>
      </c>
      <c r="K2057" s="93" t="s">
        <v>55</v>
      </c>
      <c r="L2057" s="114">
        <v>43977</v>
      </c>
      <c r="M2057" s="114">
        <f>L2057+16</f>
        <v>43993</v>
      </c>
      <c r="N2057" s="94">
        <v>43979</v>
      </c>
      <c r="O2057" s="94">
        <v>43981</v>
      </c>
      <c r="P2057" s="92" t="s">
        <v>4487</v>
      </c>
      <c r="Q2057" s="92"/>
      <c r="R2057" s="90" t="s">
        <v>4488</v>
      </c>
      <c r="S2057" s="90"/>
      <c r="T2057" s="95" t="s">
        <v>66</v>
      </c>
      <c r="U2057" s="90"/>
    </row>
    <row r="2058" spans="1:22" ht="66" hidden="1" customHeight="1" x14ac:dyDescent="0.25">
      <c r="A2058" s="89" t="s">
        <v>4357</v>
      </c>
      <c r="B2058" s="90" t="s">
        <v>9998</v>
      </c>
      <c r="C2058" s="90" t="s">
        <v>59</v>
      </c>
      <c r="D2058" s="90" t="s">
        <v>4485</v>
      </c>
      <c r="E2058" s="92" t="s">
        <v>4489</v>
      </c>
      <c r="F2058" s="90" t="s">
        <v>2382</v>
      </c>
      <c r="G2058" s="93" t="s">
        <v>52</v>
      </c>
      <c r="H2058" s="90"/>
      <c r="I2058" s="93" t="s">
        <v>53</v>
      </c>
      <c r="J2058" s="90" t="s">
        <v>54</v>
      </c>
      <c r="K2058" s="93" t="s">
        <v>63</v>
      </c>
      <c r="L2058" s="114">
        <v>43993</v>
      </c>
      <c r="M2058" s="114">
        <v>43993</v>
      </c>
      <c r="N2058" s="94">
        <v>43993</v>
      </c>
      <c r="O2058" s="94">
        <v>43993</v>
      </c>
      <c r="P2058" s="92" t="s">
        <v>4490</v>
      </c>
      <c r="Q2058" s="92"/>
      <c r="R2058" s="90" t="s">
        <v>4491</v>
      </c>
      <c r="S2058" s="90"/>
      <c r="T2058" s="95" t="s">
        <v>66</v>
      </c>
      <c r="U2058" s="90"/>
    </row>
    <row r="2059" spans="1:22" ht="66" hidden="1" customHeight="1" x14ac:dyDescent="0.25">
      <c r="A2059" s="89" t="s">
        <v>4357</v>
      </c>
      <c r="B2059" s="90" t="s">
        <v>9998</v>
      </c>
      <c r="C2059" s="90" t="s">
        <v>59</v>
      </c>
      <c r="D2059" s="90" t="s">
        <v>4485</v>
      </c>
      <c r="E2059" s="92" t="s">
        <v>4492</v>
      </c>
      <c r="F2059" s="90" t="s">
        <v>2382</v>
      </c>
      <c r="G2059" s="93" t="s">
        <v>52</v>
      </c>
      <c r="H2059" s="90"/>
      <c r="I2059" s="93" t="s">
        <v>53</v>
      </c>
      <c r="J2059" s="90" t="s">
        <v>62</v>
      </c>
      <c r="K2059" s="93" t="s">
        <v>63</v>
      </c>
      <c r="L2059" s="114">
        <v>44010</v>
      </c>
      <c r="M2059" s="114">
        <v>44010</v>
      </c>
      <c r="N2059" s="94">
        <v>44010</v>
      </c>
      <c r="O2059" s="94">
        <v>44010</v>
      </c>
      <c r="P2059" s="96" t="s">
        <v>4493</v>
      </c>
      <c r="Q2059" s="92"/>
      <c r="R2059" s="90" t="s">
        <v>3333</v>
      </c>
      <c r="S2059" s="90"/>
      <c r="T2059" s="95" t="s">
        <v>66</v>
      </c>
      <c r="U2059" s="90"/>
    </row>
    <row r="2060" spans="1:22" ht="66" hidden="1" customHeight="1" x14ac:dyDescent="0.25">
      <c r="A2060" s="89" t="s">
        <v>4357</v>
      </c>
      <c r="B2060" s="90" t="s">
        <v>9998</v>
      </c>
      <c r="C2060" s="90" t="s">
        <v>4494</v>
      </c>
      <c r="D2060" s="90" t="s">
        <v>4495</v>
      </c>
      <c r="E2060" s="92" t="s">
        <v>605</v>
      </c>
      <c r="F2060" s="90" t="s">
        <v>4360</v>
      </c>
      <c r="G2060" s="93" t="s">
        <v>75</v>
      </c>
      <c r="H2060" s="90"/>
      <c r="I2060" s="93" t="s">
        <v>53</v>
      </c>
      <c r="J2060" s="90" t="s">
        <v>72</v>
      </c>
      <c r="K2060" s="93" t="s">
        <v>55</v>
      </c>
      <c r="L2060" s="114">
        <v>44013</v>
      </c>
      <c r="M2060" s="114">
        <v>44042</v>
      </c>
      <c r="N2060" s="94">
        <v>44023</v>
      </c>
      <c r="O2060" s="94">
        <v>44023</v>
      </c>
      <c r="P2060" s="96" t="s">
        <v>4496</v>
      </c>
      <c r="Q2060" s="92"/>
      <c r="R2060" s="90" t="s">
        <v>4497</v>
      </c>
      <c r="S2060" s="90"/>
      <c r="T2060" s="95" t="s">
        <v>66</v>
      </c>
      <c r="U2060" s="90"/>
    </row>
    <row r="2061" spans="1:22" ht="66" hidden="1" customHeight="1" x14ac:dyDescent="0.25">
      <c r="A2061" s="89" t="s">
        <v>4357</v>
      </c>
      <c r="B2061" s="90" t="s">
        <v>9998</v>
      </c>
      <c r="C2061" s="90" t="s">
        <v>4494</v>
      </c>
      <c r="D2061" s="90" t="s">
        <v>4498</v>
      </c>
      <c r="E2061" s="92" t="s">
        <v>605</v>
      </c>
      <c r="F2061" s="90" t="s">
        <v>4360</v>
      </c>
      <c r="G2061" s="93" t="s">
        <v>75</v>
      </c>
      <c r="H2061" s="90"/>
      <c r="I2061" s="93" t="s">
        <v>53</v>
      </c>
      <c r="J2061" s="90" t="s">
        <v>72</v>
      </c>
      <c r="K2061" s="93" t="s">
        <v>55</v>
      </c>
      <c r="L2061" s="114">
        <v>44197</v>
      </c>
      <c r="M2061" s="114">
        <v>44227</v>
      </c>
      <c r="N2061" s="94">
        <v>44212</v>
      </c>
      <c r="O2061" s="94">
        <v>44213</v>
      </c>
      <c r="P2061" s="96" t="s">
        <v>4499</v>
      </c>
      <c r="Q2061" s="92"/>
      <c r="R2061" s="90" t="s">
        <v>222</v>
      </c>
      <c r="S2061" s="90"/>
      <c r="T2061" s="95" t="s">
        <v>66</v>
      </c>
      <c r="U2061" s="90"/>
    </row>
    <row r="2062" spans="1:22" ht="66" hidden="1" customHeight="1" x14ac:dyDescent="0.25">
      <c r="A2062" s="89" t="s">
        <v>4357</v>
      </c>
      <c r="B2062" s="90" t="s">
        <v>9998</v>
      </c>
      <c r="C2062" s="90" t="s">
        <v>4494</v>
      </c>
      <c r="D2062" s="90" t="s">
        <v>4500</v>
      </c>
      <c r="E2062" s="92" t="s">
        <v>605</v>
      </c>
      <c r="F2062" s="90" t="s">
        <v>4449</v>
      </c>
      <c r="G2062" s="93" t="s">
        <v>75</v>
      </c>
      <c r="H2062" s="90"/>
      <c r="I2062" s="93" t="s">
        <v>53</v>
      </c>
      <c r="J2062" s="90" t="s">
        <v>72</v>
      </c>
      <c r="K2062" s="93" t="s">
        <v>55</v>
      </c>
      <c r="L2062" s="114">
        <v>44013</v>
      </c>
      <c r="M2062" s="114">
        <v>44042</v>
      </c>
      <c r="N2062" s="94">
        <v>44023</v>
      </c>
      <c r="O2062" s="94">
        <v>44023</v>
      </c>
      <c r="P2062" s="96" t="s">
        <v>4501</v>
      </c>
      <c r="Q2062" s="92"/>
      <c r="R2062" s="90" t="s">
        <v>4497</v>
      </c>
      <c r="S2062" s="90"/>
      <c r="T2062" s="95" t="s">
        <v>66</v>
      </c>
      <c r="U2062" s="90"/>
    </row>
    <row r="2063" spans="1:22" ht="66" hidden="1" customHeight="1" x14ac:dyDescent="0.25">
      <c r="A2063" s="89" t="s">
        <v>4357</v>
      </c>
      <c r="B2063" s="90" t="s">
        <v>9998</v>
      </c>
      <c r="C2063" s="90" t="s">
        <v>4494</v>
      </c>
      <c r="D2063" s="90" t="s">
        <v>4502</v>
      </c>
      <c r="E2063" s="92" t="s">
        <v>605</v>
      </c>
      <c r="F2063" s="90" t="s">
        <v>4449</v>
      </c>
      <c r="G2063" s="93" t="s">
        <v>75</v>
      </c>
      <c r="H2063" s="90"/>
      <c r="I2063" s="93" t="s">
        <v>53</v>
      </c>
      <c r="J2063" s="90" t="s">
        <v>72</v>
      </c>
      <c r="K2063" s="93" t="s">
        <v>55</v>
      </c>
      <c r="L2063" s="114">
        <v>44197</v>
      </c>
      <c r="M2063" s="114">
        <v>44227</v>
      </c>
      <c r="N2063" s="94">
        <v>44212</v>
      </c>
      <c r="O2063" s="94">
        <v>44213</v>
      </c>
      <c r="P2063" s="96" t="s">
        <v>4503</v>
      </c>
      <c r="Q2063" s="92"/>
      <c r="R2063" s="90" t="s">
        <v>222</v>
      </c>
      <c r="S2063" s="90"/>
      <c r="T2063" s="95" t="s">
        <v>66</v>
      </c>
      <c r="U2063" s="90"/>
    </row>
    <row r="2064" spans="1:22" ht="66" hidden="1" customHeight="1" x14ac:dyDescent="0.25">
      <c r="A2064" s="89" t="s">
        <v>4357</v>
      </c>
      <c r="B2064" s="90" t="s">
        <v>9998</v>
      </c>
      <c r="C2064" s="90" t="s">
        <v>4494</v>
      </c>
      <c r="D2064" s="90" t="s">
        <v>4504</v>
      </c>
      <c r="E2064" s="92" t="s">
        <v>605</v>
      </c>
      <c r="F2064" s="90" t="s">
        <v>1719</v>
      </c>
      <c r="G2064" s="93" t="s">
        <v>172</v>
      </c>
      <c r="H2064" s="90"/>
      <c r="I2064" s="93">
        <v>1</v>
      </c>
      <c r="J2064" s="90" t="s">
        <v>72</v>
      </c>
      <c r="K2064" s="93" t="s">
        <v>55</v>
      </c>
      <c r="L2064" s="114">
        <v>44013</v>
      </c>
      <c r="M2064" s="114">
        <v>44042</v>
      </c>
      <c r="N2064" s="94">
        <v>44016</v>
      </c>
      <c r="O2064" s="94">
        <v>44017</v>
      </c>
      <c r="P2064" s="96" t="s">
        <v>4505</v>
      </c>
      <c r="Q2064" s="92"/>
      <c r="R2064" s="90" t="s">
        <v>4506</v>
      </c>
      <c r="S2064" s="90"/>
      <c r="T2064" s="95" t="s">
        <v>66</v>
      </c>
      <c r="U2064" s="90"/>
    </row>
    <row r="2065" spans="1:21" ht="66" hidden="1" customHeight="1" x14ac:dyDescent="0.25">
      <c r="A2065" s="89" t="s">
        <v>4357</v>
      </c>
      <c r="B2065" s="90" t="s">
        <v>9998</v>
      </c>
      <c r="C2065" s="90" t="s">
        <v>4494</v>
      </c>
      <c r="D2065" s="90" t="s">
        <v>4507</v>
      </c>
      <c r="E2065" s="92" t="s">
        <v>605</v>
      </c>
      <c r="F2065" s="90" t="s">
        <v>1719</v>
      </c>
      <c r="G2065" s="93" t="s">
        <v>172</v>
      </c>
      <c r="H2065" s="90"/>
      <c r="I2065" s="93">
        <v>1</v>
      </c>
      <c r="J2065" s="90" t="s">
        <v>72</v>
      </c>
      <c r="K2065" s="93" t="s">
        <v>55</v>
      </c>
      <c r="L2065" s="114">
        <v>44105</v>
      </c>
      <c r="M2065" s="114">
        <v>44134</v>
      </c>
      <c r="N2065" s="94">
        <v>44121</v>
      </c>
      <c r="O2065" s="94">
        <v>44129</v>
      </c>
      <c r="P2065" s="96" t="s">
        <v>4508</v>
      </c>
      <c r="Q2065" s="92"/>
      <c r="R2065" s="90" t="s">
        <v>4509</v>
      </c>
      <c r="S2065" s="90"/>
      <c r="T2065" s="95" t="s">
        <v>66</v>
      </c>
      <c r="U2065" s="90"/>
    </row>
    <row r="2066" spans="1:21" ht="66" hidden="1" customHeight="1" x14ac:dyDescent="0.25">
      <c r="A2066" s="89" t="s">
        <v>4357</v>
      </c>
      <c r="B2066" s="90" t="s">
        <v>9998</v>
      </c>
      <c r="C2066" s="90" t="s">
        <v>4494</v>
      </c>
      <c r="D2066" s="90" t="s">
        <v>4510</v>
      </c>
      <c r="E2066" s="92" t="s">
        <v>605</v>
      </c>
      <c r="F2066" s="90" t="s">
        <v>1719</v>
      </c>
      <c r="G2066" s="93" t="s">
        <v>172</v>
      </c>
      <c r="H2066" s="90"/>
      <c r="I2066" s="93">
        <v>1</v>
      </c>
      <c r="J2066" s="90" t="s">
        <v>72</v>
      </c>
      <c r="K2066" s="93" t="s">
        <v>55</v>
      </c>
      <c r="L2066" s="114">
        <v>44197</v>
      </c>
      <c r="M2066" s="114">
        <v>44227</v>
      </c>
      <c r="N2066" s="94">
        <v>44212</v>
      </c>
      <c r="O2066" s="94">
        <v>44212</v>
      </c>
      <c r="P2066" s="96" t="s">
        <v>4511</v>
      </c>
      <c r="Q2066" s="92"/>
      <c r="R2066" s="90" t="s">
        <v>4512</v>
      </c>
      <c r="S2066" s="90"/>
      <c r="T2066" s="95" t="s">
        <v>66</v>
      </c>
      <c r="U2066" s="90"/>
    </row>
    <row r="2067" spans="1:21" ht="66" hidden="1" customHeight="1" x14ac:dyDescent="0.25">
      <c r="A2067" s="89" t="s">
        <v>4357</v>
      </c>
      <c r="B2067" s="90" t="s">
        <v>9998</v>
      </c>
      <c r="C2067" s="90" t="s">
        <v>4494</v>
      </c>
      <c r="D2067" s="90" t="s">
        <v>4513</v>
      </c>
      <c r="E2067" s="92" t="s">
        <v>605</v>
      </c>
      <c r="F2067" s="90" t="s">
        <v>1719</v>
      </c>
      <c r="G2067" s="93" t="s">
        <v>172</v>
      </c>
      <c r="H2067" s="90"/>
      <c r="I2067" s="93">
        <v>1</v>
      </c>
      <c r="J2067" s="90" t="s">
        <v>72</v>
      </c>
      <c r="K2067" s="93" t="s">
        <v>55</v>
      </c>
      <c r="L2067" s="114">
        <v>44287</v>
      </c>
      <c r="M2067" s="114">
        <v>44316</v>
      </c>
      <c r="N2067" s="94">
        <v>44289</v>
      </c>
      <c r="O2067" s="94">
        <v>44290</v>
      </c>
      <c r="P2067" s="96" t="s">
        <v>4514</v>
      </c>
      <c r="Q2067" s="92"/>
      <c r="R2067" s="90" t="s">
        <v>4515</v>
      </c>
      <c r="S2067" s="90"/>
      <c r="T2067" s="95" t="s">
        <v>66</v>
      </c>
      <c r="U2067" s="90"/>
    </row>
    <row r="2068" spans="1:21" ht="66" hidden="1" customHeight="1" x14ac:dyDescent="0.25">
      <c r="A2068" s="89" t="s">
        <v>4357</v>
      </c>
      <c r="B2068" s="90" t="s">
        <v>9998</v>
      </c>
      <c r="C2068" s="90" t="s">
        <v>4494</v>
      </c>
      <c r="D2068" s="90" t="s">
        <v>4516</v>
      </c>
      <c r="E2068" s="92" t="s">
        <v>605</v>
      </c>
      <c r="F2068" s="90" t="s">
        <v>4517</v>
      </c>
      <c r="G2068" s="93" t="s">
        <v>172</v>
      </c>
      <c r="H2068" s="90"/>
      <c r="I2068" s="93">
        <v>1</v>
      </c>
      <c r="J2068" s="90" t="s">
        <v>72</v>
      </c>
      <c r="K2068" s="93" t="s">
        <v>55</v>
      </c>
      <c r="L2068" s="114">
        <v>44013</v>
      </c>
      <c r="M2068" s="114">
        <v>44042</v>
      </c>
      <c r="N2068" s="94">
        <v>44016</v>
      </c>
      <c r="O2068" s="94">
        <v>44017</v>
      </c>
      <c r="P2068" s="96" t="s">
        <v>1463</v>
      </c>
      <c r="Q2068" s="92"/>
      <c r="R2068" s="90" t="s">
        <v>4506</v>
      </c>
      <c r="S2068" s="90"/>
      <c r="T2068" s="95" t="s">
        <v>66</v>
      </c>
      <c r="U2068" s="90"/>
    </row>
    <row r="2069" spans="1:21" ht="66" hidden="1" customHeight="1" x14ac:dyDescent="0.25">
      <c r="A2069" s="89" t="s">
        <v>4357</v>
      </c>
      <c r="B2069" s="90" t="s">
        <v>9998</v>
      </c>
      <c r="C2069" s="90" t="s">
        <v>4494</v>
      </c>
      <c r="D2069" s="90" t="s">
        <v>4518</v>
      </c>
      <c r="E2069" s="92" t="s">
        <v>605</v>
      </c>
      <c r="F2069" s="90" t="s">
        <v>4517</v>
      </c>
      <c r="G2069" s="93" t="s">
        <v>172</v>
      </c>
      <c r="H2069" s="90"/>
      <c r="I2069" s="93">
        <v>1</v>
      </c>
      <c r="J2069" s="90" t="s">
        <v>72</v>
      </c>
      <c r="K2069" s="93" t="s">
        <v>55</v>
      </c>
      <c r="L2069" s="114">
        <v>44105</v>
      </c>
      <c r="M2069" s="114">
        <v>44134</v>
      </c>
      <c r="N2069" s="94">
        <v>44121</v>
      </c>
      <c r="O2069" s="94">
        <v>44129</v>
      </c>
      <c r="P2069" s="96" t="s">
        <v>4519</v>
      </c>
      <c r="Q2069" s="92"/>
      <c r="R2069" s="90" t="s">
        <v>1984</v>
      </c>
      <c r="S2069" s="90"/>
      <c r="T2069" s="95" t="s">
        <v>66</v>
      </c>
      <c r="U2069" s="90"/>
    </row>
    <row r="2070" spans="1:21" ht="66" hidden="1" customHeight="1" x14ac:dyDescent="0.25">
      <c r="A2070" s="89" t="s">
        <v>4357</v>
      </c>
      <c r="B2070" s="90" t="s">
        <v>9998</v>
      </c>
      <c r="C2070" s="90" t="s">
        <v>4494</v>
      </c>
      <c r="D2070" s="90" t="s">
        <v>4520</v>
      </c>
      <c r="E2070" s="92" t="s">
        <v>605</v>
      </c>
      <c r="F2070" s="90" t="s">
        <v>4517</v>
      </c>
      <c r="G2070" s="93" t="s">
        <v>172</v>
      </c>
      <c r="H2070" s="90"/>
      <c r="I2070" s="93">
        <v>1</v>
      </c>
      <c r="J2070" s="90" t="s">
        <v>72</v>
      </c>
      <c r="K2070" s="93" t="s">
        <v>55</v>
      </c>
      <c r="L2070" s="114">
        <v>44197</v>
      </c>
      <c r="M2070" s="114">
        <v>44227</v>
      </c>
      <c r="N2070" s="94">
        <v>44205</v>
      </c>
      <c r="O2070" s="94">
        <v>44206</v>
      </c>
      <c r="P2070" s="96" t="s">
        <v>1463</v>
      </c>
      <c r="Q2070" s="92"/>
      <c r="R2070" s="90" t="s">
        <v>4521</v>
      </c>
      <c r="S2070" s="90"/>
      <c r="T2070" s="95" t="s">
        <v>66</v>
      </c>
      <c r="U2070" s="90"/>
    </row>
    <row r="2071" spans="1:21" ht="66" hidden="1" customHeight="1" x14ac:dyDescent="0.25">
      <c r="A2071" s="89" t="s">
        <v>4357</v>
      </c>
      <c r="B2071" s="90" t="s">
        <v>9998</v>
      </c>
      <c r="C2071" s="90" t="s">
        <v>4494</v>
      </c>
      <c r="D2071" s="90" t="s">
        <v>4522</v>
      </c>
      <c r="E2071" s="92" t="s">
        <v>605</v>
      </c>
      <c r="F2071" s="90" t="s">
        <v>4517</v>
      </c>
      <c r="G2071" s="93" t="s">
        <v>172</v>
      </c>
      <c r="H2071" s="90"/>
      <c r="I2071" s="93">
        <v>1</v>
      </c>
      <c r="J2071" s="90" t="s">
        <v>72</v>
      </c>
      <c r="K2071" s="93" t="s">
        <v>55</v>
      </c>
      <c r="L2071" s="114">
        <v>44287</v>
      </c>
      <c r="M2071" s="114">
        <v>44316</v>
      </c>
      <c r="N2071" s="94">
        <v>44289</v>
      </c>
      <c r="O2071" s="94">
        <v>44290</v>
      </c>
      <c r="P2071" s="96" t="s">
        <v>4523</v>
      </c>
      <c r="Q2071" s="92"/>
      <c r="R2071" s="90" t="s">
        <v>4524</v>
      </c>
      <c r="S2071" s="90"/>
      <c r="T2071" s="95" t="s">
        <v>66</v>
      </c>
      <c r="U2071" s="90"/>
    </row>
    <row r="2072" spans="1:21" ht="66" hidden="1" customHeight="1" x14ac:dyDescent="0.25">
      <c r="A2072" s="89" t="s">
        <v>4357</v>
      </c>
      <c r="B2072" s="90" t="s">
        <v>9998</v>
      </c>
      <c r="C2072" s="90" t="s">
        <v>4494</v>
      </c>
      <c r="D2072" s="90" t="s">
        <v>4525</v>
      </c>
      <c r="E2072" s="92" t="s">
        <v>605</v>
      </c>
      <c r="F2072" s="90" t="s">
        <v>320</v>
      </c>
      <c r="G2072" s="93" t="s">
        <v>172</v>
      </c>
      <c r="H2072" s="90"/>
      <c r="I2072" s="93" t="s">
        <v>53</v>
      </c>
      <c r="J2072" s="90" t="s">
        <v>72</v>
      </c>
      <c r="K2072" s="93" t="s">
        <v>55</v>
      </c>
      <c r="L2072" s="114">
        <v>44013</v>
      </c>
      <c r="M2072" s="114">
        <v>44042</v>
      </c>
      <c r="N2072" s="94">
        <v>44016</v>
      </c>
      <c r="O2072" s="94">
        <v>44017</v>
      </c>
      <c r="P2072" s="96" t="s">
        <v>1428</v>
      </c>
      <c r="Q2072" s="92"/>
      <c r="R2072" s="90" t="s">
        <v>4526</v>
      </c>
      <c r="S2072" s="90"/>
      <c r="T2072" s="95" t="s">
        <v>66</v>
      </c>
      <c r="U2072" s="90"/>
    </row>
    <row r="2073" spans="1:21" ht="66" hidden="1" customHeight="1" x14ac:dyDescent="0.25">
      <c r="A2073" s="89" t="s">
        <v>4357</v>
      </c>
      <c r="B2073" s="90" t="s">
        <v>9998</v>
      </c>
      <c r="C2073" s="90" t="s">
        <v>4494</v>
      </c>
      <c r="D2073" s="90" t="s">
        <v>4527</v>
      </c>
      <c r="E2073" s="92" t="s">
        <v>605</v>
      </c>
      <c r="F2073" s="90" t="s">
        <v>320</v>
      </c>
      <c r="G2073" s="93" t="s">
        <v>172</v>
      </c>
      <c r="H2073" s="90"/>
      <c r="I2073" s="93" t="s">
        <v>53</v>
      </c>
      <c r="J2073" s="90" t="s">
        <v>72</v>
      </c>
      <c r="K2073" s="93" t="s">
        <v>55</v>
      </c>
      <c r="L2073" s="114">
        <v>44105</v>
      </c>
      <c r="M2073" s="114">
        <v>44134</v>
      </c>
      <c r="N2073" s="94">
        <v>44121</v>
      </c>
      <c r="O2073" s="94">
        <v>44129</v>
      </c>
      <c r="P2073" s="96" t="s">
        <v>1428</v>
      </c>
      <c r="Q2073" s="92"/>
      <c r="R2073" s="90" t="s">
        <v>4528</v>
      </c>
      <c r="S2073" s="90"/>
      <c r="T2073" s="95" t="s">
        <v>66</v>
      </c>
      <c r="U2073" s="90"/>
    </row>
    <row r="2074" spans="1:21" ht="66" hidden="1" customHeight="1" x14ac:dyDescent="0.25">
      <c r="A2074" s="89" t="s">
        <v>4357</v>
      </c>
      <c r="B2074" s="90" t="s">
        <v>9998</v>
      </c>
      <c r="C2074" s="90" t="s">
        <v>4494</v>
      </c>
      <c r="D2074" s="90" t="s">
        <v>4529</v>
      </c>
      <c r="E2074" s="92" t="s">
        <v>605</v>
      </c>
      <c r="F2074" s="90" t="s">
        <v>320</v>
      </c>
      <c r="G2074" s="93" t="s">
        <v>172</v>
      </c>
      <c r="H2074" s="90"/>
      <c r="I2074" s="93" t="s">
        <v>53</v>
      </c>
      <c r="J2074" s="90" t="s">
        <v>72</v>
      </c>
      <c r="K2074" s="93" t="s">
        <v>55</v>
      </c>
      <c r="L2074" s="114">
        <v>44197</v>
      </c>
      <c r="M2074" s="114">
        <v>44227</v>
      </c>
      <c r="N2074" s="94">
        <v>44205</v>
      </c>
      <c r="O2074" s="94">
        <v>44213</v>
      </c>
      <c r="P2074" s="96" t="s">
        <v>4530</v>
      </c>
      <c r="Q2074" s="92"/>
      <c r="R2074" s="90" t="s">
        <v>4531</v>
      </c>
      <c r="S2074" s="90"/>
      <c r="T2074" s="95" t="s">
        <v>66</v>
      </c>
      <c r="U2074" s="90"/>
    </row>
    <row r="2075" spans="1:21" ht="66" hidden="1" customHeight="1" x14ac:dyDescent="0.25">
      <c r="A2075" s="89" t="s">
        <v>4357</v>
      </c>
      <c r="B2075" s="90" t="s">
        <v>9998</v>
      </c>
      <c r="C2075" s="90" t="s">
        <v>4494</v>
      </c>
      <c r="D2075" s="90" t="s">
        <v>4532</v>
      </c>
      <c r="E2075" s="92" t="s">
        <v>605</v>
      </c>
      <c r="F2075" s="90" t="s">
        <v>320</v>
      </c>
      <c r="G2075" s="93" t="s">
        <v>172</v>
      </c>
      <c r="H2075" s="90"/>
      <c r="I2075" s="93" t="s">
        <v>53</v>
      </c>
      <c r="J2075" s="90" t="s">
        <v>72</v>
      </c>
      <c r="K2075" s="93" t="s">
        <v>55</v>
      </c>
      <c r="L2075" s="114">
        <v>44287</v>
      </c>
      <c r="M2075" s="114">
        <v>44316</v>
      </c>
      <c r="N2075" s="94">
        <v>44296</v>
      </c>
      <c r="O2075" s="94">
        <v>44297</v>
      </c>
      <c r="P2075" s="92" t="s">
        <v>4533</v>
      </c>
      <c r="Q2075" s="92"/>
      <c r="R2075" s="90" t="s">
        <v>779</v>
      </c>
      <c r="S2075" s="90"/>
      <c r="T2075" s="95" t="s">
        <v>66</v>
      </c>
      <c r="U2075" s="90"/>
    </row>
    <row r="2076" spans="1:21" ht="66" hidden="1" customHeight="1" x14ac:dyDescent="0.25">
      <c r="A2076" s="89" t="s">
        <v>4357</v>
      </c>
      <c r="B2076" s="90" t="s">
        <v>9998</v>
      </c>
      <c r="C2076" s="90" t="s">
        <v>4494</v>
      </c>
      <c r="D2076" s="90" t="s">
        <v>4534</v>
      </c>
      <c r="E2076" s="92" t="s">
        <v>605</v>
      </c>
      <c r="F2076" s="90" t="s">
        <v>502</v>
      </c>
      <c r="G2076" s="93" t="s">
        <v>172</v>
      </c>
      <c r="H2076" s="90"/>
      <c r="I2076" s="93">
        <v>1</v>
      </c>
      <c r="J2076" s="90" t="s">
        <v>72</v>
      </c>
      <c r="K2076" s="93" t="s">
        <v>55</v>
      </c>
      <c r="L2076" s="114">
        <v>44013</v>
      </c>
      <c r="M2076" s="114">
        <v>44042</v>
      </c>
      <c r="N2076" s="94">
        <v>44016</v>
      </c>
      <c r="O2076" s="94">
        <v>44017</v>
      </c>
      <c r="P2076" s="96" t="s">
        <v>4396</v>
      </c>
      <c r="Q2076" s="92"/>
      <c r="R2076" s="90" t="s">
        <v>4535</v>
      </c>
      <c r="S2076" s="90"/>
      <c r="T2076" s="95" t="s">
        <v>66</v>
      </c>
      <c r="U2076" s="90"/>
    </row>
    <row r="2077" spans="1:21" ht="66" hidden="1" customHeight="1" x14ac:dyDescent="0.25">
      <c r="A2077" s="89" t="s">
        <v>4357</v>
      </c>
      <c r="B2077" s="90" t="s">
        <v>9998</v>
      </c>
      <c r="C2077" s="90" t="s">
        <v>4494</v>
      </c>
      <c r="D2077" s="90" t="s">
        <v>4536</v>
      </c>
      <c r="E2077" s="92" t="s">
        <v>605</v>
      </c>
      <c r="F2077" s="90" t="s">
        <v>502</v>
      </c>
      <c r="G2077" s="93" t="s">
        <v>172</v>
      </c>
      <c r="H2077" s="90"/>
      <c r="I2077" s="93">
        <v>1</v>
      </c>
      <c r="J2077" s="90" t="s">
        <v>72</v>
      </c>
      <c r="K2077" s="93" t="s">
        <v>55</v>
      </c>
      <c r="L2077" s="114">
        <v>44105</v>
      </c>
      <c r="M2077" s="114">
        <v>44134</v>
      </c>
      <c r="N2077" s="94">
        <v>44121</v>
      </c>
      <c r="O2077" s="94">
        <v>44129</v>
      </c>
      <c r="P2077" s="96" t="s">
        <v>4396</v>
      </c>
      <c r="Q2077" s="92"/>
      <c r="R2077" s="90" t="s">
        <v>4528</v>
      </c>
      <c r="S2077" s="90"/>
      <c r="T2077" s="95" t="s">
        <v>66</v>
      </c>
      <c r="U2077" s="90"/>
    </row>
    <row r="2078" spans="1:21" ht="66" hidden="1" customHeight="1" x14ac:dyDescent="0.25">
      <c r="A2078" s="89" t="s">
        <v>4357</v>
      </c>
      <c r="B2078" s="90" t="s">
        <v>9998</v>
      </c>
      <c r="C2078" s="90" t="s">
        <v>4494</v>
      </c>
      <c r="D2078" s="90" t="s">
        <v>4537</v>
      </c>
      <c r="E2078" s="92" t="s">
        <v>605</v>
      </c>
      <c r="F2078" s="90" t="s">
        <v>502</v>
      </c>
      <c r="G2078" s="93" t="s">
        <v>172</v>
      </c>
      <c r="H2078" s="90"/>
      <c r="I2078" s="93">
        <v>1</v>
      </c>
      <c r="J2078" s="90" t="s">
        <v>72</v>
      </c>
      <c r="K2078" s="93" t="s">
        <v>55</v>
      </c>
      <c r="L2078" s="114">
        <v>44197</v>
      </c>
      <c r="M2078" s="114">
        <v>44227</v>
      </c>
      <c r="N2078" s="94">
        <v>44205</v>
      </c>
      <c r="O2078" s="94">
        <v>44212</v>
      </c>
      <c r="P2078" s="92" t="s">
        <v>4538</v>
      </c>
      <c r="Q2078" s="92"/>
      <c r="R2078" s="90" t="s">
        <v>4539</v>
      </c>
      <c r="S2078" s="90"/>
      <c r="T2078" s="95" t="s">
        <v>66</v>
      </c>
      <c r="U2078" s="90"/>
    </row>
    <row r="2079" spans="1:21" ht="66" hidden="1" customHeight="1" x14ac:dyDescent="0.25">
      <c r="A2079" s="89" t="s">
        <v>4357</v>
      </c>
      <c r="B2079" s="90" t="s">
        <v>9998</v>
      </c>
      <c r="C2079" s="90" t="s">
        <v>4494</v>
      </c>
      <c r="D2079" s="90" t="s">
        <v>4540</v>
      </c>
      <c r="E2079" s="92" t="s">
        <v>605</v>
      </c>
      <c r="F2079" s="90" t="s">
        <v>502</v>
      </c>
      <c r="G2079" s="93" t="s">
        <v>172</v>
      </c>
      <c r="H2079" s="90"/>
      <c r="I2079" s="93">
        <v>1</v>
      </c>
      <c r="J2079" s="90" t="s">
        <v>72</v>
      </c>
      <c r="K2079" s="93" t="s">
        <v>55</v>
      </c>
      <c r="L2079" s="114">
        <v>44287</v>
      </c>
      <c r="M2079" s="114">
        <v>44316</v>
      </c>
      <c r="N2079" s="94">
        <v>44296</v>
      </c>
      <c r="O2079" s="94">
        <v>44297</v>
      </c>
      <c r="P2079" s="92" t="s">
        <v>4541</v>
      </c>
      <c r="Q2079" s="92"/>
      <c r="R2079" s="90" t="s">
        <v>779</v>
      </c>
      <c r="S2079" s="90"/>
      <c r="T2079" s="95" t="s">
        <v>66</v>
      </c>
      <c r="U2079" s="90"/>
    </row>
    <row r="2080" spans="1:21" ht="66" hidden="1" customHeight="1" x14ac:dyDescent="0.25">
      <c r="A2080" s="89" t="s">
        <v>4357</v>
      </c>
      <c r="B2080" s="90" t="s">
        <v>9998</v>
      </c>
      <c r="C2080" s="90" t="s">
        <v>4494</v>
      </c>
      <c r="D2080" s="90" t="s">
        <v>4542</v>
      </c>
      <c r="E2080" s="92" t="s">
        <v>605</v>
      </c>
      <c r="F2080" s="90" t="s">
        <v>4543</v>
      </c>
      <c r="G2080" s="93" t="s">
        <v>172</v>
      </c>
      <c r="H2080" s="90"/>
      <c r="I2080" s="93">
        <v>1</v>
      </c>
      <c r="J2080" s="90" t="s">
        <v>72</v>
      </c>
      <c r="K2080" s="93" t="s">
        <v>55</v>
      </c>
      <c r="L2080" s="114">
        <v>44013</v>
      </c>
      <c r="M2080" s="114">
        <v>44042</v>
      </c>
      <c r="N2080" s="94">
        <v>44016</v>
      </c>
      <c r="O2080" s="94">
        <v>44017</v>
      </c>
      <c r="P2080" s="96" t="s">
        <v>4406</v>
      </c>
      <c r="Q2080" s="92"/>
      <c r="R2080" s="90" t="s">
        <v>4526</v>
      </c>
      <c r="S2080" s="90"/>
      <c r="T2080" s="95" t="s">
        <v>66</v>
      </c>
      <c r="U2080" s="90"/>
    </row>
    <row r="2081" spans="1:21" ht="66" hidden="1" customHeight="1" x14ac:dyDescent="0.25">
      <c r="A2081" s="89" t="s">
        <v>4357</v>
      </c>
      <c r="B2081" s="90" t="s">
        <v>9998</v>
      </c>
      <c r="C2081" s="90" t="s">
        <v>4494</v>
      </c>
      <c r="D2081" s="90" t="s">
        <v>4544</v>
      </c>
      <c r="E2081" s="92" t="s">
        <v>605</v>
      </c>
      <c r="F2081" s="90" t="s">
        <v>4543</v>
      </c>
      <c r="G2081" s="93" t="s">
        <v>172</v>
      </c>
      <c r="H2081" s="90"/>
      <c r="I2081" s="93">
        <v>1</v>
      </c>
      <c r="J2081" s="90" t="s">
        <v>72</v>
      </c>
      <c r="K2081" s="93" t="s">
        <v>55</v>
      </c>
      <c r="L2081" s="114">
        <v>44105</v>
      </c>
      <c r="M2081" s="114">
        <v>44134</v>
      </c>
      <c r="N2081" s="94">
        <v>44121</v>
      </c>
      <c r="O2081" s="94">
        <v>44129</v>
      </c>
      <c r="P2081" s="96" t="s">
        <v>4406</v>
      </c>
      <c r="Q2081" s="92"/>
      <c r="R2081" s="90" t="s">
        <v>4528</v>
      </c>
      <c r="S2081" s="90"/>
      <c r="T2081" s="95" t="s">
        <v>66</v>
      </c>
      <c r="U2081" s="90"/>
    </row>
    <row r="2082" spans="1:21" ht="66" hidden="1" customHeight="1" x14ac:dyDescent="0.25">
      <c r="A2082" s="89" t="s">
        <v>4357</v>
      </c>
      <c r="B2082" s="90" t="s">
        <v>9998</v>
      </c>
      <c r="C2082" s="90" t="s">
        <v>4494</v>
      </c>
      <c r="D2082" s="90" t="s">
        <v>4545</v>
      </c>
      <c r="E2082" s="92" t="s">
        <v>605</v>
      </c>
      <c r="F2082" s="90" t="s">
        <v>4543</v>
      </c>
      <c r="G2082" s="93" t="s">
        <v>172</v>
      </c>
      <c r="H2082" s="90"/>
      <c r="I2082" s="93">
        <v>1</v>
      </c>
      <c r="J2082" s="90" t="s">
        <v>72</v>
      </c>
      <c r="K2082" s="93" t="s">
        <v>55</v>
      </c>
      <c r="L2082" s="114">
        <v>44197</v>
      </c>
      <c r="M2082" s="114">
        <v>44227</v>
      </c>
      <c r="N2082" s="94">
        <v>44205</v>
      </c>
      <c r="O2082" s="94">
        <v>44206</v>
      </c>
      <c r="P2082" s="96" t="s">
        <v>3123</v>
      </c>
      <c r="Q2082" s="92"/>
      <c r="R2082" s="90" t="s">
        <v>762</v>
      </c>
      <c r="S2082" s="90"/>
      <c r="T2082" s="95" t="s">
        <v>66</v>
      </c>
      <c r="U2082" s="90"/>
    </row>
    <row r="2083" spans="1:21" ht="66" hidden="1" customHeight="1" x14ac:dyDescent="0.25">
      <c r="A2083" s="89" t="s">
        <v>4357</v>
      </c>
      <c r="B2083" s="90" t="s">
        <v>9998</v>
      </c>
      <c r="C2083" s="90" t="s">
        <v>4494</v>
      </c>
      <c r="D2083" s="90" t="s">
        <v>4546</v>
      </c>
      <c r="E2083" s="92" t="s">
        <v>605</v>
      </c>
      <c r="F2083" s="90" t="s">
        <v>4543</v>
      </c>
      <c r="G2083" s="93" t="s">
        <v>172</v>
      </c>
      <c r="H2083" s="90"/>
      <c r="I2083" s="93">
        <v>1</v>
      </c>
      <c r="J2083" s="90" t="s">
        <v>72</v>
      </c>
      <c r="K2083" s="93" t="s">
        <v>55</v>
      </c>
      <c r="L2083" s="114">
        <v>44287</v>
      </c>
      <c r="M2083" s="114">
        <v>44316</v>
      </c>
      <c r="N2083" s="94">
        <v>44296</v>
      </c>
      <c r="O2083" s="94">
        <v>44297</v>
      </c>
      <c r="P2083" s="96" t="s">
        <v>4547</v>
      </c>
      <c r="Q2083" s="92"/>
      <c r="R2083" s="90" t="s">
        <v>779</v>
      </c>
      <c r="S2083" s="90"/>
      <c r="T2083" s="95" t="s">
        <v>66</v>
      </c>
      <c r="U2083" s="90"/>
    </row>
    <row r="2084" spans="1:21" ht="66" hidden="1" customHeight="1" x14ac:dyDescent="0.25">
      <c r="A2084" s="89" t="s">
        <v>4357</v>
      </c>
      <c r="B2084" s="90" t="s">
        <v>9998</v>
      </c>
      <c r="C2084" s="90" t="s">
        <v>4494</v>
      </c>
      <c r="D2084" s="90" t="s">
        <v>4548</v>
      </c>
      <c r="E2084" s="92" t="s">
        <v>605</v>
      </c>
      <c r="F2084" s="90" t="s">
        <v>4549</v>
      </c>
      <c r="G2084" s="93" t="s">
        <v>75</v>
      </c>
      <c r="H2084" s="90"/>
      <c r="I2084" s="93">
        <v>1</v>
      </c>
      <c r="J2084" s="90" t="s">
        <v>72</v>
      </c>
      <c r="K2084" s="93" t="s">
        <v>55</v>
      </c>
      <c r="L2084" s="114">
        <v>44013</v>
      </c>
      <c r="M2084" s="114">
        <v>44042</v>
      </c>
      <c r="N2084" s="94">
        <v>44024</v>
      </c>
      <c r="O2084" s="94">
        <v>44024</v>
      </c>
      <c r="P2084" s="92" t="s">
        <v>937</v>
      </c>
      <c r="Q2084" s="92"/>
      <c r="R2084" s="90" t="s">
        <v>4550</v>
      </c>
      <c r="S2084" s="90"/>
      <c r="T2084" s="95" t="s">
        <v>66</v>
      </c>
      <c r="U2084" s="90"/>
    </row>
    <row r="2085" spans="1:21" ht="66" hidden="1" customHeight="1" x14ac:dyDescent="0.25">
      <c r="A2085" s="89" t="s">
        <v>4357</v>
      </c>
      <c r="B2085" s="90" t="s">
        <v>9998</v>
      </c>
      <c r="C2085" s="90" t="s">
        <v>4494</v>
      </c>
      <c r="D2085" s="90" t="s">
        <v>4551</v>
      </c>
      <c r="E2085" s="92" t="s">
        <v>605</v>
      </c>
      <c r="F2085" s="90" t="s">
        <v>4549</v>
      </c>
      <c r="G2085" s="93" t="s">
        <v>75</v>
      </c>
      <c r="H2085" s="90"/>
      <c r="I2085" s="93">
        <v>1</v>
      </c>
      <c r="J2085" s="90" t="s">
        <v>72</v>
      </c>
      <c r="K2085" s="93" t="s">
        <v>55</v>
      </c>
      <c r="L2085" s="114">
        <v>44197</v>
      </c>
      <c r="M2085" s="114">
        <v>44227</v>
      </c>
      <c r="N2085" s="94">
        <v>44212</v>
      </c>
      <c r="O2085" s="94">
        <v>44213</v>
      </c>
      <c r="P2085" s="92" t="s">
        <v>4552</v>
      </c>
      <c r="Q2085" s="92"/>
      <c r="R2085" s="90" t="s">
        <v>4553</v>
      </c>
      <c r="S2085" s="90"/>
      <c r="T2085" s="95" t="s">
        <v>66</v>
      </c>
      <c r="U2085" s="90"/>
    </row>
    <row r="2086" spans="1:21" ht="66" hidden="1" customHeight="1" x14ac:dyDescent="0.25">
      <c r="A2086" s="89" t="s">
        <v>4357</v>
      </c>
      <c r="B2086" s="90" t="s">
        <v>9998</v>
      </c>
      <c r="C2086" s="90" t="s">
        <v>4494</v>
      </c>
      <c r="D2086" s="90" t="s">
        <v>4554</v>
      </c>
      <c r="E2086" s="92" t="s">
        <v>605</v>
      </c>
      <c r="F2086" s="90" t="s">
        <v>2368</v>
      </c>
      <c r="G2086" s="93" t="s">
        <v>172</v>
      </c>
      <c r="H2086" s="90"/>
      <c r="I2086" s="93">
        <v>1</v>
      </c>
      <c r="J2086" s="90" t="s">
        <v>72</v>
      </c>
      <c r="K2086" s="93" t="s">
        <v>55</v>
      </c>
      <c r="L2086" s="114">
        <v>44013</v>
      </c>
      <c r="M2086" s="114">
        <v>44042</v>
      </c>
      <c r="N2086" s="94">
        <v>44016</v>
      </c>
      <c r="O2086" s="94">
        <v>44017</v>
      </c>
      <c r="P2086" s="92" t="s">
        <v>937</v>
      </c>
      <c r="Q2086" s="92"/>
      <c r="R2086" s="90" t="s">
        <v>354</v>
      </c>
      <c r="S2086" s="90"/>
      <c r="T2086" s="95" t="s">
        <v>66</v>
      </c>
      <c r="U2086" s="90"/>
    </row>
    <row r="2087" spans="1:21" ht="66" hidden="1" customHeight="1" x14ac:dyDescent="0.25">
      <c r="A2087" s="89" t="s">
        <v>4357</v>
      </c>
      <c r="B2087" s="90" t="s">
        <v>9998</v>
      </c>
      <c r="C2087" s="90" t="s">
        <v>4494</v>
      </c>
      <c r="D2087" s="90" t="s">
        <v>4555</v>
      </c>
      <c r="E2087" s="92" t="s">
        <v>605</v>
      </c>
      <c r="F2087" s="90" t="s">
        <v>2368</v>
      </c>
      <c r="G2087" s="93" t="s">
        <v>172</v>
      </c>
      <c r="H2087" s="90"/>
      <c r="I2087" s="93">
        <v>1</v>
      </c>
      <c r="J2087" s="90" t="s">
        <v>72</v>
      </c>
      <c r="K2087" s="93" t="s">
        <v>55</v>
      </c>
      <c r="L2087" s="114">
        <v>44105</v>
      </c>
      <c r="M2087" s="114">
        <v>44134</v>
      </c>
      <c r="N2087" s="94">
        <v>44121</v>
      </c>
      <c r="O2087" s="94">
        <v>44129</v>
      </c>
      <c r="P2087" s="92" t="s">
        <v>4556</v>
      </c>
      <c r="Q2087" s="92"/>
      <c r="R2087" s="90" t="s">
        <v>1984</v>
      </c>
      <c r="S2087" s="90"/>
      <c r="T2087" s="95" t="s">
        <v>66</v>
      </c>
      <c r="U2087" s="90"/>
    </row>
    <row r="2088" spans="1:21" ht="66" hidden="1" customHeight="1" x14ac:dyDescent="0.25">
      <c r="A2088" s="89" t="s">
        <v>4357</v>
      </c>
      <c r="B2088" s="90" t="s">
        <v>9998</v>
      </c>
      <c r="C2088" s="90" t="s">
        <v>4494</v>
      </c>
      <c r="D2088" s="90" t="s">
        <v>4557</v>
      </c>
      <c r="E2088" s="92" t="s">
        <v>605</v>
      </c>
      <c r="F2088" s="90" t="s">
        <v>2368</v>
      </c>
      <c r="G2088" s="93" t="s">
        <v>172</v>
      </c>
      <c r="H2088" s="90"/>
      <c r="I2088" s="93">
        <v>1</v>
      </c>
      <c r="J2088" s="90" t="s">
        <v>72</v>
      </c>
      <c r="K2088" s="93" t="s">
        <v>55</v>
      </c>
      <c r="L2088" s="114">
        <v>44197</v>
      </c>
      <c r="M2088" s="114">
        <v>44227</v>
      </c>
      <c r="N2088" s="94">
        <v>44205</v>
      </c>
      <c r="O2088" s="94">
        <v>44206</v>
      </c>
      <c r="P2088" s="92" t="s">
        <v>4556</v>
      </c>
      <c r="Q2088" s="92"/>
      <c r="R2088" s="90" t="s">
        <v>4558</v>
      </c>
      <c r="S2088" s="90"/>
      <c r="T2088" s="95" t="s">
        <v>66</v>
      </c>
      <c r="U2088" s="90"/>
    </row>
    <row r="2089" spans="1:21" ht="66" hidden="1" customHeight="1" x14ac:dyDescent="0.25">
      <c r="A2089" s="89" t="s">
        <v>4357</v>
      </c>
      <c r="B2089" s="90" t="s">
        <v>9998</v>
      </c>
      <c r="C2089" s="90" t="s">
        <v>4494</v>
      </c>
      <c r="D2089" s="90" t="s">
        <v>4559</v>
      </c>
      <c r="E2089" s="92" t="s">
        <v>605</v>
      </c>
      <c r="F2089" s="90" t="s">
        <v>2368</v>
      </c>
      <c r="G2089" s="93" t="s">
        <v>172</v>
      </c>
      <c r="H2089" s="90"/>
      <c r="I2089" s="93">
        <v>1</v>
      </c>
      <c r="J2089" s="90" t="s">
        <v>72</v>
      </c>
      <c r="K2089" s="93" t="s">
        <v>55</v>
      </c>
      <c r="L2089" s="114">
        <v>44287</v>
      </c>
      <c r="M2089" s="114">
        <v>44316</v>
      </c>
      <c r="N2089" s="94">
        <v>44289</v>
      </c>
      <c r="O2089" s="94">
        <v>44290</v>
      </c>
      <c r="P2089" s="96" t="s">
        <v>4560</v>
      </c>
      <c r="Q2089" s="92"/>
      <c r="R2089" s="90" t="s">
        <v>4561</v>
      </c>
      <c r="S2089" s="90"/>
      <c r="T2089" s="95" t="s">
        <v>66</v>
      </c>
      <c r="U2089" s="90"/>
    </row>
    <row r="2090" spans="1:21" ht="66" hidden="1" customHeight="1" x14ac:dyDescent="0.25">
      <c r="A2090" s="89" t="s">
        <v>4357</v>
      </c>
      <c r="B2090" s="90" t="s">
        <v>9998</v>
      </c>
      <c r="C2090" s="90" t="s">
        <v>4494</v>
      </c>
      <c r="D2090" s="90" t="s">
        <v>4562</v>
      </c>
      <c r="E2090" s="92" t="s">
        <v>605</v>
      </c>
      <c r="F2090" s="90" t="s">
        <v>4434</v>
      </c>
      <c r="G2090" s="93" t="s">
        <v>172</v>
      </c>
      <c r="H2090" s="90"/>
      <c r="I2090" s="93" t="s">
        <v>53</v>
      </c>
      <c r="J2090" s="90" t="s">
        <v>72</v>
      </c>
      <c r="K2090" s="93" t="s">
        <v>55</v>
      </c>
      <c r="L2090" s="114">
        <v>44013</v>
      </c>
      <c r="M2090" s="114">
        <v>44042</v>
      </c>
      <c r="N2090" s="94">
        <v>44016</v>
      </c>
      <c r="O2090" s="94">
        <v>44017</v>
      </c>
      <c r="P2090" s="92" t="s">
        <v>937</v>
      </c>
      <c r="Q2090" s="92"/>
      <c r="R2090" s="90" t="s">
        <v>4563</v>
      </c>
      <c r="S2090" s="90"/>
      <c r="T2090" s="95" t="s">
        <v>66</v>
      </c>
      <c r="U2090" s="90"/>
    </row>
    <row r="2091" spans="1:21" ht="66" hidden="1" customHeight="1" x14ac:dyDescent="0.25">
      <c r="A2091" s="89" t="s">
        <v>4357</v>
      </c>
      <c r="B2091" s="90" t="s">
        <v>9998</v>
      </c>
      <c r="C2091" s="90" t="s">
        <v>4494</v>
      </c>
      <c r="D2091" s="90" t="s">
        <v>4564</v>
      </c>
      <c r="E2091" s="92" t="s">
        <v>605</v>
      </c>
      <c r="F2091" s="90" t="s">
        <v>4434</v>
      </c>
      <c r="G2091" s="93" t="s">
        <v>172</v>
      </c>
      <c r="H2091" s="90"/>
      <c r="I2091" s="93" t="s">
        <v>53</v>
      </c>
      <c r="J2091" s="90" t="s">
        <v>72</v>
      </c>
      <c r="K2091" s="93" t="s">
        <v>55</v>
      </c>
      <c r="L2091" s="114">
        <v>44105</v>
      </c>
      <c r="M2091" s="114">
        <v>44134</v>
      </c>
      <c r="N2091" s="94">
        <v>44121</v>
      </c>
      <c r="O2091" s="94">
        <v>44129</v>
      </c>
      <c r="P2091" s="96" t="s">
        <v>4565</v>
      </c>
      <c r="Q2091" s="92"/>
      <c r="R2091" s="90" t="s">
        <v>1984</v>
      </c>
      <c r="S2091" s="90"/>
      <c r="T2091" s="95" t="s">
        <v>66</v>
      </c>
      <c r="U2091" s="90"/>
    </row>
    <row r="2092" spans="1:21" ht="66" hidden="1" customHeight="1" x14ac:dyDescent="0.25">
      <c r="A2092" s="89" t="s">
        <v>4357</v>
      </c>
      <c r="B2092" s="90" t="s">
        <v>9998</v>
      </c>
      <c r="C2092" s="90" t="s">
        <v>4494</v>
      </c>
      <c r="D2092" s="90" t="s">
        <v>4566</v>
      </c>
      <c r="E2092" s="92" t="s">
        <v>605</v>
      </c>
      <c r="F2092" s="90" t="s">
        <v>4434</v>
      </c>
      <c r="G2092" s="93" t="s">
        <v>172</v>
      </c>
      <c r="H2092" s="90"/>
      <c r="I2092" s="93" t="s">
        <v>53</v>
      </c>
      <c r="J2092" s="90" t="s">
        <v>72</v>
      </c>
      <c r="K2092" s="93" t="s">
        <v>55</v>
      </c>
      <c r="L2092" s="114">
        <v>44197</v>
      </c>
      <c r="M2092" s="114">
        <v>44227</v>
      </c>
      <c r="N2092" s="94">
        <v>44212</v>
      </c>
      <c r="O2092" s="94">
        <v>44212</v>
      </c>
      <c r="P2092" s="92" t="s">
        <v>4567</v>
      </c>
      <c r="Q2092" s="92"/>
      <c r="R2092" s="90" t="s">
        <v>2965</v>
      </c>
      <c r="S2092" s="90"/>
      <c r="T2092" s="95" t="s">
        <v>66</v>
      </c>
      <c r="U2092" s="90"/>
    </row>
    <row r="2093" spans="1:21" ht="66" hidden="1" customHeight="1" x14ac:dyDescent="0.25">
      <c r="A2093" s="89" t="s">
        <v>4357</v>
      </c>
      <c r="B2093" s="90" t="s">
        <v>9998</v>
      </c>
      <c r="C2093" s="90" t="s">
        <v>4494</v>
      </c>
      <c r="D2093" s="90" t="s">
        <v>4568</v>
      </c>
      <c r="E2093" s="92" t="s">
        <v>605</v>
      </c>
      <c r="F2093" s="90" t="s">
        <v>4434</v>
      </c>
      <c r="G2093" s="93" t="s">
        <v>172</v>
      </c>
      <c r="H2093" s="90"/>
      <c r="I2093" s="93" t="s">
        <v>53</v>
      </c>
      <c r="J2093" s="90" t="s">
        <v>72</v>
      </c>
      <c r="K2093" s="93" t="s">
        <v>55</v>
      </c>
      <c r="L2093" s="114">
        <v>44287</v>
      </c>
      <c r="M2093" s="114">
        <v>44316</v>
      </c>
      <c r="N2093" s="94">
        <v>44289</v>
      </c>
      <c r="O2093" s="94">
        <v>44290</v>
      </c>
      <c r="P2093" s="92" t="s">
        <v>2775</v>
      </c>
      <c r="Q2093" s="92"/>
      <c r="R2093" s="90" t="s">
        <v>4569</v>
      </c>
      <c r="S2093" s="90"/>
      <c r="T2093" s="95" t="s">
        <v>66</v>
      </c>
      <c r="U2093" s="90"/>
    </row>
    <row r="2094" spans="1:21" ht="66" hidden="1" customHeight="1" x14ac:dyDescent="0.25">
      <c r="A2094" s="89" t="s">
        <v>4357</v>
      </c>
      <c r="B2094" s="90" t="s">
        <v>9998</v>
      </c>
      <c r="C2094" s="90" t="s">
        <v>4494</v>
      </c>
      <c r="D2094" s="90" t="s">
        <v>4570</v>
      </c>
      <c r="E2094" s="92" t="s">
        <v>605</v>
      </c>
      <c r="F2094" s="90" t="s">
        <v>4445</v>
      </c>
      <c r="G2094" s="93" t="s">
        <v>75</v>
      </c>
      <c r="H2094" s="90"/>
      <c r="I2094" s="93">
        <v>1</v>
      </c>
      <c r="J2094" s="90" t="s">
        <v>72</v>
      </c>
      <c r="K2094" s="93" t="s">
        <v>55</v>
      </c>
      <c r="L2094" s="114">
        <v>44013</v>
      </c>
      <c r="M2094" s="114">
        <v>44042</v>
      </c>
      <c r="N2094" s="94">
        <v>44024</v>
      </c>
      <c r="O2094" s="94">
        <v>44024</v>
      </c>
      <c r="P2094" s="96" t="s">
        <v>4571</v>
      </c>
      <c r="Q2094" s="92"/>
      <c r="R2094" s="90" t="s">
        <v>4550</v>
      </c>
      <c r="S2094" s="90"/>
      <c r="T2094" s="95" t="s">
        <v>66</v>
      </c>
      <c r="U2094" s="90"/>
    </row>
    <row r="2095" spans="1:21" ht="66" hidden="1" customHeight="1" x14ac:dyDescent="0.25">
      <c r="A2095" s="89" t="s">
        <v>4357</v>
      </c>
      <c r="B2095" s="90" t="s">
        <v>9998</v>
      </c>
      <c r="C2095" s="90" t="s">
        <v>4494</v>
      </c>
      <c r="D2095" s="90" t="s">
        <v>4572</v>
      </c>
      <c r="E2095" s="92" t="s">
        <v>605</v>
      </c>
      <c r="F2095" s="90" t="s">
        <v>4445</v>
      </c>
      <c r="G2095" s="93" t="s">
        <v>75</v>
      </c>
      <c r="H2095" s="90"/>
      <c r="I2095" s="93">
        <v>1</v>
      </c>
      <c r="J2095" s="90" t="s">
        <v>72</v>
      </c>
      <c r="K2095" s="93" t="s">
        <v>55</v>
      </c>
      <c r="L2095" s="114">
        <v>44197</v>
      </c>
      <c r="M2095" s="114">
        <v>44227</v>
      </c>
      <c r="N2095" s="94">
        <v>44212</v>
      </c>
      <c r="O2095" s="94">
        <v>44213</v>
      </c>
      <c r="P2095" s="96" t="s">
        <v>4573</v>
      </c>
      <c r="Q2095" s="92"/>
      <c r="R2095" s="90" t="s">
        <v>4553</v>
      </c>
      <c r="S2095" s="90"/>
      <c r="T2095" s="95" t="s">
        <v>66</v>
      </c>
      <c r="U2095" s="90"/>
    </row>
    <row r="2096" spans="1:21" ht="66" hidden="1" customHeight="1" x14ac:dyDescent="0.25">
      <c r="A2096" s="89" t="s">
        <v>4357</v>
      </c>
      <c r="B2096" s="90" t="s">
        <v>9998</v>
      </c>
      <c r="C2096" s="90" t="s">
        <v>59</v>
      </c>
      <c r="D2096" s="90" t="s">
        <v>4485</v>
      </c>
      <c r="E2096" s="92" t="s">
        <v>3581</v>
      </c>
      <c r="F2096" s="90" t="s">
        <v>2368</v>
      </c>
      <c r="G2096" s="93" t="s">
        <v>52</v>
      </c>
      <c r="H2096" s="90"/>
      <c r="I2096" s="93">
        <v>1</v>
      </c>
      <c r="J2096" s="90" t="s">
        <v>62</v>
      </c>
      <c r="K2096" s="93" t="s">
        <v>63</v>
      </c>
      <c r="L2096" s="114">
        <v>44023</v>
      </c>
      <c r="M2096" s="114">
        <v>44023</v>
      </c>
      <c r="N2096" s="94">
        <v>44023</v>
      </c>
      <c r="O2096" s="94">
        <v>44023</v>
      </c>
      <c r="P2096" s="96" t="s">
        <v>4574</v>
      </c>
      <c r="Q2096" s="92"/>
      <c r="R2096" s="90" t="s">
        <v>4497</v>
      </c>
      <c r="S2096" s="90"/>
      <c r="T2096" s="95" t="s">
        <v>66</v>
      </c>
      <c r="U2096" s="90"/>
    </row>
    <row r="2097" spans="1:21" ht="66" hidden="1" customHeight="1" x14ac:dyDescent="0.25">
      <c r="A2097" s="89" t="s">
        <v>4357</v>
      </c>
      <c r="B2097" s="90" t="s">
        <v>9998</v>
      </c>
      <c r="C2097" s="90" t="s">
        <v>4575</v>
      </c>
      <c r="D2097" s="90" t="s">
        <v>4575</v>
      </c>
      <c r="E2097" s="92" t="s">
        <v>1557</v>
      </c>
      <c r="F2097" s="90" t="s">
        <v>401</v>
      </c>
      <c r="G2097" s="93" t="s">
        <v>52</v>
      </c>
      <c r="H2097" s="90"/>
      <c r="I2097" s="93">
        <v>1</v>
      </c>
      <c r="J2097" s="90" t="s">
        <v>54</v>
      </c>
      <c r="K2097" s="93" t="s">
        <v>55</v>
      </c>
      <c r="L2097" s="114">
        <v>44013</v>
      </c>
      <c r="M2097" s="114">
        <v>44042</v>
      </c>
      <c r="N2097" s="94">
        <v>44037</v>
      </c>
      <c r="O2097" s="94">
        <v>44037</v>
      </c>
      <c r="P2097" s="96" t="s">
        <v>4576</v>
      </c>
      <c r="Q2097" s="92"/>
      <c r="R2097" s="90" t="s">
        <v>392</v>
      </c>
      <c r="S2097" s="90"/>
      <c r="T2097" s="95" t="s">
        <v>66</v>
      </c>
      <c r="U2097" s="90"/>
    </row>
    <row r="2098" spans="1:21" ht="66" hidden="1" customHeight="1" x14ac:dyDescent="0.25">
      <c r="A2098" s="89" t="s">
        <v>4357</v>
      </c>
      <c r="B2098" s="90" t="s">
        <v>9998</v>
      </c>
      <c r="C2098" s="90" t="s">
        <v>4575</v>
      </c>
      <c r="D2098" s="90" t="s">
        <v>4575</v>
      </c>
      <c r="E2098" s="92" t="s">
        <v>1557</v>
      </c>
      <c r="F2098" s="90" t="s">
        <v>401</v>
      </c>
      <c r="G2098" s="93" t="s">
        <v>52</v>
      </c>
      <c r="H2098" s="90"/>
      <c r="I2098" s="93">
        <v>1</v>
      </c>
      <c r="J2098" s="90" t="s">
        <v>54</v>
      </c>
      <c r="K2098" s="93" t="s">
        <v>55</v>
      </c>
      <c r="L2098" s="114">
        <v>44013</v>
      </c>
      <c r="M2098" s="114">
        <v>44042</v>
      </c>
      <c r="N2098" s="94">
        <v>44037</v>
      </c>
      <c r="O2098" s="94">
        <v>44037</v>
      </c>
      <c r="P2098" s="96" t="s">
        <v>4577</v>
      </c>
      <c r="Q2098" s="92"/>
      <c r="R2098" s="90" t="s">
        <v>392</v>
      </c>
      <c r="S2098" s="90"/>
      <c r="T2098" s="95" t="s">
        <v>66</v>
      </c>
      <c r="U2098" s="90"/>
    </row>
    <row r="2099" spans="1:21" ht="66" hidden="1" customHeight="1" x14ac:dyDescent="0.25">
      <c r="A2099" s="89" t="s">
        <v>4357</v>
      </c>
      <c r="B2099" s="90" t="s">
        <v>9998</v>
      </c>
      <c r="C2099" s="90" t="s">
        <v>59</v>
      </c>
      <c r="D2099" s="90" t="s">
        <v>59</v>
      </c>
      <c r="E2099" s="92" t="s">
        <v>4578</v>
      </c>
      <c r="F2099" s="90" t="s">
        <v>2382</v>
      </c>
      <c r="G2099" s="93" t="s">
        <v>52</v>
      </c>
      <c r="H2099" s="90"/>
      <c r="I2099" s="93">
        <v>1</v>
      </c>
      <c r="J2099" s="90" t="s">
        <v>62</v>
      </c>
      <c r="K2099" s="93" t="s">
        <v>63</v>
      </c>
      <c r="L2099" s="114">
        <v>44030</v>
      </c>
      <c r="M2099" s="114">
        <v>44030</v>
      </c>
      <c r="N2099" s="94">
        <v>44030</v>
      </c>
      <c r="O2099" s="94">
        <v>44030</v>
      </c>
      <c r="P2099" s="96" t="s">
        <v>4579</v>
      </c>
      <c r="Q2099" s="92"/>
      <c r="R2099" s="90" t="s">
        <v>392</v>
      </c>
      <c r="S2099" s="90"/>
      <c r="T2099" s="95" t="s">
        <v>75</v>
      </c>
      <c r="U2099" s="90"/>
    </row>
    <row r="2100" spans="1:21" ht="66" hidden="1" customHeight="1" x14ac:dyDescent="0.25">
      <c r="A2100" s="89" t="s">
        <v>4357</v>
      </c>
      <c r="B2100" s="90" t="s">
        <v>9998</v>
      </c>
      <c r="C2100" s="90" t="s">
        <v>4580</v>
      </c>
      <c r="D2100" s="90" t="s">
        <v>4580</v>
      </c>
      <c r="E2100" s="92" t="s">
        <v>4581</v>
      </c>
      <c r="F2100" s="90" t="s">
        <v>2382</v>
      </c>
      <c r="G2100" s="93" t="s">
        <v>52</v>
      </c>
      <c r="H2100" s="90"/>
      <c r="I2100" s="93">
        <v>1</v>
      </c>
      <c r="J2100" s="90" t="s">
        <v>54</v>
      </c>
      <c r="K2100" s="93" t="s">
        <v>55</v>
      </c>
      <c r="L2100" s="114">
        <v>44052</v>
      </c>
      <c r="M2100" s="114">
        <v>44053</v>
      </c>
      <c r="N2100" s="94">
        <v>44037</v>
      </c>
      <c r="O2100" s="94">
        <v>44037</v>
      </c>
      <c r="P2100" s="96" t="s">
        <v>4582</v>
      </c>
      <c r="Q2100" s="92"/>
      <c r="R2100" s="90" t="s">
        <v>392</v>
      </c>
      <c r="S2100" s="90"/>
      <c r="T2100" s="95" t="s">
        <v>66</v>
      </c>
      <c r="U2100" s="90"/>
    </row>
    <row r="2101" spans="1:21" ht="66" hidden="1" customHeight="1" x14ac:dyDescent="0.25">
      <c r="A2101" s="89" t="s">
        <v>4357</v>
      </c>
      <c r="B2101" s="90" t="s">
        <v>9998</v>
      </c>
      <c r="C2101" s="90" t="s">
        <v>4583</v>
      </c>
      <c r="D2101" s="90" t="s">
        <v>4583</v>
      </c>
      <c r="E2101" s="92" t="s">
        <v>1695</v>
      </c>
      <c r="F2101" s="90" t="s">
        <v>61</v>
      </c>
      <c r="G2101" s="93" t="s">
        <v>52</v>
      </c>
      <c r="H2101" s="90"/>
      <c r="I2101" s="93">
        <v>1</v>
      </c>
      <c r="J2101" s="90" t="s">
        <v>54</v>
      </c>
      <c r="K2101" s="93" t="s">
        <v>55</v>
      </c>
      <c r="L2101" s="114">
        <v>44056</v>
      </c>
      <c r="M2101" s="114">
        <v>44056</v>
      </c>
      <c r="N2101" s="94">
        <v>44056</v>
      </c>
      <c r="O2101" s="94">
        <v>44056</v>
      </c>
      <c r="P2101" s="96" t="s">
        <v>4584</v>
      </c>
      <c r="Q2101" s="92"/>
      <c r="R2101" s="90" t="s">
        <v>4585</v>
      </c>
      <c r="S2101" s="90"/>
      <c r="T2101" s="95" t="s">
        <v>66</v>
      </c>
      <c r="U2101" s="90"/>
    </row>
    <row r="2102" spans="1:21" ht="66" hidden="1" customHeight="1" x14ac:dyDescent="0.25">
      <c r="A2102" s="89" t="s">
        <v>4357</v>
      </c>
      <c r="B2102" s="90" t="s">
        <v>9998</v>
      </c>
      <c r="C2102" s="90" t="s">
        <v>4583</v>
      </c>
      <c r="D2102" s="90" t="s">
        <v>4583</v>
      </c>
      <c r="E2102" s="92" t="s">
        <v>1695</v>
      </c>
      <c r="F2102" s="90" t="s">
        <v>1719</v>
      </c>
      <c r="G2102" s="93" t="s">
        <v>52</v>
      </c>
      <c r="H2102" s="90"/>
      <c r="I2102" s="93">
        <v>1</v>
      </c>
      <c r="J2102" s="90" t="s">
        <v>54</v>
      </c>
      <c r="K2102" s="93" t="s">
        <v>55</v>
      </c>
      <c r="L2102" s="114">
        <v>44063</v>
      </c>
      <c r="M2102" s="114">
        <v>44063</v>
      </c>
      <c r="N2102" s="94">
        <v>44063</v>
      </c>
      <c r="O2102" s="94">
        <v>44063</v>
      </c>
      <c r="P2102" s="96" t="s">
        <v>4586</v>
      </c>
      <c r="Q2102" s="92"/>
      <c r="R2102" s="90" t="s">
        <v>392</v>
      </c>
      <c r="S2102" s="90"/>
      <c r="T2102" s="95" t="s">
        <v>75</v>
      </c>
      <c r="U2102" s="90"/>
    </row>
    <row r="2103" spans="1:21" ht="66" hidden="1" customHeight="1" x14ac:dyDescent="0.25">
      <c r="A2103" s="89" t="s">
        <v>4357</v>
      </c>
      <c r="B2103" s="90" t="s">
        <v>9998</v>
      </c>
      <c r="C2103" s="90" t="s">
        <v>4587</v>
      </c>
      <c r="D2103" s="90" t="s">
        <v>4587</v>
      </c>
      <c r="E2103" s="126" t="s">
        <v>4588</v>
      </c>
      <c r="F2103" s="90" t="s">
        <v>2146</v>
      </c>
      <c r="G2103" s="93" t="s">
        <v>52</v>
      </c>
      <c r="H2103" s="90"/>
      <c r="I2103" s="93">
        <v>1</v>
      </c>
      <c r="J2103" s="90" t="s">
        <v>54</v>
      </c>
      <c r="K2103" s="93" t="s">
        <v>55</v>
      </c>
      <c r="L2103" s="114">
        <v>44135</v>
      </c>
      <c r="M2103" s="114">
        <v>44136</v>
      </c>
      <c r="N2103" s="94">
        <v>44142</v>
      </c>
      <c r="O2103" s="94">
        <v>44142</v>
      </c>
      <c r="P2103" s="96" t="s">
        <v>4589</v>
      </c>
      <c r="Q2103" s="92"/>
      <c r="R2103" s="90" t="s">
        <v>4590</v>
      </c>
      <c r="S2103" s="90"/>
      <c r="T2103" s="95" t="s">
        <v>66</v>
      </c>
      <c r="U2103" s="90"/>
    </row>
    <row r="2104" spans="1:21" ht="66" hidden="1" customHeight="1" x14ac:dyDescent="0.25">
      <c r="A2104" s="89" t="s">
        <v>4357</v>
      </c>
      <c r="B2104" s="90" t="s">
        <v>9998</v>
      </c>
      <c r="C2104" s="90" t="s">
        <v>59</v>
      </c>
      <c r="D2104" s="90" t="s">
        <v>59</v>
      </c>
      <c r="E2104" s="126" t="s">
        <v>211</v>
      </c>
      <c r="F2104" s="90" t="s">
        <v>2137</v>
      </c>
      <c r="G2104" s="93" t="s">
        <v>52</v>
      </c>
      <c r="H2104" s="90"/>
      <c r="I2104" s="93">
        <v>1</v>
      </c>
      <c r="J2104" s="90" t="s">
        <v>62</v>
      </c>
      <c r="K2104" s="93" t="s">
        <v>63</v>
      </c>
      <c r="L2104" s="114">
        <v>44128</v>
      </c>
      <c r="M2104" s="114">
        <v>44128</v>
      </c>
      <c r="N2104" s="94">
        <v>44128</v>
      </c>
      <c r="O2104" s="94">
        <v>44128</v>
      </c>
      <c r="P2104" s="96" t="s">
        <v>4591</v>
      </c>
      <c r="Q2104" s="92"/>
      <c r="R2104" s="90" t="s">
        <v>4592</v>
      </c>
      <c r="S2104" s="90"/>
      <c r="T2104" s="95" t="s">
        <v>66</v>
      </c>
      <c r="U2104" s="90"/>
    </row>
    <row r="2105" spans="1:21" ht="66" hidden="1" customHeight="1" x14ac:dyDescent="0.25">
      <c r="A2105" s="89" t="s">
        <v>4357</v>
      </c>
      <c r="B2105" s="90" t="s">
        <v>9998</v>
      </c>
      <c r="C2105" s="90" t="s">
        <v>1716</v>
      </c>
      <c r="D2105" s="90" t="s">
        <v>59</v>
      </c>
      <c r="E2105" s="92" t="s">
        <v>211</v>
      </c>
      <c r="F2105" s="90" t="s">
        <v>401</v>
      </c>
      <c r="G2105" s="93" t="s">
        <v>52</v>
      </c>
      <c r="H2105" s="90"/>
      <c r="I2105" s="93">
        <v>1</v>
      </c>
      <c r="J2105" s="90" t="s">
        <v>62</v>
      </c>
      <c r="K2105" s="93" t="s">
        <v>99</v>
      </c>
      <c r="L2105" s="114">
        <v>44139</v>
      </c>
      <c r="M2105" s="114">
        <v>44139</v>
      </c>
      <c r="N2105" s="94">
        <v>44139</v>
      </c>
      <c r="O2105" s="94">
        <v>44139</v>
      </c>
      <c r="P2105" s="96" t="s">
        <v>4593</v>
      </c>
      <c r="Q2105" s="92"/>
      <c r="R2105" s="90" t="s">
        <v>156</v>
      </c>
      <c r="S2105" s="90"/>
      <c r="T2105" s="95" t="s">
        <v>66</v>
      </c>
      <c r="U2105" s="90"/>
    </row>
    <row r="2106" spans="1:21" ht="66" hidden="1" customHeight="1" x14ac:dyDescent="0.25">
      <c r="A2106" s="89" t="s">
        <v>4357</v>
      </c>
      <c r="B2106" s="90" t="s">
        <v>9998</v>
      </c>
      <c r="C2106" s="90" t="s">
        <v>59</v>
      </c>
      <c r="D2106" s="90" t="s">
        <v>59</v>
      </c>
      <c r="E2106" s="92" t="s">
        <v>211</v>
      </c>
      <c r="F2106" s="90" t="s">
        <v>4594</v>
      </c>
      <c r="G2106" s="93" t="s">
        <v>52</v>
      </c>
      <c r="H2106" s="90"/>
      <c r="I2106" s="93">
        <v>1</v>
      </c>
      <c r="J2106" s="90" t="s">
        <v>62</v>
      </c>
      <c r="K2106" s="93" t="s">
        <v>63</v>
      </c>
      <c r="L2106" s="114">
        <v>44167</v>
      </c>
      <c r="M2106" s="114">
        <v>44167</v>
      </c>
      <c r="N2106" s="94">
        <v>44167</v>
      </c>
      <c r="O2106" s="94">
        <v>44167</v>
      </c>
      <c r="P2106" s="174" t="s">
        <v>4595</v>
      </c>
      <c r="Q2106" s="92"/>
      <c r="R2106" s="90" t="s">
        <v>620</v>
      </c>
      <c r="S2106" s="90"/>
      <c r="T2106" s="95" t="s">
        <v>66</v>
      </c>
      <c r="U2106" s="90"/>
    </row>
    <row r="2107" spans="1:21" ht="66" hidden="1" customHeight="1" x14ac:dyDescent="0.25">
      <c r="A2107" s="89" t="s">
        <v>4596</v>
      </c>
      <c r="B2107" s="90" t="s">
        <v>4597</v>
      </c>
      <c r="C2107" s="90" t="s">
        <v>59</v>
      </c>
      <c r="D2107" s="90" t="s">
        <v>59</v>
      </c>
      <c r="E2107" s="92" t="s">
        <v>211</v>
      </c>
      <c r="F2107" s="90" t="s">
        <v>334</v>
      </c>
      <c r="G2107" s="93" t="s">
        <v>52</v>
      </c>
      <c r="H2107" s="90"/>
      <c r="I2107" s="93">
        <v>1</v>
      </c>
      <c r="J2107" s="90" t="s">
        <v>62</v>
      </c>
      <c r="K2107" s="93" t="s">
        <v>63</v>
      </c>
      <c r="L2107" s="114">
        <v>44165</v>
      </c>
      <c r="M2107" s="114">
        <v>44165</v>
      </c>
      <c r="N2107" s="94">
        <v>44165</v>
      </c>
      <c r="O2107" s="94">
        <v>44165</v>
      </c>
      <c r="P2107" s="174" t="s">
        <v>4598</v>
      </c>
      <c r="Q2107" s="92"/>
      <c r="R2107" s="90" t="s">
        <v>81</v>
      </c>
      <c r="S2107" s="90"/>
      <c r="T2107" s="95"/>
      <c r="U2107" s="90" t="s">
        <v>58</v>
      </c>
    </row>
    <row r="2108" spans="1:21" ht="66" hidden="1" customHeight="1" x14ac:dyDescent="0.25">
      <c r="A2108" s="113" t="s">
        <v>10017</v>
      </c>
      <c r="B2108" s="90" t="s">
        <v>3214</v>
      </c>
      <c r="C2108" s="90" t="s">
        <v>4599</v>
      </c>
      <c r="D2108" s="90" t="s">
        <v>4599</v>
      </c>
      <c r="E2108" s="92" t="s">
        <v>4600</v>
      </c>
      <c r="F2108" s="90" t="s">
        <v>4601</v>
      </c>
      <c r="G2108" s="93" t="s">
        <v>52</v>
      </c>
      <c r="H2108" s="90"/>
      <c r="I2108" s="93">
        <v>1</v>
      </c>
      <c r="J2108" s="90" t="s">
        <v>54</v>
      </c>
      <c r="K2108" s="93" t="s">
        <v>55</v>
      </c>
      <c r="L2108" s="114">
        <v>44218</v>
      </c>
      <c r="M2108" s="114">
        <v>44220</v>
      </c>
      <c r="N2108" s="94">
        <v>44218</v>
      </c>
      <c r="O2108" s="94">
        <v>44221</v>
      </c>
      <c r="P2108" s="174" t="s">
        <v>4602</v>
      </c>
      <c r="Q2108" s="92"/>
      <c r="R2108" s="90" t="s">
        <v>4603</v>
      </c>
      <c r="S2108" s="90"/>
      <c r="T2108" s="95" t="s">
        <v>75</v>
      </c>
      <c r="U2108" s="90"/>
    </row>
    <row r="2109" spans="1:21" ht="66" hidden="1" customHeight="1" x14ac:dyDescent="0.25">
      <c r="A2109" s="89" t="s">
        <v>10024</v>
      </c>
      <c r="B2109" s="90" t="s">
        <v>3557</v>
      </c>
      <c r="C2109" s="90" t="s">
        <v>4604</v>
      </c>
      <c r="D2109" s="90" t="s">
        <v>4604</v>
      </c>
      <c r="E2109" s="92" t="s">
        <v>4605</v>
      </c>
      <c r="F2109" s="90" t="s">
        <v>629</v>
      </c>
      <c r="G2109" s="93" t="s">
        <v>52</v>
      </c>
      <c r="H2109" s="90"/>
      <c r="I2109" s="93">
        <v>1</v>
      </c>
      <c r="J2109" s="90" t="s">
        <v>54</v>
      </c>
      <c r="K2109" s="93" t="s">
        <v>55</v>
      </c>
      <c r="L2109" s="114">
        <v>44221</v>
      </c>
      <c r="M2109" s="114">
        <v>44225</v>
      </c>
      <c r="N2109" s="94">
        <v>44221</v>
      </c>
      <c r="O2109" s="94">
        <v>44224</v>
      </c>
      <c r="P2109" s="174" t="s">
        <v>4606</v>
      </c>
      <c r="Q2109" s="92" t="s">
        <v>3608</v>
      </c>
      <c r="R2109" s="90" t="s">
        <v>3656</v>
      </c>
      <c r="S2109" s="90"/>
      <c r="T2109" s="95" t="s">
        <v>75</v>
      </c>
      <c r="U2109" s="90"/>
    </row>
    <row r="2110" spans="1:21" ht="66" hidden="1" customHeight="1" x14ac:dyDescent="0.25">
      <c r="A2110" s="89" t="s">
        <v>3140</v>
      </c>
      <c r="B2110" s="90" t="s">
        <v>3141</v>
      </c>
      <c r="C2110" s="90" t="s">
        <v>3171</v>
      </c>
      <c r="D2110" s="90" t="s">
        <v>3171</v>
      </c>
      <c r="E2110" s="92" t="s">
        <v>3172</v>
      </c>
      <c r="F2110" s="90" t="s">
        <v>3160</v>
      </c>
      <c r="G2110" s="93" t="s">
        <v>52</v>
      </c>
      <c r="H2110" s="90"/>
      <c r="I2110" s="93">
        <v>1</v>
      </c>
      <c r="J2110" s="90" t="s">
        <v>99</v>
      </c>
      <c r="K2110" s="93" t="s">
        <v>63</v>
      </c>
      <c r="L2110" s="114">
        <v>44212</v>
      </c>
      <c r="M2110" s="114">
        <v>44212</v>
      </c>
      <c r="N2110" s="94">
        <v>44212</v>
      </c>
      <c r="O2110" s="94">
        <v>44212</v>
      </c>
      <c r="P2110" s="174" t="s">
        <v>4607</v>
      </c>
      <c r="Q2110" s="92"/>
      <c r="R2110" s="90" t="s">
        <v>4608</v>
      </c>
      <c r="S2110" s="90"/>
      <c r="T2110" s="95" t="s">
        <v>66</v>
      </c>
      <c r="U2110" s="90"/>
    </row>
    <row r="2111" spans="1:21" ht="66" hidden="1" customHeight="1" x14ac:dyDescent="0.25">
      <c r="A2111" s="89" t="s">
        <v>2757</v>
      </c>
      <c r="B2111" s="90" t="s">
        <v>2758</v>
      </c>
      <c r="C2111" s="90" t="s">
        <v>2766</v>
      </c>
      <c r="D2111" s="90" t="s">
        <v>2766</v>
      </c>
      <c r="E2111" s="92" t="s">
        <v>211</v>
      </c>
      <c r="F2111" s="90" t="s">
        <v>4609</v>
      </c>
      <c r="G2111" s="93" t="s">
        <v>52</v>
      </c>
      <c r="H2111" s="90"/>
      <c r="I2111" s="93">
        <v>1</v>
      </c>
      <c r="J2111" s="90" t="s">
        <v>62</v>
      </c>
      <c r="K2111" s="93" t="s">
        <v>63</v>
      </c>
      <c r="L2111" s="114">
        <v>44208</v>
      </c>
      <c r="M2111" s="190">
        <v>44208</v>
      </c>
      <c r="N2111" s="94">
        <v>44208</v>
      </c>
      <c r="O2111" s="94">
        <v>44208</v>
      </c>
      <c r="P2111" s="174" t="s">
        <v>4610</v>
      </c>
      <c r="Q2111" s="92"/>
      <c r="R2111" s="90" t="s">
        <v>4611</v>
      </c>
      <c r="S2111" s="90"/>
      <c r="T2111" s="95" t="s">
        <v>75</v>
      </c>
      <c r="U2111" s="90"/>
    </row>
    <row r="2112" spans="1:21" ht="66" hidden="1" customHeight="1" x14ac:dyDescent="0.25">
      <c r="A2112" s="113" t="s">
        <v>10017</v>
      </c>
      <c r="B2112" s="90" t="s">
        <v>3214</v>
      </c>
      <c r="C2112" s="90" t="s">
        <v>4612</v>
      </c>
      <c r="D2112" s="90" t="s">
        <v>4612</v>
      </c>
      <c r="E2112" s="92" t="s">
        <v>4613</v>
      </c>
      <c r="F2112" s="90" t="s">
        <v>4614</v>
      </c>
      <c r="G2112" s="93" t="s">
        <v>52</v>
      </c>
      <c r="H2112" s="90"/>
      <c r="I2112" s="93">
        <v>1</v>
      </c>
      <c r="J2112" s="90" t="s">
        <v>54</v>
      </c>
      <c r="K2112" s="93" t="s">
        <v>55</v>
      </c>
      <c r="L2112" s="114">
        <v>44226</v>
      </c>
      <c r="M2112" s="114">
        <v>44231</v>
      </c>
      <c r="N2112" s="94">
        <v>44225</v>
      </c>
      <c r="O2112" s="94">
        <v>44229</v>
      </c>
      <c r="P2112" s="174" t="s">
        <v>4615</v>
      </c>
      <c r="Q2112" s="92"/>
      <c r="R2112" s="90" t="s">
        <v>4603</v>
      </c>
      <c r="S2112" s="90"/>
      <c r="T2112" s="95" t="s">
        <v>75</v>
      </c>
      <c r="U2112" s="90"/>
    </row>
    <row r="2113" spans="1:21" ht="66" hidden="1" customHeight="1" x14ac:dyDescent="0.25">
      <c r="A2113" s="113" t="s">
        <v>10017</v>
      </c>
      <c r="B2113" s="90" t="s">
        <v>3214</v>
      </c>
      <c r="C2113" s="90" t="s">
        <v>4616</v>
      </c>
      <c r="D2113" s="90" t="s">
        <v>4616</v>
      </c>
      <c r="E2113" s="92" t="s">
        <v>4617</v>
      </c>
      <c r="F2113" s="90" t="s">
        <v>320</v>
      </c>
      <c r="G2113" s="93" t="s">
        <v>52</v>
      </c>
      <c r="H2113" s="90"/>
      <c r="I2113" s="93">
        <v>1</v>
      </c>
      <c r="J2113" s="90" t="s">
        <v>54</v>
      </c>
      <c r="K2113" s="93" t="s">
        <v>55</v>
      </c>
      <c r="L2113" s="190">
        <v>44327</v>
      </c>
      <c r="M2113" s="190">
        <v>44357</v>
      </c>
      <c r="N2113" s="94">
        <v>44249</v>
      </c>
      <c r="O2113" s="94">
        <v>44265</v>
      </c>
      <c r="P2113" s="174" t="s">
        <v>4618</v>
      </c>
      <c r="Q2113" s="92"/>
      <c r="R2113" s="90" t="s">
        <v>4619</v>
      </c>
      <c r="S2113" s="90"/>
      <c r="T2113" s="95" t="s">
        <v>75</v>
      </c>
      <c r="U2113" s="90"/>
    </row>
    <row r="2114" spans="1:21" ht="66" hidden="1" customHeight="1" x14ac:dyDescent="0.25">
      <c r="A2114" s="113" t="s">
        <v>10017</v>
      </c>
      <c r="B2114" s="90" t="s">
        <v>3214</v>
      </c>
      <c r="C2114" s="90" t="s">
        <v>4616</v>
      </c>
      <c r="D2114" s="90" t="s">
        <v>4616</v>
      </c>
      <c r="E2114" s="92" t="s">
        <v>4617</v>
      </c>
      <c r="F2114" s="90" t="s">
        <v>320</v>
      </c>
      <c r="G2114" s="93" t="s">
        <v>52</v>
      </c>
      <c r="H2114" s="90"/>
      <c r="I2114" s="93">
        <v>1</v>
      </c>
      <c r="J2114" s="90" t="s">
        <v>54</v>
      </c>
      <c r="K2114" s="93" t="s">
        <v>55</v>
      </c>
      <c r="L2114" s="190">
        <v>44327</v>
      </c>
      <c r="M2114" s="190">
        <v>44387</v>
      </c>
      <c r="N2114" s="94">
        <v>44249</v>
      </c>
      <c r="O2114" s="94">
        <v>44265</v>
      </c>
      <c r="P2114" s="174" t="s">
        <v>4620</v>
      </c>
      <c r="Q2114" s="92"/>
      <c r="R2114" s="90" t="s">
        <v>4621</v>
      </c>
      <c r="S2114" s="90"/>
      <c r="T2114" s="95" t="s">
        <v>75</v>
      </c>
      <c r="U2114" s="90"/>
    </row>
    <row r="2115" spans="1:21" ht="66" hidden="1" customHeight="1" x14ac:dyDescent="0.25">
      <c r="A2115" s="89" t="s">
        <v>2757</v>
      </c>
      <c r="B2115" s="90" t="s">
        <v>2758</v>
      </c>
      <c r="C2115" s="90" t="s">
        <v>2766</v>
      </c>
      <c r="D2115" s="90" t="s">
        <v>2766</v>
      </c>
      <c r="E2115" s="92" t="s">
        <v>211</v>
      </c>
      <c r="F2115" s="90" t="s">
        <v>2382</v>
      </c>
      <c r="G2115" s="93" t="s">
        <v>52</v>
      </c>
      <c r="H2115" s="90"/>
      <c r="I2115" s="93">
        <v>1</v>
      </c>
      <c r="J2115" s="90" t="s">
        <v>62</v>
      </c>
      <c r="K2115" s="93" t="s">
        <v>63</v>
      </c>
      <c r="L2115" s="190">
        <v>44211</v>
      </c>
      <c r="M2115" s="190">
        <v>44211</v>
      </c>
      <c r="N2115" s="127">
        <v>44211</v>
      </c>
      <c r="O2115" s="127">
        <v>44211</v>
      </c>
      <c r="P2115" s="174" t="s">
        <v>4622</v>
      </c>
      <c r="Q2115" s="92"/>
      <c r="R2115" s="90" t="s">
        <v>2883</v>
      </c>
      <c r="S2115" s="90"/>
      <c r="T2115" s="95" t="s">
        <v>75</v>
      </c>
      <c r="U2115" s="90"/>
    </row>
    <row r="2116" spans="1:21" ht="66" hidden="1" customHeight="1" x14ac:dyDescent="0.25">
      <c r="A2116" s="89" t="s">
        <v>10005</v>
      </c>
      <c r="B2116" s="90" t="s">
        <v>10006</v>
      </c>
      <c r="C2116" s="90" t="s">
        <v>4623</v>
      </c>
      <c r="D2116" s="90" t="s">
        <v>4623</v>
      </c>
      <c r="E2116" s="92" t="s">
        <v>4624</v>
      </c>
      <c r="F2116" s="90" t="s">
        <v>2146</v>
      </c>
      <c r="G2116" s="93" t="s">
        <v>52</v>
      </c>
      <c r="H2116" s="90"/>
      <c r="I2116" s="93">
        <v>1</v>
      </c>
      <c r="J2116" s="90" t="s">
        <v>54</v>
      </c>
      <c r="K2116" s="93" t="s">
        <v>55</v>
      </c>
      <c r="L2116" s="190">
        <v>44219</v>
      </c>
      <c r="M2116" s="190">
        <v>44220</v>
      </c>
      <c r="N2116" s="94">
        <v>44224</v>
      </c>
      <c r="O2116" s="94">
        <v>44224</v>
      </c>
      <c r="P2116" s="174" t="s">
        <v>4625</v>
      </c>
      <c r="Q2116" s="92"/>
      <c r="R2116" s="90" t="s">
        <v>3656</v>
      </c>
      <c r="S2116" s="90"/>
      <c r="T2116" s="95" t="s">
        <v>66</v>
      </c>
      <c r="U2116" s="90"/>
    </row>
    <row r="2117" spans="1:21" ht="66" hidden="1" customHeight="1" x14ac:dyDescent="0.25">
      <c r="A2117" s="89" t="s">
        <v>582</v>
      </c>
      <c r="B2117" s="90" t="s">
        <v>9997</v>
      </c>
      <c r="C2117" s="90" t="s">
        <v>59</v>
      </c>
      <c r="D2117" s="90" t="s">
        <v>59</v>
      </c>
      <c r="E2117" s="92" t="s">
        <v>211</v>
      </c>
      <c r="F2117" s="90" t="s">
        <v>334</v>
      </c>
      <c r="G2117" s="93" t="s">
        <v>52</v>
      </c>
      <c r="H2117" s="90"/>
      <c r="I2117" s="93">
        <v>1</v>
      </c>
      <c r="J2117" s="90" t="s">
        <v>62</v>
      </c>
      <c r="K2117" s="93" t="s">
        <v>63</v>
      </c>
      <c r="L2117" s="190">
        <v>44203</v>
      </c>
      <c r="M2117" s="190">
        <v>44203</v>
      </c>
      <c r="N2117" s="127">
        <v>44203</v>
      </c>
      <c r="O2117" s="127">
        <v>44203</v>
      </c>
      <c r="P2117" s="174" t="s">
        <v>4626</v>
      </c>
      <c r="Q2117" s="92"/>
      <c r="R2117" s="90" t="s">
        <v>1173</v>
      </c>
      <c r="S2117" s="90"/>
      <c r="T2117" s="95" t="s">
        <v>66</v>
      </c>
      <c r="U2117" s="90"/>
    </row>
    <row r="2118" spans="1:21" ht="66" hidden="1" customHeight="1" x14ac:dyDescent="0.25">
      <c r="A2118" s="89" t="s">
        <v>3140</v>
      </c>
      <c r="B2118" s="90" t="s">
        <v>3141</v>
      </c>
      <c r="C2118" s="90" t="s">
        <v>4627</v>
      </c>
      <c r="D2118" s="90" t="s">
        <v>4627</v>
      </c>
      <c r="E2118" s="92" t="s">
        <v>4628</v>
      </c>
      <c r="F2118" s="90" t="s">
        <v>532</v>
      </c>
      <c r="G2118" s="93" t="s">
        <v>52</v>
      </c>
      <c r="H2118" s="90"/>
      <c r="I2118" s="93">
        <v>1</v>
      </c>
      <c r="J2118" s="90" t="s">
        <v>54</v>
      </c>
      <c r="K2118" s="93" t="s">
        <v>55</v>
      </c>
      <c r="L2118" s="190">
        <v>44440</v>
      </c>
      <c r="M2118" s="190">
        <v>44865</v>
      </c>
      <c r="N2118" s="127">
        <v>44858</v>
      </c>
      <c r="O2118" s="190">
        <v>44865</v>
      </c>
      <c r="P2118" s="174" t="s">
        <v>4629</v>
      </c>
      <c r="Q2118" s="92"/>
      <c r="R2118" s="90" t="s">
        <v>4630</v>
      </c>
      <c r="S2118" s="90"/>
      <c r="T2118" s="95" t="s">
        <v>75</v>
      </c>
      <c r="U2118" s="90"/>
    </row>
    <row r="2119" spans="1:21" ht="66" hidden="1" customHeight="1" x14ac:dyDescent="0.25">
      <c r="A2119" s="89" t="s">
        <v>2505</v>
      </c>
      <c r="B2119" s="90" t="s">
        <v>2506</v>
      </c>
      <c r="C2119" s="90" t="s">
        <v>59</v>
      </c>
      <c r="D2119" s="91" t="s">
        <v>59</v>
      </c>
      <c r="E2119" s="92" t="s">
        <v>211</v>
      </c>
      <c r="F2119" s="90" t="s">
        <v>320</v>
      </c>
      <c r="G2119" s="93" t="s">
        <v>52</v>
      </c>
      <c r="H2119" s="90"/>
      <c r="I2119" s="93">
        <v>1</v>
      </c>
      <c r="J2119" s="90" t="s">
        <v>62</v>
      </c>
      <c r="K2119" s="93" t="s">
        <v>63</v>
      </c>
      <c r="L2119" s="190">
        <v>44193</v>
      </c>
      <c r="M2119" s="190">
        <v>44193</v>
      </c>
      <c r="N2119" s="127">
        <v>44193</v>
      </c>
      <c r="O2119" s="127">
        <v>44193</v>
      </c>
      <c r="P2119" s="174" t="s">
        <v>4631</v>
      </c>
      <c r="Q2119" s="92"/>
      <c r="R2119" s="90" t="s">
        <v>4632</v>
      </c>
      <c r="S2119" s="90"/>
      <c r="T2119" s="95" t="s">
        <v>66</v>
      </c>
      <c r="U2119" s="90"/>
    </row>
    <row r="2120" spans="1:21" ht="66" hidden="1" customHeight="1" x14ac:dyDescent="0.25">
      <c r="A2120" s="89" t="s">
        <v>4079</v>
      </c>
      <c r="B2120" s="90" t="s">
        <v>4080</v>
      </c>
      <c r="C2120" s="90" t="s">
        <v>4081</v>
      </c>
      <c r="D2120" s="90" t="s">
        <v>4081</v>
      </c>
      <c r="E2120" s="92" t="s">
        <v>4633</v>
      </c>
      <c r="F2120" s="90" t="s">
        <v>4634</v>
      </c>
      <c r="G2120" s="93" t="s">
        <v>52</v>
      </c>
      <c r="H2120" s="90"/>
      <c r="I2120" s="93">
        <v>1</v>
      </c>
      <c r="J2120" s="90" t="s">
        <v>358</v>
      </c>
      <c r="K2120" s="93" t="s">
        <v>63</v>
      </c>
      <c r="L2120" s="190">
        <v>44212</v>
      </c>
      <c r="M2120" s="190">
        <v>44212</v>
      </c>
      <c r="N2120" s="127">
        <v>44212</v>
      </c>
      <c r="O2120" s="127">
        <v>44212</v>
      </c>
      <c r="P2120" s="174" t="s">
        <v>4635</v>
      </c>
      <c r="Q2120" s="92" t="s">
        <v>4636</v>
      </c>
      <c r="R2120" s="90" t="s">
        <v>4637</v>
      </c>
      <c r="S2120" s="90"/>
      <c r="T2120" s="95" t="s">
        <v>66</v>
      </c>
      <c r="U2120" s="90"/>
    </row>
    <row r="2121" spans="1:21" ht="66" hidden="1" customHeight="1" x14ac:dyDescent="0.25">
      <c r="A2121" s="89" t="s">
        <v>2625</v>
      </c>
      <c r="B2121" s="90" t="s">
        <v>2626</v>
      </c>
      <c r="C2121" s="90" t="s">
        <v>59</v>
      </c>
      <c r="D2121" s="90" t="s">
        <v>59</v>
      </c>
      <c r="E2121" s="92" t="s">
        <v>211</v>
      </c>
      <c r="F2121" s="90" t="s">
        <v>320</v>
      </c>
      <c r="G2121" s="93" t="s">
        <v>52</v>
      </c>
      <c r="H2121" s="90"/>
      <c r="I2121" s="93">
        <v>1</v>
      </c>
      <c r="J2121" s="90" t="s">
        <v>62</v>
      </c>
      <c r="K2121" s="93" t="s">
        <v>63</v>
      </c>
      <c r="L2121" s="190">
        <v>44209</v>
      </c>
      <c r="M2121" s="190">
        <v>44209</v>
      </c>
      <c r="N2121" s="127">
        <v>44209</v>
      </c>
      <c r="O2121" s="127">
        <v>44209</v>
      </c>
      <c r="P2121" s="174" t="s">
        <v>4638</v>
      </c>
      <c r="Q2121" s="92"/>
      <c r="R2121" s="90" t="s">
        <v>4639</v>
      </c>
      <c r="S2121" s="90"/>
      <c r="T2121" s="95"/>
      <c r="U2121" s="90" t="s">
        <v>58</v>
      </c>
    </row>
    <row r="2122" spans="1:21" ht="66" hidden="1" customHeight="1" x14ac:dyDescent="0.25">
      <c r="A2122" s="89" t="s">
        <v>1361</v>
      </c>
      <c r="B2122" s="155" t="s">
        <v>681</v>
      </c>
      <c r="C2122" s="90" t="s">
        <v>1566</v>
      </c>
      <c r="D2122" s="90" t="s">
        <v>1566</v>
      </c>
      <c r="E2122" s="92" t="s">
        <v>211</v>
      </c>
      <c r="F2122" s="90" t="s">
        <v>138</v>
      </c>
      <c r="G2122" s="93" t="s">
        <v>52</v>
      </c>
      <c r="H2122" s="90"/>
      <c r="I2122" s="93">
        <v>1</v>
      </c>
      <c r="J2122" s="90" t="s">
        <v>62</v>
      </c>
      <c r="K2122" s="93" t="s">
        <v>55</v>
      </c>
      <c r="L2122" s="190">
        <v>44216</v>
      </c>
      <c r="M2122" s="190">
        <v>44216</v>
      </c>
      <c r="N2122" s="127">
        <v>44216</v>
      </c>
      <c r="O2122" s="127">
        <v>44216</v>
      </c>
      <c r="P2122" s="174" t="s">
        <v>4640</v>
      </c>
      <c r="Q2122" s="92"/>
      <c r="R2122" s="90" t="s">
        <v>1624</v>
      </c>
      <c r="S2122" s="90"/>
      <c r="T2122" s="95" t="s">
        <v>75</v>
      </c>
      <c r="U2122" s="90"/>
    </row>
    <row r="2123" spans="1:21" ht="66" hidden="1" customHeight="1" x14ac:dyDescent="0.25">
      <c r="A2123" s="89" t="s">
        <v>445</v>
      </c>
      <c r="B2123" s="90" t="s">
        <v>459</v>
      </c>
      <c r="C2123" s="90" t="s">
        <v>4641</v>
      </c>
      <c r="D2123" s="90" t="s">
        <v>4641</v>
      </c>
      <c r="E2123" s="92" t="s">
        <v>4642</v>
      </c>
      <c r="F2123" s="90" t="s">
        <v>521</v>
      </c>
      <c r="G2123" s="93" t="s">
        <v>52</v>
      </c>
      <c r="H2123" s="90"/>
      <c r="I2123" s="93">
        <v>1</v>
      </c>
      <c r="J2123" s="90" t="s">
        <v>54</v>
      </c>
      <c r="K2123" s="93" t="s">
        <v>55</v>
      </c>
      <c r="L2123" s="190">
        <v>44221</v>
      </c>
      <c r="M2123" s="190">
        <v>44222</v>
      </c>
      <c r="N2123" s="127">
        <v>44219</v>
      </c>
      <c r="O2123" s="127">
        <v>44219</v>
      </c>
      <c r="P2123" s="174" t="s">
        <v>4643</v>
      </c>
      <c r="Q2123" s="92"/>
      <c r="R2123" s="90" t="s">
        <v>1315</v>
      </c>
      <c r="S2123" s="90"/>
      <c r="T2123" s="95"/>
      <c r="U2123" s="90" t="s">
        <v>4644</v>
      </c>
    </row>
    <row r="2124" spans="1:21" ht="66" hidden="1" customHeight="1" x14ac:dyDescent="0.25">
      <c r="A2124" s="89" t="s">
        <v>4645</v>
      </c>
      <c r="B2124" s="90" t="s">
        <v>4646</v>
      </c>
      <c r="C2124" s="90" t="s">
        <v>59</v>
      </c>
      <c r="D2124" s="90" t="s">
        <v>59</v>
      </c>
      <c r="E2124" s="92" t="s">
        <v>4647</v>
      </c>
      <c r="F2124" s="90" t="s">
        <v>320</v>
      </c>
      <c r="G2124" s="93" t="s">
        <v>52</v>
      </c>
      <c r="H2124" s="90"/>
      <c r="I2124" s="93">
        <v>1</v>
      </c>
      <c r="J2124" s="90" t="s">
        <v>72</v>
      </c>
      <c r="K2124" s="93" t="s">
        <v>63</v>
      </c>
      <c r="L2124" s="190">
        <v>44218</v>
      </c>
      <c r="M2124" s="190">
        <v>44218</v>
      </c>
      <c r="N2124" s="127">
        <v>44218</v>
      </c>
      <c r="O2124" s="127">
        <v>44218</v>
      </c>
      <c r="P2124" s="174" t="s">
        <v>4648</v>
      </c>
      <c r="Q2124" s="92"/>
      <c r="R2124" s="90" t="s">
        <v>4649</v>
      </c>
      <c r="S2124" s="90"/>
      <c r="T2124" s="95" t="s">
        <v>75</v>
      </c>
      <c r="U2124" s="90"/>
    </row>
    <row r="2125" spans="1:21" ht="66" hidden="1" customHeight="1" x14ac:dyDescent="0.25">
      <c r="A2125" s="89" t="s">
        <v>1361</v>
      </c>
      <c r="B2125" s="155" t="s">
        <v>681</v>
      </c>
      <c r="C2125" s="90" t="s">
        <v>4650</v>
      </c>
      <c r="D2125" s="90" t="s">
        <v>4650</v>
      </c>
      <c r="E2125" s="92" t="s">
        <v>4651</v>
      </c>
      <c r="F2125" s="90" t="s">
        <v>138</v>
      </c>
      <c r="G2125" s="93" t="s">
        <v>52</v>
      </c>
      <c r="H2125" s="90"/>
      <c r="I2125" s="93">
        <v>1</v>
      </c>
      <c r="J2125" s="90" t="s">
        <v>54</v>
      </c>
      <c r="K2125" s="93" t="s">
        <v>55</v>
      </c>
      <c r="L2125" s="190">
        <v>44197</v>
      </c>
      <c r="M2125" s="190">
        <f>EOMONTH(L2125,0)</f>
        <v>44227</v>
      </c>
      <c r="N2125" s="127">
        <v>44222</v>
      </c>
      <c r="O2125" s="127">
        <v>44222</v>
      </c>
      <c r="P2125" s="174" t="s">
        <v>4652</v>
      </c>
      <c r="Q2125" s="92"/>
      <c r="R2125" s="90" t="s">
        <v>194</v>
      </c>
      <c r="S2125" s="90"/>
      <c r="T2125" s="95" t="s">
        <v>75</v>
      </c>
      <c r="U2125" s="90"/>
    </row>
    <row r="2126" spans="1:21" ht="66" hidden="1" customHeight="1" x14ac:dyDescent="0.25">
      <c r="A2126" s="89" t="s">
        <v>214</v>
      </c>
      <c r="B2126" s="90" t="s">
        <v>215</v>
      </c>
      <c r="C2126" s="90" t="s">
        <v>4653</v>
      </c>
      <c r="D2126" s="90" t="s">
        <v>4653</v>
      </c>
      <c r="E2126" s="92" t="s">
        <v>4654</v>
      </c>
      <c r="F2126" s="90" t="s">
        <v>4655</v>
      </c>
      <c r="G2126" s="93" t="s">
        <v>52</v>
      </c>
      <c r="H2126" s="90"/>
      <c r="I2126" s="93">
        <v>1</v>
      </c>
      <c r="J2126" s="90" t="s">
        <v>54</v>
      </c>
      <c r="K2126" s="93" t="s">
        <v>55</v>
      </c>
      <c r="L2126" s="190">
        <v>44229</v>
      </c>
      <c r="M2126" s="190">
        <v>44232</v>
      </c>
      <c r="N2126" s="127">
        <v>44232</v>
      </c>
      <c r="O2126" s="127">
        <v>44232</v>
      </c>
      <c r="P2126" s="174" t="s">
        <v>4656</v>
      </c>
      <c r="Q2126" s="92"/>
      <c r="R2126" s="90" t="s">
        <v>2218</v>
      </c>
      <c r="S2126" s="90"/>
      <c r="T2126" s="95" t="s">
        <v>110</v>
      </c>
      <c r="U2126" s="90"/>
    </row>
    <row r="2127" spans="1:21" ht="66" hidden="1" customHeight="1" x14ac:dyDescent="0.25">
      <c r="A2127" s="89" t="s">
        <v>3491</v>
      </c>
      <c r="B2127" s="90" t="s">
        <v>10021</v>
      </c>
      <c r="C2127" s="90" t="s">
        <v>4657</v>
      </c>
      <c r="D2127" s="90" t="s">
        <v>4658</v>
      </c>
      <c r="E2127" s="92" t="s">
        <v>167</v>
      </c>
      <c r="F2127" s="90" t="s">
        <v>51</v>
      </c>
      <c r="G2127" s="93" t="s">
        <v>172</v>
      </c>
      <c r="H2127" s="90"/>
      <c r="I2127" s="93">
        <v>1</v>
      </c>
      <c r="J2127" s="90" t="s">
        <v>72</v>
      </c>
      <c r="K2127" s="93" t="s">
        <v>55</v>
      </c>
      <c r="L2127" s="190">
        <v>44257</v>
      </c>
      <c r="M2127" s="190">
        <f>EOMONTH(L2127,0)</f>
        <v>44286</v>
      </c>
      <c r="N2127" s="127">
        <v>44257</v>
      </c>
      <c r="O2127" s="127">
        <v>44257</v>
      </c>
      <c r="P2127" s="174" t="s">
        <v>4659</v>
      </c>
      <c r="Q2127" s="92"/>
      <c r="R2127" s="90" t="s">
        <v>176</v>
      </c>
      <c r="S2127" s="90"/>
      <c r="T2127" s="95" t="s">
        <v>75</v>
      </c>
      <c r="U2127" s="90"/>
    </row>
    <row r="2128" spans="1:21" ht="66" hidden="1" customHeight="1" x14ac:dyDescent="0.25">
      <c r="A2128" s="89" t="s">
        <v>3491</v>
      </c>
      <c r="B2128" s="90" t="s">
        <v>10021</v>
      </c>
      <c r="C2128" s="90" t="s">
        <v>4657</v>
      </c>
      <c r="D2128" s="90" t="s">
        <v>4660</v>
      </c>
      <c r="E2128" s="92" t="s">
        <v>167</v>
      </c>
      <c r="F2128" s="90" t="s">
        <v>51</v>
      </c>
      <c r="G2128" s="93" t="s">
        <v>172</v>
      </c>
      <c r="H2128" s="90"/>
      <c r="I2128" s="93">
        <v>1</v>
      </c>
      <c r="J2128" s="90" t="s">
        <v>72</v>
      </c>
      <c r="K2128" s="93" t="s">
        <v>55</v>
      </c>
      <c r="L2128" s="190">
        <v>44317</v>
      </c>
      <c r="M2128" s="190">
        <f>EOMONTH(L2128,0)</f>
        <v>44347</v>
      </c>
      <c r="N2128" s="127">
        <v>44340</v>
      </c>
      <c r="O2128" s="127">
        <v>44340</v>
      </c>
      <c r="P2128" s="174" t="s">
        <v>4661</v>
      </c>
      <c r="Q2128" s="92"/>
      <c r="R2128" s="90" t="s">
        <v>1626</v>
      </c>
      <c r="S2128" s="90"/>
      <c r="T2128" s="95" t="s">
        <v>75</v>
      </c>
      <c r="U2128" s="90"/>
    </row>
    <row r="2129" spans="1:21" ht="66" hidden="1" customHeight="1" x14ac:dyDescent="0.25">
      <c r="A2129" s="89" t="s">
        <v>3491</v>
      </c>
      <c r="B2129" s="90" t="s">
        <v>10021</v>
      </c>
      <c r="C2129" s="90" t="s">
        <v>4657</v>
      </c>
      <c r="D2129" s="90" t="s">
        <v>4662</v>
      </c>
      <c r="E2129" s="92" t="s">
        <v>167</v>
      </c>
      <c r="F2129" s="90" t="s">
        <v>51</v>
      </c>
      <c r="G2129" s="93" t="s">
        <v>172</v>
      </c>
      <c r="H2129" s="90"/>
      <c r="I2129" s="93">
        <v>1</v>
      </c>
      <c r="J2129" s="90" t="s">
        <v>72</v>
      </c>
      <c r="K2129" s="93" t="s">
        <v>55</v>
      </c>
      <c r="L2129" s="190">
        <v>44409</v>
      </c>
      <c r="M2129" s="190">
        <f>EOMONTH(L2129,0)</f>
        <v>44439</v>
      </c>
      <c r="N2129" s="127">
        <v>44410</v>
      </c>
      <c r="O2129" s="127">
        <v>44410</v>
      </c>
      <c r="P2129" s="174" t="s">
        <v>4663</v>
      </c>
      <c r="Q2129" s="92"/>
      <c r="R2129" s="90" t="s">
        <v>4664</v>
      </c>
      <c r="S2129" s="90"/>
      <c r="T2129" s="95" t="s">
        <v>66</v>
      </c>
      <c r="U2129" s="90"/>
    </row>
    <row r="2130" spans="1:21" ht="66" hidden="1" customHeight="1" x14ac:dyDescent="0.25">
      <c r="A2130" s="89" t="s">
        <v>3491</v>
      </c>
      <c r="B2130" s="90" t="s">
        <v>10021</v>
      </c>
      <c r="C2130" s="90" t="s">
        <v>4657</v>
      </c>
      <c r="D2130" s="90" t="s">
        <v>4665</v>
      </c>
      <c r="E2130" s="92" t="s">
        <v>167</v>
      </c>
      <c r="F2130" s="90" t="s">
        <v>51</v>
      </c>
      <c r="G2130" s="93" t="s">
        <v>172</v>
      </c>
      <c r="H2130" s="90"/>
      <c r="I2130" s="93">
        <v>1</v>
      </c>
      <c r="J2130" s="90" t="s">
        <v>72</v>
      </c>
      <c r="K2130" s="93" t="s">
        <v>55</v>
      </c>
      <c r="L2130" s="190">
        <v>44531</v>
      </c>
      <c r="M2130" s="190">
        <f>EOMONTH(L2130,0)</f>
        <v>44561</v>
      </c>
      <c r="N2130" s="127">
        <v>44540</v>
      </c>
      <c r="O2130" s="127">
        <v>44541</v>
      </c>
      <c r="P2130" s="174" t="s">
        <v>232</v>
      </c>
      <c r="Q2130" s="92"/>
      <c r="R2130" s="90" t="s">
        <v>4666</v>
      </c>
      <c r="S2130" s="90"/>
      <c r="T2130" s="95" t="s">
        <v>75</v>
      </c>
      <c r="U2130" s="90"/>
    </row>
    <row r="2131" spans="1:21" ht="66" hidden="1" customHeight="1" x14ac:dyDescent="0.25">
      <c r="A2131" s="89" t="s">
        <v>10007</v>
      </c>
      <c r="B2131" s="90" t="s">
        <v>2296</v>
      </c>
      <c r="C2131" s="90" t="s">
        <v>4667</v>
      </c>
      <c r="D2131" s="90" t="s">
        <v>4667</v>
      </c>
      <c r="E2131" s="92" t="s">
        <v>4668</v>
      </c>
      <c r="F2131" s="90" t="s">
        <v>320</v>
      </c>
      <c r="G2131" s="93" t="s">
        <v>52</v>
      </c>
      <c r="H2131" s="90"/>
      <c r="I2131" s="93">
        <v>1</v>
      </c>
      <c r="J2131" s="90" t="s">
        <v>54</v>
      </c>
      <c r="K2131" s="93" t="s">
        <v>55</v>
      </c>
      <c r="L2131" s="190">
        <v>44226</v>
      </c>
      <c r="M2131" s="190">
        <v>44226</v>
      </c>
      <c r="N2131" s="127">
        <v>44226</v>
      </c>
      <c r="O2131" s="127">
        <v>44226</v>
      </c>
      <c r="P2131" s="174" t="s">
        <v>4669</v>
      </c>
      <c r="Q2131" s="92"/>
      <c r="R2131" s="90" t="s">
        <v>4670</v>
      </c>
      <c r="S2131" s="90"/>
      <c r="T2131" s="95" t="s">
        <v>66</v>
      </c>
      <c r="U2131" s="90"/>
    </row>
    <row r="2132" spans="1:21" ht="66" hidden="1" customHeight="1" x14ac:dyDescent="0.25">
      <c r="A2132" s="89" t="s">
        <v>4079</v>
      </c>
      <c r="B2132" s="90" t="s">
        <v>4080</v>
      </c>
      <c r="C2132" s="90" t="s">
        <v>4081</v>
      </c>
      <c r="D2132" s="90" t="s">
        <v>4081</v>
      </c>
      <c r="E2132" s="92" t="s">
        <v>605</v>
      </c>
      <c r="F2132" s="90" t="s">
        <v>2050</v>
      </c>
      <c r="G2132" s="93" t="s">
        <v>52</v>
      </c>
      <c r="H2132" s="90"/>
      <c r="I2132" s="93">
        <v>1</v>
      </c>
      <c r="J2132" s="90" t="s">
        <v>62</v>
      </c>
      <c r="K2132" s="93" t="s">
        <v>63</v>
      </c>
      <c r="L2132" s="190">
        <v>44220</v>
      </c>
      <c r="M2132" s="190">
        <v>44220</v>
      </c>
      <c r="N2132" s="127">
        <v>44220</v>
      </c>
      <c r="O2132" s="127">
        <v>44220</v>
      </c>
      <c r="P2132" s="174" t="s">
        <v>4671</v>
      </c>
      <c r="Q2132" s="92"/>
      <c r="R2132" s="90" t="s">
        <v>1173</v>
      </c>
      <c r="S2132" s="90"/>
      <c r="T2132" s="95" t="s">
        <v>66</v>
      </c>
      <c r="U2132" s="90"/>
    </row>
    <row r="2133" spans="1:21" ht="66" hidden="1" customHeight="1" x14ac:dyDescent="0.25">
      <c r="A2133" s="89" t="s">
        <v>3140</v>
      </c>
      <c r="B2133" s="90" t="s">
        <v>3141</v>
      </c>
      <c r="C2133" s="90" t="s">
        <v>59</v>
      </c>
      <c r="D2133" s="90" t="s">
        <v>59</v>
      </c>
      <c r="E2133" s="92" t="s">
        <v>4672</v>
      </c>
      <c r="F2133" s="90" t="s">
        <v>2978</v>
      </c>
      <c r="G2133" s="93" t="s">
        <v>52</v>
      </c>
      <c r="H2133" s="90"/>
      <c r="I2133" s="93">
        <v>1</v>
      </c>
      <c r="J2133" s="90" t="s">
        <v>358</v>
      </c>
      <c r="K2133" s="93" t="s">
        <v>63</v>
      </c>
      <c r="L2133" s="190">
        <v>44219</v>
      </c>
      <c r="M2133" s="190">
        <v>44219</v>
      </c>
      <c r="N2133" s="127">
        <v>44219</v>
      </c>
      <c r="O2133" s="127">
        <v>44219</v>
      </c>
      <c r="P2133" s="174" t="s">
        <v>4673</v>
      </c>
      <c r="Q2133" s="92" t="s">
        <v>4674</v>
      </c>
      <c r="R2133" s="90" t="s">
        <v>4675</v>
      </c>
      <c r="S2133" s="90"/>
      <c r="T2133" s="95" t="s">
        <v>75</v>
      </c>
      <c r="U2133" s="90"/>
    </row>
    <row r="2134" spans="1:21" ht="66" hidden="1" customHeight="1" x14ac:dyDescent="0.25">
      <c r="A2134" s="89" t="s">
        <v>3418</v>
      </c>
      <c r="B2134" s="90" t="s">
        <v>3214</v>
      </c>
      <c r="C2134" s="90" t="s">
        <v>59</v>
      </c>
      <c r="D2134" s="90" t="s">
        <v>59</v>
      </c>
      <c r="E2134" s="92" t="s">
        <v>211</v>
      </c>
      <c r="F2134" s="90" t="s">
        <v>51</v>
      </c>
      <c r="G2134" s="93" t="s">
        <v>52</v>
      </c>
      <c r="H2134" s="90"/>
      <c r="I2134" s="93">
        <v>1</v>
      </c>
      <c r="J2134" s="90" t="s">
        <v>62</v>
      </c>
      <c r="K2134" s="93" t="s">
        <v>63</v>
      </c>
      <c r="L2134" s="190">
        <v>44224</v>
      </c>
      <c r="M2134" s="190">
        <v>44225</v>
      </c>
      <c r="N2134" s="127">
        <v>44224</v>
      </c>
      <c r="O2134" s="127">
        <v>44225</v>
      </c>
      <c r="P2134" s="174" t="s">
        <v>4676</v>
      </c>
      <c r="Q2134" s="92"/>
      <c r="R2134" s="90" t="s">
        <v>4677</v>
      </c>
      <c r="S2134" s="90"/>
      <c r="T2134" s="95" t="s">
        <v>66</v>
      </c>
      <c r="U2134" s="90"/>
    </row>
    <row r="2135" spans="1:21" ht="66" hidden="1" customHeight="1" x14ac:dyDescent="0.25">
      <c r="A2135" s="89" t="s">
        <v>4079</v>
      </c>
      <c r="B2135" s="90" t="s">
        <v>4080</v>
      </c>
      <c r="C2135" s="90" t="s">
        <v>4081</v>
      </c>
      <c r="D2135" s="90" t="s">
        <v>4081</v>
      </c>
      <c r="E2135" s="92" t="s">
        <v>605</v>
      </c>
      <c r="F2135" s="90" t="s">
        <v>2780</v>
      </c>
      <c r="G2135" s="93" t="s">
        <v>52</v>
      </c>
      <c r="H2135" s="90"/>
      <c r="I2135" s="93">
        <v>1</v>
      </c>
      <c r="J2135" s="90" t="s">
        <v>72</v>
      </c>
      <c r="K2135" s="93" t="s">
        <v>63</v>
      </c>
      <c r="L2135" s="190">
        <v>44212</v>
      </c>
      <c r="M2135" s="190">
        <v>44212</v>
      </c>
      <c r="N2135" s="127">
        <v>44212</v>
      </c>
      <c r="O2135" s="127">
        <v>44212</v>
      </c>
      <c r="P2135" s="174" t="s">
        <v>4678</v>
      </c>
      <c r="Q2135" s="92" t="s">
        <v>4679</v>
      </c>
      <c r="R2135" s="90" t="s">
        <v>4637</v>
      </c>
      <c r="S2135" s="90"/>
      <c r="T2135" s="95" t="s">
        <v>75</v>
      </c>
      <c r="U2135" s="90"/>
    </row>
    <row r="2136" spans="1:21" ht="66" hidden="1" customHeight="1" x14ac:dyDescent="0.25">
      <c r="A2136" s="89" t="s">
        <v>3418</v>
      </c>
      <c r="B2136" s="90" t="s">
        <v>3214</v>
      </c>
      <c r="C2136" s="90" t="s">
        <v>4680</v>
      </c>
      <c r="D2136" s="90" t="s">
        <v>4680</v>
      </c>
      <c r="E2136" s="92" t="s">
        <v>4681</v>
      </c>
      <c r="F2136" s="90" t="s">
        <v>51</v>
      </c>
      <c r="G2136" s="93" t="s">
        <v>52</v>
      </c>
      <c r="H2136" s="90"/>
      <c r="I2136" s="93">
        <v>1</v>
      </c>
      <c r="J2136" s="90" t="s">
        <v>72</v>
      </c>
      <c r="K2136" s="93" t="s">
        <v>55</v>
      </c>
      <c r="L2136" s="190">
        <v>44275</v>
      </c>
      <c r="M2136" s="190">
        <v>44285</v>
      </c>
      <c r="N2136" s="127" t="s">
        <v>4682</v>
      </c>
      <c r="O2136" s="127" t="s">
        <v>4682</v>
      </c>
      <c r="P2136" s="174"/>
      <c r="Q2136" s="92"/>
      <c r="R2136" s="90"/>
      <c r="S2136" s="90"/>
      <c r="T2136" s="95"/>
      <c r="U2136" s="90" t="s">
        <v>4683</v>
      </c>
    </row>
    <row r="2137" spans="1:21" ht="66" hidden="1" customHeight="1" x14ac:dyDescent="0.25">
      <c r="A2137" s="89" t="s">
        <v>1361</v>
      </c>
      <c r="B2137" s="155" t="s">
        <v>681</v>
      </c>
      <c r="C2137" s="90" t="s">
        <v>4650</v>
      </c>
      <c r="D2137" s="90" t="s">
        <v>4650</v>
      </c>
      <c r="E2137" s="92" t="s">
        <v>4651</v>
      </c>
      <c r="F2137" s="90" t="s">
        <v>138</v>
      </c>
      <c r="G2137" s="93" t="s">
        <v>52</v>
      </c>
      <c r="H2137" s="90"/>
      <c r="I2137" s="93">
        <v>1</v>
      </c>
      <c r="J2137" s="90" t="s">
        <v>54</v>
      </c>
      <c r="K2137" s="93" t="s">
        <v>55</v>
      </c>
      <c r="L2137" s="190">
        <v>44197</v>
      </c>
      <c r="M2137" s="190">
        <f>EOMONTH(L2137,0)</f>
        <v>44227</v>
      </c>
      <c r="N2137" s="127">
        <v>44230</v>
      </c>
      <c r="O2137" s="127">
        <v>44230</v>
      </c>
      <c r="P2137" s="174" t="s">
        <v>4684</v>
      </c>
      <c r="Q2137" s="92"/>
      <c r="R2137" s="90" t="s">
        <v>2221</v>
      </c>
      <c r="S2137" s="90"/>
      <c r="T2137" s="95" t="s">
        <v>75</v>
      </c>
      <c r="U2137" s="90"/>
    </row>
    <row r="2138" spans="1:21" ht="66" hidden="1" customHeight="1" x14ac:dyDescent="0.25">
      <c r="A2138" s="113" t="s">
        <v>582</v>
      </c>
      <c r="B2138" s="90" t="s">
        <v>9997</v>
      </c>
      <c r="C2138" s="90" t="s">
        <v>4685</v>
      </c>
      <c r="D2138" s="90" t="s">
        <v>4685</v>
      </c>
      <c r="E2138" s="92" t="s">
        <v>4686</v>
      </c>
      <c r="F2138" s="90" t="s">
        <v>334</v>
      </c>
      <c r="G2138" s="93" t="s">
        <v>52</v>
      </c>
      <c r="H2138" s="90"/>
      <c r="I2138" s="93">
        <v>1</v>
      </c>
      <c r="J2138" s="90" t="s">
        <v>54</v>
      </c>
      <c r="K2138" s="93" t="s">
        <v>55</v>
      </c>
      <c r="L2138" s="190">
        <v>44242</v>
      </c>
      <c r="M2138" s="190">
        <v>44244</v>
      </c>
      <c r="N2138" s="127">
        <v>44236</v>
      </c>
      <c r="O2138" s="127">
        <v>44236</v>
      </c>
      <c r="P2138" s="174" t="s">
        <v>4687</v>
      </c>
      <c r="Q2138" s="92"/>
      <c r="R2138" s="90" t="s">
        <v>74</v>
      </c>
      <c r="S2138" s="90"/>
      <c r="T2138" s="95" t="s">
        <v>66</v>
      </c>
      <c r="U2138" s="90"/>
    </row>
    <row r="2139" spans="1:21" ht="66" hidden="1" customHeight="1" x14ac:dyDescent="0.25">
      <c r="A2139" s="113" t="s">
        <v>662</v>
      </c>
      <c r="B2139" s="90" t="s">
        <v>663</v>
      </c>
      <c r="C2139" s="90" t="s">
        <v>4688</v>
      </c>
      <c r="D2139" s="90" t="s">
        <v>4688</v>
      </c>
      <c r="E2139" s="92" t="s">
        <v>4689</v>
      </c>
      <c r="F2139" s="90" t="s">
        <v>1321</v>
      </c>
      <c r="G2139" s="93" t="s">
        <v>52</v>
      </c>
      <c r="H2139" s="90"/>
      <c r="I2139" s="93">
        <v>1</v>
      </c>
      <c r="J2139" s="90" t="s">
        <v>72</v>
      </c>
      <c r="K2139" s="93" t="s">
        <v>55</v>
      </c>
      <c r="L2139" s="190">
        <v>44263</v>
      </c>
      <c r="M2139" s="190">
        <v>44294</v>
      </c>
      <c r="N2139" s="127">
        <v>44278</v>
      </c>
      <c r="O2139" s="127">
        <v>44278</v>
      </c>
      <c r="P2139" s="174" t="s">
        <v>4690</v>
      </c>
      <c r="Q2139" s="92"/>
      <c r="R2139" s="90" t="s">
        <v>4691</v>
      </c>
      <c r="S2139" s="90"/>
      <c r="T2139" s="95"/>
      <c r="U2139" s="90" t="s">
        <v>4692</v>
      </c>
    </row>
    <row r="2140" spans="1:21" ht="66" hidden="1" customHeight="1" x14ac:dyDescent="0.25">
      <c r="A2140" s="113" t="s">
        <v>235</v>
      </c>
      <c r="B2140" s="90" t="s">
        <v>236</v>
      </c>
      <c r="C2140" s="90" t="s">
        <v>4693</v>
      </c>
      <c r="D2140" s="90" t="s">
        <v>4693</v>
      </c>
      <c r="E2140" s="92" t="s">
        <v>4694</v>
      </c>
      <c r="F2140" s="90" t="s">
        <v>148</v>
      </c>
      <c r="G2140" s="93" t="s">
        <v>52</v>
      </c>
      <c r="H2140" s="90"/>
      <c r="I2140" s="93">
        <v>1</v>
      </c>
      <c r="J2140" s="90" t="s">
        <v>54</v>
      </c>
      <c r="K2140" s="93" t="s">
        <v>55</v>
      </c>
      <c r="L2140" s="190">
        <v>44247</v>
      </c>
      <c r="M2140" s="190">
        <v>44250</v>
      </c>
      <c r="N2140" s="127">
        <v>44249</v>
      </c>
      <c r="O2140" s="127">
        <v>44249</v>
      </c>
      <c r="P2140" s="174" t="s">
        <v>4695</v>
      </c>
      <c r="Q2140" s="92" t="s">
        <v>4696</v>
      </c>
      <c r="R2140" s="90" t="s">
        <v>4697</v>
      </c>
      <c r="S2140" s="90"/>
      <c r="T2140" s="95" t="s">
        <v>75</v>
      </c>
      <c r="U2140" s="90"/>
    </row>
    <row r="2141" spans="1:21" ht="66" hidden="1" customHeight="1" x14ac:dyDescent="0.25">
      <c r="A2141" s="113" t="s">
        <v>4698</v>
      </c>
      <c r="B2141" s="90" t="s">
        <v>4699</v>
      </c>
      <c r="C2141" s="90" t="s">
        <v>4700</v>
      </c>
      <c r="D2141" s="90" t="s">
        <v>4701</v>
      </c>
      <c r="E2141" s="92" t="s">
        <v>167</v>
      </c>
      <c r="F2141" s="90" t="s">
        <v>51</v>
      </c>
      <c r="G2141" s="93" t="s">
        <v>168</v>
      </c>
      <c r="H2141" s="90" t="s">
        <v>4702</v>
      </c>
      <c r="I2141" s="93">
        <v>1</v>
      </c>
      <c r="J2141" s="90" t="s">
        <v>72</v>
      </c>
      <c r="K2141" s="93" t="s">
        <v>55</v>
      </c>
      <c r="L2141" s="190">
        <v>44250</v>
      </c>
      <c r="M2141" s="190">
        <v>44286</v>
      </c>
      <c r="N2141" s="127">
        <v>44251</v>
      </c>
      <c r="O2141" s="127">
        <v>44251</v>
      </c>
      <c r="P2141" s="174" t="s">
        <v>4703</v>
      </c>
      <c r="Q2141" s="92"/>
      <c r="R2141" s="90" t="s">
        <v>4704</v>
      </c>
      <c r="S2141" s="90"/>
      <c r="T2141" s="95" t="s">
        <v>66</v>
      </c>
      <c r="U2141" s="90"/>
    </row>
    <row r="2142" spans="1:21" ht="66" hidden="1" customHeight="1" x14ac:dyDescent="0.25">
      <c r="A2142" s="113" t="s">
        <v>4698</v>
      </c>
      <c r="B2142" s="90" t="s">
        <v>4699</v>
      </c>
      <c r="C2142" s="90" t="s">
        <v>4700</v>
      </c>
      <c r="D2142" s="90" t="s">
        <v>4701</v>
      </c>
      <c r="E2142" s="92" t="s">
        <v>167</v>
      </c>
      <c r="F2142" s="90" t="s">
        <v>51</v>
      </c>
      <c r="G2142" s="93" t="s">
        <v>168</v>
      </c>
      <c r="H2142" s="90" t="s">
        <v>4705</v>
      </c>
      <c r="I2142" s="93">
        <v>1</v>
      </c>
      <c r="J2142" s="90" t="s">
        <v>72</v>
      </c>
      <c r="K2142" s="93" t="s">
        <v>55</v>
      </c>
      <c r="L2142" s="190">
        <v>44250</v>
      </c>
      <c r="M2142" s="190">
        <v>44286</v>
      </c>
      <c r="N2142" s="127">
        <v>44252</v>
      </c>
      <c r="O2142" s="127">
        <v>44252</v>
      </c>
      <c r="P2142" s="174" t="s">
        <v>4706</v>
      </c>
      <c r="Q2142" s="92"/>
      <c r="R2142" s="90" t="s">
        <v>4707</v>
      </c>
      <c r="S2142" s="90"/>
      <c r="T2142" s="95" t="s">
        <v>66</v>
      </c>
      <c r="U2142" s="90"/>
    </row>
    <row r="2143" spans="1:21" ht="66" hidden="1" customHeight="1" x14ac:dyDescent="0.25">
      <c r="A2143" s="113" t="s">
        <v>4698</v>
      </c>
      <c r="B2143" s="90" t="s">
        <v>4699</v>
      </c>
      <c r="C2143" s="90" t="s">
        <v>4700</v>
      </c>
      <c r="D2143" s="90" t="s">
        <v>4701</v>
      </c>
      <c r="E2143" s="92" t="s">
        <v>167</v>
      </c>
      <c r="F2143" s="90" t="s">
        <v>51</v>
      </c>
      <c r="G2143" s="93" t="s">
        <v>168</v>
      </c>
      <c r="H2143" s="90" t="s">
        <v>4708</v>
      </c>
      <c r="I2143" s="93">
        <v>1</v>
      </c>
      <c r="J2143" s="90" t="s">
        <v>72</v>
      </c>
      <c r="K2143" s="93" t="s">
        <v>55</v>
      </c>
      <c r="L2143" s="190">
        <v>44250</v>
      </c>
      <c r="M2143" s="190">
        <v>44286</v>
      </c>
      <c r="N2143" s="127">
        <v>44253</v>
      </c>
      <c r="O2143" s="127">
        <v>44253</v>
      </c>
      <c r="P2143" s="174" t="s">
        <v>4709</v>
      </c>
      <c r="Q2143" s="92"/>
      <c r="R2143" s="90" t="s">
        <v>4704</v>
      </c>
      <c r="S2143" s="90"/>
      <c r="T2143" s="95" t="s">
        <v>66</v>
      </c>
      <c r="U2143" s="90"/>
    </row>
    <row r="2144" spans="1:21" ht="66" hidden="1" customHeight="1" x14ac:dyDescent="0.25">
      <c r="A2144" s="113" t="s">
        <v>4698</v>
      </c>
      <c r="B2144" s="90" t="s">
        <v>4699</v>
      </c>
      <c r="C2144" s="90" t="s">
        <v>4700</v>
      </c>
      <c r="D2144" s="90" t="s">
        <v>4710</v>
      </c>
      <c r="E2144" s="92" t="s">
        <v>167</v>
      </c>
      <c r="F2144" s="90" t="s">
        <v>2968</v>
      </c>
      <c r="G2144" s="93" t="s">
        <v>168</v>
      </c>
      <c r="H2144" s="90"/>
      <c r="I2144" s="93">
        <v>1</v>
      </c>
      <c r="J2144" s="90" t="s">
        <v>72</v>
      </c>
      <c r="K2144" s="93" t="s">
        <v>55</v>
      </c>
      <c r="L2144" s="190">
        <v>44228</v>
      </c>
      <c r="M2144" s="190">
        <f>EOMONTH(L2144,0)</f>
        <v>44255</v>
      </c>
      <c r="N2144" s="127">
        <v>44250</v>
      </c>
      <c r="O2144" s="127">
        <v>44250</v>
      </c>
      <c r="P2144" s="174" t="s">
        <v>4711</v>
      </c>
      <c r="Q2144" s="92"/>
      <c r="R2144" s="90" t="s">
        <v>156</v>
      </c>
      <c r="S2144" s="90"/>
      <c r="T2144" s="95"/>
      <c r="U2144" s="90" t="s">
        <v>4692</v>
      </c>
    </row>
    <row r="2145" spans="1:21" ht="66" hidden="1" customHeight="1" x14ac:dyDescent="0.25">
      <c r="A2145" s="113" t="s">
        <v>4698</v>
      </c>
      <c r="B2145" s="90" t="s">
        <v>4699</v>
      </c>
      <c r="C2145" s="90" t="s">
        <v>4700</v>
      </c>
      <c r="D2145" s="90" t="s">
        <v>4712</v>
      </c>
      <c r="E2145" s="92" t="s">
        <v>167</v>
      </c>
      <c r="F2145" s="90" t="s">
        <v>51</v>
      </c>
      <c r="G2145" s="93" t="s">
        <v>172</v>
      </c>
      <c r="H2145" s="90" t="s">
        <v>4702</v>
      </c>
      <c r="I2145" s="93">
        <v>1</v>
      </c>
      <c r="J2145" s="90" t="s">
        <v>72</v>
      </c>
      <c r="K2145" s="93" t="s">
        <v>55</v>
      </c>
      <c r="L2145" s="190">
        <v>44317</v>
      </c>
      <c r="M2145" s="114">
        <v>44407</v>
      </c>
      <c r="N2145" s="127">
        <v>44371</v>
      </c>
      <c r="O2145" s="127">
        <v>44372</v>
      </c>
      <c r="P2145" s="174" t="s">
        <v>4713</v>
      </c>
      <c r="Q2145" s="92" t="s">
        <v>4714</v>
      </c>
      <c r="R2145" s="90" t="s">
        <v>853</v>
      </c>
      <c r="S2145" s="90"/>
      <c r="T2145" s="95" t="s">
        <v>75</v>
      </c>
      <c r="U2145" s="90"/>
    </row>
    <row r="2146" spans="1:21" ht="66" hidden="1" customHeight="1" x14ac:dyDescent="0.25">
      <c r="A2146" s="113" t="s">
        <v>4698</v>
      </c>
      <c r="B2146" s="90" t="s">
        <v>4699</v>
      </c>
      <c r="C2146" s="90" t="s">
        <v>4700</v>
      </c>
      <c r="D2146" s="90" t="s">
        <v>4712</v>
      </c>
      <c r="E2146" s="92" t="s">
        <v>167</v>
      </c>
      <c r="F2146" s="90" t="s">
        <v>51</v>
      </c>
      <c r="G2146" s="93" t="s">
        <v>172</v>
      </c>
      <c r="H2146" s="90" t="s">
        <v>4705</v>
      </c>
      <c r="I2146" s="93">
        <v>1</v>
      </c>
      <c r="J2146" s="90" t="s">
        <v>72</v>
      </c>
      <c r="K2146" s="93" t="s">
        <v>55</v>
      </c>
      <c r="L2146" s="190">
        <v>44317</v>
      </c>
      <c r="M2146" s="114">
        <v>44407</v>
      </c>
      <c r="N2146" s="127">
        <v>44371</v>
      </c>
      <c r="O2146" s="127">
        <v>44372</v>
      </c>
      <c r="P2146" s="174" t="s">
        <v>4715</v>
      </c>
      <c r="Q2146" s="92" t="s">
        <v>4714</v>
      </c>
      <c r="R2146" s="90" t="s">
        <v>853</v>
      </c>
      <c r="S2146" s="90"/>
      <c r="T2146" s="95" t="s">
        <v>75</v>
      </c>
      <c r="U2146" s="90"/>
    </row>
    <row r="2147" spans="1:21" ht="66" hidden="1" customHeight="1" x14ac:dyDescent="0.25">
      <c r="A2147" s="113" t="s">
        <v>4698</v>
      </c>
      <c r="B2147" s="90" t="s">
        <v>4699</v>
      </c>
      <c r="C2147" s="90" t="s">
        <v>4700</v>
      </c>
      <c r="D2147" s="90" t="s">
        <v>4712</v>
      </c>
      <c r="E2147" s="92" t="s">
        <v>167</v>
      </c>
      <c r="F2147" s="90" t="s">
        <v>51</v>
      </c>
      <c r="G2147" s="93" t="s">
        <v>172</v>
      </c>
      <c r="H2147" s="90" t="s">
        <v>4708</v>
      </c>
      <c r="I2147" s="93">
        <v>1</v>
      </c>
      <c r="J2147" s="90" t="s">
        <v>72</v>
      </c>
      <c r="K2147" s="93" t="s">
        <v>55</v>
      </c>
      <c r="L2147" s="190">
        <v>44317</v>
      </c>
      <c r="M2147" s="114">
        <v>44407</v>
      </c>
      <c r="N2147" s="127">
        <v>44371</v>
      </c>
      <c r="O2147" s="127">
        <v>44372</v>
      </c>
      <c r="P2147" s="174" t="s">
        <v>4716</v>
      </c>
      <c r="Q2147" s="92" t="s">
        <v>4714</v>
      </c>
      <c r="R2147" s="90" t="s">
        <v>853</v>
      </c>
      <c r="S2147" s="90"/>
      <c r="T2147" s="95" t="s">
        <v>75</v>
      </c>
      <c r="U2147" s="90"/>
    </row>
    <row r="2148" spans="1:21" ht="66" hidden="1" customHeight="1" x14ac:dyDescent="0.25">
      <c r="A2148" s="113" t="s">
        <v>4698</v>
      </c>
      <c r="B2148" s="90" t="s">
        <v>4699</v>
      </c>
      <c r="C2148" s="90" t="s">
        <v>4700</v>
      </c>
      <c r="D2148" s="90" t="s">
        <v>4717</v>
      </c>
      <c r="E2148" s="92" t="s">
        <v>167</v>
      </c>
      <c r="F2148" s="90" t="s">
        <v>51</v>
      </c>
      <c r="G2148" s="93" t="s">
        <v>172</v>
      </c>
      <c r="H2148" s="90" t="s">
        <v>4702</v>
      </c>
      <c r="I2148" s="93">
        <v>1</v>
      </c>
      <c r="J2148" s="90" t="s">
        <v>72</v>
      </c>
      <c r="K2148" s="93" t="s">
        <v>55</v>
      </c>
      <c r="L2148" s="190">
        <v>44440</v>
      </c>
      <c r="M2148" s="190">
        <f t="shared" ref="M2148:M2158" si="31">EOMONTH(L2148,0)</f>
        <v>44469</v>
      </c>
      <c r="N2148" s="127">
        <v>44464</v>
      </c>
      <c r="O2148" s="127">
        <v>44467</v>
      </c>
      <c r="P2148" s="174" t="s">
        <v>4718</v>
      </c>
      <c r="Q2148" s="92"/>
      <c r="R2148" s="90" t="s">
        <v>4719</v>
      </c>
      <c r="S2148" s="90"/>
      <c r="T2148" s="95" t="s">
        <v>75</v>
      </c>
      <c r="U2148" s="90"/>
    </row>
    <row r="2149" spans="1:21" ht="66" hidden="1" customHeight="1" x14ac:dyDescent="0.25">
      <c r="A2149" s="113" t="s">
        <v>4698</v>
      </c>
      <c r="B2149" s="90" t="s">
        <v>4699</v>
      </c>
      <c r="C2149" s="90" t="s">
        <v>4700</v>
      </c>
      <c r="D2149" s="90" t="s">
        <v>4717</v>
      </c>
      <c r="E2149" s="92" t="s">
        <v>167</v>
      </c>
      <c r="F2149" s="90" t="s">
        <v>51</v>
      </c>
      <c r="G2149" s="93" t="s">
        <v>172</v>
      </c>
      <c r="H2149" s="90" t="s">
        <v>4705</v>
      </c>
      <c r="I2149" s="93">
        <v>1</v>
      </c>
      <c r="J2149" s="90" t="s">
        <v>72</v>
      </c>
      <c r="K2149" s="93" t="s">
        <v>55</v>
      </c>
      <c r="L2149" s="190">
        <v>44440</v>
      </c>
      <c r="M2149" s="190">
        <f t="shared" si="31"/>
        <v>44469</v>
      </c>
      <c r="N2149" s="127">
        <v>44464</v>
      </c>
      <c r="O2149" s="127">
        <v>44467</v>
      </c>
      <c r="P2149" s="174" t="s">
        <v>4718</v>
      </c>
      <c r="Q2149" s="92"/>
      <c r="R2149" s="90" t="s">
        <v>4719</v>
      </c>
      <c r="S2149" s="90"/>
      <c r="T2149" s="95" t="s">
        <v>75</v>
      </c>
      <c r="U2149" s="90"/>
    </row>
    <row r="2150" spans="1:21" ht="66" hidden="1" customHeight="1" x14ac:dyDescent="0.25">
      <c r="A2150" s="113" t="s">
        <v>4698</v>
      </c>
      <c r="B2150" s="90" t="s">
        <v>4699</v>
      </c>
      <c r="C2150" s="90" t="s">
        <v>4700</v>
      </c>
      <c r="D2150" s="90" t="s">
        <v>4717</v>
      </c>
      <c r="E2150" s="92" t="s">
        <v>167</v>
      </c>
      <c r="F2150" s="90" t="s">
        <v>51</v>
      </c>
      <c r="G2150" s="93" t="s">
        <v>172</v>
      </c>
      <c r="H2150" s="90" t="s">
        <v>4708</v>
      </c>
      <c r="I2150" s="93">
        <v>1</v>
      </c>
      <c r="J2150" s="90" t="s">
        <v>72</v>
      </c>
      <c r="K2150" s="93" t="s">
        <v>55</v>
      </c>
      <c r="L2150" s="190">
        <v>44440</v>
      </c>
      <c r="M2150" s="190">
        <f t="shared" si="31"/>
        <v>44469</v>
      </c>
      <c r="N2150" s="127">
        <v>44464</v>
      </c>
      <c r="O2150" s="127">
        <v>44467</v>
      </c>
      <c r="P2150" s="174" t="s">
        <v>4718</v>
      </c>
      <c r="Q2150" s="92"/>
      <c r="R2150" s="90" t="s">
        <v>4719</v>
      </c>
      <c r="S2150" s="90"/>
      <c r="T2150" s="95" t="s">
        <v>75</v>
      </c>
      <c r="U2150" s="90"/>
    </row>
    <row r="2151" spans="1:21" ht="66" hidden="1" customHeight="1" x14ac:dyDescent="0.25">
      <c r="A2151" s="113" t="s">
        <v>4698</v>
      </c>
      <c r="B2151" s="90" t="s">
        <v>4699</v>
      </c>
      <c r="C2151" s="90" t="s">
        <v>4700</v>
      </c>
      <c r="D2151" s="90" t="s">
        <v>4720</v>
      </c>
      <c r="E2151" s="92" t="s">
        <v>167</v>
      </c>
      <c r="F2151" s="90" t="s">
        <v>51</v>
      </c>
      <c r="G2151" s="93" t="s">
        <v>172</v>
      </c>
      <c r="H2151" s="90" t="s">
        <v>4702</v>
      </c>
      <c r="I2151" s="93">
        <v>1</v>
      </c>
      <c r="J2151" s="90" t="s">
        <v>72</v>
      </c>
      <c r="K2151" s="93" t="s">
        <v>55</v>
      </c>
      <c r="L2151" s="190">
        <v>44531</v>
      </c>
      <c r="M2151" s="190">
        <f t="shared" si="31"/>
        <v>44561</v>
      </c>
      <c r="N2151" s="127">
        <v>44537</v>
      </c>
      <c r="O2151" s="127">
        <v>44544</v>
      </c>
      <c r="P2151" s="174" t="s">
        <v>4721</v>
      </c>
      <c r="Q2151" s="92"/>
      <c r="R2151" s="90" t="s">
        <v>4722</v>
      </c>
      <c r="S2151" s="90"/>
      <c r="T2151" s="95" t="s">
        <v>75</v>
      </c>
      <c r="U2151" s="90"/>
    </row>
    <row r="2152" spans="1:21" ht="66" hidden="1" customHeight="1" x14ac:dyDescent="0.25">
      <c r="A2152" s="113" t="s">
        <v>4698</v>
      </c>
      <c r="B2152" s="90" t="s">
        <v>4699</v>
      </c>
      <c r="C2152" s="90" t="s">
        <v>4700</v>
      </c>
      <c r="D2152" s="90" t="s">
        <v>4720</v>
      </c>
      <c r="E2152" s="92" t="s">
        <v>167</v>
      </c>
      <c r="F2152" s="90" t="s">
        <v>51</v>
      </c>
      <c r="G2152" s="93" t="s">
        <v>172</v>
      </c>
      <c r="H2152" s="90" t="s">
        <v>4705</v>
      </c>
      <c r="I2152" s="93">
        <v>1</v>
      </c>
      <c r="J2152" s="90" t="s">
        <v>72</v>
      </c>
      <c r="K2152" s="93" t="s">
        <v>55</v>
      </c>
      <c r="L2152" s="190">
        <v>44531</v>
      </c>
      <c r="M2152" s="190">
        <f t="shared" si="31"/>
        <v>44561</v>
      </c>
      <c r="N2152" s="127">
        <v>44537</v>
      </c>
      <c r="O2152" s="127">
        <v>44544</v>
      </c>
      <c r="P2152" s="174" t="s">
        <v>4723</v>
      </c>
      <c r="Q2152" s="92"/>
      <c r="R2152" s="90" t="s">
        <v>4722</v>
      </c>
      <c r="S2152" s="90"/>
      <c r="T2152" s="95" t="s">
        <v>75</v>
      </c>
      <c r="U2152" s="90"/>
    </row>
    <row r="2153" spans="1:21" ht="66" hidden="1" customHeight="1" x14ac:dyDescent="0.25">
      <c r="A2153" s="113" t="s">
        <v>4698</v>
      </c>
      <c r="B2153" s="90" t="s">
        <v>4699</v>
      </c>
      <c r="C2153" s="90" t="s">
        <v>4700</v>
      </c>
      <c r="D2153" s="90" t="s">
        <v>4720</v>
      </c>
      <c r="E2153" s="92" t="s">
        <v>167</v>
      </c>
      <c r="F2153" s="90" t="s">
        <v>51</v>
      </c>
      <c r="G2153" s="93" t="s">
        <v>172</v>
      </c>
      <c r="H2153" s="90" t="s">
        <v>4708</v>
      </c>
      <c r="I2153" s="93">
        <v>1</v>
      </c>
      <c r="J2153" s="90" t="s">
        <v>72</v>
      </c>
      <c r="K2153" s="93" t="s">
        <v>55</v>
      </c>
      <c r="L2153" s="190">
        <v>44531</v>
      </c>
      <c r="M2153" s="190">
        <f t="shared" si="31"/>
        <v>44561</v>
      </c>
      <c r="N2153" s="127">
        <v>44537</v>
      </c>
      <c r="O2153" s="127">
        <v>44544</v>
      </c>
      <c r="P2153" s="174" t="s">
        <v>4724</v>
      </c>
      <c r="Q2153" s="92"/>
      <c r="R2153" s="90" t="s">
        <v>4722</v>
      </c>
      <c r="S2153" s="90"/>
      <c r="T2153" s="95" t="s">
        <v>75</v>
      </c>
      <c r="U2153" s="90"/>
    </row>
    <row r="2154" spans="1:21" ht="66" hidden="1" customHeight="1" x14ac:dyDescent="0.25">
      <c r="A2154" s="89" t="s">
        <v>10013</v>
      </c>
      <c r="B2154" s="90" t="s">
        <v>3019</v>
      </c>
      <c r="C2154" s="90" t="s">
        <v>4725</v>
      </c>
      <c r="D2154" s="90" t="s">
        <v>4725</v>
      </c>
      <c r="E2154" s="157" t="s">
        <v>3027</v>
      </c>
      <c r="F2154" s="90" t="s">
        <v>1221</v>
      </c>
      <c r="G2154" s="93" t="s">
        <v>10014</v>
      </c>
      <c r="H2154" s="90"/>
      <c r="I2154" s="93">
        <v>1</v>
      </c>
      <c r="J2154" s="90" t="s">
        <v>1221</v>
      </c>
      <c r="K2154" s="93" t="s">
        <v>55</v>
      </c>
      <c r="L2154" s="190">
        <v>44197</v>
      </c>
      <c r="M2154" s="190">
        <f t="shared" si="31"/>
        <v>44227</v>
      </c>
      <c r="N2154" s="127">
        <v>44197</v>
      </c>
      <c r="O2154" s="127">
        <f t="shared" ref="O2154:O2159" si="32">EOMONTH(N2154,0)</f>
        <v>44227</v>
      </c>
      <c r="P2154" s="174"/>
      <c r="Q2154" s="92"/>
      <c r="R2154" s="90" t="s">
        <v>3028</v>
      </c>
      <c r="S2154" s="90"/>
      <c r="T2154" s="95"/>
      <c r="U2154" s="90" t="s">
        <v>58</v>
      </c>
    </row>
    <row r="2155" spans="1:21" ht="66" hidden="1" customHeight="1" x14ac:dyDescent="0.25">
      <c r="A2155" s="89" t="s">
        <v>10013</v>
      </c>
      <c r="B2155" s="90" t="s">
        <v>3019</v>
      </c>
      <c r="C2155" s="90" t="s">
        <v>4725</v>
      </c>
      <c r="D2155" s="90" t="s">
        <v>4725</v>
      </c>
      <c r="E2155" s="157" t="s">
        <v>3027</v>
      </c>
      <c r="F2155" s="90" t="s">
        <v>1221</v>
      </c>
      <c r="G2155" s="93" t="s">
        <v>10014</v>
      </c>
      <c r="H2155" s="90"/>
      <c r="I2155" s="93">
        <v>1</v>
      </c>
      <c r="J2155" s="90" t="s">
        <v>1221</v>
      </c>
      <c r="K2155" s="93" t="s">
        <v>55</v>
      </c>
      <c r="L2155" s="190">
        <v>44228</v>
      </c>
      <c r="M2155" s="190">
        <f t="shared" si="31"/>
        <v>44255</v>
      </c>
      <c r="N2155" s="127">
        <v>44228</v>
      </c>
      <c r="O2155" s="127">
        <f t="shared" si="32"/>
        <v>44255</v>
      </c>
      <c r="P2155" s="174"/>
      <c r="Q2155" s="92"/>
      <c r="R2155" s="90" t="s">
        <v>3028</v>
      </c>
      <c r="S2155" s="90"/>
      <c r="T2155" s="95" t="s">
        <v>110</v>
      </c>
      <c r="U2155" s="90"/>
    </row>
    <row r="2156" spans="1:21" ht="66" hidden="1" customHeight="1" x14ac:dyDescent="0.25">
      <c r="A2156" s="89" t="s">
        <v>10013</v>
      </c>
      <c r="B2156" s="90" t="s">
        <v>3019</v>
      </c>
      <c r="C2156" s="90" t="s">
        <v>4725</v>
      </c>
      <c r="D2156" s="90" t="s">
        <v>4725</v>
      </c>
      <c r="E2156" s="157" t="s">
        <v>3027</v>
      </c>
      <c r="F2156" s="90" t="s">
        <v>1221</v>
      </c>
      <c r="G2156" s="93" t="s">
        <v>10014</v>
      </c>
      <c r="H2156" s="90"/>
      <c r="I2156" s="93">
        <v>1</v>
      </c>
      <c r="J2156" s="90" t="s">
        <v>1221</v>
      </c>
      <c r="K2156" s="93" t="s">
        <v>55</v>
      </c>
      <c r="L2156" s="190">
        <v>44256</v>
      </c>
      <c r="M2156" s="190">
        <f t="shared" si="31"/>
        <v>44286</v>
      </c>
      <c r="N2156" s="127">
        <v>44256</v>
      </c>
      <c r="O2156" s="127">
        <f t="shared" si="32"/>
        <v>44286</v>
      </c>
      <c r="P2156" s="174"/>
      <c r="Q2156" s="92"/>
      <c r="R2156" s="90" t="s">
        <v>3028</v>
      </c>
      <c r="S2156" s="90"/>
      <c r="T2156" s="95" t="s">
        <v>110</v>
      </c>
      <c r="U2156" s="90"/>
    </row>
    <row r="2157" spans="1:21" ht="66" hidden="1" customHeight="1" x14ac:dyDescent="0.25">
      <c r="A2157" s="89" t="s">
        <v>10013</v>
      </c>
      <c r="B2157" s="90" t="s">
        <v>3019</v>
      </c>
      <c r="C2157" s="90" t="s">
        <v>4725</v>
      </c>
      <c r="D2157" s="90" t="s">
        <v>4725</v>
      </c>
      <c r="E2157" s="157" t="s">
        <v>3027</v>
      </c>
      <c r="F2157" s="90" t="s">
        <v>1221</v>
      </c>
      <c r="G2157" s="93" t="s">
        <v>10014</v>
      </c>
      <c r="H2157" s="90"/>
      <c r="I2157" s="93">
        <v>1</v>
      </c>
      <c r="J2157" s="90" t="s">
        <v>1221</v>
      </c>
      <c r="K2157" s="93" t="s">
        <v>55</v>
      </c>
      <c r="L2157" s="190">
        <v>44287</v>
      </c>
      <c r="M2157" s="190">
        <f t="shared" si="31"/>
        <v>44316</v>
      </c>
      <c r="N2157" s="127">
        <v>44287</v>
      </c>
      <c r="O2157" s="127">
        <f t="shared" si="32"/>
        <v>44316</v>
      </c>
      <c r="P2157" s="174"/>
      <c r="Q2157" s="92"/>
      <c r="R2157" s="90" t="s">
        <v>3028</v>
      </c>
      <c r="S2157" s="90"/>
      <c r="T2157" s="95" t="s">
        <v>110</v>
      </c>
      <c r="U2157" s="90"/>
    </row>
    <row r="2158" spans="1:21" ht="66" hidden="1" customHeight="1" x14ac:dyDescent="0.25">
      <c r="A2158" s="89" t="s">
        <v>10013</v>
      </c>
      <c r="B2158" s="90" t="s">
        <v>3019</v>
      </c>
      <c r="C2158" s="90" t="s">
        <v>4725</v>
      </c>
      <c r="D2158" s="90" t="s">
        <v>4725</v>
      </c>
      <c r="E2158" s="157" t="s">
        <v>3027</v>
      </c>
      <c r="F2158" s="90" t="s">
        <v>1221</v>
      </c>
      <c r="G2158" s="93" t="s">
        <v>10014</v>
      </c>
      <c r="H2158" s="90"/>
      <c r="I2158" s="93">
        <v>1</v>
      </c>
      <c r="J2158" s="90" t="s">
        <v>1221</v>
      </c>
      <c r="K2158" s="93" t="s">
        <v>55</v>
      </c>
      <c r="L2158" s="190">
        <v>44317</v>
      </c>
      <c r="M2158" s="190">
        <f t="shared" si="31"/>
        <v>44347</v>
      </c>
      <c r="N2158" s="127">
        <v>44317</v>
      </c>
      <c r="O2158" s="127">
        <f t="shared" si="32"/>
        <v>44347</v>
      </c>
      <c r="P2158" s="174"/>
      <c r="Q2158" s="92"/>
      <c r="R2158" s="90" t="s">
        <v>3028</v>
      </c>
      <c r="S2158" s="90"/>
      <c r="T2158" s="95" t="s">
        <v>110</v>
      </c>
      <c r="U2158" s="90"/>
    </row>
    <row r="2159" spans="1:21" ht="66" hidden="1" customHeight="1" x14ac:dyDescent="0.25">
      <c r="A2159" s="89" t="s">
        <v>10013</v>
      </c>
      <c r="B2159" s="90" t="s">
        <v>3019</v>
      </c>
      <c r="C2159" s="90" t="s">
        <v>4725</v>
      </c>
      <c r="D2159" s="90" t="s">
        <v>4725</v>
      </c>
      <c r="E2159" s="157" t="s">
        <v>3027</v>
      </c>
      <c r="F2159" s="90" t="s">
        <v>1221</v>
      </c>
      <c r="G2159" s="93" t="s">
        <v>10014</v>
      </c>
      <c r="H2159" s="90"/>
      <c r="I2159" s="93">
        <v>1</v>
      </c>
      <c r="J2159" s="90" t="s">
        <v>1221</v>
      </c>
      <c r="K2159" s="93" t="s">
        <v>55</v>
      </c>
      <c r="L2159" s="190">
        <v>44348</v>
      </c>
      <c r="M2159" s="190">
        <f>EOMONTH(L2159,0)</f>
        <v>44377</v>
      </c>
      <c r="N2159" s="127">
        <v>44348</v>
      </c>
      <c r="O2159" s="127">
        <f t="shared" si="32"/>
        <v>44377</v>
      </c>
      <c r="P2159" s="174"/>
      <c r="Q2159" s="92"/>
      <c r="R2159" s="90" t="s">
        <v>3028</v>
      </c>
      <c r="S2159" s="90"/>
      <c r="T2159" s="95" t="s">
        <v>110</v>
      </c>
      <c r="U2159" s="90"/>
    </row>
    <row r="2160" spans="1:21" ht="66" hidden="1" customHeight="1" x14ac:dyDescent="0.25">
      <c r="A2160" s="113" t="s">
        <v>10017</v>
      </c>
      <c r="B2160" s="90" t="s">
        <v>3214</v>
      </c>
      <c r="C2160" s="90" t="s">
        <v>4726</v>
      </c>
      <c r="D2160" s="90" t="s">
        <v>4726</v>
      </c>
      <c r="E2160" s="92" t="s">
        <v>3394</v>
      </c>
      <c r="F2160" s="90" t="s">
        <v>3395</v>
      </c>
      <c r="G2160" s="93" t="s">
        <v>52</v>
      </c>
      <c r="H2160" s="90"/>
      <c r="I2160" s="93">
        <v>1</v>
      </c>
      <c r="J2160" s="90" t="s">
        <v>54</v>
      </c>
      <c r="K2160" s="93" t="s">
        <v>55</v>
      </c>
      <c r="L2160" s="190">
        <v>44274</v>
      </c>
      <c r="M2160" s="190">
        <v>44277</v>
      </c>
      <c r="N2160" s="127">
        <v>44258</v>
      </c>
      <c r="O2160" s="127">
        <v>44258</v>
      </c>
      <c r="P2160" s="174" t="s">
        <v>4727</v>
      </c>
      <c r="Q2160" s="92"/>
      <c r="R2160" s="90" t="s">
        <v>4728</v>
      </c>
      <c r="S2160" s="90"/>
      <c r="T2160" s="95" t="s">
        <v>75</v>
      </c>
      <c r="U2160" s="90"/>
    </row>
    <row r="2161" spans="1:21" ht="66" hidden="1" customHeight="1" x14ac:dyDescent="0.25">
      <c r="A2161" s="113" t="s">
        <v>582</v>
      </c>
      <c r="B2161" s="90" t="s">
        <v>9997</v>
      </c>
      <c r="C2161" s="90" t="s">
        <v>59</v>
      </c>
      <c r="D2161" s="90" t="s">
        <v>59</v>
      </c>
      <c r="E2161" s="92" t="s">
        <v>211</v>
      </c>
      <c r="F2161" s="90" t="s">
        <v>334</v>
      </c>
      <c r="G2161" s="93" t="s">
        <v>52</v>
      </c>
      <c r="H2161" s="90"/>
      <c r="I2161" s="93">
        <v>1</v>
      </c>
      <c r="J2161" s="90" t="s">
        <v>62</v>
      </c>
      <c r="K2161" s="93" t="s">
        <v>63</v>
      </c>
      <c r="L2161" s="190">
        <v>44232</v>
      </c>
      <c r="M2161" s="190">
        <v>44232</v>
      </c>
      <c r="N2161" s="127">
        <v>44232</v>
      </c>
      <c r="O2161" s="127">
        <v>44232</v>
      </c>
      <c r="P2161" s="174" t="s">
        <v>4729</v>
      </c>
      <c r="Q2161" s="92" t="s">
        <v>4730</v>
      </c>
      <c r="R2161" s="90" t="s">
        <v>4731</v>
      </c>
      <c r="S2161" s="90"/>
      <c r="T2161" s="95" t="s">
        <v>66</v>
      </c>
      <c r="U2161" s="90"/>
    </row>
    <row r="2162" spans="1:21" ht="66" hidden="1" customHeight="1" x14ac:dyDescent="0.25">
      <c r="A2162" s="113" t="s">
        <v>662</v>
      </c>
      <c r="B2162" s="90" t="s">
        <v>663</v>
      </c>
      <c r="C2162" s="90" t="s">
        <v>4732</v>
      </c>
      <c r="D2162" s="90" t="s">
        <v>4732</v>
      </c>
      <c r="E2162" s="92" t="s">
        <v>4733</v>
      </c>
      <c r="F2162" s="90" t="s">
        <v>401</v>
      </c>
      <c r="G2162" s="93" t="s">
        <v>52</v>
      </c>
      <c r="H2162" s="90"/>
      <c r="I2162" s="93">
        <v>1</v>
      </c>
      <c r="J2162" s="90" t="s">
        <v>54</v>
      </c>
      <c r="K2162" s="93" t="s">
        <v>55</v>
      </c>
      <c r="L2162" s="190">
        <v>44256</v>
      </c>
      <c r="M2162" s="190">
        <v>44407</v>
      </c>
      <c r="N2162" s="127" t="s">
        <v>4682</v>
      </c>
      <c r="O2162" s="127" t="s">
        <v>4682</v>
      </c>
      <c r="P2162" s="174"/>
      <c r="Q2162" s="92"/>
      <c r="R2162" s="90"/>
      <c r="S2162" s="90"/>
      <c r="T2162" s="95"/>
      <c r="U2162" s="90"/>
    </row>
    <row r="2163" spans="1:21" ht="66" hidden="1" customHeight="1" x14ac:dyDescent="0.25">
      <c r="A2163" s="113" t="s">
        <v>4357</v>
      </c>
      <c r="B2163" s="90" t="s">
        <v>9998</v>
      </c>
      <c r="C2163" s="90" t="s">
        <v>4734</v>
      </c>
      <c r="D2163" s="90" t="s">
        <v>4734</v>
      </c>
      <c r="E2163" s="92" t="s">
        <v>4581</v>
      </c>
      <c r="F2163" s="90" t="s">
        <v>4594</v>
      </c>
      <c r="G2163" s="93" t="s">
        <v>52</v>
      </c>
      <c r="H2163" s="90"/>
      <c r="I2163" s="93">
        <v>1</v>
      </c>
      <c r="J2163" s="90" t="s">
        <v>54</v>
      </c>
      <c r="K2163" s="93" t="s">
        <v>55</v>
      </c>
      <c r="L2163" s="190">
        <v>44259</v>
      </c>
      <c r="M2163" s="190">
        <v>44260</v>
      </c>
      <c r="N2163" s="127">
        <v>44253</v>
      </c>
      <c r="O2163" s="127">
        <v>44253</v>
      </c>
      <c r="P2163" s="174" t="s">
        <v>4735</v>
      </c>
      <c r="Q2163" s="92"/>
      <c r="R2163" s="90" t="s">
        <v>74</v>
      </c>
      <c r="S2163" s="90"/>
      <c r="T2163" s="95" t="s">
        <v>66</v>
      </c>
      <c r="U2163" s="90"/>
    </row>
    <row r="2164" spans="1:21" ht="66" hidden="1" customHeight="1" x14ac:dyDescent="0.25">
      <c r="A2164" s="113" t="s">
        <v>445</v>
      </c>
      <c r="B2164" s="90" t="s">
        <v>459</v>
      </c>
      <c r="C2164" s="90" t="s">
        <v>4736</v>
      </c>
      <c r="D2164" s="90" t="s">
        <v>4736</v>
      </c>
      <c r="E2164" s="92" t="s">
        <v>4737</v>
      </c>
      <c r="F2164" s="90" t="s">
        <v>4738</v>
      </c>
      <c r="G2164" s="93" t="s">
        <v>52</v>
      </c>
      <c r="H2164" s="90"/>
      <c r="I2164" s="93">
        <v>1</v>
      </c>
      <c r="J2164" s="90" t="s">
        <v>54</v>
      </c>
      <c r="K2164" s="93" t="s">
        <v>55</v>
      </c>
      <c r="L2164" s="190">
        <v>44259</v>
      </c>
      <c r="M2164" s="190">
        <v>44347</v>
      </c>
      <c r="N2164" s="127">
        <v>44259</v>
      </c>
      <c r="O2164" s="127">
        <v>44331</v>
      </c>
      <c r="P2164" s="174" t="s">
        <v>4739</v>
      </c>
      <c r="Q2164" s="92"/>
      <c r="R2164" s="90" t="s">
        <v>4740</v>
      </c>
      <c r="S2164" s="90"/>
      <c r="T2164" s="95" t="s">
        <v>75</v>
      </c>
      <c r="U2164" s="90"/>
    </row>
    <row r="2165" spans="1:21" ht="66" hidden="1" customHeight="1" x14ac:dyDescent="0.25">
      <c r="A2165" s="113" t="s">
        <v>445</v>
      </c>
      <c r="B2165" s="90" t="s">
        <v>459</v>
      </c>
      <c r="C2165" s="90" t="s">
        <v>4736</v>
      </c>
      <c r="D2165" s="90" t="s">
        <v>4736</v>
      </c>
      <c r="E2165" s="92" t="s">
        <v>4741</v>
      </c>
      <c r="F2165" s="90" t="s">
        <v>4742</v>
      </c>
      <c r="G2165" s="93" t="s">
        <v>52</v>
      </c>
      <c r="H2165" s="90"/>
      <c r="I2165" s="93">
        <v>1</v>
      </c>
      <c r="J2165" s="90" t="s">
        <v>54</v>
      </c>
      <c r="K2165" s="93" t="s">
        <v>55</v>
      </c>
      <c r="L2165" s="190">
        <v>44259</v>
      </c>
      <c r="M2165" s="114">
        <v>44592</v>
      </c>
      <c r="N2165" s="127">
        <v>44561</v>
      </c>
      <c r="O2165" s="127">
        <v>44573</v>
      </c>
      <c r="P2165" s="174" t="s">
        <v>4743</v>
      </c>
      <c r="Q2165" s="92"/>
      <c r="R2165" s="90" t="s">
        <v>4744</v>
      </c>
      <c r="S2165" s="90"/>
      <c r="T2165" s="95" t="s">
        <v>75</v>
      </c>
      <c r="U2165" s="90"/>
    </row>
    <row r="2166" spans="1:21" ht="66" hidden="1" customHeight="1" x14ac:dyDescent="0.25">
      <c r="A2166" s="113" t="s">
        <v>445</v>
      </c>
      <c r="B2166" s="90" t="s">
        <v>459</v>
      </c>
      <c r="C2166" s="90" t="s">
        <v>4736</v>
      </c>
      <c r="D2166" s="90" t="s">
        <v>4736</v>
      </c>
      <c r="E2166" s="92" t="s">
        <v>4745</v>
      </c>
      <c r="F2166" s="90" t="s">
        <v>4742</v>
      </c>
      <c r="G2166" s="93" t="s">
        <v>52</v>
      </c>
      <c r="H2166" s="90"/>
      <c r="I2166" s="93">
        <v>1</v>
      </c>
      <c r="J2166" s="90" t="s">
        <v>54</v>
      </c>
      <c r="K2166" s="93" t="s">
        <v>55</v>
      </c>
      <c r="L2166" s="190">
        <v>44259</v>
      </c>
      <c r="M2166" s="190">
        <v>44347</v>
      </c>
      <c r="N2166" s="127">
        <v>44259</v>
      </c>
      <c r="O2166" s="127">
        <v>44331</v>
      </c>
      <c r="P2166" s="174" t="s">
        <v>4746</v>
      </c>
      <c r="Q2166" s="92"/>
      <c r="R2166" s="90" t="s">
        <v>4740</v>
      </c>
      <c r="S2166" s="90"/>
      <c r="T2166" s="95" t="s">
        <v>75</v>
      </c>
      <c r="U2166" s="90"/>
    </row>
    <row r="2167" spans="1:21" ht="66" hidden="1" customHeight="1" x14ac:dyDescent="0.25">
      <c r="A2167" s="113" t="s">
        <v>445</v>
      </c>
      <c r="B2167" s="90" t="s">
        <v>459</v>
      </c>
      <c r="C2167" s="90" t="s">
        <v>4736</v>
      </c>
      <c r="D2167" s="90" t="s">
        <v>4736</v>
      </c>
      <c r="E2167" s="92" t="s">
        <v>4747</v>
      </c>
      <c r="F2167" s="90" t="s">
        <v>4742</v>
      </c>
      <c r="G2167" s="93" t="s">
        <v>52</v>
      </c>
      <c r="H2167" s="90"/>
      <c r="I2167" s="93">
        <v>1</v>
      </c>
      <c r="J2167" s="90" t="s">
        <v>54</v>
      </c>
      <c r="K2167" s="93" t="s">
        <v>55</v>
      </c>
      <c r="L2167" s="190">
        <v>44259</v>
      </c>
      <c r="M2167" s="114">
        <v>44592</v>
      </c>
      <c r="N2167" s="127">
        <v>44551</v>
      </c>
      <c r="O2167" s="127">
        <v>44573</v>
      </c>
      <c r="P2167" s="174" t="s">
        <v>4748</v>
      </c>
      <c r="Q2167" s="92"/>
      <c r="R2167" s="90" t="s">
        <v>4744</v>
      </c>
      <c r="S2167" s="90"/>
      <c r="T2167" s="95" t="s">
        <v>75</v>
      </c>
      <c r="U2167" s="90"/>
    </row>
    <row r="2168" spans="1:21" ht="75.75" hidden="1" customHeight="1" x14ac:dyDescent="0.25">
      <c r="A2168" s="113" t="s">
        <v>445</v>
      </c>
      <c r="B2168" s="90" t="s">
        <v>459</v>
      </c>
      <c r="C2168" s="90" t="s">
        <v>4736</v>
      </c>
      <c r="D2168" s="90" t="s">
        <v>4736</v>
      </c>
      <c r="E2168" s="92" t="s">
        <v>4749</v>
      </c>
      <c r="F2168" s="90" t="s">
        <v>4750</v>
      </c>
      <c r="G2168" s="93" t="s">
        <v>52</v>
      </c>
      <c r="H2168" s="90"/>
      <c r="I2168" s="93">
        <v>1</v>
      </c>
      <c r="J2168" s="90" t="s">
        <v>54</v>
      </c>
      <c r="K2168" s="93" t="s">
        <v>55</v>
      </c>
      <c r="L2168" s="190">
        <v>44259</v>
      </c>
      <c r="M2168" s="190">
        <v>44347</v>
      </c>
      <c r="N2168" s="127">
        <v>44259</v>
      </c>
      <c r="O2168" s="127">
        <v>44331</v>
      </c>
      <c r="P2168" s="174" t="s">
        <v>4751</v>
      </c>
      <c r="Q2168" s="92"/>
      <c r="R2168" s="90" t="s">
        <v>4740</v>
      </c>
      <c r="S2168" s="90"/>
      <c r="T2168" s="95" t="s">
        <v>75</v>
      </c>
      <c r="U2168" s="90"/>
    </row>
    <row r="2169" spans="1:21" ht="66" hidden="1" customHeight="1" x14ac:dyDescent="0.25">
      <c r="A2169" s="89" t="s">
        <v>4079</v>
      </c>
      <c r="B2169" s="90" t="s">
        <v>4080</v>
      </c>
      <c r="C2169" s="90" t="s">
        <v>4752</v>
      </c>
      <c r="D2169" s="90" t="s">
        <v>4752</v>
      </c>
      <c r="E2169" s="92" t="s">
        <v>4753</v>
      </c>
      <c r="F2169" s="90" t="s">
        <v>4754</v>
      </c>
      <c r="G2169" s="93" t="s">
        <v>52</v>
      </c>
      <c r="H2169" s="90"/>
      <c r="I2169" s="93">
        <v>1</v>
      </c>
      <c r="J2169" s="90" t="s">
        <v>54</v>
      </c>
      <c r="K2169" s="93" t="s">
        <v>55</v>
      </c>
      <c r="L2169" s="190">
        <v>44299</v>
      </c>
      <c r="M2169" s="190">
        <v>44302</v>
      </c>
      <c r="N2169" s="127">
        <v>44311</v>
      </c>
      <c r="O2169" s="127">
        <v>44311</v>
      </c>
      <c r="P2169" s="174" t="s">
        <v>4755</v>
      </c>
      <c r="Q2169" s="92"/>
      <c r="R2169" s="90" t="s">
        <v>4756</v>
      </c>
      <c r="S2169" s="90"/>
      <c r="T2169" s="95" t="s">
        <v>66</v>
      </c>
      <c r="U2169" s="90"/>
    </row>
    <row r="2170" spans="1:21" ht="66" hidden="1" customHeight="1" x14ac:dyDescent="0.25">
      <c r="A2170" s="89" t="s">
        <v>4079</v>
      </c>
      <c r="B2170" s="90" t="s">
        <v>4080</v>
      </c>
      <c r="C2170" s="90" t="s">
        <v>4752</v>
      </c>
      <c r="D2170" s="90" t="s">
        <v>4752</v>
      </c>
      <c r="E2170" s="92" t="s">
        <v>4753</v>
      </c>
      <c r="F2170" s="90" t="s">
        <v>4754</v>
      </c>
      <c r="G2170" s="93" t="s">
        <v>52</v>
      </c>
      <c r="H2170" s="90"/>
      <c r="I2170" s="93">
        <v>1</v>
      </c>
      <c r="J2170" s="90" t="s">
        <v>54</v>
      </c>
      <c r="K2170" s="93" t="s">
        <v>55</v>
      </c>
      <c r="L2170" s="190">
        <v>44299</v>
      </c>
      <c r="M2170" s="190">
        <v>44302</v>
      </c>
      <c r="N2170" s="127">
        <v>44319</v>
      </c>
      <c r="O2170" s="127">
        <v>44319</v>
      </c>
      <c r="P2170" s="174" t="s">
        <v>4757</v>
      </c>
      <c r="Q2170" s="92"/>
      <c r="R2170" s="90" t="s">
        <v>2428</v>
      </c>
      <c r="S2170" s="90"/>
      <c r="T2170" s="95" t="s">
        <v>75</v>
      </c>
      <c r="U2170" s="90"/>
    </row>
    <row r="2171" spans="1:21" ht="66" hidden="1" customHeight="1" x14ac:dyDescent="0.25">
      <c r="A2171" s="89" t="s">
        <v>2255</v>
      </c>
      <c r="B2171" s="90" t="s">
        <v>2256</v>
      </c>
      <c r="C2171" s="90" t="s">
        <v>59</v>
      </c>
      <c r="D2171" s="90" t="s">
        <v>59</v>
      </c>
      <c r="E2171" s="92" t="s">
        <v>211</v>
      </c>
      <c r="F2171" s="90" t="s">
        <v>1499</v>
      </c>
      <c r="G2171" s="93" t="s">
        <v>52</v>
      </c>
      <c r="H2171" s="90"/>
      <c r="I2171" s="93">
        <v>1</v>
      </c>
      <c r="J2171" s="90" t="s">
        <v>62</v>
      </c>
      <c r="K2171" s="93" t="s">
        <v>63</v>
      </c>
      <c r="L2171" s="190">
        <v>44252</v>
      </c>
      <c r="M2171" s="190">
        <v>44252</v>
      </c>
      <c r="N2171" s="127">
        <v>44252</v>
      </c>
      <c r="O2171" s="127">
        <v>44252</v>
      </c>
      <c r="P2171" s="174" t="s">
        <v>4758</v>
      </c>
      <c r="Q2171" s="92"/>
      <c r="R2171" s="90" t="s">
        <v>4759</v>
      </c>
      <c r="S2171" s="90"/>
      <c r="T2171" s="95" t="s">
        <v>66</v>
      </c>
      <c r="U2171" s="90"/>
    </row>
    <row r="2172" spans="1:21" ht="66" hidden="1" customHeight="1" x14ac:dyDescent="0.25">
      <c r="A2172" s="89" t="s">
        <v>3140</v>
      </c>
      <c r="B2172" s="90" t="s">
        <v>3141</v>
      </c>
      <c r="C2172" s="90" t="s">
        <v>4760</v>
      </c>
      <c r="D2172" s="90" t="s">
        <v>4760</v>
      </c>
      <c r="E2172" s="92" t="s">
        <v>4761</v>
      </c>
      <c r="F2172" s="90" t="s">
        <v>1642</v>
      </c>
      <c r="G2172" s="93" t="s">
        <v>52</v>
      </c>
      <c r="H2172" s="90"/>
      <c r="I2172" s="93">
        <v>1</v>
      </c>
      <c r="J2172" s="90" t="s">
        <v>54</v>
      </c>
      <c r="K2172" s="93" t="s">
        <v>55</v>
      </c>
      <c r="L2172" s="190">
        <v>44281</v>
      </c>
      <c r="M2172" s="190">
        <v>44291</v>
      </c>
      <c r="N2172" s="127">
        <v>44275</v>
      </c>
      <c r="O2172" s="127">
        <v>44297</v>
      </c>
      <c r="P2172" s="174" t="s">
        <v>4762</v>
      </c>
      <c r="Q2172" s="92"/>
      <c r="R2172" s="90" t="s">
        <v>4763</v>
      </c>
      <c r="S2172" s="90"/>
      <c r="T2172" s="95" t="s">
        <v>75</v>
      </c>
      <c r="U2172" s="90"/>
    </row>
    <row r="2173" spans="1:21" ht="66" hidden="1" customHeight="1" x14ac:dyDescent="0.25">
      <c r="A2173" s="113" t="s">
        <v>4357</v>
      </c>
      <c r="B2173" s="90" t="s">
        <v>9998</v>
      </c>
      <c r="C2173" s="90" t="s">
        <v>4494</v>
      </c>
      <c r="D2173" s="90" t="s">
        <v>4566</v>
      </c>
      <c r="E2173" s="92" t="s">
        <v>4764</v>
      </c>
      <c r="F2173" s="90" t="s">
        <v>2382</v>
      </c>
      <c r="G2173" s="93" t="s">
        <v>52</v>
      </c>
      <c r="H2173" s="90"/>
      <c r="I2173" s="93">
        <v>1</v>
      </c>
      <c r="J2173" s="90" t="s">
        <v>62</v>
      </c>
      <c r="K2173" s="93" t="s">
        <v>63</v>
      </c>
      <c r="L2173" s="190">
        <v>44251</v>
      </c>
      <c r="M2173" s="190">
        <v>44251</v>
      </c>
      <c r="N2173" s="127">
        <v>44251</v>
      </c>
      <c r="O2173" s="127">
        <v>44251</v>
      </c>
      <c r="P2173" s="174" t="s">
        <v>4765</v>
      </c>
      <c r="Q2173" s="92"/>
      <c r="R2173" s="90" t="s">
        <v>1130</v>
      </c>
      <c r="S2173" s="90"/>
      <c r="T2173" s="95" t="s">
        <v>66</v>
      </c>
      <c r="U2173" s="90"/>
    </row>
    <row r="2174" spans="1:21" ht="66" hidden="1" customHeight="1" x14ac:dyDescent="0.25">
      <c r="A2174" s="89" t="s">
        <v>1361</v>
      </c>
      <c r="B2174" s="155" t="s">
        <v>681</v>
      </c>
      <c r="C2174" s="90" t="s">
        <v>1566</v>
      </c>
      <c r="D2174" s="90" t="s">
        <v>1622</v>
      </c>
      <c r="E2174" s="92" t="s">
        <v>4766</v>
      </c>
      <c r="F2174" s="90" t="s">
        <v>1618</v>
      </c>
      <c r="G2174" s="93" t="s">
        <v>52</v>
      </c>
      <c r="H2174" s="90"/>
      <c r="I2174" s="93">
        <v>1</v>
      </c>
      <c r="J2174" s="90" t="s">
        <v>62</v>
      </c>
      <c r="K2174" s="93" t="s">
        <v>63</v>
      </c>
      <c r="L2174" s="190">
        <v>44253</v>
      </c>
      <c r="M2174" s="190">
        <v>44253</v>
      </c>
      <c r="N2174" s="127">
        <v>44253</v>
      </c>
      <c r="O2174" s="127">
        <v>44253</v>
      </c>
      <c r="P2174" s="174" t="s">
        <v>4767</v>
      </c>
      <c r="Q2174" s="92"/>
      <c r="R2174" s="90" t="s">
        <v>620</v>
      </c>
      <c r="S2174" s="90"/>
      <c r="T2174" s="95" t="s">
        <v>75</v>
      </c>
      <c r="U2174" s="90"/>
    </row>
    <row r="2175" spans="1:21" ht="66" hidden="1" customHeight="1" x14ac:dyDescent="0.25">
      <c r="A2175" s="113" t="s">
        <v>10017</v>
      </c>
      <c r="B2175" s="90" t="s">
        <v>3214</v>
      </c>
      <c r="C2175" s="90" t="s">
        <v>4768</v>
      </c>
      <c r="D2175" s="90" t="s">
        <v>4768</v>
      </c>
      <c r="E2175" s="92" t="s">
        <v>4769</v>
      </c>
      <c r="F2175" s="90" t="s">
        <v>4614</v>
      </c>
      <c r="G2175" s="93" t="s">
        <v>52</v>
      </c>
      <c r="H2175" s="90"/>
      <c r="I2175" s="93">
        <v>1</v>
      </c>
      <c r="J2175" s="90" t="s">
        <v>54</v>
      </c>
      <c r="K2175" s="93" t="s">
        <v>55</v>
      </c>
      <c r="L2175" s="190">
        <v>44270</v>
      </c>
      <c r="M2175" s="190">
        <v>44273</v>
      </c>
      <c r="N2175" s="127">
        <v>44273</v>
      </c>
      <c r="O2175" s="127">
        <v>44274</v>
      </c>
      <c r="P2175" s="174" t="s">
        <v>4770</v>
      </c>
      <c r="Q2175" s="92"/>
      <c r="R2175" s="90" t="s">
        <v>4771</v>
      </c>
      <c r="S2175" s="90"/>
      <c r="T2175" s="95" t="s">
        <v>75</v>
      </c>
      <c r="U2175" s="90"/>
    </row>
    <row r="2176" spans="1:21" ht="66" hidden="1" customHeight="1" x14ac:dyDescent="0.25">
      <c r="A2176" s="113" t="s">
        <v>662</v>
      </c>
      <c r="B2176" s="90" t="s">
        <v>663</v>
      </c>
      <c r="C2176" s="90" t="s">
        <v>4772</v>
      </c>
      <c r="D2176" s="90" t="s">
        <v>4772</v>
      </c>
      <c r="E2176" s="92" t="s">
        <v>4773</v>
      </c>
      <c r="F2176" s="90" t="s">
        <v>401</v>
      </c>
      <c r="G2176" s="93" t="s">
        <v>52</v>
      </c>
      <c r="H2176" s="90"/>
      <c r="I2176" s="93">
        <v>1</v>
      </c>
      <c r="J2176" s="90" t="s">
        <v>54</v>
      </c>
      <c r="K2176" s="93" t="s">
        <v>55</v>
      </c>
      <c r="L2176" s="190">
        <v>44271</v>
      </c>
      <c r="M2176" s="190">
        <v>44317</v>
      </c>
      <c r="N2176" s="127">
        <v>44331</v>
      </c>
      <c r="O2176" s="127">
        <v>44350</v>
      </c>
      <c r="P2176" s="174" t="s">
        <v>4774</v>
      </c>
      <c r="Q2176" s="92"/>
      <c r="R2176" s="90" t="s">
        <v>4775</v>
      </c>
      <c r="S2176" s="90"/>
      <c r="T2176" s="95" t="s">
        <v>75</v>
      </c>
      <c r="U2176" s="90"/>
    </row>
    <row r="2177" spans="1:21" ht="66" hidden="1" customHeight="1" x14ac:dyDescent="0.25">
      <c r="A2177" s="113" t="s">
        <v>4776</v>
      </c>
      <c r="B2177" s="90" t="s">
        <v>4777</v>
      </c>
      <c r="C2177" s="90" t="s">
        <v>4778</v>
      </c>
      <c r="D2177" s="90" t="s">
        <v>4779</v>
      </c>
      <c r="E2177" s="92" t="s">
        <v>4780</v>
      </c>
      <c r="F2177" s="90" t="s">
        <v>320</v>
      </c>
      <c r="G2177" s="93" t="s">
        <v>172</v>
      </c>
      <c r="H2177" s="90"/>
      <c r="I2177" s="93">
        <v>1</v>
      </c>
      <c r="J2177" s="90" t="s">
        <v>72</v>
      </c>
      <c r="K2177" s="93" t="s">
        <v>55</v>
      </c>
      <c r="L2177" s="190">
        <v>44256</v>
      </c>
      <c r="M2177" s="190">
        <f>EOMONTH(L2177,0)</f>
        <v>44286</v>
      </c>
      <c r="N2177" s="127">
        <v>44268</v>
      </c>
      <c r="O2177" s="127">
        <v>44268</v>
      </c>
      <c r="P2177" s="174" t="s">
        <v>4781</v>
      </c>
      <c r="Q2177" s="92"/>
      <c r="R2177" s="90" t="s">
        <v>4782</v>
      </c>
      <c r="S2177" s="90"/>
      <c r="T2177" s="95" t="s">
        <v>66</v>
      </c>
      <c r="U2177" s="90"/>
    </row>
    <row r="2178" spans="1:21" ht="66" hidden="1" customHeight="1" x14ac:dyDescent="0.25">
      <c r="A2178" s="113" t="s">
        <v>4776</v>
      </c>
      <c r="B2178" s="90" t="s">
        <v>4777</v>
      </c>
      <c r="C2178" s="90" t="s">
        <v>4778</v>
      </c>
      <c r="D2178" s="90" t="s">
        <v>4783</v>
      </c>
      <c r="E2178" s="92" t="s">
        <v>4780</v>
      </c>
      <c r="F2178" s="90" t="s">
        <v>320</v>
      </c>
      <c r="G2178" s="93" t="s">
        <v>172</v>
      </c>
      <c r="H2178" s="90"/>
      <c r="I2178" s="93">
        <v>1</v>
      </c>
      <c r="J2178" s="90" t="s">
        <v>72</v>
      </c>
      <c r="K2178" s="93" t="s">
        <v>55</v>
      </c>
      <c r="L2178" s="190">
        <v>44348</v>
      </c>
      <c r="M2178" s="190">
        <f>EOMONTH(L2178,0)</f>
        <v>44377</v>
      </c>
      <c r="N2178" s="127">
        <f>EOMONTH(M2178,0)</f>
        <v>44377</v>
      </c>
      <c r="O2178" s="127">
        <f>EOMONTH(N2178,0)</f>
        <v>44377</v>
      </c>
      <c r="P2178" s="174" t="s">
        <v>4784</v>
      </c>
      <c r="Q2178" s="92"/>
      <c r="R2178" s="90" t="s">
        <v>4785</v>
      </c>
      <c r="S2178" s="90"/>
      <c r="T2178" s="95" t="s">
        <v>66</v>
      </c>
      <c r="U2178" s="90"/>
    </row>
    <row r="2179" spans="1:21" ht="66" hidden="1" customHeight="1" x14ac:dyDescent="0.25">
      <c r="A2179" s="113" t="s">
        <v>4776</v>
      </c>
      <c r="B2179" s="90" t="s">
        <v>4777</v>
      </c>
      <c r="C2179" s="90" t="s">
        <v>4778</v>
      </c>
      <c r="D2179" s="90" t="s">
        <v>4786</v>
      </c>
      <c r="E2179" s="92" t="s">
        <v>4780</v>
      </c>
      <c r="F2179" s="90" t="s">
        <v>320</v>
      </c>
      <c r="G2179" s="93" t="s">
        <v>172</v>
      </c>
      <c r="H2179" s="90"/>
      <c r="I2179" s="93">
        <v>1</v>
      </c>
      <c r="J2179" s="90" t="s">
        <v>72</v>
      </c>
      <c r="K2179" s="93" t="s">
        <v>55</v>
      </c>
      <c r="L2179" s="190">
        <v>44440</v>
      </c>
      <c r="M2179" s="190">
        <f>EOMONTH(L2179,0)</f>
        <v>44469</v>
      </c>
      <c r="N2179" s="127">
        <v>44462</v>
      </c>
      <c r="O2179" s="127">
        <v>44462</v>
      </c>
      <c r="P2179" s="174" t="s">
        <v>4787</v>
      </c>
      <c r="Q2179" s="92" t="s">
        <v>4788</v>
      </c>
      <c r="R2179" s="90" t="s">
        <v>4789</v>
      </c>
      <c r="S2179" s="90"/>
      <c r="T2179" s="95" t="s">
        <v>66</v>
      </c>
      <c r="U2179" s="90"/>
    </row>
    <row r="2180" spans="1:21" ht="66" hidden="1" customHeight="1" x14ac:dyDescent="0.25">
      <c r="A2180" s="113" t="s">
        <v>4776</v>
      </c>
      <c r="B2180" s="90" t="s">
        <v>4777</v>
      </c>
      <c r="C2180" s="90" t="s">
        <v>4778</v>
      </c>
      <c r="D2180" s="90" t="s">
        <v>4790</v>
      </c>
      <c r="E2180" s="92" t="s">
        <v>4780</v>
      </c>
      <c r="F2180" s="90" t="s">
        <v>320</v>
      </c>
      <c r="G2180" s="93" t="s">
        <v>172</v>
      </c>
      <c r="H2180" s="90"/>
      <c r="I2180" s="93">
        <v>1</v>
      </c>
      <c r="J2180" s="90" t="s">
        <v>72</v>
      </c>
      <c r="K2180" s="93" t="s">
        <v>55</v>
      </c>
      <c r="L2180" s="190">
        <v>44531</v>
      </c>
      <c r="M2180" s="190">
        <f>EOMONTH(L2180,0)</f>
        <v>44561</v>
      </c>
      <c r="N2180" s="127">
        <v>44548</v>
      </c>
      <c r="O2180" s="127">
        <v>44550</v>
      </c>
      <c r="P2180" s="174" t="s">
        <v>4791</v>
      </c>
      <c r="Q2180" s="92" t="s">
        <v>4792</v>
      </c>
      <c r="R2180" s="90" t="s">
        <v>4793</v>
      </c>
      <c r="S2180" s="90"/>
      <c r="T2180" s="95" t="s">
        <v>66</v>
      </c>
      <c r="U2180" s="90"/>
    </row>
    <row r="2181" spans="1:21" ht="66" hidden="1" customHeight="1" x14ac:dyDescent="0.25">
      <c r="A2181" s="113" t="s">
        <v>2594</v>
      </c>
      <c r="B2181" s="90" t="s">
        <v>2595</v>
      </c>
      <c r="C2181" s="90" t="s">
        <v>4794</v>
      </c>
      <c r="D2181" s="90" t="s">
        <v>4794</v>
      </c>
      <c r="E2181" s="92" t="s">
        <v>4795</v>
      </c>
      <c r="F2181" s="90" t="s">
        <v>4796</v>
      </c>
      <c r="G2181" s="93" t="s">
        <v>52</v>
      </c>
      <c r="H2181" s="90"/>
      <c r="I2181" s="93">
        <v>1</v>
      </c>
      <c r="J2181" s="90" t="s">
        <v>54</v>
      </c>
      <c r="K2181" s="93" t="s">
        <v>55</v>
      </c>
      <c r="L2181" s="190">
        <v>44265</v>
      </c>
      <c r="M2181" s="190">
        <v>44265</v>
      </c>
      <c r="N2181" s="127">
        <v>44265</v>
      </c>
      <c r="O2181" s="127">
        <v>44265</v>
      </c>
      <c r="P2181" s="174" t="s">
        <v>4797</v>
      </c>
      <c r="Q2181" s="92"/>
      <c r="R2181" s="90" t="s">
        <v>1201</v>
      </c>
      <c r="S2181" s="90"/>
      <c r="T2181" s="95"/>
      <c r="U2181" s="90" t="s">
        <v>4798</v>
      </c>
    </row>
    <row r="2182" spans="1:21" ht="66" hidden="1" customHeight="1" x14ac:dyDescent="0.25">
      <c r="A2182" s="113" t="s">
        <v>662</v>
      </c>
      <c r="B2182" s="90" t="s">
        <v>663</v>
      </c>
      <c r="C2182" s="90" t="s">
        <v>4799</v>
      </c>
      <c r="D2182" s="90" t="s">
        <v>4799</v>
      </c>
      <c r="E2182" s="92" t="s">
        <v>4800</v>
      </c>
      <c r="F2182" s="90" t="s">
        <v>401</v>
      </c>
      <c r="G2182" s="93" t="s">
        <v>52</v>
      </c>
      <c r="H2182" s="90"/>
      <c r="I2182" s="93">
        <v>1</v>
      </c>
      <c r="J2182" s="90" t="s">
        <v>54</v>
      </c>
      <c r="K2182" s="93" t="s">
        <v>55</v>
      </c>
      <c r="L2182" s="190">
        <v>44272</v>
      </c>
      <c r="M2182" s="190">
        <v>44274</v>
      </c>
      <c r="N2182" s="127">
        <v>44266</v>
      </c>
      <c r="O2182" s="127">
        <v>44266</v>
      </c>
      <c r="P2182" s="174" t="s">
        <v>4801</v>
      </c>
      <c r="Q2182" s="92"/>
      <c r="R2182" s="90" t="s">
        <v>4691</v>
      </c>
      <c r="S2182" s="90"/>
      <c r="T2182" s="95" t="s">
        <v>75</v>
      </c>
      <c r="U2182" s="90"/>
    </row>
    <row r="2183" spans="1:21" ht="66" hidden="1" customHeight="1" x14ac:dyDescent="0.25">
      <c r="A2183" s="113" t="s">
        <v>662</v>
      </c>
      <c r="B2183" s="90" t="s">
        <v>663</v>
      </c>
      <c r="C2183" s="90" t="s">
        <v>4802</v>
      </c>
      <c r="D2183" s="90" t="s">
        <v>4802</v>
      </c>
      <c r="E2183" s="92" t="s">
        <v>4803</v>
      </c>
      <c r="F2183" s="90" t="s">
        <v>320</v>
      </c>
      <c r="G2183" s="93" t="s">
        <v>52</v>
      </c>
      <c r="H2183" s="90"/>
      <c r="I2183" s="93">
        <v>1</v>
      </c>
      <c r="J2183" s="90" t="s">
        <v>54</v>
      </c>
      <c r="K2183" s="93" t="s">
        <v>55</v>
      </c>
      <c r="L2183" s="190">
        <v>44281</v>
      </c>
      <c r="M2183" s="190">
        <v>44288</v>
      </c>
      <c r="N2183" s="127">
        <v>44270</v>
      </c>
      <c r="O2183" s="127">
        <v>44281</v>
      </c>
      <c r="P2183" s="174" t="s">
        <v>4804</v>
      </c>
      <c r="Q2183" s="92"/>
      <c r="R2183" s="90" t="s">
        <v>4805</v>
      </c>
      <c r="S2183" s="90"/>
      <c r="T2183" s="95" t="s">
        <v>75</v>
      </c>
      <c r="U2183" s="90"/>
    </row>
    <row r="2184" spans="1:21" ht="66" hidden="1" customHeight="1" x14ac:dyDescent="0.25">
      <c r="A2184" s="113" t="s">
        <v>582</v>
      </c>
      <c r="B2184" s="90" t="s">
        <v>9997</v>
      </c>
      <c r="C2184" s="90" t="s">
        <v>4806</v>
      </c>
      <c r="D2184" s="90" t="s">
        <v>4806</v>
      </c>
      <c r="E2184" s="92" t="s">
        <v>4807</v>
      </c>
      <c r="F2184" s="90" t="s">
        <v>532</v>
      </c>
      <c r="G2184" s="93" t="s">
        <v>52</v>
      </c>
      <c r="H2184" s="90"/>
      <c r="I2184" s="93">
        <v>1</v>
      </c>
      <c r="J2184" s="90" t="s">
        <v>54</v>
      </c>
      <c r="K2184" s="93" t="s">
        <v>55</v>
      </c>
      <c r="L2184" s="190">
        <v>44275</v>
      </c>
      <c r="M2184" s="190">
        <v>44316</v>
      </c>
      <c r="N2184" s="127">
        <v>44275</v>
      </c>
      <c r="O2184" s="127">
        <v>44292</v>
      </c>
      <c r="P2184" s="174" t="s">
        <v>4808</v>
      </c>
      <c r="Q2184" s="92"/>
      <c r="R2184" s="90" t="s">
        <v>4809</v>
      </c>
      <c r="S2184" s="90"/>
      <c r="T2184" s="95" t="s">
        <v>66</v>
      </c>
      <c r="U2184" s="90"/>
    </row>
    <row r="2185" spans="1:21" ht="66" hidden="1" customHeight="1" x14ac:dyDescent="0.25">
      <c r="A2185" s="113" t="s">
        <v>2505</v>
      </c>
      <c r="B2185" s="90" t="s">
        <v>2506</v>
      </c>
      <c r="C2185" s="90" t="s">
        <v>4810</v>
      </c>
      <c r="D2185" s="90" t="s">
        <v>4810</v>
      </c>
      <c r="E2185" s="92" t="s">
        <v>397</v>
      </c>
      <c r="F2185" s="90" t="s">
        <v>320</v>
      </c>
      <c r="G2185" s="93" t="s">
        <v>52</v>
      </c>
      <c r="H2185" s="90"/>
      <c r="I2185" s="93">
        <v>1</v>
      </c>
      <c r="J2185" s="90" t="s">
        <v>54</v>
      </c>
      <c r="K2185" s="93" t="s">
        <v>55</v>
      </c>
      <c r="L2185" s="190">
        <v>44266</v>
      </c>
      <c r="M2185" s="190">
        <v>44266</v>
      </c>
      <c r="N2185" s="127">
        <v>44266</v>
      </c>
      <c r="O2185" s="127">
        <v>44266</v>
      </c>
      <c r="P2185" s="174" t="s">
        <v>4811</v>
      </c>
      <c r="Q2185" s="92"/>
      <c r="R2185" s="90" t="s">
        <v>3064</v>
      </c>
      <c r="S2185" s="90"/>
      <c r="T2185" s="95" t="s">
        <v>75</v>
      </c>
      <c r="U2185" s="90"/>
    </row>
    <row r="2186" spans="1:21" ht="66" hidden="1" customHeight="1" x14ac:dyDescent="0.25">
      <c r="A2186" s="113" t="s">
        <v>10007</v>
      </c>
      <c r="B2186" s="90" t="s">
        <v>2296</v>
      </c>
      <c r="C2186" s="90" t="s">
        <v>59</v>
      </c>
      <c r="D2186" s="91" t="s">
        <v>59</v>
      </c>
      <c r="E2186" s="92" t="s">
        <v>211</v>
      </c>
      <c r="F2186" s="90" t="s">
        <v>148</v>
      </c>
      <c r="G2186" s="93" t="s">
        <v>52</v>
      </c>
      <c r="H2186" s="90"/>
      <c r="I2186" s="93">
        <v>1</v>
      </c>
      <c r="J2186" s="90" t="s">
        <v>62</v>
      </c>
      <c r="K2186" s="93" t="s">
        <v>63</v>
      </c>
      <c r="L2186" s="190">
        <v>44270</v>
      </c>
      <c r="M2186" s="190">
        <v>44270</v>
      </c>
      <c r="N2186" s="127">
        <v>44270</v>
      </c>
      <c r="O2186" s="127">
        <v>44270</v>
      </c>
      <c r="P2186" s="174" t="s">
        <v>4812</v>
      </c>
      <c r="Q2186" s="92"/>
      <c r="R2186" s="90" t="s">
        <v>292</v>
      </c>
      <c r="S2186" s="90"/>
      <c r="T2186" s="95"/>
      <c r="U2186" s="90" t="s">
        <v>58</v>
      </c>
    </row>
    <row r="2187" spans="1:21" ht="66" hidden="1" customHeight="1" x14ac:dyDescent="0.25">
      <c r="A2187" s="113" t="s">
        <v>662</v>
      </c>
      <c r="B2187" s="90" t="s">
        <v>663</v>
      </c>
      <c r="C2187" s="90" t="s">
        <v>4813</v>
      </c>
      <c r="D2187" s="91" t="s">
        <v>4813</v>
      </c>
      <c r="E2187" s="92" t="s">
        <v>4814</v>
      </c>
      <c r="F2187" s="90" t="s">
        <v>1032</v>
      </c>
      <c r="G2187" s="93" t="s">
        <v>52</v>
      </c>
      <c r="H2187" s="90"/>
      <c r="I2187" s="93">
        <v>1</v>
      </c>
      <c r="J2187" s="90" t="s">
        <v>54</v>
      </c>
      <c r="K2187" s="93" t="s">
        <v>55</v>
      </c>
      <c r="L2187" s="190">
        <v>44288</v>
      </c>
      <c r="M2187" s="190">
        <v>44291</v>
      </c>
      <c r="N2187" s="127">
        <v>44296</v>
      </c>
      <c r="O2187" s="127">
        <v>44296</v>
      </c>
      <c r="P2187" s="174" t="s">
        <v>4815</v>
      </c>
      <c r="Q2187" s="92"/>
      <c r="R2187" s="90" t="s">
        <v>2580</v>
      </c>
      <c r="S2187" s="90"/>
      <c r="T2187" s="95" t="s">
        <v>75</v>
      </c>
      <c r="U2187" s="90"/>
    </row>
    <row r="2188" spans="1:21" ht="66" hidden="1" customHeight="1" x14ac:dyDescent="0.25">
      <c r="A2188" s="113" t="s">
        <v>3491</v>
      </c>
      <c r="B2188" s="90" t="s">
        <v>10021</v>
      </c>
      <c r="C2188" s="91" t="s">
        <v>4816</v>
      </c>
      <c r="D2188" s="91" t="s">
        <v>4817</v>
      </c>
      <c r="E2188" s="92" t="s">
        <v>4818</v>
      </c>
      <c r="F2188" s="90" t="s">
        <v>334</v>
      </c>
      <c r="G2188" s="93" t="s">
        <v>75</v>
      </c>
      <c r="H2188" s="90"/>
      <c r="I2188" s="93">
        <v>1</v>
      </c>
      <c r="J2188" s="90" t="s">
        <v>72</v>
      </c>
      <c r="K2188" s="93" t="s">
        <v>55</v>
      </c>
      <c r="L2188" s="190">
        <v>44287</v>
      </c>
      <c r="M2188" s="190">
        <f>EOMONTH(L2188,0)</f>
        <v>44316</v>
      </c>
      <c r="N2188" s="127">
        <v>44308</v>
      </c>
      <c r="O2188" s="127">
        <v>44309</v>
      </c>
      <c r="P2188" s="174" t="s">
        <v>4819</v>
      </c>
      <c r="Q2188" s="92"/>
      <c r="R2188" s="90" t="s">
        <v>4820</v>
      </c>
      <c r="S2188" s="90"/>
      <c r="T2188" s="95" t="s">
        <v>75</v>
      </c>
      <c r="U2188" s="90"/>
    </row>
    <row r="2189" spans="1:21" ht="66" hidden="1" customHeight="1" x14ac:dyDescent="0.25">
      <c r="A2189" s="113" t="s">
        <v>3491</v>
      </c>
      <c r="B2189" s="90" t="s">
        <v>10021</v>
      </c>
      <c r="C2189" s="91" t="s">
        <v>4816</v>
      </c>
      <c r="D2189" s="91" t="s">
        <v>4821</v>
      </c>
      <c r="E2189" s="92" t="s">
        <v>4818</v>
      </c>
      <c r="F2189" s="90" t="s">
        <v>334</v>
      </c>
      <c r="G2189" s="93" t="s">
        <v>75</v>
      </c>
      <c r="H2189" s="90"/>
      <c r="I2189" s="93">
        <v>1</v>
      </c>
      <c r="J2189" s="90" t="s">
        <v>72</v>
      </c>
      <c r="K2189" s="93" t="s">
        <v>55</v>
      </c>
      <c r="L2189" s="190">
        <v>44440</v>
      </c>
      <c r="M2189" s="190">
        <f>EOMONTH(L2189,0)</f>
        <v>44469</v>
      </c>
      <c r="N2189" s="127">
        <v>44455</v>
      </c>
      <c r="O2189" s="127">
        <v>44455</v>
      </c>
      <c r="P2189" s="174" t="s">
        <v>4822</v>
      </c>
      <c r="Q2189" s="92"/>
      <c r="R2189" s="90" t="s">
        <v>4823</v>
      </c>
      <c r="S2189" s="90"/>
      <c r="T2189" s="95" t="s">
        <v>75</v>
      </c>
      <c r="U2189" s="90"/>
    </row>
    <row r="2190" spans="1:21" ht="66" hidden="1" customHeight="1" x14ac:dyDescent="0.25">
      <c r="A2190" s="113" t="s">
        <v>4824</v>
      </c>
      <c r="B2190" s="90" t="s">
        <v>10030</v>
      </c>
      <c r="C2190" s="91" t="s">
        <v>4826</v>
      </c>
      <c r="D2190" s="91" t="s">
        <v>4826</v>
      </c>
      <c r="E2190" s="92" t="s">
        <v>4827</v>
      </c>
      <c r="F2190" s="90" t="s">
        <v>4828</v>
      </c>
      <c r="G2190" s="93" t="s">
        <v>52</v>
      </c>
      <c r="H2190" s="90"/>
      <c r="I2190" s="93">
        <v>1</v>
      </c>
      <c r="J2190" s="90" t="s">
        <v>54</v>
      </c>
      <c r="K2190" s="93" t="s">
        <v>55</v>
      </c>
      <c r="L2190" s="190">
        <v>44330</v>
      </c>
      <c r="M2190" s="190">
        <v>44331</v>
      </c>
      <c r="N2190" s="127">
        <v>44323</v>
      </c>
      <c r="O2190" s="127">
        <v>44323</v>
      </c>
      <c r="P2190" s="174" t="s">
        <v>4829</v>
      </c>
      <c r="Q2190" s="92"/>
      <c r="R2190" s="90" t="s">
        <v>4830</v>
      </c>
      <c r="S2190" s="90"/>
      <c r="T2190" s="95" t="s">
        <v>66</v>
      </c>
      <c r="U2190" s="90"/>
    </row>
    <row r="2191" spans="1:21" ht="66" hidden="1" customHeight="1" x14ac:dyDescent="0.25">
      <c r="A2191" s="113" t="s">
        <v>662</v>
      </c>
      <c r="B2191" s="90" t="s">
        <v>663</v>
      </c>
      <c r="C2191" s="91" t="s">
        <v>4831</v>
      </c>
      <c r="D2191" s="91" t="s">
        <v>4831</v>
      </c>
      <c r="E2191" s="92" t="s">
        <v>4832</v>
      </c>
      <c r="F2191" s="90" t="s">
        <v>401</v>
      </c>
      <c r="G2191" s="93" t="s">
        <v>52</v>
      </c>
      <c r="H2191" s="90"/>
      <c r="I2191" s="93">
        <v>1</v>
      </c>
      <c r="J2191" s="90" t="s">
        <v>54</v>
      </c>
      <c r="K2191" s="93" t="s">
        <v>55</v>
      </c>
      <c r="L2191" s="190">
        <v>44334</v>
      </c>
      <c r="M2191" s="190">
        <v>44341</v>
      </c>
      <c r="N2191" s="127">
        <v>44336</v>
      </c>
      <c r="O2191" s="127">
        <v>44336</v>
      </c>
      <c r="P2191" s="174" t="s">
        <v>4833</v>
      </c>
      <c r="Q2191" s="92"/>
      <c r="R2191" s="90" t="s">
        <v>4775</v>
      </c>
      <c r="S2191" s="90"/>
      <c r="T2191" s="95" t="s">
        <v>75</v>
      </c>
      <c r="U2191" s="90"/>
    </row>
    <row r="2192" spans="1:21" ht="66" hidden="1" customHeight="1" x14ac:dyDescent="0.25">
      <c r="A2192" s="113" t="s">
        <v>10024</v>
      </c>
      <c r="B2192" s="90" t="s">
        <v>3557</v>
      </c>
      <c r="C2192" s="91" t="s">
        <v>3589</v>
      </c>
      <c r="D2192" s="91" t="s">
        <v>3651</v>
      </c>
      <c r="E2192" s="92" t="s">
        <v>4834</v>
      </c>
      <c r="F2192" s="90" t="s">
        <v>629</v>
      </c>
      <c r="G2192" s="93" t="s">
        <v>52</v>
      </c>
      <c r="H2192" s="90"/>
      <c r="I2192" s="93">
        <v>1</v>
      </c>
      <c r="J2192" s="90" t="s">
        <v>62</v>
      </c>
      <c r="K2192" s="93" t="s">
        <v>63</v>
      </c>
      <c r="L2192" s="190">
        <v>44266</v>
      </c>
      <c r="M2192" s="190">
        <v>44266</v>
      </c>
      <c r="N2192" s="127">
        <v>44266</v>
      </c>
      <c r="O2192" s="127">
        <v>44266</v>
      </c>
      <c r="P2192" s="174" t="s">
        <v>4835</v>
      </c>
      <c r="Q2192" s="92"/>
      <c r="R2192" s="90" t="s">
        <v>2883</v>
      </c>
      <c r="S2192" s="90"/>
      <c r="T2192" s="95" t="s">
        <v>75</v>
      </c>
      <c r="U2192" s="90"/>
    </row>
    <row r="2193" spans="1:22" ht="66" hidden="1" customHeight="1" x14ac:dyDescent="0.25">
      <c r="A2193" s="113" t="s">
        <v>10024</v>
      </c>
      <c r="B2193" s="90" t="s">
        <v>3557</v>
      </c>
      <c r="C2193" s="91" t="s">
        <v>3589</v>
      </c>
      <c r="D2193" s="91" t="s">
        <v>3753</v>
      </c>
      <c r="E2193" s="92" t="s">
        <v>4834</v>
      </c>
      <c r="F2193" s="90" t="s">
        <v>3605</v>
      </c>
      <c r="G2193" s="93" t="s">
        <v>52</v>
      </c>
      <c r="H2193" s="90" t="s">
        <v>4836</v>
      </c>
      <c r="I2193" s="93">
        <v>1</v>
      </c>
      <c r="J2193" s="90" t="s">
        <v>62</v>
      </c>
      <c r="K2193" s="93" t="s">
        <v>63</v>
      </c>
      <c r="L2193" s="190">
        <v>44266</v>
      </c>
      <c r="M2193" s="190">
        <v>44266</v>
      </c>
      <c r="N2193" s="127">
        <v>44266</v>
      </c>
      <c r="O2193" s="127">
        <v>44266</v>
      </c>
      <c r="P2193" s="174" t="s">
        <v>4837</v>
      </c>
      <c r="Q2193" s="92"/>
      <c r="R2193" s="90" t="s">
        <v>2428</v>
      </c>
      <c r="S2193" s="90"/>
      <c r="T2193" s="95" t="s">
        <v>75</v>
      </c>
      <c r="U2193" s="90"/>
    </row>
    <row r="2194" spans="1:22" ht="66" hidden="1" customHeight="1" x14ac:dyDescent="0.25">
      <c r="A2194" s="113" t="s">
        <v>10024</v>
      </c>
      <c r="B2194" s="90" t="s">
        <v>3557</v>
      </c>
      <c r="C2194" s="91" t="s">
        <v>3589</v>
      </c>
      <c r="D2194" s="91" t="s">
        <v>3753</v>
      </c>
      <c r="E2194" s="92" t="s">
        <v>4834</v>
      </c>
      <c r="F2194" s="90" t="s">
        <v>3605</v>
      </c>
      <c r="G2194" s="93" t="s">
        <v>52</v>
      </c>
      <c r="H2194" s="90" t="s">
        <v>4836</v>
      </c>
      <c r="I2194" s="93">
        <v>1</v>
      </c>
      <c r="J2194" s="90" t="s">
        <v>62</v>
      </c>
      <c r="K2194" s="93" t="s">
        <v>63</v>
      </c>
      <c r="L2194" s="190">
        <v>44267</v>
      </c>
      <c r="M2194" s="190">
        <v>44267</v>
      </c>
      <c r="N2194" s="127">
        <v>44267</v>
      </c>
      <c r="O2194" s="127">
        <v>44267</v>
      </c>
      <c r="P2194" s="174" t="s">
        <v>4838</v>
      </c>
      <c r="Q2194" s="92"/>
      <c r="R2194" s="90" t="s">
        <v>4839</v>
      </c>
      <c r="S2194" s="90"/>
      <c r="T2194" s="95" t="s">
        <v>66</v>
      </c>
      <c r="U2194" s="90"/>
    </row>
    <row r="2195" spans="1:22" ht="66" hidden="1" customHeight="1" x14ac:dyDescent="0.25">
      <c r="A2195" s="113" t="s">
        <v>10024</v>
      </c>
      <c r="B2195" s="90" t="s">
        <v>3557</v>
      </c>
      <c r="C2195" s="91" t="s">
        <v>59</v>
      </c>
      <c r="D2195" s="91" t="s">
        <v>59</v>
      </c>
      <c r="E2195" s="92" t="s">
        <v>211</v>
      </c>
      <c r="F2195" s="90" t="s">
        <v>4840</v>
      </c>
      <c r="G2195" s="93" t="s">
        <v>52</v>
      </c>
      <c r="H2195" s="90" t="s">
        <v>4841</v>
      </c>
      <c r="I2195" s="93">
        <v>1</v>
      </c>
      <c r="J2195" s="90" t="s">
        <v>62</v>
      </c>
      <c r="K2195" s="93" t="s">
        <v>63</v>
      </c>
      <c r="L2195" s="190">
        <v>44273</v>
      </c>
      <c r="M2195" s="190">
        <v>44273</v>
      </c>
      <c r="N2195" s="127">
        <v>44273</v>
      </c>
      <c r="O2195" s="127">
        <v>44273</v>
      </c>
      <c r="P2195" s="174" t="s">
        <v>4842</v>
      </c>
      <c r="Q2195" s="92"/>
      <c r="R2195" s="90" t="s">
        <v>4843</v>
      </c>
      <c r="S2195" s="90"/>
      <c r="T2195" s="95" t="s">
        <v>75</v>
      </c>
      <c r="U2195" s="90"/>
    </row>
    <row r="2196" spans="1:22" ht="66" hidden="1" customHeight="1" x14ac:dyDescent="0.25">
      <c r="A2196" s="113" t="s">
        <v>2757</v>
      </c>
      <c r="B2196" s="90" t="s">
        <v>2758</v>
      </c>
      <c r="C2196" s="91" t="s">
        <v>4844</v>
      </c>
      <c r="D2196" s="91" t="s">
        <v>4844</v>
      </c>
      <c r="E2196" s="92" t="s">
        <v>4845</v>
      </c>
      <c r="F2196" s="90" t="s">
        <v>401</v>
      </c>
      <c r="G2196" s="93" t="s">
        <v>52</v>
      </c>
      <c r="H2196" s="90"/>
      <c r="I2196" s="93">
        <v>1</v>
      </c>
      <c r="J2196" s="90" t="s">
        <v>54</v>
      </c>
      <c r="K2196" s="93" t="s">
        <v>55</v>
      </c>
      <c r="L2196" s="190">
        <v>44288</v>
      </c>
      <c r="M2196" s="190">
        <f>L2196+3</f>
        <v>44291</v>
      </c>
      <c r="N2196" s="127">
        <v>44285</v>
      </c>
      <c r="O2196" s="127">
        <v>44287</v>
      </c>
      <c r="P2196" s="174" t="s">
        <v>4846</v>
      </c>
      <c r="Q2196" s="92"/>
      <c r="R2196" s="90" t="s">
        <v>995</v>
      </c>
      <c r="S2196" s="90"/>
      <c r="T2196" s="95" t="s">
        <v>75</v>
      </c>
      <c r="U2196" s="90"/>
    </row>
    <row r="2197" spans="1:22" ht="66" hidden="1" customHeight="1" x14ac:dyDescent="0.25">
      <c r="A2197" s="113" t="s">
        <v>2757</v>
      </c>
      <c r="B2197" s="90" t="s">
        <v>2758</v>
      </c>
      <c r="C2197" s="91" t="s">
        <v>4847</v>
      </c>
      <c r="D2197" s="91" t="s">
        <v>4847</v>
      </c>
      <c r="E2197" s="92" t="s">
        <v>4848</v>
      </c>
      <c r="F2197" s="90" t="s">
        <v>401</v>
      </c>
      <c r="G2197" s="93" t="s">
        <v>52</v>
      </c>
      <c r="H2197" s="90"/>
      <c r="I2197" s="93">
        <v>1</v>
      </c>
      <c r="J2197" s="90" t="s">
        <v>54</v>
      </c>
      <c r="K2197" s="93" t="s">
        <v>55</v>
      </c>
      <c r="L2197" s="190">
        <v>44282</v>
      </c>
      <c r="M2197" s="190">
        <v>44283</v>
      </c>
      <c r="N2197" s="127">
        <v>44282</v>
      </c>
      <c r="O2197" s="127">
        <v>44282</v>
      </c>
      <c r="P2197" s="174" t="s">
        <v>4849</v>
      </c>
      <c r="Q2197" s="92"/>
      <c r="R2197" s="90" t="s">
        <v>4850</v>
      </c>
      <c r="S2197" s="90"/>
      <c r="T2197" s="95" t="s">
        <v>75</v>
      </c>
      <c r="U2197" s="90"/>
    </row>
    <row r="2198" spans="1:22" ht="66" hidden="1" customHeight="1" x14ac:dyDescent="0.25">
      <c r="A2198" s="113" t="s">
        <v>4851</v>
      </c>
      <c r="B2198" s="90" t="s">
        <v>10018</v>
      </c>
      <c r="C2198" s="91" t="s">
        <v>4852</v>
      </c>
      <c r="D2198" s="91" t="s">
        <v>4852</v>
      </c>
      <c r="E2198" s="92" t="s">
        <v>4853</v>
      </c>
      <c r="F2198" s="90" t="s">
        <v>61</v>
      </c>
      <c r="G2198" s="93" t="s">
        <v>52</v>
      </c>
      <c r="H2198" s="90"/>
      <c r="I2198" s="93">
        <v>1</v>
      </c>
      <c r="J2198" s="90" t="s">
        <v>54</v>
      </c>
      <c r="K2198" s="93" t="s">
        <v>55</v>
      </c>
      <c r="L2198" s="190">
        <v>44312</v>
      </c>
      <c r="M2198" s="190">
        <v>44317</v>
      </c>
      <c r="N2198" s="127">
        <v>44302</v>
      </c>
      <c r="O2198" s="127">
        <v>44304</v>
      </c>
      <c r="P2198" s="174" t="s">
        <v>4854</v>
      </c>
      <c r="Q2198" s="92"/>
      <c r="R2198" s="90" t="s">
        <v>4855</v>
      </c>
      <c r="S2198" s="90"/>
      <c r="T2198" s="95" t="s">
        <v>75</v>
      </c>
      <c r="U2198" s="90"/>
    </row>
    <row r="2199" spans="1:22" ht="66" hidden="1" customHeight="1" x14ac:dyDescent="0.25">
      <c r="A2199" s="89" t="s">
        <v>2255</v>
      </c>
      <c r="B2199" s="90" t="s">
        <v>2256</v>
      </c>
      <c r="C2199" s="91" t="s">
        <v>4856</v>
      </c>
      <c r="D2199" s="91" t="s">
        <v>4856</v>
      </c>
      <c r="E2199" s="92" t="s">
        <v>4857</v>
      </c>
      <c r="F2199" s="90" t="s">
        <v>51</v>
      </c>
      <c r="G2199" s="93" t="s">
        <v>52</v>
      </c>
      <c r="H2199" s="90" t="s">
        <v>2206</v>
      </c>
      <c r="I2199" s="93">
        <v>1</v>
      </c>
      <c r="J2199" s="90" t="s">
        <v>72</v>
      </c>
      <c r="K2199" s="93" t="s">
        <v>55</v>
      </c>
      <c r="L2199" s="190">
        <v>44292</v>
      </c>
      <c r="M2199" s="190">
        <v>44293</v>
      </c>
      <c r="N2199" s="127">
        <v>44292</v>
      </c>
      <c r="O2199" s="127">
        <v>44293</v>
      </c>
      <c r="P2199" s="174" t="s">
        <v>4858</v>
      </c>
      <c r="Q2199" s="92" t="s">
        <v>4859</v>
      </c>
      <c r="R2199" s="90" t="s">
        <v>4860</v>
      </c>
      <c r="S2199" s="90"/>
      <c r="T2199" s="95"/>
      <c r="U2199" s="90" t="s">
        <v>58</v>
      </c>
    </row>
    <row r="2200" spans="1:22" ht="66" hidden="1" customHeight="1" x14ac:dyDescent="0.25">
      <c r="A2200" s="89" t="s">
        <v>2255</v>
      </c>
      <c r="B2200" s="90" t="s">
        <v>2256</v>
      </c>
      <c r="C2200" s="91" t="s">
        <v>4856</v>
      </c>
      <c r="D2200" s="91" t="s">
        <v>4856</v>
      </c>
      <c r="E2200" s="92" t="s">
        <v>4857</v>
      </c>
      <c r="F2200" s="90" t="s">
        <v>51</v>
      </c>
      <c r="G2200" s="93" t="s">
        <v>52</v>
      </c>
      <c r="H2200" s="90" t="s">
        <v>2208</v>
      </c>
      <c r="I2200" s="93">
        <v>1</v>
      </c>
      <c r="J2200" s="90" t="s">
        <v>72</v>
      </c>
      <c r="K2200" s="93" t="s">
        <v>55</v>
      </c>
      <c r="L2200" s="190">
        <v>44292</v>
      </c>
      <c r="M2200" s="190">
        <v>44293</v>
      </c>
      <c r="N2200" s="127">
        <v>44292</v>
      </c>
      <c r="O2200" s="127">
        <v>44293</v>
      </c>
      <c r="P2200" s="174" t="s">
        <v>4861</v>
      </c>
      <c r="Q2200" s="96" t="s">
        <v>4862</v>
      </c>
      <c r="R2200" s="90" t="s">
        <v>4860</v>
      </c>
      <c r="S2200" s="90"/>
      <c r="T2200" s="95"/>
      <c r="U2200" s="90" t="s">
        <v>58</v>
      </c>
    </row>
    <row r="2201" spans="1:22" ht="66" hidden="1" customHeight="1" x14ac:dyDescent="0.25">
      <c r="A2201" s="113" t="s">
        <v>662</v>
      </c>
      <c r="B2201" s="90" t="s">
        <v>663</v>
      </c>
      <c r="C2201" s="91" t="s">
        <v>4863</v>
      </c>
      <c r="D2201" s="91" t="s">
        <v>4863</v>
      </c>
      <c r="E2201" s="92" t="s">
        <v>4864</v>
      </c>
      <c r="F2201" s="90" t="s">
        <v>401</v>
      </c>
      <c r="G2201" s="93" t="s">
        <v>52</v>
      </c>
      <c r="H2201" s="90"/>
      <c r="I2201" s="93">
        <v>1</v>
      </c>
      <c r="J2201" s="90" t="s">
        <v>54</v>
      </c>
      <c r="K2201" s="93" t="s">
        <v>55</v>
      </c>
      <c r="L2201" s="190">
        <v>44317</v>
      </c>
      <c r="M2201" s="190">
        <v>44377</v>
      </c>
      <c r="N2201" s="127">
        <v>44337</v>
      </c>
      <c r="O2201" s="127">
        <v>44365</v>
      </c>
      <c r="P2201" s="174" t="s">
        <v>4865</v>
      </c>
      <c r="Q2201" s="92"/>
      <c r="R2201" s="90" t="s">
        <v>4866</v>
      </c>
      <c r="S2201" s="90"/>
      <c r="T2201" s="95" t="s">
        <v>66</v>
      </c>
      <c r="U2201" s="90"/>
    </row>
    <row r="2202" spans="1:22" ht="66" hidden="1" customHeight="1" x14ac:dyDescent="0.25">
      <c r="A2202" s="113" t="s">
        <v>662</v>
      </c>
      <c r="B2202" s="90" t="s">
        <v>663</v>
      </c>
      <c r="C2202" s="91" t="s">
        <v>4867</v>
      </c>
      <c r="D2202" s="91" t="s">
        <v>4867</v>
      </c>
      <c r="E2202" s="92" t="s">
        <v>4868</v>
      </c>
      <c r="F2202" s="90" t="s">
        <v>401</v>
      </c>
      <c r="G2202" s="93" t="s">
        <v>52</v>
      </c>
      <c r="H2202" s="90"/>
      <c r="I2202" s="93">
        <v>1</v>
      </c>
      <c r="J2202" s="90" t="s">
        <v>54</v>
      </c>
      <c r="K2202" s="93" t="s">
        <v>55</v>
      </c>
      <c r="L2202" s="190">
        <v>44312</v>
      </c>
      <c r="M2202" s="190">
        <v>44317</v>
      </c>
      <c r="N2202" s="127">
        <v>44295</v>
      </c>
      <c r="O2202" s="127">
        <v>44305</v>
      </c>
      <c r="P2202" s="174" t="s">
        <v>4869</v>
      </c>
      <c r="Q2202" s="92"/>
      <c r="R2202" s="90" t="s">
        <v>1315</v>
      </c>
      <c r="S2202" s="90"/>
      <c r="T2202" s="95" t="s">
        <v>75</v>
      </c>
      <c r="U2202" s="90"/>
    </row>
    <row r="2203" spans="1:22" ht="66" hidden="1" customHeight="1" x14ac:dyDescent="0.25">
      <c r="A2203" s="89" t="s">
        <v>1361</v>
      </c>
      <c r="B2203" s="155" t="s">
        <v>681</v>
      </c>
      <c r="C2203" s="90" t="s">
        <v>1566</v>
      </c>
      <c r="D2203" s="90" t="s">
        <v>1682</v>
      </c>
      <c r="E2203" s="92" t="s">
        <v>211</v>
      </c>
      <c r="F2203" s="90" t="s">
        <v>1401</v>
      </c>
      <c r="G2203" s="93" t="s">
        <v>52</v>
      </c>
      <c r="H2203" s="90"/>
      <c r="I2203" s="93">
        <v>1</v>
      </c>
      <c r="J2203" s="90" t="s">
        <v>62</v>
      </c>
      <c r="K2203" s="93" t="s">
        <v>63</v>
      </c>
      <c r="L2203" s="190">
        <v>44272</v>
      </c>
      <c r="M2203" s="190">
        <v>44272</v>
      </c>
      <c r="N2203" s="127">
        <v>44272</v>
      </c>
      <c r="O2203" s="127">
        <v>44272</v>
      </c>
      <c r="P2203" s="174" t="s">
        <v>4870</v>
      </c>
      <c r="Q2203" s="92"/>
      <c r="R2203" s="90" t="s">
        <v>1469</v>
      </c>
      <c r="S2203" s="90"/>
      <c r="T2203" s="95" t="s">
        <v>66</v>
      </c>
      <c r="U2203" s="90"/>
    </row>
    <row r="2204" spans="1:22" ht="66" hidden="1" customHeight="1" x14ac:dyDescent="0.25">
      <c r="A2204" s="89" t="s">
        <v>1361</v>
      </c>
      <c r="B2204" s="155" t="s">
        <v>681</v>
      </c>
      <c r="C2204" s="90" t="s">
        <v>1566</v>
      </c>
      <c r="D2204" s="90" t="s">
        <v>1665</v>
      </c>
      <c r="E2204" s="92" t="s">
        <v>211</v>
      </c>
      <c r="F2204" s="90" t="s">
        <v>1395</v>
      </c>
      <c r="G2204" s="93" t="s">
        <v>52</v>
      </c>
      <c r="H2204" s="90"/>
      <c r="I2204" s="93">
        <v>1</v>
      </c>
      <c r="J2204" s="90" t="s">
        <v>62</v>
      </c>
      <c r="K2204" s="93" t="s">
        <v>63</v>
      </c>
      <c r="L2204" s="190">
        <v>44281</v>
      </c>
      <c r="M2204" s="190">
        <v>44281</v>
      </c>
      <c r="N2204" s="127">
        <v>44281</v>
      </c>
      <c r="O2204" s="127">
        <v>44281</v>
      </c>
      <c r="P2204" s="174" t="s">
        <v>4871</v>
      </c>
      <c r="Q2204" s="92"/>
      <c r="R2204" s="90" t="s">
        <v>1173</v>
      </c>
      <c r="S2204" s="90"/>
      <c r="T2204" s="95" t="s">
        <v>75</v>
      </c>
      <c r="U2204" s="90"/>
    </row>
    <row r="2205" spans="1:22" ht="66" hidden="1" customHeight="1" x14ac:dyDescent="0.25">
      <c r="A2205" s="89" t="s">
        <v>1361</v>
      </c>
      <c r="B2205" s="155" t="s">
        <v>681</v>
      </c>
      <c r="C2205" s="90" t="s">
        <v>4872</v>
      </c>
      <c r="D2205" s="90" t="s">
        <v>4872</v>
      </c>
      <c r="E2205" s="92" t="s">
        <v>4873</v>
      </c>
      <c r="F2205" s="90" t="s">
        <v>4874</v>
      </c>
      <c r="G2205" s="93" t="s">
        <v>52</v>
      </c>
      <c r="H2205" s="90"/>
      <c r="I2205" s="93">
        <v>1</v>
      </c>
      <c r="J2205" s="90" t="s">
        <v>54</v>
      </c>
      <c r="K2205" s="93" t="s">
        <v>55</v>
      </c>
      <c r="L2205" s="190">
        <v>44277</v>
      </c>
      <c r="M2205" s="190">
        <v>44277</v>
      </c>
      <c r="N2205" s="127">
        <v>44277</v>
      </c>
      <c r="O2205" s="127">
        <v>44277</v>
      </c>
      <c r="P2205" s="174" t="s">
        <v>4875</v>
      </c>
      <c r="Q2205" s="92"/>
      <c r="R2205" s="90" t="s">
        <v>4876</v>
      </c>
      <c r="S2205" s="90"/>
      <c r="T2205" s="95" t="s">
        <v>75</v>
      </c>
      <c r="U2205" s="90"/>
    </row>
    <row r="2206" spans="1:22" ht="66" hidden="1" customHeight="1" x14ac:dyDescent="0.25">
      <c r="A2206" s="113" t="s">
        <v>4877</v>
      </c>
      <c r="B2206" s="90" t="s">
        <v>2278</v>
      </c>
      <c r="C2206" s="90" t="s">
        <v>4878</v>
      </c>
      <c r="D2206" s="90" t="s">
        <v>4878</v>
      </c>
      <c r="E2206" s="92" t="s">
        <v>4879</v>
      </c>
      <c r="F2206" s="90" t="s">
        <v>401</v>
      </c>
      <c r="G2206" s="93" t="s">
        <v>52</v>
      </c>
      <c r="H2206" s="90"/>
      <c r="I2206" s="93">
        <v>1</v>
      </c>
      <c r="J2206" s="90" t="s">
        <v>54</v>
      </c>
      <c r="K2206" s="93" t="s">
        <v>55</v>
      </c>
      <c r="L2206" s="190">
        <v>44299</v>
      </c>
      <c r="M2206" s="190">
        <v>44302</v>
      </c>
      <c r="N2206" s="127">
        <v>44312</v>
      </c>
      <c r="O2206" s="127">
        <v>44312</v>
      </c>
      <c r="P2206" s="174" t="s">
        <v>4880</v>
      </c>
      <c r="Q2206" s="92"/>
      <c r="R2206" s="90" t="s">
        <v>4881</v>
      </c>
      <c r="S2206" s="90"/>
      <c r="T2206" s="95" t="s">
        <v>75</v>
      </c>
      <c r="U2206" s="90"/>
    </row>
    <row r="2207" spans="1:22" ht="66" hidden="1" customHeight="1" x14ac:dyDescent="0.25">
      <c r="A2207" s="113" t="s">
        <v>662</v>
      </c>
      <c r="B2207" s="90" t="s">
        <v>663</v>
      </c>
      <c r="C2207" s="90" t="s">
        <v>4882</v>
      </c>
      <c r="D2207" s="90" t="s">
        <v>4882</v>
      </c>
      <c r="E2207" s="92" t="s">
        <v>4883</v>
      </c>
      <c r="F2207" s="90" t="s">
        <v>401</v>
      </c>
      <c r="G2207" s="93" t="s">
        <v>52</v>
      </c>
      <c r="H2207" s="90"/>
      <c r="I2207" s="93">
        <v>1</v>
      </c>
      <c r="J2207" s="90" t="s">
        <v>54</v>
      </c>
      <c r="K2207" s="93" t="s">
        <v>55</v>
      </c>
      <c r="L2207" s="190">
        <v>44348</v>
      </c>
      <c r="M2207" s="190">
        <v>44377</v>
      </c>
      <c r="N2207" s="127">
        <v>44361</v>
      </c>
      <c r="O2207" s="127">
        <v>44377</v>
      </c>
      <c r="P2207" s="174" t="s">
        <v>4884</v>
      </c>
      <c r="Q2207" s="92"/>
      <c r="R2207" s="90" t="s">
        <v>4885</v>
      </c>
      <c r="S2207" s="90"/>
      <c r="T2207" s="95" t="s">
        <v>75</v>
      </c>
      <c r="U2207" s="90"/>
    </row>
    <row r="2208" spans="1:22" s="175" customFormat="1" ht="66" hidden="1" customHeight="1" x14ac:dyDescent="0.25">
      <c r="A2208" s="113" t="s">
        <v>582</v>
      </c>
      <c r="B2208" s="155" t="s">
        <v>9997</v>
      </c>
      <c r="C2208" s="155" t="s">
        <v>4886</v>
      </c>
      <c r="D2208" s="155" t="s">
        <v>4886</v>
      </c>
      <c r="E2208" s="157" t="s">
        <v>4887</v>
      </c>
      <c r="F2208" s="155" t="s">
        <v>290</v>
      </c>
      <c r="G2208" s="158" t="s">
        <v>52</v>
      </c>
      <c r="H2208" s="155"/>
      <c r="I2208" s="158">
        <v>1</v>
      </c>
      <c r="J2208" s="155" t="s">
        <v>54</v>
      </c>
      <c r="K2208" s="158" t="s">
        <v>55</v>
      </c>
      <c r="L2208" s="190">
        <v>44283</v>
      </c>
      <c r="M2208" s="190">
        <v>44284</v>
      </c>
      <c r="N2208" s="127">
        <v>44283</v>
      </c>
      <c r="O2208" s="127">
        <v>44284</v>
      </c>
      <c r="P2208" s="211" t="s">
        <v>4888</v>
      </c>
      <c r="Q2208" s="157"/>
      <c r="R2208" s="155" t="s">
        <v>4889</v>
      </c>
      <c r="S2208" s="155"/>
      <c r="T2208" s="159" t="s">
        <v>66</v>
      </c>
      <c r="U2208" s="155"/>
      <c r="V2208" s="160"/>
    </row>
    <row r="2209" spans="1:21" ht="66" hidden="1" customHeight="1" x14ac:dyDescent="0.25">
      <c r="A2209" s="113" t="s">
        <v>1748</v>
      </c>
      <c r="B2209" s="90" t="s">
        <v>4890</v>
      </c>
      <c r="C2209" s="90" t="s">
        <v>4891</v>
      </c>
      <c r="D2209" s="90" t="s">
        <v>4891</v>
      </c>
      <c r="E2209" s="92" t="s">
        <v>4892</v>
      </c>
      <c r="F2209" s="90" t="s">
        <v>320</v>
      </c>
      <c r="G2209" s="93" t="s">
        <v>52</v>
      </c>
      <c r="H2209" s="90"/>
      <c r="I2209" s="93">
        <v>1</v>
      </c>
      <c r="J2209" s="90" t="s">
        <v>54</v>
      </c>
      <c r="K2209" s="93" t="s">
        <v>55</v>
      </c>
      <c r="L2209" s="190">
        <v>44301</v>
      </c>
      <c r="M2209" s="190">
        <v>44303</v>
      </c>
      <c r="N2209" s="127">
        <v>44288</v>
      </c>
      <c r="O2209" s="127">
        <v>44288</v>
      </c>
      <c r="P2209" s="174" t="s">
        <v>4893</v>
      </c>
      <c r="Q2209" s="92" t="s">
        <v>4894</v>
      </c>
      <c r="R2209" s="90" t="s">
        <v>997</v>
      </c>
      <c r="S2209" s="90"/>
      <c r="T2209" s="95" t="s">
        <v>66</v>
      </c>
      <c r="U2209" s="90"/>
    </row>
    <row r="2210" spans="1:21" ht="66" hidden="1" customHeight="1" x14ac:dyDescent="0.25">
      <c r="A2210" s="113" t="s">
        <v>4895</v>
      </c>
      <c r="B2210" s="90" t="s">
        <v>4896</v>
      </c>
      <c r="C2210" s="90" t="s">
        <v>4897</v>
      </c>
      <c r="D2210" s="90" t="s">
        <v>4897</v>
      </c>
      <c r="E2210" s="92" t="s">
        <v>4898</v>
      </c>
      <c r="F2210" s="90" t="s">
        <v>4899</v>
      </c>
      <c r="G2210" s="93" t="s">
        <v>52</v>
      </c>
      <c r="H2210" s="90"/>
      <c r="I2210" s="93">
        <v>1</v>
      </c>
      <c r="J2210" s="90" t="s">
        <v>54</v>
      </c>
      <c r="K2210" s="93" t="s">
        <v>55</v>
      </c>
      <c r="L2210" s="190">
        <v>44303</v>
      </c>
      <c r="M2210" s="190">
        <f>L2210+10</f>
        <v>44313</v>
      </c>
      <c r="N2210" s="127">
        <v>44296</v>
      </c>
      <c r="O2210" s="127">
        <v>44296</v>
      </c>
      <c r="P2210" s="174" t="s">
        <v>4900</v>
      </c>
      <c r="Q2210" s="92"/>
      <c r="R2210" s="90" t="s">
        <v>197</v>
      </c>
      <c r="S2210" s="90"/>
      <c r="T2210" s="95" t="s">
        <v>66</v>
      </c>
      <c r="U2210" s="90"/>
    </row>
    <row r="2211" spans="1:21" ht="66" hidden="1" customHeight="1" x14ac:dyDescent="0.25">
      <c r="A2211" s="89" t="s">
        <v>1361</v>
      </c>
      <c r="B2211" s="155" t="s">
        <v>681</v>
      </c>
      <c r="C2211" s="90" t="s">
        <v>4872</v>
      </c>
      <c r="D2211" s="90" t="s">
        <v>4872</v>
      </c>
      <c r="E2211" s="92" t="s">
        <v>4873</v>
      </c>
      <c r="F2211" s="90" t="s">
        <v>2535</v>
      </c>
      <c r="G2211" s="93" t="s">
        <v>52</v>
      </c>
      <c r="H2211" s="90"/>
      <c r="I2211" s="93">
        <v>1</v>
      </c>
      <c r="J2211" s="90" t="s">
        <v>54</v>
      </c>
      <c r="K2211" s="93" t="s">
        <v>55</v>
      </c>
      <c r="L2211" s="190">
        <v>44286</v>
      </c>
      <c r="M2211" s="190">
        <v>44286</v>
      </c>
      <c r="N2211" s="127">
        <v>44286</v>
      </c>
      <c r="O2211" s="127">
        <v>44286</v>
      </c>
      <c r="P2211" s="174" t="s">
        <v>4901</v>
      </c>
      <c r="Q2211" s="92"/>
      <c r="R2211" s="90" t="s">
        <v>4902</v>
      </c>
      <c r="S2211" s="90"/>
      <c r="T2211" s="95" t="s">
        <v>75</v>
      </c>
      <c r="U2211" s="90" t="s">
        <v>4903</v>
      </c>
    </row>
    <row r="2212" spans="1:21" ht="70.5" hidden="1" customHeight="1" x14ac:dyDescent="0.25">
      <c r="A2212" s="113" t="s">
        <v>287</v>
      </c>
      <c r="B2212" s="90" t="s">
        <v>288</v>
      </c>
      <c r="C2212" s="90" t="s">
        <v>4904</v>
      </c>
      <c r="D2212" s="90" t="s">
        <v>4904</v>
      </c>
      <c r="E2212" s="92" t="s">
        <v>4905</v>
      </c>
      <c r="F2212" s="90" t="s">
        <v>290</v>
      </c>
      <c r="G2212" s="93" t="s">
        <v>168</v>
      </c>
      <c r="H2212" s="90"/>
      <c r="I2212" s="93">
        <v>1</v>
      </c>
      <c r="J2212" s="90" t="s">
        <v>72</v>
      </c>
      <c r="K2212" s="93" t="s">
        <v>55</v>
      </c>
      <c r="L2212" s="190">
        <v>44295</v>
      </c>
      <c r="M2212" s="190">
        <v>44305</v>
      </c>
      <c r="N2212" s="127">
        <v>44296</v>
      </c>
      <c r="O2212" s="127">
        <v>44304</v>
      </c>
      <c r="P2212" s="174" t="s">
        <v>4906</v>
      </c>
      <c r="Q2212" s="92"/>
      <c r="R2212" s="90" t="s">
        <v>4907</v>
      </c>
      <c r="S2212" s="90"/>
      <c r="T2212" s="95" t="s">
        <v>66</v>
      </c>
      <c r="U2212" s="90"/>
    </row>
    <row r="2213" spans="1:21" ht="66" hidden="1" customHeight="1" x14ac:dyDescent="0.25">
      <c r="A2213" s="113" t="s">
        <v>287</v>
      </c>
      <c r="B2213" s="90" t="s">
        <v>288</v>
      </c>
      <c r="C2213" s="90" t="s">
        <v>4904</v>
      </c>
      <c r="D2213" s="90" t="s">
        <v>4904</v>
      </c>
      <c r="E2213" s="92" t="s">
        <v>4905</v>
      </c>
      <c r="F2213" s="90" t="s">
        <v>290</v>
      </c>
      <c r="G2213" s="93" t="s">
        <v>52</v>
      </c>
      <c r="H2213" s="90"/>
      <c r="I2213" s="93">
        <v>1</v>
      </c>
      <c r="J2213" s="90" t="s">
        <v>54</v>
      </c>
      <c r="K2213" s="93" t="s">
        <v>55</v>
      </c>
      <c r="L2213" s="190">
        <v>44295</v>
      </c>
      <c r="M2213" s="114">
        <v>44407</v>
      </c>
      <c r="N2213" s="127">
        <v>44394</v>
      </c>
      <c r="O2213" s="127">
        <v>44394</v>
      </c>
      <c r="P2213" s="174" t="s">
        <v>4908</v>
      </c>
      <c r="Q2213" s="92"/>
      <c r="R2213" s="90" t="s">
        <v>4909</v>
      </c>
      <c r="S2213" s="90"/>
      <c r="T2213" s="95" t="s">
        <v>66</v>
      </c>
      <c r="U2213" s="90"/>
    </row>
    <row r="2214" spans="1:21" ht="66" hidden="1" customHeight="1" x14ac:dyDescent="0.25">
      <c r="A2214" s="113" t="s">
        <v>4910</v>
      </c>
      <c r="B2214" s="90" t="s">
        <v>4911</v>
      </c>
      <c r="C2214" s="90" t="s">
        <v>4912</v>
      </c>
      <c r="D2214" s="90" t="s">
        <v>4912</v>
      </c>
      <c r="E2214" s="92" t="s">
        <v>4913</v>
      </c>
      <c r="F2214" s="90" t="s">
        <v>51</v>
      </c>
      <c r="G2214" s="93" t="s">
        <v>52</v>
      </c>
      <c r="H2214" s="90"/>
      <c r="I2214" s="93">
        <v>1</v>
      </c>
      <c r="J2214" s="90" t="s">
        <v>72</v>
      </c>
      <c r="K2214" s="93" t="s">
        <v>55</v>
      </c>
      <c r="L2214" s="190">
        <v>44321</v>
      </c>
      <c r="M2214" s="190">
        <v>44323</v>
      </c>
      <c r="N2214" s="127">
        <v>44326</v>
      </c>
      <c r="O2214" s="127">
        <v>44326</v>
      </c>
      <c r="P2214" s="174" t="s">
        <v>4914</v>
      </c>
      <c r="Q2214" s="92"/>
      <c r="R2214" s="90" t="s">
        <v>4915</v>
      </c>
      <c r="S2214" s="90"/>
      <c r="T2214" s="95" t="s">
        <v>75</v>
      </c>
      <c r="U2214" s="90"/>
    </row>
    <row r="2215" spans="1:21" ht="66" hidden="1" customHeight="1" x14ac:dyDescent="0.25">
      <c r="A2215" s="89" t="s">
        <v>9992</v>
      </c>
      <c r="B2215" s="90" t="s">
        <v>9993</v>
      </c>
      <c r="C2215" s="90" t="s">
        <v>4916</v>
      </c>
      <c r="D2215" s="90" t="s">
        <v>4916</v>
      </c>
      <c r="E2215" s="92" t="s">
        <v>4917</v>
      </c>
      <c r="F2215" s="90" t="s">
        <v>2640</v>
      </c>
      <c r="G2215" s="93" t="s">
        <v>52</v>
      </c>
      <c r="H2215" s="90"/>
      <c r="I2215" s="93">
        <v>1</v>
      </c>
      <c r="J2215" s="90" t="s">
        <v>54</v>
      </c>
      <c r="K2215" s="93" t="s">
        <v>55</v>
      </c>
      <c r="L2215" s="190">
        <v>44347</v>
      </c>
      <c r="M2215" s="190">
        <v>44392</v>
      </c>
      <c r="N2215" s="127">
        <v>44301</v>
      </c>
      <c r="O2215" s="127">
        <v>44392</v>
      </c>
      <c r="P2215" s="174"/>
      <c r="Q2215" s="92"/>
      <c r="R2215" s="90" t="s">
        <v>1315</v>
      </c>
      <c r="S2215" s="90"/>
      <c r="T2215" s="95"/>
      <c r="U2215" s="90" t="s">
        <v>4918</v>
      </c>
    </row>
    <row r="2216" spans="1:21" ht="66" hidden="1" customHeight="1" x14ac:dyDescent="0.25">
      <c r="A2216" s="113" t="s">
        <v>4320</v>
      </c>
      <c r="B2216" s="155" t="s">
        <v>10029</v>
      </c>
      <c r="C2216" s="155" t="s">
        <v>4919</v>
      </c>
      <c r="D2216" s="155" t="s">
        <v>4919</v>
      </c>
      <c r="E2216" s="157" t="s">
        <v>4920</v>
      </c>
      <c r="F2216" s="90" t="s">
        <v>629</v>
      </c>
      <c r="G2216" s="93" t="s">
        <v>52</v>
      </c>
      <c r="H2216" s="90"/>
      <c r="I2216" s="93">
        <v>1</v>
      </c>
      <c r="J2216" s="90" t="s">
        <v>54</v>
      </c>
      <c r="K2216" s="93" t="s">
        <v>55</v>
      </c>
      <c r="L2216" s="190">
        <v>44288</v>
      </c>
      <c r="M2216" s="190">
        <v>44293</v>
      </c>
      <c r="N2216" s="127">
        <v>44288</v>
      </c>
      <c r="O2216" s="127">
        <v>44297</v>
      </c>
      <c r="P2216" s="174" t="s">
        <v>4921</v>
      </c>
      <c r="Q2216" s="92"/>
      <c r="R2216" s="90" t="s">
        <v>4922</v>
      </c>
      <c r="S2216" s="90"/>
      <c r="T2216" s="95" t="s">
        <v>75</v>
      </c>
      <c r="U2216" s="90" t="s">
        <v>4923</v>
      </c>
    </row>
    <row r="2217" spans="1:21" ht="66" hidden="1" customHeight="1" x14ac:dyDescent="0.25">
      <c r="A2217" s="113" t="s">
        <v>662</v>
      </c>
      <c r="B2217" s="90" t="s">
        <v>663</v>
      </c>
      <c r="C2217" s="155" t="s">
        <v>4924</v>
      </c>
      <c r="D2217" s="155" t="s">
        <v>4924</v>
      </c>
      <c r="E2217" s="157" t="s">
        <v>4925</v>
      </c>
      <c r="F2217" s="90" t="s">
        <v>401</v>
      </c>
      <c r="G2217" s="93" t="s">
        <v>52</v>
      </c>
      <c r="H2217" s="90"/>
      <c r="I2217" s="93">
        <v>1</v>
      </c>
      <c r="J2217" s="90" t="s">
        <v>54</v>
      </c>
      <c r="K2217" s="93" t="s">
        <v>55</v>
      </c>
      <c r="L2217" s="190">
        <v>44307</v>
      </c>
      <c r="M2217" s="190">
        <v>44344</v>
      </c>
      <c r="N2217" s="127">
        <v>44287</v>
      </c>
      <c r="O2217" s="127">
        <v>44350</v>
      </c>
      <c r="P2217" s="174" t="s">
        <v>4926</v>
      </c>
      <c r="Q2217" s="92"/>
      <c r="R2217" s="90" t="s">
        <v>4775</v>
      </c>
      <c r="S2217" s="90"/>
      <c r="T2217" s="95" t="s">
        <v>75</v>
      </c>
      <c r="U2217" s="90"/>
    </row>
    <row r="2218" spans="1:21" ht="66" hidden="1" customHeight="1" x14ac:dyDescent="0.25">
      <c r="A2218" s="113" t="s">
        <v>662</v>
      </c>
      <c r="B2218" s="90" t="s">
        <v>663</v>
      </c>
      <c r="C2218" s="155" t="s">
        <v>4927</v>
      </c>
      <c r="D2218" s="155" t="s">
        <v>4927</v>
      </c>
      <c r="E2218" s="157" t="s">
        <v>4928</v>
      </c>
      <c r="F2218" s="90" t="s">
        <v>401</v>
      </c>
      <c r="G2218" s="93" t="s">
        <v>52</v>
      </c>
      <c r="H2218" s="90"/>
      <c r="I2218" s="93">
        <v>1</v>
      </c>
      <c r="J2218" s="90" t="s">
        <v>54</v>
      </c>
      <c r="K2218" s="93" t="s">
        <v>55</v>
      </c>
      <c r="L2218" s="190">
        <v>44363</v>
      </c>
      <c r="M2218" s="190">
        <v>44377</v>
      </c>
      <c r="N2218" s="127">
        <v>44293</v>
      </c>
      <c r="O2218" s="127">
        <v>44350</v>
      </c>
      <c r="P2218" s="174" t="s">
        <v>4929</v>
      </c>
      <c r="Q2218" s="92"/>
      <c r="R2218" s="90" t="s">
        <v>4885</v>
      </c>
      <c r="S2218" s="90"/>
      <c r="T2218" s="95" t="s">
        <v>75</v>
      </c>
      <c r="U2218" s="90"/>
    </row>
    <row r="2219" spans="1:21" ht="66" hidden="1" customHeight="1" x14ac:dyDescent="0.25">
      <c r="A2219" s="113" t="s">
        <v>662</v>
      </c>
      <c r="B2219" s="90" t="s">
        <v>663</v>
      </c>
      <c r="C2219" s="155" t="s">
        <v>4930</v>
      </c>
      <c r="D2219" s="155" t="s">
        <v>4930</v>
      </c>
      <c r="E2219" s="157" t="s">
        <v>4931</v>
      </c>
      <c r="F2219" s="90" t="s">
        <v>4932</v>
      </c>
      <c r="G2219" s="93" t="s">
        <v>52</v>
      </c>
      <c r="H2219" s="90"/>
      <c r="I2219" s="93">
        <v>1</v>
      </c>
      <c r="J2219" s="90" t="s">
        <v>54</v>
      </c>
      <c r="K2219" s="93" t="s">
        <v>55</v>
      </c>
      <c r="L2219" s="190">
        <v>44363</v>
      </c>
      <c r="M2219" s="190">
        <v>44370</v>
      </c>
      <c r="N2219" s="127">
        <v>44293</v>
      </c>
      <c r="O2219" s="127">
        <v>44350</v>
      </c>
      <c r="P2219" s="174" t="s">
        <v>4933</v>
      </c>
      <c r="Q2219" s="92"/>
      <c r="R2219" s="90" t="s">
        <v>4885</v>
      </c>
      <c r="S2219" s="90"/>
      <c r="T2219" s="95" t="s">
        <v>75</v>
      </c>
      <c r="U2219" s="90"/>
    </row>
    <row r="2220" spans="1:21" ht="66" hidden="1" customHeight="1" x14ac:dyDescent="0.25">
      <c r="A2220" s="89" t="s">
        <v>3140</v>
      </c>
      <c r="B2220" s="155" t="s">
        <v>3141</v>
      </c>
      <c r="C2220" s="90" t="s">
        <v>3171</v>
      </c>
      <c r="D2220" s="90" t="s">
        <v>3171</v>
      </c>
      <c r="E2220" s="157" t="s">
        <v>3172</v>
      </c>
      <c r="F2220" s="90" t="s">
        <v>3160</v>
      </c>
      <c r="G2220" s="93" t="s">
        <v>52</v>
      </c>
      <c r="H2220" s="90"/>
      <c r="I2220" s="93">
        <v>1</v>
      </c>
      <c r="J2220" s="90" t="s">
        <v>99</v>
      </c>
      <c r="K2220" s="93" t="s">
        <v>63</v>
      </c>
      <c r="L2220" s="190">
        <v>44290</v>
      </c>
      <c r="M2220" s="190">
        <v>44290</v>
      </c>
      <c r="N2220" s="127">
        <v>44290</v>
      </c>
      <c r="O2220" s="127">
        <v>44290</v>
      </c>
      <c r="P2220" s="174" t="s">
        <v>4934</v>
      </c>
      <c r="Q2220" s="92"/>
      <c r="R2220" s="90" t="s">
        <v>4935</v>
      </c>
      <c r="S2220" s="90"/>
      <c r="T2220" s="95" t="s">
        <v>66</v>
      </c>
      <c r="U2220" s="90"/>
    </row>
    <row r="2221" spans="1:21" ht="66" hidden="1" customHeight="1" x14ac:dyDescent="0.25">
      <c r="A2221" s="89" t="s">
        <v>3140</v>
      </c>
      <c r="B2221" s="155" t="s">
        <v>3141</v>
      </c>
      <c r="C2221" s="155" t="s">
        <v>3154</v>
      </c>
      <c r="D2221" s="155" t="s">
        <v>3154</v>
      </c>
      <c r="E2221" s="157" t="s">
        <v>3155</v>
      </c>
      <c r="F2221" s="90" t="s">
        <v>51</v>
      </c>
      <c r="G2221" s="93" t="s">
        <v>52</v>
      </c>
      <c r="H2221" s="90"/>
      <c r="I2221" s="93">
        <v>1</v>
      </c>
      <c r="J2221" s="90" t="s">
        <v>62</v>
      </c>
      <c r="K2221" s="93" t="s">
        <v>63</v>
      </c>
      <c r="L2221" s="190">
        <v>44290</v>
      </c>
      <c r="M2221" s="190">
        <v>44290</v>
      </c>
      <c r="N2221" s="127">
        <v>44290</v>
      </c>
      <c r="O2221" s="127">
        <v>44290</v>
      </c>
      <c r="P2221" s="174" t="s">
        <v>4936</v>
      </c>
      <c r="Q2221" s="92" t="s">
        <v>4937</v>
      </c>
      <c r="R2221" s="90" t="s">
        <v>4938</v>
      </c>
      <c r="S2221" s="90"/>
      <c r="T2221" s="95" t="s">
        <v>66</v>
      </c>
      <c r="U2221" s="90"/>
    </row>
    <row r="2222" spans="1:21" ht="66" hidden="1" customHeight="1" x14ac:dyDescent="0.25">
      <c r="A2222" s="89" t="s">
        <v>4079</v>
      </c>
      <c r="B2222" s="90" t="s">
        <v>4080</v>
      </c>
      <c r="C2222" s="90" t="s">
        <v>4081</v>
      </c>
      <c r="D2222" s="155" t="s">
        <v>4255</v>
      </c>
      <c r="E2222" s="92" t="s">
        <v>605</v>
      </c>
      <c r="F2222" s="90" t="s">
        <v>1290</v>
      </c>
      <c r="G2222" s="93" t="s">
        <v>52</v>
      </c>
      <c r="H2222" s="90"/>
      <c r="I2222" s="93">
        <v>1</v>
      </c>
      <c r="J2222" s="90" t="s">
        <v>62</v>
      </c>
      <c r="K2222" s="93" t="s">
        <v>63</v>
      </c>
      <c r="L2222" s="190">
        <v>44288</v>
      </c>
      <c r="M2222" s="190">
        <v>44288</v>
      </c>
      <c r="N2222" s="127">
        <v>44288</v>
      </c>
      <c r="O2222" s="127">
        <v>44288</v>
      </c>
      <c r="P2222" s="174" t="s">
        <v>4939</v>
      </c>
      <c r="Q2222" s="92"/>
      <c r="R2222" s="90" t="s">
        <v>4940</v>
      </c>
      <c r="S2222" s="90"/>
      <c r="T2222" s="95" t="s">
        <v>75</v>
      </c>
      <c r="U2222" s="90"/>
    </row>
    <row r="2223" spans="1:21" ht="66" hidden="1" customHeight="1" x14ac:dyDescent="0.25">
      <c r="A2223" s="89" t="s">
        <v>1361</v>
      </c>
      <c r="B2223" s="155" t="s">
        <v>681</v>
      </c>
      <c r="C2223" s="155" t="s">
        <v>4941</v>
      </c>
      <c r="D2223" s="155" t="s">
        <v>4941</v>
      </c>
      <c r="E2223" s="92" t="s">
        <v>4942</v>
      </c>
      <c r="F2223" s="90" t="s">
        <v>401</v>
      </c>
      <c r="G2223" s="93" t="s">
        <v>52</v>
      </c>
      <c r="H2223" s="90"/>
      <c r="I2223" s="93">
        <v>1</v>
      </c>
      <c r="J2223" s="90" t="s">
        <v>54</v>
      </c>
      <c r="K2223" s="93" t="s">
        <v>55</v>
      </c>
      <c r="L2223" s="190">
        <v>44298</v>
      </c>
      <c r="M2223" s="190">
        <v>44300</v>
      </c>
      <c r="N2223" s="127">
        <v>44298</v>
      </c>
      <c r="O2223" s="127">
        <v>44298</v>
      </c>
      <c r="P2223" s="174" t="s">
        <v>4943</v>
      </c>
      <c r="Q2223" s="92"/>
      <c r="R2223" s="90" t="s">
        <v>4944</v>
      </c>
      <c r="S2223" s="90"/>
      <c r="T2223" s="95" t="s">
        <v>75</v>
      </c>
      <c r="U2223" s="90"/>
    </row>
    <row r="2224" spans="1:21" ht="66" hidden="1" customHeight="1" x14ac:dyDescent="0.25">
      <c r="A2224" s="89" t="s">
        <v>1361</v>
      </c>
      <c r="B2224" s="155" t="s">
        <v>681</v>
      </c>
      <c r="C2224" s="155" t="s">
        <v>4945</v>
      </c>
      <c r="D2224" s="155" t="s">
        <v>4945</v>
      </c>
      <c r="E2224" s="92" t="s">
        <v>4946</v>
      </c>
      <c r="F2224" s="90" t="s">
        <v>401</v>
      </c>
      <c r="G2224" s="93" t="s">
        <v>52</v>
      </c>
      <c r="H2224" s="90"/>
      <c r="I2224" s="93">
        <v>1</v>
      </c>
      <c r="J2224" s="90" t="s">
        <v>54</v>
      </c>
      <c r="K2224" s="93" t="s">
        <v>55</v>
      </c>
      <c r="L2224" s="190">
        <v>44328</v>
      </c>
      <c r="M2224" s="190">
        <f>L2224+15</f>
        <v>44343</v>
      </c>
      <c r="N2224" s="127">
        <v>44313</v>
      </c>
      <c r="O2224" s="127">
        <v>44333</v>
      </c>
      <c r="P2224" s="174" t="s">
        <v>4947</v>
      </c>
      <c r="Q2224" s="92"/>
      <c r="R2224" s="90" t="s">
        <v>4885</v>
      </c>
      <c r="S2224" s="90"/>
      <c r="T2224" s="95"/>
      <c r="U2224" s="90" t="s">
        <v>58</v>
      </c>
    </row>
    <row r="2225" spans="1:21" ht="66" hidden="1" customHeight="1" x14ac:dyDescent="0.25">
      <c r="A2225" s="89" t="s">
        <v>1361</v>
      </c>
      <c r="B2225" s="155" t="s">
        <v>681</v>
      </c>
      <c r="C2225" s="90" t="s">
        <v>4872</v>
      </c>
      <c r="D2225" s="90" t="s">
        <v>4872</v>
      </c>
      <c r="E2225" s="92" t="s">
        <v>4873</v>
      </c>
      <c r="F2225" s="90" t="s">
        <v>1503</v>
      </c>
      <c r="G2225" s="93" t="s">
        <v>52</v>
      </c>
      <c r="H2225" s="90"/>
      <c r="I2225" s="93">
        <v>1</v>
      </c>
      <c r="J2225" s="90" t="s">
        <v>54</v>
      </c>
      <c r="K2225" s="93" t="s">
        <v>55</v>
      </c>
      <c r="L2225" s="190">
        <v>44298</v>
      </c>
      <c r="M2225" s="190">
        <v>44298</v>
      </c>
      <c r="N2225" s="127">
        <v>44298</v>
      </c>
      <c r="O2225" s="127">
        <v>44298</v>
      </c>
      <c r="P2225" s="174" t="s">
        <v>4948</v>
      </c>
      <c r="Q2225" s="92"/>
      <c r="R2225" s="90" t="s">
        <v>4944</v>
      </c>
      <c r="S2225" s="90"/>
      <c r="T2225" s="95" t="s">
        <v>75</v>
      </c>
      <c r="U2225" s="90"/>
    </row>
    <row r="2226" spans="1:21" ht="66" hidden="1" customHeight="1" x14ac:dyDescent="0.25">
      <c r="A2226" s="89" t="s">
        <v>1361</v>
      </c>
      <c r="B2226" s="155" t="s">
        <v>681</v>
      </c>
      <c r="C2226" s="90" t="s">
        <v>4872</v>
      </c>
      <c r="D2226" s="90" t="s">
        <v>4872</v>
      </c>
      <c r="E2226" s="92" t="s">
        <v>4873</v>
      </c>
      <c r="F2226" s="90" t="s">
        <v>138</v>
      </c>
      <c r="G2226" s="93" t="s">
        <v>52</v>
      </c>
      <c r="H2226" s="90"/>
      <c r="I2226" s="93">
        <v>1</v>
      </c>
      <c r="J2226" s="90" t="s">
        <v>54</v>
      </c>
      <c r="K2226" s="93" t="s">
        <v>55</v>
      </c>
      <c r="L2226" s="190">
        <v>44299</v>
      </c>
      <c r="M2226" s="190">
        <v>44299</v>
      </c>
      <c r="N2226" s="127">
        <v>44299</v>
      </c>
      <c r="O2226" s="127">
        <v>44299</v>
      </c>
      <c r="P2226" s="174" t="s">
        <v>4949</v>
      </c>
      <c r="Q2226" s="92"/>
      <c r="R2226" s="90" t="s">
        <v>4950</v>
      </c>
      <c r="S2226" s="90"/>
      <c r="T2226" s="95" t="s">
        <v>75</v>
      </c>
      <c r="U2226" s="90"/>
    </row>
    <row r="2227" spans="1:21" ht="66" hidden="1" customHeight="1" x14ac:dyDescent="0.25">
      <c r="A2227" s="89" t="s">
        <v>4079</v>
      </c>
      <c r="B2227" s="90" t="s">
        <v>4080</v>
      </c>
      <c r="C2227" s="90" t="s">
        <v>4081</v>
      </c>
      <c r="D2227" s="155" t="s">
        <v>4181</v>
      </c>
      <c r="E2227" s="92" t="s">
        <v>4951</v>
      </c>
      <c r="F2227" s="90" t="s">
        <v>4952</v>
      </c>
      <c r="G2227" s="93" t="s">
        <v>52</v>
      </c>
      <c r="H2227" s="155" t="s">
        <v>4227</v>
      </c>
      <c r="I2227" s="93">
        <v>1</v>
      </c>
      <c r="J2227" s="90" t="s">
        <v>62</v>
      </c>
      <c r="K2227" s="93" t="s">
        <v>63</v>
      </c>
      <c r="L2227" s="190">
        <v>44288</v>
      </c>
      <c r="M2227" s="190">
        <v>44288</v>
      </c>
      <c r="N2227" s="127">
        <v>44288</v>
      </c>
      <c r="O2227" s="127">
        <v>44288</v>
      </c>
      <c r="P2227" s="174" t="s">
        <v>4953</v>
      </c>
      <c r="Q2227" s="92"/>
      <c r="R2227" s="90" t="s">
        <v>4954</v>
      </c>
      <c r="S2227" s="90"/>
      <c r="T2227" s="95" t="s">
        <v>75</v>
      </c>
      <c r="U2227" s="90"/>
    </row>
    <row r="2228" spans="1:21" ht="66" hidden="1" customHeight="1" x14ac:dyDescent="0.25">
      <c r="A2228" s="113" t="s">
        <v>10017</v>
      </c>
      <c r="B2228" s="155" t="s">
        <v>3214</v>
      </c>
      <c r="C2228" s="155" t="s">
        <v>4955</v>
      </c>
      <c r="D2228" s="155" t="s">
        <v>4955</v>
      </c>
      <c r="E2228" s="157" t="s">
        <v>4956</v>
      </c>
      <c r="F2228" s="90" t="s">
        <v>4957</v>
      </c>
      <c r="G2228" s="93" t="s">
        <v>52</v>
      </c>
      <c r="H2228" s="155"/>
      <c r="I2228" s="93">
        <v>1</v>
      </c>
      <c r="J2228" s="90" t="s">
        <v>54</v>
      </c>
      <c r="K2228" s="93" t="s">
        <v>55</v>
      </c>
      <c r="L2228" s="190">
        <v>44301</v>
      </c>
      <c r="M2228" s="190">
        <v>44301</v>
      </c>
      <c r="N2228" s="127">
        <v>44301</v>
      </c>
      <c r="O2228" s="127">
        <v>44301</v>
      </c>
      <c r="P2228" s="174" t="s">
        <v>4958</v>
      </c>
      <c r="Q2228" s="92"/>
      <c r="R2228" s="90" t="s">
        <v>4959</v>
      </c>
      <c r="S2228" s="90"/>
      <c r="T2228" s="95" t="s">
        <v>66</v>
      </c>
      <c r="U2228" s="90"/>
    </row>
    <row r="2229" spans="1:21" ht="66" hidden="1" customHeight="1" x14ac:dyDescent="0.25">
      <c r="A2229" s="113" t="s">
        <v>10024</v>
      </c>
      <c r="B2229" s="90" t="s">
        <v>3557</v>
      </c>
      <c r="C2229" s="167" t="s">
        <v>4022</v>
      </c>
      <c r="D2229" s="167" t="s">
        <v>4022</v>
      </c>
      <c r="E2229" s="126" t="s">
        <v>4023</v>
      </c>
      <c r="F2229" s="90" t="s">
        <v>2146</v>
      </c>
      <c r="G2229" s="93" t="s">
        <v>52</v>
      </c>
      <c r="H2229" s="155"/>
      <c r="I2229" s="93">
        <v>1</v>
      </c>
      <c r="J2229" s="90" t="s">
        <v>62</v>
      </c>
      <c r="K2229" s="93" t="s">
        <v>63</v>
      </c>
      <c r="L2229" s="190">
        <v>44296</v>
      </c>
      <c r="M2229" s="190">
        <v>44296</v>
      </c>
      <c r="N2229" s="127">
        <v>44296</v>
      </c>
      <c r="O2229" s="127">
        <v>44296</v>
      </c>
      <c r="P2229" s="174" t="s">
        <v>4960</v>
      </c>
      <c r="Q2229" s="96" t="s">
        <v>4961</v>
      </c>
      <c r="R2229" s="90" t="s">
        <v>1201</v>
      </c>
      <c r="S2229" s="90"/>
      <c r="T2229" s="95" t="s">
        <v>75</v>
      </c>
      <c r="U2229" s="90"/>
    </row>
    <row r="2230" spans="1:21" ht="66" hidden="1" customHeight="1" x14ac:dyDescent="0.25">
      <c r="A2230" s="89" t="s">
        <v>1361</v>
      </c>
      <c r="B2230" s="155" t="s">
        <v>681</v>
      </c>
      <c r="C2230" s="90" t="s">
        <v>59</v>
      </c>
      <c r="D2230" s="90" t="s">
        <v>59</v>
      </c>
      <c r="E2230" s="126" t="s">
        <v>211</v>
      </c>
      <c r="F2230" s="90" t="s">
        <v>4962</v>
      </c>
      <c r="G2230" s="93" t="s">
        <v>52</v>
      </c>
      <c r="H2230" s="155"/>
      <c r="I2230" s="93">
        <v>1</v>
      </c>
      <c r="J2230" s="90" t="s">
        <v>62</v>
      </c>
      <c r="K2230" s="93" t="s">
        <v>63</v>
      </c>
      <c r="L2230" s="190">
        <v>44300</v>
      </c>
      <c r="M2230" s="190">
        <v>44300</v>
      </c>
      <c r="N2230" s="127">
        <v>44300</v>
      </c>
      <c r="O2230" s="127">
        <v>44300</v>
      </c>
      <c r="P2230" s="174" t="s">
        <v>4963</v>
      </c>
      <c r="Q2230" s="96"/>
      <c r="R2230" s="90" t="s">
        <v>381</v>
      </c>
      <c r="S2230" s="90"/>
      <c r="T2230" s="95" t="s">
        <v>75</v>
      </c>
      <c r="U2230" s="90"/>
    </row>
    <row r="2231" spans="1:21" ht="66" hidden="1" customHeight="1" x14ac:dyDescent="0.25">
      <c r="A2231" s="113" t="s">
        <v>662</v>
      </c>
      <c r="B2231" s="90" t="s">
        <v>663</v>
      </c>
      <c r="C2231" s="155" t="s">
        <v>4964</v>
      </c>
      <c r="D2231" s="155" t="s">
        <v>4964</v>
      </c>
      <c r="E2231" s="157" t="s">
        <v>4965</v>
      </c>
      <c r="F2231" s="90" t="s">
        <v>401</v>
      </c>
      <c r="G2231" s="93" t="s">
        <v>52</v>
      </c>
      <c r="H2231" s="90"/>
      <c r="I2231" s="93">
        <v>1</v>
      </c>
      <c r="J2231" s="90" t="s">
        <v>54</v>
      </c>
      <c r="K2231" s="93" t="s">
        <v>55</v>
      </c>
      <c r="L2231" s="190">
        <v>44336</v>
      </c>
      <c r="M2231" s="190">
        <v>44377</v>
      </c>
      <c r="N2231" s="127">
        <v>44326</v>
      </c>
      <c r="O2231" s="127">
        <v>44350</v>
      </c>
      <c r="P2231" s="174" t="s">
        <v>4966</v>
      </c>
      <c r="Q2231" s="92"/>
      <c r="R2231" s="90" t="s">
        <v>4775</v>
      </c>
      <c r="S2231" s="90"/>
      <c r="T2231" s="95" t="s">
        <v>75</v>
      </c>
      <c r="U2231" s="90"/>
    </row>
    <row r="2232" spans="1:21" ht="66" hidden="1" customHeight="1" x14ac:dyDescent="0.25">
      <c r="A2232" s="113" t="s">
        <v>2757</v>
      </c>
      <c r="B2232" s="90" t="s">
        <v>2758</v>
      </c>
      <c r="C2232" s="155" t="s">
        <v>4967</v>
      </c>
      <c r="D2232" s="155" t="s">
        <v>4967</v>
      </c>
      <c r="E2232" s="157" t="s">
        <v>4968</v>
      </c>
      <c r="F2232" s="90" t="s">
        <v>1999</v>
      </c>
      <c r="G2232" s="93" t="s">
        <v>52</v>
      </c>
      <c r="H2232" s="90"/>
      <c r="I2232" s="93">
        <v>1</v>
      </c>
      <c r="J2232" s="90" t="s">
        <v>54</v>
      </c>
      <c r="K2232" s="93" t="s">
        <v>55</v>
      </c>
      <c r="L2232" s="190">
        <v>44330</v>
      </c>
      <c r="M2232" s="190">
        <v>44337</v>
      </c>
      <c r="N2232" s="127">
        <v>44328</v>
      </c>
      <c r="O2232" s="127">
        <v>44332</v>
      </c>
      <c r="P2232" s="174" t="s">
        <v>4969</v>
      </c>
      <c r="Q2232" s="92"/>
      <c r="R2232" s="90" t="s">
        <v>4970</v>
      </c>
      <c r="S2232" s="90"/>
      <c r="T2232" s="95" t="s">
        <v>66</v>
      </c>
      <c r="U2232" s="90"/>
    </row>
    <row r="2233" spans="1:21" ht="66" hidden="1" customHeight="1" x14ac:dyDescent="0.25">
      <c r="A2233" s="113" t="s">
        <v>2757</v>
      </c>
      <c r="B2233" s="90" t="s">
        <v>2758</v>
      </c>
      <c r="C2233" s="155" t="s">
        <v>4971</v>
      </c>
      <c r="D2233" s="155" t="s">
        <v>4971</v>
      </c>
      <c r="E2233" s="157" t="s">
        <v>4972</v>
      </c>
      <c r="F2233" s="90" t="s">
        <v>2368</v>
      </c>
      <c r="G2233" s="93" t="s">
        <v>52</v>
      </c>
      <c r="H2233" s="90"/>
      <c r="I2233" s="93">
        <v>1</v>
      </c>
      <c r="J2233" s="90" t="s">
        <v>54</v>
      </c>
      <c r="K2233" s="93" t="s">
        <v>55</v>
      </c>
      <c r="L2233" s="190">
        <v>44372</v>
      </c>
      <c r="M2233" s="190">
        <v>44373</v>
      </c>
      <c r="N2233" s="127">
        <v>44373</v>
      </c>
      <c r="O2233" s="127">
        <v>44377</v>
      </c>
      <c r="P2233" s="174" t="s">
        <v>4973</v>
      </c>
      <c r="Q2233" s="92"/>
      <c r="R2233" s="90" t="s">
        <v>4974</v>
      </c>
      <c r="S2233" s="90"/>
      <c r="T2233" s="95" t="s">
        <v>75</v>
      </c>
      <c r="U2233" s="90"/>
    </row>
    <row r="2234" spans="1:21" ht="66" hidden="1" customHeight="1" x14ac:dyDescent="0.25">
      <c r="A2234" s="113" t="s">
        <v>2625</v>
      </c>
      <c r="B2234" s="90" t="s">
        <v>2626</v>
      </c>
      <c r="C2234" s="155" t="s">
        <v>4975</v>
      </c>
      <c r="D2234" s="155" t="s">
        <v>4975</v>
      </c>
      <c r="E2234" s="157" t="s">
        <v>4976</v>
      </c>
      <c r="F2234" s="90" t="s">
        <v>320</v>
      </c>
      <c r="G2234" s="93" t="s">
        <v>52</v>
      </c>
      <c r="H2234" s="90"/>
      <c r="I2234" s="93">
        <v>1</v>
      </c>
      <c r="J2234" s="90" t="s">
        <v>54</v>
      </c>
      <c r="K2234" s="93" t="s">
        <v>55</v>
      </c>
      <c r="L2234" s="190">
        <v>44323</v>
      </c>
      <c r="M2234" s="190">
        <v>44325</v>
      </c>
      <c r="N2234" s="127">
        <v>44315</v>
      </c>
      <c r="O2234" s="127">
        <v>44315</v>
      </c>
      <c r="P2234" s="174" t="s">
        <v>4977</v>
      </c>
      <c r="Q2234" s="92"/>
      <c r="R2234" s="90" t="s">
        <v>4978</v>
      </c>
      <c r="S2234" s="90"/>
      <c r="T2234" s="95" t="s">
        <v>75</v>
      </c>
      <c r="U2234" s="90"/>
    </row>
    <row r="2235" spans="1:21" ht="66" hidden="1" customHeight="1" x14ac:dyDescent="0.25">
      <c r="A2235" s="89" t="s">
        <v>10005</v>
      </c>
      <c r="B2235" s="90" t="s">
        <v>10006</v>
      </c>
      <c r="C2235" s="155" t="s">
        <v>59</v>
      </c>
      <c r="D2235" s="155" t="s">
        <v>59</v>
      </c>
      <c r="E2235" s="157" t="s">
        <v>4979</v>
      </c>
      <c r="F2235" s="90" t="s">
        <v>1638</v>
      </c>
      <c r="G2235" s="93" t="s">
        <v>52</v>
      </c>
      <c r="H2235" s="90"/>
      <c r="I2235" s="93">
        <v>1</v>
      </c>
      <c r="J2235" s="90" t="s">
        <v>54</v>
      </c>
      <c r="K2235" s="93" t="s">
        <v>55</v>
      </c>
      <c r="L2235" s="190">
        <v>44303</v>
      </c>
      <c r="M2235" s="190">
        <v>44303</v>
      </c>
      <c r="N2235" s="127">
        <v>44303</v>
      </c>
      <c r="O2235" s="127">
        <v>44303</v>
      </c>
      <c r="P2235" s="174" t="s">
        <v>4980</v>
      </c>
      <c r="Q2235" s="92"/>
      <c r="R2235" s="90" t="s">
        <v>1469</v>
      </c>
      <c r="S2235" s="90"/>
      <c r="T2235" s="95" t="s">
        <v>75</v>
      </c>
      <c r="U2235" s="90"/>
    </row>
    <row r="2236" spans="1:21" ht="66" hidden="1" customHeight="1" x14ac:dyDescent="0.25">
      <c r="A2236" s="113" t="s">
        <v>67</v>
      </c>
      <c r="B2236" s="90" t="s">
        <v>68</v>
      </c>
      <c r="C2236" s="155" t="s">
        <v>4981</v>
      </c>
      <c r="D2236" s="155" t="s">
        <v>4981</v>
      </c>
      <c r="E2236" s="157" t="s">
        <v>70</v>
      </c>
      <c r="F2236" s="90" t="s">
        <v>71</v>
      </c>
      <c r="G2236" s="93" t="s">
        <v>52</v>
      </c>
      <c r="H2236" s="90"/>
      <c r="I2236" s="93">
        <v>1</v>
      </c>
      <c r="J2236" s="90" t="s">
        <v>72</v>
      </c>
      <c r="K2236" s="93" t="s">
        <v>55</v>
      </c>
      <c r="L2236" s="190">
        <v>44531</v>
      </c>
      <c r="M2236" s="190">
        <v>44591</v>
      </c>
      <c r="N2236" s="127">
        <v>44570</v>
      </c>
      <c r="O2236" s="127">
        <v>44576</v>
      </c>
      <c r="P2236" s="174" t="s">
        <v>4982</v>
      </c>
      <c r="Q2236" s="92"/>
      <c r="R2236" s="90" t="s">
        <v>4983</v>
      </c>
      <c r="S2236" s="90"/>
      <c r="T2236" s="95" t="s">
        <v>110</v>
      </c>
      <c r="U2236" s="90"/>
    </row>
    <row r="2237" spans="1:21" ht="66" hidden="1" customHeight="1" x14ac:dyDescent="0.25">
      <c r="A2237" s="113" t="s">
        <v>10007</v>
      </c>
      <c r="B2237" s="90" t="s">
        <v>2296</v>
      </c>
      <c r="C2237" s="155" t="s">
        <v>59</v>
      </c>
      <c r="D2237" s="155" t="s">
        <v>59</v>
      </c>
      <c r="E2237" s="157" t="s">
        <v>211</v>
      </c>
      <c r="F2237" s="90" t="s">
        <v>51</v>
      </c>
      <c r="G2237" s="93" t="s">
        <v>52</v>
      </c>
      <c r="H2237" s="90"/>
      <c r="I2237" s="93">
        <v>1</v>
      </c>
      <c r="J2237" s="90" t="s">
        <v>62</v>
      </c>
      <c r="K2237" s="93" t="s">
        <v>63</v>
      </c>
      <c r="L2237" s="190">
        <v>44308</v>
      </c>
      <c r="M2237" s="190">
        <v>44308</v>
      </c>
      <c r="N2237" s="127">
        <v>44308</v>
      </c>
      <c r="O2237" s="127">
        <v>44308</v>
      </c>
      <c r="P2237" s="174" t="s">
        <v>4984</v>
      </c>
      <c r="Q2237" s="92"/>
      <c r="R2237" s="90" t="s">
        <v>197</v>
      </c>
      <c r="S2237" s="90"/>
      <c r="T2237" s="95"/>
      <c r="U2237" s="90" t="s">
        <v>58</v>
      </c>
    </row>
    <row r="2238" spans="1:21" ht="66" hidden="1" customHeight="1" x14ac:dyDescent="0.25">
      <c r="A2238" s="89" t="s">
        <v>1361</v>
      </c>
      <c r="B2238" s="155" t="s">
        <v>681</v>
      </c>
      <c r="C2238" s="155" t="s">
        <v>4985</v>
      </c>
      <c r="D2238" s="155" t="s">
        <v>4985</v>
      </c>
      <c r="E2238" s="157" t="s">
        <v>4986</v>
      </c>
      <c r="F2238" s="90" t="s">
        <v>401</v>
      </c>
      <c r="G2238" s="93" t="s">
        <v>52</v>
      </c>
      <c r="H2238" s="90"/>
      <c r="I2238" s="93">
        <v>1</v>
      </c>
      <c r="J2238" s="90" t="s">
        <v>54</v>
      </c>
      <c r="K2238" s="93" t="s">
        <v>55</v>
      </c>
      <c r="L2238" s="190">
        <v>44329</v>
      </c>
      <c r="M2238" s="190">
        <v>44329</v>
      </c>
      <c r="N2238" s="127">
        <v>44335</v>
      </c>
      <c r="O2238" s="127">
        <v>44336</v>
      </c>
      <c r="P2238" s="174" t="s">
        <v>4987</v>
      </c>
      <c r="Q2238" s="92"/>
      <c r="R2238" s="90" t="s">
        <v>4988</v>
      </c>
      <c r="S2238" s="90"/>
      <c r="T2238" s="95"/>
      <c r="U2238" s="90" t="s">
        <v>58</v>
      </c>
    </row>
    <row r="2239" spans="1:21" ht="66" hidden="1" customHeight="1" x14ac:dyDescent="0.25">
      <c r="A2239" s="89" t="s">
        <v>1361</v>
      </c>
      <c r="B2239" s="155" t="s">
        <v>681</v>
      </c>
      <c r="C2239" s="155" t="s">
        <v>4989</v>
      </c>
      <c r="D2239" s="155" t="s">
        <v>4989</v>
      </c>
      <c r="E2239" s="157" t="s">
        <v>4990</v>
      </c>
      <c r="F2239" s="90" t="s">
        <v>4991</v>
      </c>
      <c r="G2239" s="93" t="s">
        <v>52</v>
      </c>
      <c r="H2239" s="90"/>
      <c r="I2239" s="93">
        <v>1</v>
      </c>
      <c r="J2239" s="90" t="s">
        <v>54</v>
      </c>
      <c r="K2239" s="93" t="s">
        <v>55</v>
      </c>
      <c r="L2239" s="190">
        <v>44329</v>
      </c>
      <c r="M2239" s="190">
        <v>44336</v>
      </c>
      <c r="N2239" s="127">
        <v>44335</v>
      </c>
      <c r="O2239" s="127">
        <v>44336</v>
      </c>
      <c r="P2239" s="174" t="s">
        <v>4992</v>
      </c>
      <c r="Q2239" s="92"/>
      <c r="R2239" s="90" t="s">
        <v>4988</v>
      </c>
      <c r="S2239" s="90"/>
      <c r="T2239" s="95"/>
      <c r="U2239" s="90" t="s">
        <v>58</v>
      </c>
    </row>
    <row r="2240" spans="1:21" ht="66" hidden="1" customHeight="1" x14ac:dyDescent="0.25">
      <c r="A2240" s="89" t="s">
        <v>10005</v>
      </c>
      <c r="B2240" s="90" t="s">
        <v>10006</v>
      </c>
      <c r="C2240" s="155" t="s">
        <v>4993</v>
      </c>
      <c r="D2240" s="155" t="s">
        <v>4993</v>
      </c>
      <c r="E2240" s="157" t="s">
        <v>4994</v>
      </c>
      <c r="F2240" s="90" t="s">
        <v>2137</v>
      </c>
      <c r="G2240" s="93" t="s">
        <v>52</v>
      </c>
      <c r="H2240" s="90"/>
      <c r="I2240" s="93">
        <v>1</v>
      </c>
      <c r="J2240" s="90" t="s">
        <v>54</v>
      </c>
      <c r="K2240" s="93" t="s">
        <v>55</v>
      </c>
      <c r="L2240" s="190">
        <v>44322</v>
      </c>
      <c r="M2240" s="190">
        <v>44323</v>
      </c>
      <c r="N2240" s="127">
        <v>44320</v>
      </c>
      <c r="O2240" s="127">
        <v>44320</v>
      </c>
      <c r="P2240" s="174" t="s">
        <v>4995</v>
      </c>
      <c r="Q2240" s="92"/>
      <c r="R2240" s="90" t="s">
        <v>2163</v>
      </c>
      <c r="S2240" s="90"/>
      <c r="T2240" s="95" t="s">
        <v>75</v>
      </c>
      <c r="U2240" s="90"/>
    </row>
    <row r="2241" spans="1:23" ht="66" hidden="1" customHeight="1" x14ac:dyDescent="0.25">
      <c r="A2241" s="113" t="s">
        <v>662</v>
      </c>
      <c r="B2241" s="90" t="s">
        <v>663</v>
      </c>
      <c r="C2241" s="155" t="s">
        <v>4996</v>
      </c>
      <c r="D2241" s="155" t="s">
        <v>4996</v>
      </c>
      <c r="E2241" s="157" t="s">
        <v>4997</v>
      </c>
      <c r="F2241" s="90" t="s">
        <v>4998</v>
      </c>
      <c r="G2241" s="93" t="s">
        <v>52</v>
      </c>
      <c r="H2241" s="90"/>
      <c r="I2241" s="93">
        <v>1</v>
      </c>
      <c r="J2241" s="90" t="s">
        <v>54</v>
      </c>
      <c r="K2241" s="93" t="s">
        <v>55</v>
      </c>
      <c r="L2241" s="190">
        <v>44326</v>
      </c>
      <c r="M2241" s="190">
        <v>44327</v>
      </c>
      <c r="N2241" s="127">
        <v>44324</v>
      </c>
      <c r="O2241" s="127">
        <v>44324</v>
      </c>
      <c r="P2241" s="174" t="s">
        <v>4999</v>
      </c>
      <c r="Q2241" s="92" t="s">
        <v>5000</v>
      </c>
      <c r="R2241" s="90" t="s">
        <v>5001</v>
      </c>
      <c r="S2241" s="90"/>
      <c r="T2241" s="95" t="s">
        <v>75</v>
      </c>
      <c r="U2241" s="90"/>
    </row>
    <row r="2242" spans="1:23" ht="66" hidden="1" customHeight="1" x14ac:dyDescent="0.25">
      <c r="A2242" s="113" t="s">
        <v>662</v>
      </c>
      <c r="B2242" s="90" t="s">
        <v>663</v>
      </c>
      <c r="C2242" s="155" t="s">
        <v>4996</v>
      </c>
      <c r="D2242" s="155" t="s">
        <v>4996</v>
      </c>
      <c r="E2242" s="157" t="s">
        <v>4997</v>
      </c>
      <c r="F2242" s="90" t="s">
        <v>4998</v>
      </c>
      <c r="G2242" s="93" t="s">
        <v>52</v>
      </c>
      <c r="H2242" s="90"/>
      <c r="I2242" s="93">
        <v>1</v>
      </c>
      <c r="J2242" s="90" t="s">
        <v>54</v>
      </c>
      <c r="K2242" s="93" t="s">
        <v>55</v>
      </c>
      <c r="L2242" s="190">
        <v>44329</v>
      </c>
      <c r="M2242" s="190">
        <v>44329</v>
      </c>
      <c r="N2242" s="127">
        <v>44329</v>
      </c>
      <c r="O2242" s="127">
        <v>44329</v>
      </c>
      <c r="P2242" s="174" t="s">
        <v>4999</v>
      </c>
      <c r="Q2242" s="92"/>
      <c r="R2242" s="90" t="s">
        <v>5002</v>
      </c>
      <c r="S2242" s="90"/>
      <c r="T2242" s="95" t="s">
        <v>75</v>
      </c>
      <c r="U2242" s="90"/>
    </row>
    <row r="2243" spans="1:23" ht="66" hidden="1" customHeight="1" x14ac:dyDescent="0.25">
      <c r="A2243" s="113" t="s">
        <v>1748</v>
      </c>
      <c r="B2243" s="90" t="s">
        <v>5003</v>
      </c>
      <c r="C2243" s="155" t="s">
        <v>5004</v>
      </c>
      <c r="D2243" s="155" t="s">
        <v>5005</v>
      </c>
      <c r="E2243" s="157" t="s">
        <v>5006</v>
      </c>
      <c r="F2243" s="90" t="s">
        <v>107</v>
      </c>
      <c r="G2243" s="93" t="s">
        <v>172</v>
      </c>
      <c r="H2243" s="90"/>
      <c r="I2243" s="93">
        <v>1</v>
      </c>
      <c r="J2243" s="90" t="s">
        <v>72</v>
      </c>
      <c r="K2243" s="93" t="s">
        <v>55</v>
      </c>
      <c r="L2243" s="190">
        <v>44287</v>
      </c>
      <c r="M2243" s="190">
        <f t="shared" ref="M2243:M2248" si="33">EOMONTH(L2243,0)</f>
        <v>44316</v>
      </c>
      <c r="N2243" s="127">
        <v>44315</v>
      </c>
      <c r="O2243" s="127">
        <v>44315</v>
      </c>
      <c r="P2243" s="174" t="s">
        <v>5007</v>
      </c>
      <c r="Q2243" s="92"/>
      <c r="R2243" s="90" t="s">
        <v>1799</v>
      </c>
      <c r="S2243" s="90"/>
      <c r="T2243" s="95" t="s">
        <v>66</v>
      </c>
      <c r="U2243" s="90"/>
    </row>
    <row r="2244" spans="1:23" ht="66" hidden="1" customHeight="1" x14ac:dyDescent="0.25">
      <c r="A2244" s="113" t="s">
        <v>1748</v>
      </c>
      <c r="B2244" s="90" t="s">
        <v>10031</v>
      </c>
      <c r="C2244" s="155" t="s">
        <v>5004</v>
      </c>
      <c r="D2244" s="155" t="s">
        <v>5005</v>
      </c>
      <c r="E2244" s="157" t="s">
        <v>5006</v>
      </c>
      <c r="F2244" s="90" t="s">
        <v>107</v>
      </c>
      <c r="G2244" s="93" t="s">
        <v>172</v>
      </c>
      <c r="H2244" s="90"/>
      <c r="I2244" s="93">
        <v>1</v>
      </c>
      <c r="J2244" s="90" t="s">
        <v>72</v>
      </c>
      <c r="K2244" s="93" t="s">
        <v>55</v>
      </c>
      <c r="L2244" s="190">
        <v>44287</v>
      </c>
      <c r="M2244" s="190">
        <f t="shared" si="33"/>
        <v>44316</v>
      </c>
      <c r="N2244" s="127">
        <v>44306</v>
      </c>
      <c r="O2244" s="127">
        <v>44306</v>
      </c>
      <c r="P2244" s="174" t="s">
        <v>5007</v>
      </c>
      <c r="Q2244" s="92"/>
      <c r="R2244" s="90" t="s">
        <v>5009</v>
      </c>
      <c r="S2244" s="90"/>
      <c r="T2244" s="95" t="s">
        <v>66</v>
      </c>
      <c r="U2244" s="90"/>
    </row>
    <row r="2245" spans="1:23" ht="66" hidden="1" customHeight="1" x14ac:dyDescent="0.25">
      <c r="A2245" s="113" t="s">
        <v>1748</v>
      </c>
      <c r="B2245" s="90" t="s">
        <v>5003</v>
      </c>
      <c r="C2245" s="155" t="s">
        <v>5004</v>
      </c>
      <c r="D2245" s="155" t="s">
        <v>5010</v>
      </c>
      <c r="E2245" s="157" t="s">
        <v>5006</v>
      </c>
      <c r="F2245" s="90" t="s">
        <v>107</v>
      </c>
      <c r="G2245" s="93" t="s">
        <v>172</v>
      </c>
      <c r="H2245" s="90"/>
      <c r="I2245" s="93">
        <v>1</v>
      </c>
      <c r="J2245" s="90" t="s">
        <v>72</v>
      </c>
      <c r="K2245" s="93" t="s">
        <v>55</v>
      </c>
      <c r="L2245" s="114">
        <v>44470</v>
      </c>
      <c r="M2245" s="190">
        <f t="shared" si="33"/>
        <v>44500</v>
      </c>
      <c r="N2245" s="94">
        <v>44473</v>
      </c>
      <c r="O2245" s="114">
        <v>44482</v>
      </c>
      <c r="P2245" s="96" t="s">
        <v>1918</v>
      </c>
      <c r="Q2245" s="92"/>
      <c r="R2245" s="90" t="s">
        <v>1919</v>
      </c>
      <c r="S2245" s="90"/>
      <c r="T2245" s="95" t="s">
        <v>66</v>
      </c>
      <c r="U2245" s="90"/>
    </row>
    <row r="2246" spans="1:23" ht="66" hidden="1" customHeight="1" x14ac:dyDescent="0.25">
      <c r="A2246" s="113" t="s">
        <v>1748</v>
      </c>
      <c r="B2246" s="90" t="s">
        <v>10031</v>
      </c>
      <c r="C2246" s="155" t="s">
        <v>5004</v>
      </c>
      <c r="D2246" s="155" t="s">
        <v>5010</v>
      </c>
      <c r="E2246" s="157" t="s">
        <v>5006</v>
      </c>
      <c r="F2246" s="90" t="s">
        <v>107</v>
      </c>
      <c r="G2246" s="93" t="s">
        <v>172</v>
      </c>
      <c r="H2246" s="90"/>
      <c r="I2246" s="93">
        <v>1</v>
      </c>
      <c r="J2246" s="90" t="s">
        <v>72</v>
      </c>
      <c r="K2246" s="93" t="s">
        <v>55</v>
      </c>
      <c r="L2246" s="114">
        <v>44470</v>
      </c>
      <c r="M2246" s="190">
        <f t="shared" si="33"/>
        <v>44500</v>
      </c>
      <c r="N2246" s="127">
        <v>44475</v>
      </c>
      <c r="O2246" s="114">
        <v>44482</v>
      </c>
      <c r="P2246" s="174" t="s">
        <v>5011</v>
      </c>
      <c r="Q2246" s="92"/>
      <c r="R2246" s="90" t="s">
        <v>1815</v>
      </c>
      <c r="S2246" s="90"/>
      <c r="T2246" s="95" t="s">
        <v>66</v>
      </c>
      <c r="U2246" s="90"/>
    </row>
    <row r="2247" spans="1:23" ht="66" hidden="1" customHeight="1" x14ac:dyDescent="0.25">
      <c r="A2247" s="113" t="s">
        <v>1748</v>
      </c>
      <c r="B2247" s="90" t="s">
        <v>5003</v>
      </c>
      <c r="C2247" s="155" t="s">
        <v>5004</v>
      </c>
      <c r="D2247" s="155" t="s">
        <v>5012</v>
      </c>
      <c r="E2247" s="157" t="s">
        <v>5006</v>
      </c>
      <c r="F2247" s="90" t="s">
        <v>107</v>
      </c>
      <c r="G2247" s="93" t="s">
        <v>172</v>
      </c>
      <c r="H2247" s="90"/>
      <c r="I2247" s="93">
        <v>1</v>
      </c>
      <c r="J2247" s="90" t="s">
        <v>72</v>
      </c>
      <c r="K2247" s="93" t="s">
        <v>55</v>
      </c>
      <c r="L2247" s="114">
        <v>44531</v>
      </c>
      <c r="M2247" s="114">
        <f t="shared" si="33"/>
        <v>44561</v>
      </c>
      <c r="N2247" s="114" t="s">
        <v>496</v>
      </c>
      <c r="O2247" s="114" t="s">
        <v>496</v>
      </c>
      <c r="P2247" s="174"/>
      <c r="Q2247" s="92"/>
      <c r="R2247" s="90"/>
      <c r="S2247" s="90"/>
      <c r="T2247" s="95"/>
      <c r="U2247" s="90"/>
    </row>
    <row r="2248" spans="1:23" ht="66" hidden="1" customHeight="1" x14ac:dyDescent="0.25">
      <c r="A2248" s="113" t="s">
        <v>1748</v>
      </c>
      <c r="B2248" s="90" t="s">
        <v>10031</v>
      </c>
      <c r="C2248" s="155" t="s">
        <v>5004</v>
      </c>
      <c r="D2248" s="155" t="s">
        <v>5012</v>
      </c>
      <c r="E2248" s="157" t="s">
        <v>5006</v>
      </c>
      <c r="F2248" s="90" t="s">
        <v>107</v>
      </c>
      <c r="G2248" s="93" t="s">
        <v>172</v>
      </c>
      <c r="H2248" s="90"/>
      <c r="I2248" s="93">
        <v>1</v>
      </c>
      <c r="J2248" s="90" t="s">
        <v>72</v>
      </c>
      <c r="K2248" s="93" t="s">
        <v>55</v>
      </c>
      <c r="L2248" s="114">
        <v>44531</v>
      </c>
      <c r="M2248" s="114">
        <f t="shared" si="33"/>
        <v>44561</v>
      </c>
      <c r="N2248" s="114" t="s">
        <v>496</v>
      </c>
      <c r="O2248" s="114" t="s">
        <v>496</v>
      </c>
      <c r="P2248" s="174"/>
      <c r="Q2248" s="92"/>
      <c r="R2248" s="90"/>
      <c r="S2248" s="90"/>
      <c r="T2248" s="95"/>
      <c r="U2248" s="90"/>
    </row>
    <row r="2249" spans="1:23" ht="66" hidden="1" customHeight="1" x14ac:dyDescent="0.25">
      <c r="A2249" s="113" t="s">
        <v>1748</v>
      </c>
      <c r="B2249" s="90" t="s">
        <v>5003</v>
      </c>
      <c r="C2249" s="155" t="s">
        <v>5004</v>
      </c>
      <c r="D2249" s="155" t="s">
        <v>5013</v>
      </c>
      <c r="E2249" s="157" t="s">
        <v>5006</v>
      </c>
      <c r="F2249" s="90" t="s">
        <v>107</v>
      </c>
      <c r="G2249" s="93" t="s">
        <v>172</v>
      </c>
      <c r="H2249" s="90"/>
      <c r="I2249" s="93">
        <v>1</v>
      </c>
      <c r="J2249" s="90" t="s">
        <v>72</v>
      </c>
      <c r="K2249" s="93" t="s">
        <v>55</v>
      </c>
      <c r="L2249" s="114">
        <v>44562</v>
      </c>
      <c r="M2249" s="114">
        <v>44620</v>
      </c>
      <c r="N2249" s="114">
        <v>44580</v>
      </c>
      <c r="O2249" s="114">
        <v>44610</v>
      </c>
      <c r="P2249" s="96" t="s">
        <v>5014</v>
      </c>
      <c r="Q2249" s="96"/>
      <c r="R2249" s="90" t="s">
        <v>1870</v>
      </c>
      <c r="S2249" s="90"/>
      <c r="T2249" s="95" t="s">
        <v>66</v>
      </c>
      <c r="U2249" s="90"/>
    </row>
    <row r="2250" spans="1:23" ht="66" hidden="1" customHeight="1" x14ac:dyDescent="0.25">
      <c r="A2250" s="113" t="s">
        <v>1748</v>
      </c>
      <c r="B2250" s="90" t="s">
        <v>10031</v>
      </c>
      <c r="C2250" s="155" t="s">
        <v>5004</v>
      </c>
      <c r="D2250" s="155" t="s">
        <v>5013</v>
      </c>
      <c r="E2250" s="157" t="s">
        <v>5006</v>
      </c>
      <c r="F2250" s="90" t="s">
        <v>107</v>
      </c>
      <c r="G2250" s="93" t="s">
        <v>172</v>
      </c>
      <c r="H2250" s="90"/>
      <c r="I2250" s="93">
        <v>1</v>
      </c>
      <c r="J2250" s="90" t="s">
        <v>72</v>
      </c>
      <c r="K2250" s="93" t="s">
        <v>55</v>
      </c>
      <c r="L2250" s="114">
        <v>44562</v>
      </c>
      <c r="M2250" s="114">
        <v>44620</v>
      </c>
      <c r="N2250" s="114">
        <v>44620</v>
      </c>
      <c r="O2250" s="114">
        <v>44620</v>
      </c>
      <c r="P2250" s="174" t="s">
        <v>5015</v>
      </c>
      <c r="Q2250" s="92" t="s">
        <v>5016</v>
      </c>
      <c r="R2250" s="90" t="s">
        <v>5017</v>
      </c>
      <c r="S2250" s="90"/>
      <c r="T2250" s="95" t="s">
        <v>66</v>
      </c>
      <c r="U2250" s="90"/>
    </row>
    <row r="2251" spans="1:23" s="175" customFormat="1" ht="66" hidden="1" customHeight="1" x14ac:dyDescent="0.25">
      <c r="A2251" s="113" t="s">
        <v>1748</v>
      </c>
      <c r="B2251" s="90" t="s">
        <v>1848</v>
      </c>
      <c r="C2251" s="90" t="s">
        <v>5018</v>
      </c>
      <c r="D2251" s="90" t="s">
        <v>5018</v>
      </c>
      <c r="E2251" s="92" t="s">
        <v>5019</v>
      </c>
      <c r="F2251" s="155" t="s">
        <v>5020</v>
      </c>
      <c r="G2251" s="158" t="s">
        <v>52</v>
      </c>
      <c r="H2251" s="155"/>
      <c r="I2251" s="158">
        <v>1</v>
      </c>
      <c r="J2251" s="155" t="s">
        <v>54</v>
      </c>
      <c r="K2251" s="158" t="s">
        <v>55</v>
      </c>
      <c r="L2251" s="114">
        <v>44312</v>
      </c>
      <c r="M2251" s="114">
        <v>44312</v>
      </c>
      <c r="N2251" s="114">
        <v>44312</v>
      </c>
      <c r="O2251" s="114">
        <v>44312</v>
      </c>
      <c r="P2251" s="211" t="s">
        <v>5021</v>
      </c>
      <c r="Q2251" s="157"/>
      <c r="R2251" s="155" t="s">
        <v>1799</v>
      </c>
      <c r="S2251" s="155"/>
      <c r="T2251" s="159" t="s">
        <v>66</v>
      </c>
      <c r="U2251" s="155"/>
      <c r="V2251" s="160"/>
    </row>
    <row r="2252" spans="1:23" s="175" customFormat="1" ht="66" hidden="1" customHeight="1" x14ac:dyDescent="0.25">
      <c r="A2252" s="89" t="s">
        <v>4079</v>
      </c>
      <c r="B2252" s="90" t="s">
        <v>4080</v>
      </c>
      <c r="C2252" s="90" t="s">
        <v>59</v>
      </c>
      <c r="D2252" s="90" t="s">
        <v>59</v>
      </c>
      <c r="E2252" s="92" t="s">
        <v>5022</v>
      </c>
      <c r="F2252" s="90" t="s">
        <v>4308</v>
      </c>
      <c r="G2252" s="158" t="s">
        <v>52</v>
      </c>
      <c r="H2252" s="155"/>
      <c r="I2252" s="158">
        <v>1</v>
      </c>
      <c r="J2252" s="155" t="s">
        <v>62</v>
      </c>
      <c r="K2252" s="158" t="s">
        <v>63</v>
      </c>
      <c r="L2252" s="114">
        <v>44315</v>
      </c>
      <c r="M2252" s="114">
        <v>44315</v>
      </c>
      <c r="N2252" s="114">
        <v>44315</v>
      </c>
      <c r="O2252" s="114">
        <v>44315</v>
      </c>
      <c r="P2252" s="211" t="s">
        <v>5023</v>
      </c>
      <c r="Q2252" s="157"/>
      <c r="R2252" s="155" t="s">
        <v>5024</v>
      </c>
      <c r="S2252" s="155"/>
      <c r="T2252" s="159" t="s">
        <v>66</v>
      </c>
      <c r="U2252" s="155"/>
      <c r="V2252" s="160"/>
    </row>
    <row r="2253" spans="1:23" s="175" customFormat="1" ht="66" hidden="1" customHeight="1" x14ac:dyDescent="0.25">
      <c r="A2253" s="89" t="s">
        <v>1361</v>
      </c>
      <c r="B2253" s="155" t="s">
        <v>681</v>
      </c>
      <c r="C2253" s="90" t="s">
        <v>59</v>
      </c>
      <c r="D2253" s="90" t="s">
        <v>59</v>
      </c>
      <c r="E2253" s="92" t="s">
        <v>211</v>
      </c>
      <c r="F2253" s="155" t="s">
        <v>5025</v>
      </c>
      <c r="G2253" s="158" t="s">
        <v>52</v>
      </c>
      <c r="H2253" s="155"/>
      <c r="I2253" s="158">
        <v>1</v>
      </c>
      <c r="J2253" s="155" t="s">
        <v>62</v>
      </c>
      <c r="K2253" s="158" t="s">
        <v>55</v>
      </c>
      <c r="L2253" s="114">
        <v>44306</v>
      </c>
      <c r="M2253" s="114">
        <v>44306</v>
      </c>
      <c r="N2253" s="114">
        <v>44306</v>
      </c>
      <c r="O2253" s="114">
        <v>44306</v>
      </c>
      <c r="P2253" s="211" t="s">
        <v>5026</v>
      </c>
      <c r="Q2253" s="157"/>
      <c r="R2253" s="155" t="s">
        <v>5027</v>
      </c>
      <c r="S2253" s="155"/>
      <c r="T2253" s="159" t="s">
        <v>75</v>
      </c>
      <c r="U2253" s="155"/>
      <c r="V2253" s="160"/>
    </row>
    <row r="2254" spans="1:23" s="175" customFormat="1" ht="66" hidden="1" customHeight="1" x14ac:dyDescent="0.25">
      <c r="A2254" s="113" t="s">
        <v>2757</v>
      </c>
      <c r="B2254" s="90" t="s">
        <v>2758</v>
      </c>
      <c r="C2254" s="90" t="s">
        <v>5028</v>
      </c>
      <c r="D2254" s="90" t="s">
        <v>5028</v>
      </c>
      <c r="E2254" s="92" t="s">
        <v>5029</v>
      </c>
      <c r="F2254" s="155" t="s">
        <v>401</v>
      </c>
      <c r="G2254" s="158" t="s">
        <v>52</v>
      </c>
      <c r="H2254" s="155"/>
      <c r="I2254" s="158">
        <v>1</v>
      </c>
      <c r="J2254" s="155" t="s">
        <v>54</v>
      </c>
      <c r="K2254" s="158" t="s">
        <v>55</v>
      </c>
      <c r="L2254" s="114">
        <v>44315</v>
      </c>
      <c r="M2254" s="190">
        <v>44315</v>
      </c>
      <c r="N2254" s="114">
        <v>44315</v>
      </c>
      <c r="O2254" s="114">
        <v>44315</v>
      </c>
      <c r="P2254" s="211" t="s">
        <v>5030</v>
      </c>
      <c r="Q2254" s="157"/>
      <c r="R2254" s="155"/>
      <c r="S2254" s="155"/>
      <c r="T2254" s="159"/>
      <c r="U2254" s="90" t="s">
        <v>4798</v>
      </c>
      <c r="V2254" s="160"/>
    </row>
    <row r="2255" spans="1:23" s="175" customFormat="1" ht="66" hidden="1" customHeight="1" x14ac:dyDescent="0.25">
      <c r="A2255" s="113" t="s">
        <v>329</v>
      </c>
      <c r="B2255" s="90" t="s">
        <v>330</v>
      </c>
      <c r="C2255" s="90" t="s">
        <v>5031</v>
      </c>
      <c r="D2255" s="90" t="s">
        <v>5031</v>
      </c>
      <c r="E2255" s="92" t="s">
        <v>5032</v>
      </c>
      <c r="F2255" s="155" t="s">
        <v>644</v>
      </c>
      <c r="G2255" s="158" t="s">
        <v>52</v>
      </c>
      <c r="H2255" s="155"/>
      <c r="I2255" s="158">
        <v>1</v>
      </c>
      <c r="J2255" s="155" t="s">
        <v>54</v>
      </c>
      <c r="K2255" s="158" t="s">
        <v>55</v>
      </c>
      <c r="L2255" s="114">
        <v>44329</v>
      </c>
      <c r="M2255" s="114">
        <v>44330</v>
      </c>
      <c r="N2255" s="114">
        <v>44323</v>
      </c>
      <c r="O2255" s="114">
        <v>44323</v>
      </c>
      <c r="P2255" s="211" t="s">
        <v>5033</v>
      </c>
      <c r="Q2255" s="157"/>
      <c r="R2255" s="155" t="s">
        <v>616</v>
      </c>
      <c r="S2255" s="155"/>
      <c r="T2255" s="159" t="s">
        <v>75</v>
      </c>
      <c r="U2255" s="90"/>
      <c r="V2255" s="160"/>
    </row>
    <row r="2256" spans="1:23" s="175" customFormat="1" ht="66" hidden="1" customHeight="1" x14ac:dyDescent="0.25">
      <c r="A2256" s="113" t="s">
        <v>445</v>
      </c>
      <c r="B2256" s="90" t="s">
        <v>459</v>
      </c>
      <c r="C2256" s="90" t="s">
        <v>5034</v>
      </c>
      <c r="D2256" s="90" t="s">
        <v>5034</v>
      </c>
      <c r="E2256" s="92" t="s">
        <v>5035</v>
      </c>
      <c r="F2256" s="155" t="s">
        <v>514</v>
      </c>
      <c r="G2256" s="158" t="s">
        <v>52</v>
      </c>
      <c r="H2256" s="155"/>
      <c r="I2256" s="158">
        <v>1</v>
      </c>
      <c r="J2256" s="155" t="s">
        <v>54</v>
      </c>
      <c r="K2256" s="158" t="s">
        <v>55</v>
      </c>
      <c r="L2256" s="114">
        <v>44454</v>
      </c>
      <c r="M2256" s="114">
        <v>44530</v>
      </c>
      <c r="N2256" s="114">
        <v>44515</v>
      </c>
      <c r="O2256" s="114">
        <v>44536</v>
      </c>
      <c r="P2256" s="211" t="s">
        <v>5036</v>
      </c>
      <c r="Q2256" s="157"/>
      <c r="R2256" s="155" t="s">
        <v>5037</v>
      </c>
      <c r="S2256" s="155"/>
      <c r="T2256" s="159" t="s">
        <v>75</v>
      </c>
      <c r="U2256" s="90"/>
      <c r="V2256" s="160"/>
      <c r="W2256" s="175">
        <v>1</v>
      </c>
    </row>
    <row r="2257" spans="1:22" s="175" customFormat="1" ht="66" hidden="1" customHeight="1" x14ac:dyDescent="0.25">
      <c r="A2257" s="113" t="s">
        <v>662</v>
      </c>
      <c r="B2257" s="90" t="s">
        <v>663</v>
      </c>
      <c r="C2257" s="90" t="s">
        <v>5038</v>
      </c>
      <c r="D2257" s="90" t="s">
        <v>5038</v>
      </c>
      <c r="E2257" s="92" t="s">
        <v>5039</v>
      </c>
      <c r="F2257" s="155" t="s">
        <v>5040</v>
      </c>
      <c r="G2257" s="158" t="s">
        <v>52</v>
      </c>
      <c r="H2257" s="155"/>
      <c r="I2257" s="158">
        <v>1</v>
      </c>
      <c r="J2257" s="155" t="s">
        <v>54</v>
      </c>
      <c r="K2257" s="158" t="s">
        <v>55</v>
      </c>
      <c r="L2257" s="114">
        <v>44334</v>
      </c>
      <c r="M2257" s="114">
        <v>44336</v>
      </c>
      <c r="N2257" s="114">
        <v>44329</v>
      </c>
      <c r="O2257" s="114">
        <v>44329</v>
      </c>
      <c r="P2257" s="211" t="s">
        <v>5041</v>
      </c>
      <c r="Q2257" s="157"/>
      <c r="R2257" s="155" t="s">
        <v>5042</v>
      </c>
      <c r="S2257" s="155"/>
      <c r="T2257" s="159" t="s">
        <v>75</v>
      </c>
      <c r="U2257" s="90"/>
      <c r="V2257" s="160"/>
    </row>
    <row r="2258" spans="1:22" s="175" customFormat="1" ht="66" hidden="1" customHeight="1" x14ac:dyDescent="0.25">
      <c r="A2258" s="113" t="s">
        <v>662</v>
      </c>
      <c r="B2258" s="90" t="s">
        <v>663</v>
      </c>
      <c r="C2258" s="90" t="s">
        <v>5043</v>
      </c>
      <c r="D2258" s="90" t="s">
        <v>5043</v>
      </c>
      <c r="E2258" s="92" t="s">
        <v>5044</v>
      </c>
      <c r="F2258" s="155" t="s">
        <v>401</v>
      </c>
      <c r="G2258" s="158" t="s">
        <v>52</v>
      </c>
      <c r="H2258" s="155"/>
      <c r="I2258" s="158">
        <v>1</v>
      </c>
      <c r="J2258" s="155" t="s">
        <v>54</v>
      </c>
      <c r="K2258" s="93" t="s">
        <v>55</v>
      </c>
      <c r="L2258" s="114">
        <v>44531</v>
      </c>
      <c r="M2258" s="114">
        <v>44591</v>
      </c>
      <c r="N2258" s="114">
        <v>44568</v>
      </c>
      <c r="O2258" s="114">
        <v>44581</v>
      </c>
      <c r="P2258" s="211" t="s">
        <v>5045</v>
      </c>
      <c r="Q2258" s="157"/>
      <c r="R2258" s="155" t="s">
        <v>5046</v>
      </c>
      <c r="S2258" s="155"/>
      <c r="T2258" s="159" t="s">
        <v>66</v>
      </c>
      <c r="U2258" s="90"/>
      <c r="V2258" s="160"/>
    </row>
    <row r="2259" spans="1:22" s="175" customFormat="1" ht="66" hidden="1" customHeight="1" x14ac:dyDescent="0.25">
      <c r="A2259" s="113" t="s">
        <v>662</v>
      </c>
      <c r="B2259" s="90" t="s">
        <v>663</v>
      </c>
      <c r="C2259" s="90" t="s">
        <v>5047</v>
      </c>
      <c r="D2259" s="90" t="s">
        <v>5047</v>
      </c>
      <c r="E2259" s="92" t="s">
        <v>5048</v>
      </c>
      <c r="F2259" s="155" t="s">
        <v>401</v>
      </c>
      <c r="G2259" s="158" t="s">
        <v>52</v>
      </c>
      <c r="H2259" s="155"/>
      <c r="I2259" s="158">
        <v>1</v>
      </c>
      <c r="J2259" s="155" t="s">
        <v>54</v>
      </c>
      <c r="K2259" s="158" t="s">
        <v>55</v>
      </c>
      <c r="L2259" s="114">
        <v>44531</v>
      </c>
      <c r="M2259" s="114">
        <v>44591</v>
      </c>
      <c r="N2259" s="114">
        <v>44575</v>
      </c>
      <c r="O2259" s="114">
        <v>44581</v>
      </c>
      <c r="P2259" s="211" t="s">
        <v>5049</v>
      </c>
      <c r="Q2259" s="157"/>
      <c r="R2259" s="159" t="s">
        <v>5046</v>
      </c>
      <c r="S2259" s="155"/>
      <c r="T2259" s="159" t="s">
        <v>66</v>
      </c>
      <c r="U2259" s="90"/>
      <c r="V2259" s="160"/>
    </row>
    <row r="2260" spans="1:22" s="175" customFormat="1" ht="66" hidden="1" customHeight="1" x14ac:dyDescent="0.25">
      <c r="A2260" s="113" t="s">
        <v>329</v>
      </c>
      <c r="B2260" s="90" t="s">
        <v>330</v>
      </c>
      <c r="C2260" s="90" t="s">
        <v>5050</v>
      </c>
      <c r="D2260" s="90" t="s">
        <v>5051</v>
      </c>
      <c r="E2260" s="92" t="s">
        <v>333</v>
      </c>
      <c r="F2260" s="155" t="s">
        <v>337</v>
      </c>
      <c r="G2260" s="158" t="s">
        <v>75</v>
      </c>
      <c r="H2260" s="155"/>
      <c r="I2260" s="158">
        <v>1</v>
      </c>
      <c r="J2260" s="155" t="s">
        <v>72</v>
      </c>
      <c r="K2260" s="158" t="s">
        <v>55</v>
      </c>
      <c r="L2260" s="190">
        <v>44340</v>
      </c>
      <c r="M2260" s="190">
        <v>44407</v>
      </c>
      <c r="N2260" s="114">
        <v>44390</v>
      </c>
      <c r="O2260" s="114">
        <v>44391</v>
      </c>
      <c r="P2260" s="211" t="s">
        <v>5052</v>
      </c>
      <c r="Q2260" s="157"/>
      <c r="R2260" s="155" t="s">
        <v>5053</v>
      </c>
      <c r="S2260" s="155"/>
      <c r="T2260" s="159" t="s">
        <v>75</v>
      </c>
      <c r="U2260" s="90"/>
      <c r="V2260" s="160"/>
    </row>
    <row r="2261" spans="1:22" s="175" customFormat="1" ht="66" hidden="1" customHeight="1" x14ac:dyDescent="0.25">
      <c r="A2261" s="113" t="s">
        <v>329</v>
      </c>
      <c r="B2261" s="90" t="s">
        <v>330</v>
      </c>
      <c r="C2261" s="90" t="s">
        <v>5050</v>
      </c>
      <c r="D2261" s="90" t="s">
        <v>5054</v>
      </c>
      <c r="E2261" s="92" t="s">
        <v>333</v>
      </c>
      <c r="F2261" s="155" t="s">
        <v>334</v>
      </c>
      <c r="G2261" s="158" t="s">
        <v>75</v>
      </c>
      <c r="H2261" s="155"/>
      <c r="I2261" s="158">
        <v>1</v>
      </c>
      <c r="J2261" s="155" t="s">
        <v>72</v>
      </c>
      <c r="K2261" s="158" t="s">
        <v>55</v>
      </c>
      <c r="L2261" s="190">
        <v>44340</v>
      </c>
      <c r="M2261" s="190">
        <v>44407</v>
      </c>
      <c r="N2261" s="114">
        <v>44384</v>
      </c>
      <c r="O2261" s="114">
        <v>44387</v>
      </c>
      <c r="P2261" s="211" t="s">
        <v>5055</v>
      </c>
      <c r="Q2261" s="157"/>
      <c r="R2261" s="155" t="s">
        <v>5056</v>
      </c>
      <c r="S2261" s="155"/>
      <c r="T2261" s="159" t="s">
        <v>75</v>
      </c>
      <c r="U2261" s="90"/>
      <c r="V2261" s="160"/>
    </row>
    <row r="2262" spans="1:22" s="175" customFormat="1" ht="66" hidden="1" customHeight="1" x14ac:dyDescent="0.25">
      <c r="A2262" s="113" t="s">
        <v>329</v>
      </c>
      <c r="B2262" s="90" t="s">
        <v>330</v>
      </c>
      <c r="C2262" s="90" t="s">
        <v>5050</v>
      </c>
      <c r="D2262" s="90" t="s">
        <v>5057</v>
      </c>
      <c r="E2262" s="92" t="s">
        <v>333</v>
      </c>
      <c r="F2262" s="155" t="s">
        <v>5058</v>
      </c>
      <c r="G2262" s="158" t="s">
        <v>75</v>
      </c>
      <c r="H2262" s="155"/>
      <c r="I2262" s="158">
        <v>1</v>
      </c>
      <c r="J2262" s="155" t="s">
        <v>72</v>
      </c>
      <c r="K2262" s="158" t="s">
        <v>55</v>
      </c>
      <c r="L2262" s="190">
        <v>44340</v>
      </c>
      <c r="M2262" s="190">
        <v>44407</v>
      </c>
      <c r="N2262" s="114">
        <v>44389</v>
      </c>
      <c r="O2262" s="114">
        <v>44389</v>
      </c>
      <c r="P2262" s="211" t="s">
        <v>5059</v>
      </c>
      <c r="Q2262" s="157"/>
      <c r="R2262" s="155" t="s">
        <v>5053</v>
      </c>
      <c r="S2262" s="155"/>
      <c r="T2262" s="159" t="s">
        <v>75</v>
      </c>
      <c r="U2262" s="90"/>
      <c r="V2262" s="160"/>
    </row>
    <row r="2263" spans="1:22" s="175" customFormat="1" ht="66" hidden="1" customHeight="1" x14ac:dyDescent="0.25">
      <c r="A2263" s="113" t="s">
        <v>329</v>
      </c>
      <c r="B2263" s="90" t="s">
        <v>330</v>
      </c>
      <c r="C2263" s="90" t="s">
        <v>5060</v>
      </c>
      <c r="D2263" s="90" t="s">
        <v>5061</v>
      </c>
      <c r="E2263" s="92" t="s">
        <v>333</v>
      </c>
      <c r="F2263" s="155" t="s">
        <v>334</v>
      </c>
      <c r="G2263" s="158" t="s">
        <v>75</v>
      </c>
      <c r="H2263" s="155"/>
      <c r="I2263" s="158">
        <v>1</v>
      </c>
      <c r="J2263" s="155" t="s">
        <v>72</v>
      </c>
      <c r="K2263" s="158" t="s">
        <v>55</v>
      </c>
      <c r="L2263" s="190">
        <v>44562</v>
      </c>
      <c r="M2263" s="190">
        <v>44620</v>
      </c>
      <c r="N2263" s="114">
        <v>44618</v>
      </c>
      <c r="O2263" s="114">
        <v>44620</v>
      </c>
      <c r="P2263" s="211" t="s">
        <v>5062</v>
      </c>
      <c r="Q2263" s="157"/>
      <c r="R2263" s="155" t="s">
        <v>5063</v>
      </c>
      <c r="S2263" s="155"/>
      <c r="T2263" s="159" t="s">
        <v>75</v>
      </c>
      <c r="U2263" s="90"/>
      <c r="V2263" s="160"/>
    </row>
    <row r="2264" spans="1:22" s="175" customFormat="1" ht="66" hidden="1" customHeight="1" x14ac:dyDescent="0.25">
      <c r="A2264" s="113" t="s">
        <v>329</v>
      </c>
      <c r="B2264" s="90" t="s">
        <v>330</v>
      </c>
      <c r="C2264" s="90" t="s">
        <v>5060</v>
      </c>
      <c r="D2264" s="90" t="s">
        <v>5064</v>
      </c>
      <c r="E2264" s="92" t="s">
        <v>333</v>
      </c>
      <c r="F2264" s="155" t="s">
        <v>337</v>
      </c>
      <c r="G2264" s="158" t="s">
        <v>75</v>
      </c>
      <c r="H2264" s="155"/>
      <c r="I2264" s="158">
        <v>1</v>
      </c>
      <c r="J2264" s="155" t="s">
        <v>72</v>
      </c>
      <c r="K2264" s="158" t="s">
        <v>55</v>
      </c>
      <c r="L2264" s="190">
        <v>44562</v>
      </c>
      <c r="M2264" s="190">
        <v>44620</v>
      </c>
      <c r="N2264" s="114">
        <v>44616</v>
      </c>
      <c r="O2264" s="114">
        <v>44620</v>
      </c>
      <c r="P2264" s="211" t="s">
        <v>5065</v>
      </c>
      <c r="Q2264" s="157"/>
      <c r="R2264" s="155" t="s">
        <v>5063</v>
      </c>
      <c r="S2264" s="155"/>
      <c r="T2264" s="159" t="s">
        <v>75</v>
      </c>
      <c r="U2264" s="90"/>
      <c r="V2264" s="160"/>
    </row>
    <row r="2265" spans="1:22" s="175" customFormat="1" ht="66" hidden="1" customHeight="1" x14ac:dyDescent="0.25">
      <c r="A2265" s="113" t="s">
        <v>329</v>
      </c>
      <c r="B2265" s="90" t="s">
        <v>330</v>
      </c>
      <c r="C2265" s="90" t="s">
        <v>5060</v>
      </c>
      <c r="D2265" s="90" t="s">
        <v>5066</v>
      </c>
      <c r="E2265" s="92" t="s">
        <v>333</v>
      </c>
      <c r="F2265" s="155" t="s">
        <v>5058</v>
      </c>
      <c r="G2265" s="158" t="s">
        <v>75</v>
      </c>
      <c r="H2265" s="155"/>
      <c r="I2265" s="158">
        <v>1</v>
      </c>
      <c r="J2265" s="155" t="s">
        <v>72</v>
      </c>
      <c r="K2265" s="158" t="s">
        <v>55</v>
      </c>
      <c r="L2265" s="190">
        <v>44562</v>
      </c>
      <c r="M2265" s="190">
        <v>44620</v>
      </c>
      <c r="N2265" s="114">
        <v>44614</v>
      </c>
      <c r="O2265" s="114">
        <v>44620</v>
      </c>
      <c r="P2265" s="211" t="s">
        <v>5067</v>
      </c>
      <c r="Q2265" s="157"/>
      <c r="R2265" s="155" t="s">
        <v>5063</v>
      </c>
      <c r="S2265" s="155"/>
      <c r="T2265" s="159" t="s">
        <v>75</v>
      </c>
      <c r="U2265" s="90"/>
      <c r="V2265" s="160"/>
    </row>
    <row r="2266" spans="1:22" s="175" customFormat="1" ht="66" hidden="1" customHeight="1" x14ac:dyDescent="0.25">
      <c r="A2266" s="113" t="s">
        <v>662</v>
      </c>
      <c r="B2266" s="90" t="s">
        <v>663</v>
      </c>
      <c r="C2266" s="90" t="s">
        <v>5068</v>
      </c>
      <c r="D2266" s="90" t="s">
        <v>5068</v>
      </c>
      <c r="E2266" s="92" t="s">
        <v>5069</v>
      </c>
      <c r="F2266" s="155" t="s">
        <v>401</v>
      </c>
      <c r="G2266" s="158" t="s">
        <v>52</v>
      </c>
      <c r="H2266" s="155"/>
      <c r="I2266" s="158">
        <v>1</v>
      </c>
      <c r="J2266" s="155" t="s">
        <v>54</v>
      </c>
      <c r="K2266" s="158" t="s">
        <v>55</v>
      </c>
      <c r="L2266" s="114">
        <v>44348</v>
      </c>
      <c r="M2266" s="114">
        <v>44377</v>
      </c>
      <c r="N2266" s="114">
        <v>44369</v>
      </c>
      <c r="O2266" s="114">
        <v>44369</v>
      </c>
      <c r="P2266" s="211" t="s">
        <v>5070</v>
      </c>
      <c r="Q2266" s="157"/>
      <c r="R2266" s="155" t="s">
        <v>5071</v>
      </c>
      <c r="S2266" s="155"/>
      <c r="T2266" s="159" t="s">
        <v>75</v>
      </c>
      <c r="U2266" s="90"/>
      <c r="V2266" s="160"/>
    </row>
    <row r="2267" spans="1:22" s="175" customFormat="1" ht="66" hidden="1" customHeight="1" x14ac:dyDescent="0.25">
      <c r="A2267" s="113" t="s">
        <v>662</v>
      </c>
      <c r="B2267" s="90" t="s">
        <v>663</v>
      </c>
      <c r="C2267" s="90" t="s">
        <v>5072</v>
      </c>
      <c r="D2267" s="90" t="s">
        <v>5072</v>
      </c>
      <c r="E2267" s="92" t="s">
        <v>5073</v>
      </c>
      <c r="F2267" s="155" t="s">
        <v>5074</v>
      </c>
      <c r="G2267" s="158" t="s">
        <v>52</v>
      </c>
      <c r="H2267" s="155"/>
      <c r="I2267" s="158">
        <v>1</v>
      </c>
      <c r="J2267" s="155" t="s">
        <v>54</v>
      </c>
      <c r="K2267" s="158" t="s">
        <v>55</v>
      </c>
      <c r="L2267" s="114">
        <v>44337</v>
      </c>
      <c r="M2267" s="114">
        <v>44339</v>
      </c>
      <c r="N2267" s="114">
        <v>44331</v>
      </c>
      <c r="O2267" s="127">
        <v>44350</v>
      </c>
      <c r="P2267" s="211" t="s">
        <v>5075</v>
      </c>
      <c r="Q2267" s="157"/>
      <c r="R2267" s="90" t="s">
        <v>5002</v>
      </c>
      <c r="S2267" s="155"/>
      <c r="T2267" s="159" t="s">
        <v>75</v>
      </c>
      <c r="U2267" s="90"/>
      <c r="V2267" s="160"/>
    </row>
    <row r="2268" spans="1:22" s="175" customFormat="1" ht="66" hidden="1" customHeight="1" x14ac:dyDescent="0.25">
      <c r="A2268" s="113" t="s">
        <v>5076</v>
      </c>
      <c r="B2268" s="90" t="s">
        <v>10032</v>
      </c>
      <c r="C2268" s="90" t="s">
        <v>5078</v>
      </c>
      <c r="D2268" s="90" t="s">
        <v>5078</v>
      </c>
      <c r="E2268" s="92" t="s">
        <v>5079</v>
      </c>
      <c r="F2268" s="155" t="s">
        <v>5080</v>
      </c>
      <c r="G2268" s="158" t="s">
        <v>52</v>
      </c>
      <c r="H2268" s="155"/>
      <c r="I2268" s="158">
        <v>1</v>
      </c>
      <c r="J2268" s="155" t="s">
        <v>54</v>
      </c>
      <c r="K2268" s="158" t="s">
        <v>55</v>
      </c>
      <c r="L2268" s="114">
        <v>44361</v>
      </c>
      <c r="M2268" s="114">
        <v>44377</v>
      </c>
      <c r="N2268" s="114">
        <v>44340</v>
      </c>
      <c r="O2268" s="114">
        <v>44376</v>
      </c>
      <c r="P2268" s="211" t="s">
        <v>5081</v>
      </c>
      <c r="Q2268" s="157"/>
      <c r="R2268" s="155" t="s">
        <v>5082</v>
      </c>
      <c r="S2268" s="155"/>
      <c r="T2268" s="159" t="s">
        <v>66</v>
      </c>
      <c r="U2268" s="90"/>
      <c r="V2268" s="160"/>
    </row>
    <row r="2269" spans="1:22" s="175" customFormat="1" ht="66" hidden="1" customHeight="1" x14ac:dyDescent="0.25">
      <c r="A2269" s="89" t="s">
        <v>2255</v>
      </c>
      <c r="B2269" s="90" t="s">
        <v>2256</v>
      </c>
      <c r="C2269" s="90" t="s">
        <v>5083</v>
      </c>
      <c r="D2269" s="90" t="s">
        <v>5083</v>
      </c>
      <c r="E2269" s="92" t="s">
        <v>5084</v>
      </c>
      <c r="F2269" s="155" t="s">
        <v>5085</v>
      </c>
      <c r="G2269" s="158" t="s">
        <v>52</v>
      </c>
      <c r="H2269" s="155"/>
      <c r="I2269" s="158">
        <v>1</v>
      </c>
      <c r="J2269" s="155" t="s">
        <v>54</v>
      </c>
      <c r="K2269" s="158" t="s">
        <v>55</v>
      </c>
      <c r="L2269" s="114">
        <v>44345</v>
      </c>
      <c r="M2269" s="114">
        <v>44346</v>
      </c>
      <c r="N2269" s="114">
        <v>44338</v>
      </c>
      <c r="O2269" s="114">
        <v>44340</v>
      </c>
      <c r="P2269" s="211" t="s">
        <v>5086</v>
      </c>
      <c r="Q2269" s="157"/>
      <c r="R2269" s="155" t="s">
        <v>5087</v>
      </c>
      <c r="S2269" s="155"/>
      <c r="T2269" s="159" t="s">
        <v>75</v>
      </c>
      <c r="U2269" s="90"/>
      <c r="V2269" s="160"/>
    </row>
    <row r="2270" spans="1:22" s="175" customFormat="1" ht="66" hidden="1" customHeight="1" x14ac:dyDescent="0.25">
      <c r="A2270" s="113" t="s">
        <v>2757</v>
      </c>
      <c r="B2270" s="90" t="s">
        <v>2758</v>
      </c>
      <c r="C2270" s="90" t="s">
        <v>2766</v>
      </c>
      <c r="D2270" s="90" t="s">
        <v>2774</v>
      </c>
      <c r="E2270" s="92" t="s">
        <v>2768</v>
      </c>
      <c r="F2270" s="155" t="s">
        <v>2382</v>
      </c>
      <c r="G2270" s="158" t="s">
        <v>52</v>
      </c>
      <c r="H2270" s="155"/>
      <c r="I2270" s="158">
        <v>1</v>
      </c>
      <c r="J2270" s="155" t="s">
        <v>62</v>
      </c>
      <c r="K2270" s="158" t="s">
        <v>63</v>
      </c>
      <c r="L2270" s="114">
        <v>44315</v>
      </c>
      <c r="M2270" s="190">
        <v>44315</v>
      </c>
      <c r="N2270" s="114">
        <v>44315</v>
      </c>
      <c r="O2270" s="114">
        <v>44315</v>
      </c>
      <c r="P2270" s="211" t="s">
        <v>5088</v>
      </c>
      <c r="Q2270" s="157"/>
      <c r="R2270" s="155" t="s">
        <v>197</v>
      </c>
      <c r="S2270" s="155"/>
      <c r="T2270" s="159" t="s">
        <v>75</v>
      </c>
      <c r="U2270" s="90"/>
      <c r="V2270" s="160"/>
    </row>
    <row r="2271" spans="1:22" s="175" customFormat="1" ht="66" hidden="1" customHeight="1" x14ac:dyDescent="0.25">
      <c r="A2271" s="113" t="s">
        <v>2757</v>
      </c>
      <c r="B2271" s="90" t="s">
        <v>2758</v>
      </c>
      <c r="C2271" s="90" t="s">
        <v>2766</v>
      </c>
      <c r="D2271" s="90" t="s">
        <v>2774</v>
      </c>
      <c r="E2271" s="92" t="s">
        <v>2768</v>
      </c>
      <c r="F2271" s="155" t="s">
        <v>2382</v>
      </c>
      <c r="G2271" s="158" t="s">
        <v>52</v>
      </c>
      <c r="H2271" s="155"/>
      <c r="I2271" s="158">
        <v>1</v>
      </c>
      <c r="J2271" s="155" t="s">
        <v>62</v>
      </c>
      <c r="K2271" s="158" t="s">
        <v>63</v>
      </c>
      <c r="L2271" s="114">
        <v>44322</v>
      </c>
      <c r="M2271" s="190">
        <v>44322</v>
      </c>
      <c r="N2271" s="114">
        <v>44322</v>
      </c>
      <c r="O2271" s="114">
        <v>44322</v>
      </c>
      <c r="P2271" s="211" t="s">
        <v>5089</v>
      </c>
      <c r="Q2271" s="157"/>
      <c r="R2271" s="155" t="s">
        <v>4637</v>
      </c>
      <c r="S2271" s="155"/>
      <c r="T2271" s="159" t="s">
        <v>75</v>
      </c>
      <c r="U2271" s="90"/>
      <c r="V2271" s="160"/>
    </row>
    <row r="2272" spans="1:22" s="175" customFormat="1" ht="66" hidden="1" customHeight="1" x14ac:dyDescent="0.25">
      <c r="A2272" s="89" t="s">
        <v>3140</v>
      </c>
      <c r="B2272" s="90" t="s">
        <v>3141</v>
      </c>
      <c r="C2272" s="90" t="s">
        <v>59</v>
      </c>
      <c r="D2272" s="90" t="s">
        <v>59</v>
      </c>
      <c r="E2272" s="92" t="s">
        <v>5090</v>
      </c>
      <c r="F2272" s="90" t="s">
        <v>51</v>
      </c>
      <c r="G2272" s="158" t="s">
        <v>52</v>
      </c>
      <c r="H2272" s="155"/>
      <c r="I2272" s="158">
        <v>1</v>
      </c>
      <c r="J2272" s="155" t="s">
        <v>10001</v>
      </c>
      <c r="K2272" s="158" t="s">
        <v>63</v>
      </c>
      <c r="L2272" s="114">
        <v>44315</v>
      </c>
      <c r="M2272" s="114">
        <v>44315</v>
      </c>
      <c r="N2272" s="114">
        <v>44315</v>
      </c>
      <c r="O2272" s="114">
        <v>44315</v>
      </c>
      <c r="P2272" s="211" t="s">
        <v>5091</v>
      </c>
      <c r="Q2272" s="157"/>
      <c r="R2272" s="155" t="s">
        <v>197</v>
      </c>
      <c r="S2272" s="155"/>
      <c r="T2272" s="159"/>
      <c r="U2272" s="90" t="s">
        <v>58</v>
      </c>
      <c r="V2272" s="160"/>
    </row>
    <row r="2273" spans="1:22" s="175" customFormat="1" ht="66" hidden="1" customHeight="1" x14ac:dyDescent="0.25">
      <c r="A2273" s="89" t="s">
        <v>3140</v>
      </c>
      <c r="B2273" s="90" t="s">
        <v>3141</v>
      </c>
      <c r="C2273" s="90" t="s">
        <v>59</v>
      </c>
      <c r="D2273" s="90" t="s">
        <v>59</v>
      </c>
      <c r="E2273" s="92" t="s">
        <v>5090</v>
      </c>
      <c r="F2273" s="90" t="s">
        <v>51</v>
      </c>
      <c r="G2273" s="158" t="s">
        <v>52</v>
      </c>
      <c r="H2273" s="155"/>
      <c r="I2273" s="158">
        <v>1</v>
      </c>
      <c r="J2273" s="155" t="s">
        <v>10001</v>
      </c>
      <c r="K2273" s="158" t="s">
        <v>63</v>
      </c>
      <c r="L2273" s="114">
        <v>44317</v>
      </c>
      <c r="M2273" s="114">
        <v>44318</v>
      </c>
      <c r="N2273" s="114">
        <v>44317</v>
      </c>
      <c r="O2273" s="114">
        <v>44318</v>
      </c>
      <c r="P2273" s="211" t="s">
        <v>5092</v>
      </c>
      <c r="Q2273" s="157"/>
      <c r="R2273" s="155" t="s">
        <v>197</v>
      </c>
      <c r="S2273" s="155"/>
      <c r="T2273" s="159"/>
      <c r="U2273" s="90" t="s">
        <v>58</v>
      </c>
      <c r="V2273" s="160"/>
    </row>
    <row r="2274" spans="1:22" s="175" customFormat="1" ht="66" hidden="1" customHeight="1" x14ac:dyDescent="0.25">
      <c r="A2274" s="89" t="s">
        <v>1361</v>
      </c>
      <c r="B2274" s="155" t="s">
        <v>681</v>
      </c>
      <c r="C2274" s="90" t="s">
        <v>59</v>
      </c>
      <c r="D2274" s="90" t="s">
        <v>59</v>
      </c>
      <c r="E2274" s="92" t="s">
        <v>5093</v>
      </c>
      <c r="F2274" s="155" t="s">
        <v>401</v>
      </c>
      <c r="G2274" s="158" t="s">
        <v>52</v>
      </c>
      <c r="H2274" s="155"/>
      <c r="I2274" s="158">
        <v>1</v>
      </c>
      <c r="J2274" s="155" t="s">
        <v>54</v>
      </c>
      <c r="K2274" s="158" t="s">
        <v>63</v>
      </c>
      <c r="L2274" s="114">
        <v>44312</v>
      </c>
      <c r="M2274" s="114">
        <v>44312</v>
      </c>
      <c r="N2274" s="114">
        <v>44312</v>
      </c>
      <c r="O2274" s="114">
        <v>44312</v>
      </c>
      <c r="P2274" s="211" t="s">
        <v>5094</v>
      </c>
      <c r="Q2274" s="157"/>
      <c r="R2274" s="155" t="s">
        <v>5095</v>
      </c>
      <c r="S2274" s="155"/>
      <c r="T2274" s="159" t="s">
        <v>75</v>
      </c>
      <c r="U2274" s="90"/>
      <c r="V2274" s="160"/>
    </row>
    <row r="2275" spans="1:22" s="175" customFormat="1" ht="66" hidden="1" customHeight="1" x14ac:dyDescent="0.25">
      <c r="A2275" s="113" t="s">
        <v>329</v>
      </c>
      <c r="B2275" s="90" t="s">
        <v>330</v>
      </c>
      <c r="C2275" s="155" t="s">
        <v>360</v>
      </c>
      <c r="D2275" s="155" t="s">
        <v>361</v>
      </c>
      <c r="E2275" s="92" t="s">
        <v>211</v>
      </c>
      <c r="F2275" s="155" t="s">
        <v>334</v>
      </c>
      <c r="G2275" s="158" t="s">
        <v>52</v>
      </c>
      <c r="H2275" s="155"/>
      <c r="I2275" s="158">
        <v>1</v>
      </c>
      <c r="J2275" s="155" t="s">
        <v>62</v>
      </c>
      <c r="K2275" s="158" t="s">
        <v>63</v>
      </c>
      <c r="L2275" s="114">
        <v>44322</v>
      </c>
      <c r="M2275" s="114">
        <v>44322</v>
      </c>
      <c r="N2275" s="114">
        <v>44322</v>
      </c>
      <c r="O2275" s="114">
        <v>44322</v>
      </c>
      <c r="P2275" s="211" t="s">
        <v>5096</v>
      </c>
      <c r="Q2275" s="157"/>
      <c r="R2275" s="155" t="s">
        <v>1703</v>
      </c>
      <c r="S2275" s="155"/>
      <c r="T2275" s="159"/>
      <c r="U2275" s="90" t="s">
        <v>58</v>
      </c>
      <c r="V2275" s="160"/>
    </row>
    <row r="2276" spans="1:22" s="175" customFormat="1" ht="66" hidden="1" customHeight="1" x14ac:dyDescent="0.25">
      <c r="A2276" s="113" t="s">
        <v>575</v>
      </c>
      <c r="B2276" s="90" t="s">
        <v>557</v>
      </c>
      <c r="C2276" s="155" t="s">
        <v>59</v>
      </c>
      <c r="D2276" s="155" t="s">
        <v>59</v>
      </c>
      <c r="E2276" s="92" t="s">
        <v>211</v>
      </c>
      <c r="F2276" s="90" t="s">
        <v>51</v>
      </c>
      <c r="G2276" s="158" t="s">
        <v>52</v>
      </c>
      <c r="H2276" s="155"/>
      <c r="I2276" s="158">
        <v>1</v>
      </c>
      <c r="J2276" s="155" t="s">
        <v>62</v>
      </c>
      <c r="K2276" s="158" t="s">
        <v>63</v>
      </c>
      <c r="L2276" s="114">
        <v>44327</v>
      </c>
      <c r="M2276" s="114">
        <v>44327</v>
      </c>
      <c r="N2276" s="114">
        <v>44327</v>
      </c>
      <c r="O2276" s="114">
        <v>44327</v>
      </c>
      <c r="P2276" s="211" t="s">
        <v>5097</v>
      </c>
      <c r="Q2276" s="157"/>
      <c r="R2276" s="155" t="s">
        <v>2276</v>
      </c>
      <c r="S2276" s="155"/>
      <c r="T2276" s="159" t="s">
        <v>66</v>
      </c>
      <c r="U2276" s="90"/>
      <c r="V2276" s="160"/>
    </row>
    <row r="2277" spans="1:22" s="175" customFormat="1" ht="66" hidden="1" customHeight="1" x14ac:dyDescent="0.25">
      <c r="A2277" s="89" t="s">
        <v>1361</v>
      </c>
      <c r="B2277" s="155" t="s">
        <v>681</v>
      </c>
      <c r="C2277" s="90" t="s">
        <v>5098</v>
      </c>
      <c r="D2277" s="90" t="s">
        <v>5098</v>
      </c>
      <c r="E2277" s="92" t="s">
        <v>5099</v>
      </c>
      <c r="F2277" s="155" t="s">
        <v>401</v>
      </c>
      <c r="G2277" s="158" t="s">
        <v>52</v>
      </c>
      <c r="H2277" s="155"/>
      <c r="I2277" s="158">
        <v>1</v>
      </c>
      <c r="J2277" s="155" t="s">
        <v>54</v>
      </c>
      <c r="K2277" s="158" t="s">
        <v>55</v>
      </c>
      <c r="L2277" s="114">
        <v>44348</v>
      </c>
      <c r="M2277" s="114">
        <f>EOMONTH(L2277,0)</f>
        <v>44377</v>
      </c>
      <c r="N2277" s="114">
        <v>44357</v>
      </c>
      <c r="O2277" s="114">
        <v>44358</v>
      </c>
      <c r="P2277" s="211" t="s">
        <v>5100</v>
      </c>
      <c r="Q2277" s="157"/>
      <c r="R2277" s="155" t="s">
        <v>1703</v>
      </c>
      <c r="S2277" s="155"/>
      <c r="T2277" s="159" t="s">
        <v>66</v>
      </c>
      <c r="U2277" s="90"/>
      <c r="V2277" s="160"/>
    </row>
    <row r="2278" spans="1:22" s="175" customFormat="1" ht="66" hidden="1" customHeight="1" x14ac:dyDescent="0.25">
      <c r="A2278" s="89" t="s">
        <v>1361</v>
      </c>
      <c r="B2278" s="155" t="s">
        <v>681</v>
      </c>
      <c r="C2278" s="90" t="s">
        <v>5101</v>
      </c>
      <c r="D2278" s="90" t="s">
        <v>5101</v>
      </c>
      <c r="E2278" s="92" t="s">
        <v>5102</v>
      </c>
      <c r="F2278" s="155" t="s">
        <v>401</v>
      </c>
      <c r="G2278" s="158" t="s">
        <v>52</v>
      </c>
      <c r="H2278" s="155"/>
      <c r="I2278" s="158">
        <v>1</v>
      </c>
      <c r="J2278" s="155" t="s">
        <v>54</v>
      </c>
      <c r="K2278" s="158" t="s">
        <v>55</v>
      </c>
      <c r="L2278" s="114">
        <v>44364</v>
      </c>
      <c r="M2278" s="114">
        <v>44371</v>
      </c>
      <c r="N2278" s="114">
        <v>44354</v>
      </c>
      <c r="O2278" s="114">
        <v>44356</v>
      </c>
      <c r="P2278" s="211" t="s">
        <v>5103</v>
      </c>
      <c r="Q2278" s="157"/>
      <c r="R2278" s="155" t="s">
        <v>4885</v>
      </c>
      <c r="S2278" s="155"/>
      <c r="T2278" s="159" t="s">
        <v>75</v>
      </c>
      <c r="U2278" s="90"/>
      <c r="V2278" s="160"/>
    </row>
    <row r="2279" spans="1:22" s="175" customFormat="1" ht="66" hidden="1" customHeight="1" x14ac:dyDescent="0.25">
      <c r="A2279" s="89" t="s">
        <v>1361</v>
      </c>
      <c r="B2279" s="155" t="s">
        <v>681</v>
      </c>
      <c r="C2279" s="90" t="s">
        <v>5104</v>
      </c>
      <c r="D2279" s="90" t="s">
        <v>5104</v>
      </c>
      <c r="E2279" s="92" t="s">
        <v>5105</v>
      </c>
      <c r="F2279" s="155" t="s">
        <v>401</v>
      </c>
      <c r="G2279" s="158" t="s">
        <v>52</v>
      </c>
      <c r="H2279" s="155"/>
      <c r="I2279" s="158">
        <v>1</v>
      </c>
      <c r="J2279" s="155" t="s">
        <v>54</v>
      </c>
      <c r="K2279" s="158" t="s">
        <v>55</v>
      </c>
      <c r="L2279" s="114">
        <v>44364</v>
      </c>
      <c r="M2279" s="114">
        <v>44371</v>
      </c>
      <c r="N2279" s="114">
        <v>44354</v>
      </c>
      <c r="O2279" s="114">
        <v>44356</v>
      </c>
      <c r="P2279" s="211" t="s">
        <v>5106</v>
      </c>
      <c r="Q2279" s="157"/>
      <c r="R2279" s="155" t="s">
        <v>4885</v>
      </c>
      <c r="S2279" s="155"/>
      <c r="T2279" s="159" t="s">
        <v>75</v>
      </c>
      <c r="U2279" s="90"/>
      <c r="V2279" s="160"/>
    </row>
    <row r="2280" spans="1:22" s="175" customFormat="1" ht="66" hidden="1" customHeight="1" x14ac:dyDescent="0.25">
      <c r="A2280" s="89" t="s">
        <v>1361</v>
      </c>
      <c r="B2280" s="155" t="s">
        <v>681</v>
      </c>
      <c r="C2280" s="90" t="s">
        <v>1566</v>
      </c>
      <c r="D2280" s="90" t="s">
        <v>1614</v>
      </c>
      <c r="E2280" s="92" t="s">
        <v>605</v>
      </c>
      <c r="F2280" s="155" t="s">
        <v>320</v>
      </c>
      <c r="G2280" s="158" t="s">
        <v>52</v>
      </c>
      <c r="H2280" s="155"/>
      <c r="I2280" s="158">
        <v>1</v>
      </c>
      <c r="J2280" s="155" t="s">
        <v>62</v>
      </c>
      <c r="K2280" s="158" t="s">
        <v>63</v>
      </c>
      <c r="L2280" s="114">
        <v>44326</v>
      </c>
      <c r="M2280" s="114">
        <v>44327</v>
      </c>
      <c r="N2280" s="114">
        <v>44326</v>
      </c>
      <c r="O2280" s="114">
        <v>44327</v>
      </c>
      <c r="P2280" s="211" t="s">
        <v>5107</v>
      </c>
      <c r="Q2280" s="157"/>
      <c r="R2280" s="155" t="s">
        <v>5108</v>
      </c>
      <c r="S2280" s="155"/>
      <c r="T2280" s="159" t="s">
        <v>75</v>
      </c>
      <c r="U2280" s="90"/>
      <c r="V2280" s="160"/>
    </row>
    <row r="2281" spans="1:22" s="175" customFormat="1" ht="66" hidden="1" customHeight="1" x14ac:dyDescent="0.25">
      <c r="A2281" s="89" t="s">
        <v>1361</v>
      </c>
      <c r="B2281" s="155" t="s">
        <v>681</v>
      </c>
      <c r="C2281" s="155" t="s">
        <v>5098</v>
      </c>
      <c r="D2281" s="155" t="s">
        <v>5109</v>
      </c>
      <c r="E2281" s="92" t="s">
        <v>5110</v>
      </c>
      <c r="F2281" s="155" t="s">
        <v>320</v>
      </c>
      <c r="G2281" s="158" t="s">
        <v>52</v>
      </c>
      <c r="H2281" s="155"/>
      <c r="I2281" s="158">
        <v>1</v>
      </c>
      <c r="J2281" s="155" t="s">
        <v>54</v>
      </c>
      <c r="K2281" s="158" t="s">
        <v>55</v>
      </c>
      <c r="L2281" s="114">
        <v>44328</v>
      </c>
      <c r="M2281" s="114">
        <v>44328</v>
      </c>
      <c r="N2281" s="114">
        <v>44328</v>
      </c>
      <c r="O2281" s="114">
        <v>44328</v>
      </c>
      <c r="P2281" s="211" t="s">
        <v>5111</v>
      </c>
      <c r="Q2281" s="157"/>
      <c r="R2281" s="155" t="s">
        <v>5112</v>
      </c>
      <c r="S2281" s="155"/>
      <c r="T2281" s="159" t="s">
        <v>75</v>
      </c>
      <c r="U2281" s="90"/>
      <c r="V2281" s="160"/>
    </row>
    <row r="2282" spans="1:22" s="175" customFormat="1" ht="66" hidden="1" customHeight="1" x14ac:dyDescent="0.25">
      <c r="A2282" s="89" t="s">
        <v>1361</v>
      </c>
      <c r="B2282" s="155" t="s">
        <v>681</v>
      </c>
      <c r="C2282" s="155" t="s">
        <v>5098</v>
      </c>
      <c r="D2282" s="155" t="s">
        <v>5109</v>
      </c>
      <c r="E2282" s="92" t="s">
        <v>5110</v>
      </c>
      <c r="F2282" s="155" t="s">
        <v>51</v>
      </c>
      <c r="G2282" s="158" t="s">
        <v>52</v>
      </c>
      <c r="H2282" s="155"/>
      <c r="I2282" s="158">
        <v>1</v>
      </c>
      <c r="J2282" s="155" t="s">
        <v>54</v>
      </c>
      <c r="K2282" s="158" t="s">
        <v>55</v>
      </c>
      <c r="L2282" s="114">
        <v>44336</v>
      </c>
      <c r="M2282" s="114">
        <v>44336</v>
      </c>
      <c r="N2282" s="114">
        <v>44336</v>
      </c>
      <c r="O2282" s="114">
        <v>44336</v>
      </c>
      <c r="P2282" s="211" t="s">
        <v>5113</v>
      </c>
      <c r="Q2282" s="157"/>
      <c r="R2282" s="155" t="s">
        <v>81</v>
      </c>
      <c r="S2282" s="155"/>
      <c r="T2282" s="159" t="s">
        <v>75</v>
      </c>
      <c r="U2282" s="90"/>
      <c r="V2282" s="160"/>
    </row>
    <row r="2283" spans="1:22" s="175" customFormat="1" ht="66" hidden="1" customHeight="1" x14ac:dyDescent="0.25">
      <c r="A2283" s="113" t="s">
        <v>662</v>
      </c>
      <c r="B2283" s="90" t="s">
        <v>663</v>
      </c>
      <c r="C2283" s="90" t="s">
        <v>5114</v>
      </c>
      <c r="D2283" s="90" t="s">
        <v>5114</v>
      </c>
      <c r="E2283" s="92" t="s">
        <v>5115</v>
      </c>
      <c r="F2283" s="155" t="s">
        <v>1220</v>
      </c>
      <c r="G2283" s="158" t="s">
        <v>52</v>
      </c>
      <c r="H2283" s="155"/>
      <c r="I2283" s="158">
        <v>1</v>
      </c>
      <c r="J2283" s="155" t="s">
        <v>54</v>
      </c>
      <c r="K2283" s="158" t="s">
        <v>55</v>
      </c>
      <c r="L2283" s="114">
        <v>44341</v>
      </c>
      <c r="M2283" s="114">
        <v>44344</v>
      </c>
      <c r="N2283" s="114">
        <v>44334</v>
      </c>
      <c r="O2283" s="114">
        <v>44336</v>
      </c>
      <c r="P2283" s="211" t="s">
        <v>5116</v>
      </c>
      <c r="Q2283" s="157"/>
      <c r="R2283" s="155" t="s">
        <v>273</v>
      </c>
      <c r="S2283" s="155"/>
      <c r="T2283" s="159" t="s">
        <v>75</v>
      </c>
      <c r="U2283" s="90"/>
      <c r="V2283" s="160"/>
    </row>
    <row r="2284" spans="1:22" s="175" customFormat="1" ht="66" hidden="1" customHeight="1" x14ac:dyDescent="0.25">
      <c r="A2284" s="113" t="s">
        <v>2505</v>
      </c>
      <c r="B2284" s="90" t="s">
        <v>2506</v>
      </c>
      <c r="C2284" s="90" t="s">
        <v>5117</v>
      </c>
      <c r="D2284" s="90" t="s">
        <v>5117</v>
      </c>
      <c r="E2284" s="92" t="s">
        <v>397</v>
      </c>
      <c r="F2284" s="155" t="s">
        <v>320</v>
      </c>
      <c r="G2284" s="158" t="s">
        <v>52</v>
      </c>
      <c r="H2284" s="155"/>
      <c r="I2284" s="158">
        <v>1</v>
      </c>
      <c r="J2284" s="155" t="s">
        <v>54</v>
      </c>
      <c r="K2284" s="158" t="s">
        <v>55</v>
      </c>
      <c r="L2284" s="114">
        <v>44344</v>
      </c>
      <c r="M2284" s="190">
        <v>44377</v>
      </c>
      <c r="N2284" s="114">
        <v>44349</v>
      </c>
      <c r="O2284" s="114">
        <v>44350</v>
      </c>
      <c r="P2284" s="211" t="s">
        <v>5118</v>
      </c>
      <c r="Q2284" s="157"/>
      <c r="R2284" s="155" t="s">
        <v>5119</v>
      </c>
      <c r="S2284" s="155"/>
      <c r="T2284" s="159" t="s">
        <v>66</v>
      </c>
      <c r="U2284" s="90"/>
      <c r="V2284" s="160"/>
    </row>
    <row r="2285" spans="1:22" s="175" customFormat="1" ht="66" hidden="1" customHeight="1" x14ac:dyDescent="0.25">
      <c r="A2285" s="89" t="s">
        <v>3140</v>
      </c>
      <c r="B2285" s="90" t="s">
        <v>3141</v>
      </c>
      <c r="C2285" s="90" t="s">
        <v>59</v>
      </c>
      <c r="D2285" s="90" t="s">
        <v>59</v>
      </c>
      <c r="E2285" s="92" t="s">
        <v>211</v>
      </c>
      <c r="F2285" s="90" t="s">
        <v>51</v>
      </c>
      <c r="G2285" s="158" t="s">
        <v>52</v>
      </c>
      <c r="H2285" s="155"/>
      <c r="I2285" s="158">
        <v>1</v>
      </c>
      <c r="J2285" s="155" t="s">
        <v>62</v>
      </c>
      <c r="K2285" s="158" t="s">
        <v>63</v>
      </c>
      <c r="L2285" s="114">
        <v>44331</v>
      </c>
      <c r="M2285" s="114">
        <v>44331</v>
      </c>
      <c r="N2285" s="114">
        <v>44331</v>
      </c>
      <c r="O2285" s="114">
        <v>44331</v>
      </c>
      <c r="P2285" s="211" t="s">
        <v>5120</v>
      </c>
      <c r="Q2285" s="157"/>
      <c r="R2285" s="155" t="s">
        <v>156</v>
      </c>
      <c r="S2285" s="155"/>
      <c r="T2285" s="159" t="s">
        <v>75</v>
      </c>
      <c r="U2285" s="90"/>
      <c r="V2285" s="160"/>
    </row>
    <row r="2286" spans="1:22" s="175" customFormat="1" ht="66" hidden="1" customHeight="1" x14ac:dyDescent="0.25">
      <c r="A2286" s="89" t="s">
        <v>3140</v>
      </c>
      <c r="B2286" s="90" t="s">
        <v>3141</v>
      </c>
      <c r="C2286" s="90" t="s">
        <v>59</v>
      </c>
      <c r="D2286" s="90" t="s">
        <v>59</v>
      </c>
      <c r="E2286" s="92" t="s">
        <v>211</v>
      </c>
      <c r="F2286" s="90" t="s">
        <v>51</v>
      </c>
      <c r="G2286" s="158" t="s">
        <v>52</v>
      </c>
      <c r="H2286" s="155"/>
      <c r="I2286" s="158">
        <v>1</v>
      </c>
      <c r="J2286" s="155" t="s">
        <v>62</v>
      </c>
      <c r="K2286" s="158" t="s">
        <v>63</v>
      </c>
      <c r="L2286" s="114">
        <v>44331</v>
      </c>
      <c r="M2286" s="114">
        <v>44331</v>
      </c>
      <c r="N2286" s="114">
        <v>44331</v>
      </c>
      <c r="O2286" s="114">
        <v>44331</v>
      </c>
      <c r="P2286" s="211" t="s">
        <v>5121</v>
      </c>
      <c r="Q2286" s="157"/>
      <c r="R2286" s="155" t="s">
        <v>5122</v>
      </c>
      <c r="S2286" s="155"/>
      <c r="T2286" s="159" t="s">
        <v>75</v>
      </c>
      <c r="U2286" s="90"/>
      <c r="V2286" s="160"/>
    </row>
    <row r="2287" spans="1:22" s="175" customFormat="1" ht="66" hidden="1" customHeight="1" x14ac:dyDescent="0.25">
      <c r="A2287" s="113" t="s">
        <v>662</v>
      </c>
      <c r="B2287" s="90" t="s">
        <v>663</v>
      </c>
      <c r="C2287" s="90" t="s">
        <v>5123</v>
      </c>
      <c r="D2287" s="90" t="s">
        <v>5123</v>
      </c>
      <c r="E2287" s="92" t="s">
        <v>5124</v>
      </c>
      <c r="F2287" s="155" t="s">
        <v>340</v>
      </c>
      <c r="G2287" s="158" t="s">
        <v>52</v>
      </c>
      <c r="H2287" s="155"/>
      <c r="I2287" s="158">
        <v>1</v>
      </c>
      <c r="J2287" s="155" t="s">
        <v>54</v>
      </c>
      <c r="K2287" s="158" t="s">
        <v>55</v>
      </c>
      <c r="L2287" s="114">
        <v>44351</v>
      </c>
      <c r="M2287" s="114">
        <v>44353</v>
      </c>
      <c r="N2287" s="114">
        <v>44348</v>
      </c>
      <c r="O2287" s="114">
        <v>44348</v>
      </c>
      <c r="P2287" s="211" t="s">
        <v>5125</v>
      </c>
      <c r="Q2287" s="157"/>
      <c r="R2287" s="155" t="s">
        <v>5002</v>
      </c>
      <c r="S2287" s="155"/>
      <c r="T2287" s="159" t="s">
        <v>75</v>
      </c>
      <c r="U2287" s="90"/>
      <c r="V2287" s="160"/>
    </row>
    <row r="2288" spans="1:22" s="175" customFormat="1" ht="66" hidden="1" customHeight="1" x14ac:dyDescent="0.25">
      <c r="A2288" s="113" t="s">
        <v>662</v>
      </c>
      <c r="B2288" s="90" t="s">
        <v>663</v>
      </c>
      <c r="C2288" s="90" t="s">
        <v>5126</v>
      </c>
      <c r="D2288" s="90" t="s">
        <v>5126</v>
      </c>
      <c r="E2288" s="92" t="s">
        <v>5127</v>
      </c>
      <c r="F2288" s="155" t="s">
        <v>340</v>
      </c>
      <c r="G2288" s="158" t="s">
        <v>52</v>
      </c>
      <c r="H2288" s="155"/>
      <c r="I2288" s="158">
        <v>1</v>
      </c>
      <c r="J2288" s="155" t="s">
        <v>54</v>
      </c>
      <c r="K2288" s="158" t="s">
        <v>55</v>
      </c>
      <c r="L2288" s="114">
        <v>44351</v>
      </c>
      <c r="M2288" s="114">
        <v>44353</v>
      </c>
      <c r="N2288" s="114">
        <v>44348</v>
      </c>
      <c r="O2288" s="114">
        <v>44348</v>
      </c>
      <c r="P2288" s="211" t="s">
        <v>5128</v>
      </c>
      <c r="Q2288" s="157"/>
      <c r="R2288" s="155" t="s">
        <v>4775</v>
      </c>
      <c r="S2288" s="155"/>
      <c r="T2288" s="159" t="s">
        <v>75</v>
      </c>
      <c r="U2288" s="90"/>
      <c r="V2288" s="160"/>
    </row>
    <row r="2289" spans="1:22" s="175" customFormat="1" ht="66" hidden="1" customHeight="1" x14ac:dyDescent="0.25">
      <c r="A2289" s="113" t="s">
        <v>1748</v>
      </c>
      <c r="B2289" s="90" t="s">
        <v>1749</v>
      </c>
      <c r="C2289" s="90" t="s">
        <v>5129</v>
      </c>
      <c r="D2289" s="90" t="s">
        <v>5129</v>
      </c>
      <c r="E2289" s="92" t="s">
        <v>5130</v>
      </c>
      <c r="F2289" s="90" t="s">
        <v>51</v>
      </c>
      <c r="G2289" s="158" t="s">
        <v>52</v>
      </c>
      <c r="H2289" s="155"/>
      <c r="I2289" s="158">
        <v>1</v>
      </c>
      <c r="J2289" s="155" t="s">
        <v>54</v>
      </c>
      <c r="K2289" s="158" t="s">
        <v>55</v>
      </c>
      <c r="L2289" s="114">
        <v>44341</v>
      </c>
      <c r="M2289" s="114">
        <v>44343</v>
      </c>
      <c r="N2289" s="114">
        <v>44341</v>
      </c>
      <c r="O2289" s="114">
        <v>44342</v>
      </c>
      <c r="P2289" s="211" t="s">
        <v>5131</v>
      </c>
      <c r="Q2289" s="157" t="s">
        <v>5132</v>
      </c>
      <c r="R2289" s="155" t="s">
        <v>5133</v>
      </c>
      <c r="S2289" s="155"/>
      <c r="T2289" s="159" t="s">
        <v>66</v>
      </c>
      <c r="U2289" s="90"/>
      <c r="V2289" s="160"/>
    </row>
    <row r="2290" spans="1:22" s="175" customFormat="1" ht="66" hidden="1" customHeight="1" x14ac:dyDescent="0.25">
      <c r="A2290" s="89" t="s">
        <v>1361</v>
      </c>
      <c r="B2290" s="155" t="s">
        <v>681</v>
      </c>
      <c r="C2290" s="90" t="s">
        <v>1566</v>
      </c>
      <c r="D2290" s="90" t="s">
        <v>1591</v>
      </c>
      <c r="E2290" s="92" t="s">
        <v>211</v>
      </c>
      <c r="F2290" s="90" t="s">
        <v>51</v>
      </c>
      <c r="G2290" s="158" t="s">
        <v>52</v>
      </c>
      <c r="H2290" s="155"/>
      <c r="I2290" s="158">
        <v>1</v>
      </c>
      <c r="J2290" s="155" t="s">
        <v>62</v>
      </c>
      <c r="K2290" s="158" t="s">
        <v>63</v>
      </c>
      <c r="L2290" s="114">
        <v>44335</v>
      </c>
      <c r="M2290" s="114">
        <v>44335</v>
      </c>
      <c r="N2290" s="114">
        <v>44335</v>
      </c>
      <c r="O2290" s="114">
        <v>44335</v>
      </c>
      <c r="P2290" s="211" t="s">
        <v>5134</v>
      </c>
      <c r="Q2290" s="157"/>
      <c r="R2290" s="155" t="s">
        <v>81</v>
      </c>
      <c r="S2290" s="155"/>
      <c r="T2290" s="159" t="s">
        <v>75</v>
      </c>
      <c r="U2290" s="90"/>
      <c r="V2290" s="160"/>
    </row>
    <row r="2291" spans="1:22" s="175" customFormat="1" ht="66" hidden="1" customHeight="1" x14ac:dyDescent="0.25">
      <c r="A2291" s="113" t="s">
        <v>4357</v>
      </c>
      <c r="B2291" s="90" t="s">
        <v>9998</v>
      </c>
      <c r="C2291" s="90" t="s">
        <v>5135</v>
      </c>
      <c r="D2291" s="90" t="s">
        <v>5135</v>
      </c>
      <c r="E2291" s="92" t="s">
        <v>2534</v>
      </c>
      <c r="F2291" s="90" t="s">
        <v>1719</v>
      </c>
      <c r="G2291" s="158" t="s">
        <v>52</v>
      </c>
      <c r="H2291" s="155"/>
      <c r="I2291" s="158">
        <v>1</v>
      </c>
      <c r="J2291" s="155" t="s">
        <v>54</v>
      </c>
      <c r="K2291" s="158" t="s">
        <v>55</v>
      </c>
      <c r="L2291" s="114">
        <v>44336</v>
      </c>
      <c r="M2291" s="114">
        <v>44336</v>
      </c>
      <c r="N2291" s="114">
        <v>44336</v>
      </c>
      <c r="O2291" s="114">
        <v>44336</v>
      </c>
      <c r="P2291" s="211" t="s">
        <v>5136</v>
      </c>
      <c r="Q2291" s="157"/>
      <c r="R2291" s="155" t="s">
        <v>616</v>
      </c>
      <c r="S2291" s="155"/>
      <c r="T2291" s="159" t="s">
        <v>75</v>
      </c>
      <c r="U2291" s="90"/>
      <c r="V2291" s="160"/>
    </row>
    <row r="2292" spans="1:22" s="175" customFormat="1" ht="66" hidden="1" customHeight="1" x14ac:dyDescent="0.25">
      <c r="A2292" s="113" t="s">
        <v>2633</v>
      </c>
      <c r="B2292" s="90" t="s">
        <v>2674</v>
      </c>
      <c r="C2292" s="90" t="s">
        <v>59</v>
      </c>
      <c r="D2292" s="90" t="s">
        <v>59</v>
      </c>
      <c r="E2292" s="92" t="s">
        <v>2671</v>
      </c>
      <c r="F2292" s="90" t="s">
        <v>320</v>
      </c>
      <c r="G2292" s="158" t="s">
        <v>52</v>
      </c>
      <c r="H2292" s="155"/>
      <c r="I2292" s="158">
        <v>1</v>
      </c>
      <c r="J2292" s="155" t="s">
        <v>72</v>
      </c>
      <c r="K2292" s="158" t="s">
        <v>55</v>
      </c>
      <c r="L2292" s="114">
        <v>44334</v>
      </c>
      <c r="M2292" s="114">
        <v>44335</v>
      </c>
      <c r="N2292" s="114">
        <v>44334</v>
      </c>
      <c r="O2292" s="114">
        <v>44335</v>
      </c>
      <c r="P2292" s="211" t="s">
        <v>5137</v>
      </c>
      <c r="Q2292" s="157"/>
      <c r="R2292" s="155" t="s">
        <v>381</v>
      </c>
      <c r="S2292" s="155"/>
      <c r="T2292" s="159" t="s">
        <v>75</v>
      </c>
      <c r="U2292" s="90"/>
      <c r="V2292" s="160"/>
    </row>
    <row r="2293" spans="1:22" s="175" customFormat="1" ht="66" hidden="1" customHeight="1" x14ac:dyDescent="0.25">
      <c r="A2293" s="89" t="s">
        <v>3140</v>
      </c>
      <c r="B2293" s="90" t="s">
        <v>3141</v>
      </c>
      <c r="C2293" s="90" t="s">
        <v>5138</v>
      </c>
      <c r="D2293" s="90" t="s">
        <v>5138</v>
      </c>
      <c r="E2293" s="92" t="s">
        <v>5139</v>
      </c>
      <c r="F2293" s="90" t="s">
        <v>532</v>
      </c>
      <c r="G2293" s="158" t="s">
        <v>52</v>
      </c>
      <c r="H2293" s="155"/>
      <c r="I2293" s="158">
        <v>1</v>
      </c>
      <c r="J2293" s="155" t="s">
        <v>54</v>
      </c>
      <c r="K2293" s="158" t="s">
        <v>55</v>
      </c>
      <c r="L2293" s="114">
        <v>44470</v>
      </c>
      <c r="M2293" s="190">
        <v>44712</v>
      </c>
      <c r="N2293" s="114">
        <v>44708</v>
      </c>
      <c r="O2293" s="114">
        <v>44711</v>
      </c>
      <c r="P2293" s="211" t="s">
        <v>5140</v>
      </c>
      <c r="Q2293" s="157"/>
      <c r="R2293" s="155" t="s">
        <v>81</v>
      </c>
      <c r="S2293" s="155"/>
      <c r="T2293" s="159"/>
      <c r="U2293" s="90" t="s">
        <v>5141</v>
      </c>
      <c r="V2293" s="160"/>
    </row>
    <row r="2294" spans="1:22" s="175" customFormat="1" ht="66" hidden="1" customHeight="1" x14ac:dyDescent="0.25">
      <c r="A2294" s="113" t="s">
        <v>5142</v>
      </c>
      <c r="B2294" s="90" t="s">
        <v>10033</v>
      </c>
      <c r="C2294" s="90" t="s">
        <v>5144</v>
      </c>
      <c r="D2294" s="90" t="s">
        <v>5144</v>
      </c>
      <c r="E2294" s="92" t="s">
        <v>5145</v>
      </c>
      <c r="F2294" s="90" t="s">
        <v>401</v>
      </c>
      <c r="G2294" s="158" t="s">
        <v>52</v>
      </c>
      <c r="H2294" s="155"/>
      <c r="I2294" s="158">
        <v>1</v>
      </c>
      <c r="J2294" s="155" t="s">
        <v>54</v>
      </c>
      <c r="K2294" s="158" t="s">
        <v>55</v>
      </c>
      <c r="L2294" s="114">
        <v>44356</v>
      </c>
      <c r="M2294" s="114">
        <v>44361</v>
      </c>
      <c r="N2294" s="114">
        <v>44362</v>
      </c>
      <c r="O2294" s="114">
        <v>44362</v>
      </c>
      <c r="P2294" s="211" t="s">
        <v>5146</v>
      </c>
      <c r="Q2294" s="157"/>
      <c r="R2294" s="155" t="s">
        <v>5147</v>
      </c>
      <c r="S2294" s="155"/>
      <c r="T2294" s="159" t="s">
        <v>75</v>
      </c>
      <c r="U2294" s="90"/>
      <c r="V2294" s="160"/>
    </row>
    <row r="2295" spans="1:22" s="175" customFormat="1" ht="66" hidden="1" customHeight="1" x14ac:dyDescent="0.25">
      <c r="A2295" s="113" t="s">
        <v>3491</v>
      </c>
      <c r="B2295" s="90" t="s">
        <v>10021</v>
      </c>
      <c r="C2295" s="90" t="s">
        <v>5148</v>
      </c>
      <c r="D2295" s="90" t="s">
        <v>5148</v>
      </c>
      <c r="E2295" s="92" t="s">
        <v>5149</v>
      </c>
      <c r="F2295" s="90" t="s">
        <v>3479</v>
      </c>
      <c r="G2295" s="158" t="s">
        <v>52</v>
      </c>
      <c r="H2295" s="155"/>
      <c r="I2295" s="158">
        <v>1</v>
      </c>
      <c r="J2295" s="155" t="s">
        <v>54</v>
      </c>
      <c r="K2295" s="158" t="s">
        <v>55</v>
      </c>
      <c r="L2295" s="190">
        <v>44440</v>
      </c>
      <c r="M2295" s="190">
        <v>44469</v>
      </c>
      <c r="N2295" s="114">
        <v>44461</v>
      </c>
      <c r="O2295" s="114">
        <v>44462</v>
      </c>
      <c r="P2295" s="211" t="s">
        <v>5150</v>
      </c>
      <c r="Q2295" s="157"/>
      <c r="R2295" s="155" t="s">
        <v>5151</v>
      </c>
      <c r="S2295" s="155"/>
      <c r="T2295" s="159" t="s">
        <v>66</v>
      </c>
      <c r="U2295" s="90"/>
      <c r="V2295" s="160"/>
    </row>
    <row r="2296" spans="1:22" s="175" customFormat="1" ht="66" hidden="1" customHeight="1" x14ac:dyDescent="0.25">
      <c r="A2296" s="113" t="s">
        <v>5152</v>
      </c>
      <c r="B2296" s="90" t="s">
        <v>5153</v>
      </c>
      <c r="C2296" s="90" t="s">
        <v>5154</v>
      </c>
      <c r="D2296" s="90" t="s">
        <v>5155</v>
      </c>
      <c r="E2296" s="92" t="s">
        <v>5156</v>
      </c>
      <c r="F2296" s="90" t="s">
        <v>51</v>
      </c>
      <c r="G2296" s="158" t="s">
        <v>52</v>
      </c>
      <c r="H2296" s="155" t="s">
        <v>5157</v>
      </c>
      <c r="I2296" s="158">
        <v>1</v>
      </c>
      <c r="J2296" s="155" t="s">
        <v>72</v>
      </c>
      <c r="K2296" s="158" t="s">
        <v>55</v>
      </c>
      <c r="L2296" s="190">
        <v>44363</v>
      </c>
      <c r="M2296" s="190">
        <v>44365</v>
      </c>
      <c r="N2296" s="114">
        <v>44365</v>
      </c>
      <c r="O2296" s="114">
        <v>44365</v>
      </c>
      <c r="P2296" s="211" t="s">
        <v>5158</v>
      </c>
      <c r="Q2296" s="157" t="s">
        <v>5159</v>
      </c>
      <c r="R2296" s="155" t="s">
        <v>853</v>
      </c>
      <c r="S2296" s="155"/>
      <c r="T2296" s="159" t="s">
        <v>66</v>
      </c>
      <c r="U2296" s="90"/>
      <c r="V2296" s="160"/>
    </row>
    <row r="2297" spans="1:22" s="175" customFormat="1" ht="66" hidden="1" customHeight="1" x14ac:dyDescent="0.25">
      <c r="A2297" s="113" t="s">
        <v>5152</v>
      </c>
      <c r="B2297" s="90" t="s">
        <v>5153</v>
      </c>
      <c r="C2297" s="90" t="s">
        <v>5154</v>
      </c>
      <c r="D2297" s="90" t="s">
        <v>5155</v>
      </c>
      <c r="E2297" s="92" t="s">
        <v>5156</v>
      </c>
      <c r="F2297" s="90" t="s">
        <v>51</v>
      </c>
      <c r="G2297" s="158" t="s">
        <v>52</v>
      </c>
      <c r="H2297" s="155" t="s">
        <v>5160</v>
      </c>
      <c r="I2297" s="158">
        <v>1</v>
      </c>
      <c r="J2297" s="155" t="s">
        <v>72</v>
      </c>
      <c r="K2297" s="158" t="s">
        <v>55</v>
      </c>
      <c r="L2297" s="190">
        <v>44363</v>
      </c>
      <c r="M2297" s="190">
        <v>44365</v>
      </c>
      <c r="N2297" s="114">
        <v>44366</v>
      </c>
      <c r="O2297" s="114">
        <v>44366</v>
      </c>
      <c r="P2297" s="211" t="s">
        <v>232</v>
      </c>
      <c r="Q2297" s="157" t="s">
        <v>5161</v>
      </c>
      <c r="R2297" s="155" t="s">
        <v>853</v>
      </c>
      <c r="S2297" s="155"/>
      <c r="T2297" s="159" t="s">
        <v>66</v>
      </c>
      <c r="U2297" s="90"/>
      <c r="V2297" s="160"/>
    </row>
    <row r="2298" spans="1:22" s="175" customFormat="1" ht="66" hidden="1" customHeight="1" x14ac:dyDescent="0.25">
      <c r="A2298" s="113" t="s">
        <v>5152</v>
      </c>
      <c r="B2298" s="90" t="s">
        <v>5153</v>
      </c>
      <c r="C2298" s="90" t="s">
        <v>5154</v>
      </c>
      <c r="D2298" s="90" t="s">
        <v>5162</v>
      </c>
      <c r="E2298" s="92" t="s">
        <v>5156</v>
      </c>
      <c r="F2298" s="90" t="s">
        <v>5163</v>
      </c>
      <c r="G2298" s="158" t="s">
        <v>52</v>
      </c>
      <c r="H2298" s="155"/>
      <c r="I2298" s="158">
        <v>1</v>
      </c>
      <c r="J2298" s="155" t="s">
        <v>72</v>
      </c>
      <c r="K2298" s="158" t="s">
        <v>55</v>
      </c>
      <c r="L2298" s="190">
        <v>44363</v>
      </c>
      <c r="M2298" s="190">
        <v>44365</v>
      </c>
      <c r="N2298" s="114">
        <v>44366</v>
      </c>
      <c r="O2298" s="114">
        <v>44366</v>
      </c>
      <c r="P2298" s="211" t="s">
        <v>5164</v>
      </c>
      <c r="Q2298" s="157" t="s">
        <v>5165</v>
      </c>
      <c r="R2298" s="155" t="s">
        <v>5095</v>
      </c>
      <c r="S2298" s="155"/>
      <c r="T2298" s="159" t="s">
        <v>66</v>
      </c>
      <c r="U2298" s="90"/>
      <c r="V2298" s="160"/>
    </row>
    <row r="2299" spans="1:22" s="175" customFormat="1" ht="66" hidden="1" customHeight="1" x14ac:dyDescent="0.25">
      <c r="A2299" s="113" t="s">
        <v>2922</v>
      </c>
      <c r="B2299" s="90" t="s">
        <v>2923</v>
      </c>
      <c r="C2299" s="90" t="s">
        <v>5166</v>
      </c>
      <c r="D2299" s="90" t="s">
        <v>5167</v>
      </c>
      <c r="E2299" s="92" t="s">
        <v>605</v>
      </c>
      <c r="F2299" s="90" t="s">
        <v>1340</v>
      </c>
      <c r="G2299" s="158" t="s">
        <v>168</v>
      </c>
      <c r="H2299" s="155"/>
      <c r="I2299" s="158">
        <v>1</v>
      </c>
      <c r="J2299" s="155" t="s">
        <v>72</v>
      </c>
      <c r="K2299" s="158" t="s">
        <v>55</v>
      </c>
      <c r="L2299" s="114">
        <v>44470</v>
      </c>
      <c r="M2299" s="190">
        <v>44530</v>
      </c>
      <c r="N2299" s="114">
        <v>44513</v>
      </c>
      <c r="O2299" s="114">
        <v>44526</v>
      </c>
      <c r="P2299" s="211" t="s">
        <v>5168</v>
      </c>
      <c r="Q2299" s="157"/>
      <c r="R2299" s="155" t="s">
        <v>5169</v>
      </c>
      <c r="S2299" s="155"/>
      <c r="T2299" s="159" t="s">
        <v>75</v>
      </c>
      <c r="U2299" s="90"/>
      <c r="V2299" s="160"/>
    </row>
    <row r="2300" spans="1:22" s="175" customFormat="1" ht="66" hidden="1" customHeight="1" x14ac:dyDescent="0.25">
      <c r="A2300" s="113" t="s">
        <v>2922</v>
      </c>
      <c r="B2300" s="90" t="s">
        <v>2923</v>
      </c>
      <c r="C2300" s="90" t="s">
        <v>5166</v>
      </c>
      <c r="D2300" s="90" t="s">
        <v>5170</v>
      </c>
      <c r="E2300" s="92" t="s">
        <v>605</v>
      </c>
      <c r="F2300" s="155" t="s">
        <v>2929</v>
      </c>
      <c r="G2300" s="158" t="s">
        <v>168</v>
      </c>
      <c r="H2300" s="155"/>
      <c r="I2300" s="158">
        <v>1</v>
      </c>
      <c r="J2300" s="155" t="s">
        <v>72</v>
      </c>
      <c r="K2300" s="158" t="s">
        <v>55</v>
      </c>
      <c r="L2300" s="114">
        <v>44470</v>
      </c>
      <c r="M2300" s="190">
        <v>44530</v>
      </c>
      <c r="N2300" s="114">
        <v>44513</v>
      </c>
      <c r="O2300" s="114">
        <v>44526</v>
      </c>
      <c r="P2300" s="92" t="s">
        <v>937</v>
      </c>
      <c r="Q2300" s="157"/>
      <c r="R2300" s="155" t="s">
        <v>5169</v>
      </c>
      <c r="S2300" s="155"/>
      <c r="T2300" s="159" t="s">
        <v>75</v>
      </c>
      <c r="U2300" s="90"/>
      <c r="V2300" s="160"/>
    </row>
    <row r="2301" spans="1:22" s="175" customFormat="1" ht="66" hidden="1" customHeight="1" x14ac:dyDescent="0.25">
      <c r="A2301" s="113" t="s">
        <v>2922</v>
      </c>
      <c r="B2301" s="155" t="s">
        <v>2923</v>
      </c>
      <c r="C2301" s="155" t="s">
        <v>5166</v>
      </c>
      <c r="D2301" s="155" t="s">
        <v>5171</v>
      </c>
      <c r="E2301" s="157" t="s">
        <v>605</v>
      </c>
      <c r="F2301" s="155" t="s">
        <v>334</v>
      </c>
      <c r="G2301" s="158" t="s">
        <v>168</v>
      </c>
      <c r="H2301" s="155"/>
      <c r="I2301" s="158">
        <v>1</v>
      </c>
      <c r="J2301" s="155" t="s">
        <v>72</v>
      </c>
      <c r="K2301" s="158" t="s">
        <v>55</v>
      </c>
      <c r="L2301" s="190">
        <v>44531</v>
      </c>
      <c r="M2301" s="190">
        <v>44561</v>
      </c>
      <c r="N2301" s="190">
        <v>44561</v>
      </c>
      <c r="O2301" s="190">
        <v>44561</v>
      </c>
      <c r="P2301" s="211" t="s">
        <v>5172</v>
      </c>
      <c r="Q2301" s="157"/>
      <c r="R2301" s="155" t="s">
        <v>5173</v>
      </c>
      <c r="S2301" s="155"/>
      <c r="T2301" s="159" t="s">
        <v>75</v>
      </c>
      <c r="U2301" s="155"/>
      <c r="V2301" s="160"/>
    </row>
    <row r="2302" spans="1:22" s="175" customFormat="1" ht="66" hidden="1" customHeight="1" x14ac:dyDescent="0.25">
      <c r="A2302" s="113" t="s">
        <v>2922</v>
      </c>
      <c r="B2302" s="90" t="s">
        <v>2923</v>
      </c>
      <c r="C2302" s="90" t="s">
        <v>5166</v>
      </c>
      <c r="D2302" s="90" t="s">
        <v>5174</v>
      </c>
      <c r="E2302" s="92" t="s">
        <v>605</v>
      </c>
      <c r="F2302" s="155" t="s">
        <v>334</v>
      </c>
      <c r="G2302" s="158" t="s">
        <v>75</v>
      </c>
      <c r="H2302" s="155"/>
      <c r="I2302" s="158">
        <v>1</v>
      </c>
      <c r="J2302" s="155" t="s">
        <v>72</v>
      </c>
      <c r="K2302" s="158" t="s">
        <v>55</v>
      </c>
      <c r="L2302" s="190">
        <v>44621</v>
      </c>
      <c r="M2302" s="190">
        <f t="shared" ref="M2302:M2333" si="34">EOMONTH(L2302,0)</f>
        <v>44651</v>
      </c>
      <c r="N2302" s="114">
        <v>44638</v>
      </c>
      <c r="O2302" s="114">
        <v>44645</v>
      </c>
      <c r="P2302" s="211" t="s">
        <v>5175</v>
      </c>
      <c r="Q2302" s="157"/>
      <c r="R2302" s="155" t="s">
        <v>5176</v>
      </c>
      <c r="S2302" s="155"/>
      <c r="T2302" s="159" t="s">
        <v>75</v>
      </c>
      <c r="U2302" s="90"/>
      <c r="V2302" s="160"/>
    </row>
    <row r="2303" spans="1:22" s="175" customFormat="1" ht="66" hidden="1" customHeight="1" x14ac:dyDescent="0.25">
      <c r="A2303" s="113" t="s">
        <v>2922</v>
      </c>
      <c r="B2303" s="90" t="s">
        <v>2923</v>
      </c>
      <c r="C2303" s="90" t="s">
        <v>5166</v>
      </c>
      <c r="D2303" s="90" t="s">
        <v>5177</v>
      </c>
      <c r="E2303" s="92" t="s">
        <v>605</v>
      </c>
      <c r="F2303" s="90" t="s">
        <v>2711</v>
      </c>
      <c r="G2303" s="158" t="s">
        <v>168</v>
      </c>
      <c r="H2303" s="155"/>
      <c r="I2303" s="158">
        <v>1</v>
      </c>
      <c r="J2303" s="155" t="s">
        <v>72</v>
      </c>
      <c r="K2303" s="158" t="s">
        <v>55</v>
      </c>
      <c r="L2303" s="114">
        <v>44470</v>
      </c>
      <c r="M2303" s="190">
        <v>44530</v>
      </c>
      <c r="N2303" s="114">
        <v>44513</v>
      </c>
      <c r="O2303" s="114">
        <v>44526</v>
      </c>
      <c r="P2303" s="92" t="s">
        <v>937</v>
      </c>
      <c r="Q2303" s="157"/>
      <c r="R2303" s="155" t="s">
        <v>5169</v>
      </c>
      <c r="S2303" s="155"/>
      <c r="T2303" s="159" t="s">
        <v>75</v>
      </c>
      <c r="U2303" s="90"/>
      <c r="V2303" s="160"/>
    </row>
    <row r="2304" spans="1:22" s="175" customFormat="1" ht="66" hidden="1" customHeight="1" x14ac:dyDescent="0.25">
      <c r="A2304" s="113" t="s">
        <v>2922</v>
      </c>
      <c r="B2304" s="90" t="s">
        <v>2923</v>
      </c>
      <c r="C2304" s="90" t="s">
        <v>5166</v>
      </c>
      <c r="D2304" s="90" t="s">
        <v>5178</v>
      </c>
      <c r="E2304" s="92" t="s">
        <v>605</v>
      </c>
      <c r="F2304" s="155" t="s">
        <v>2938</v>
      </c>
      <c r="G2304" s="158" t="s">
        <v>168</v>
      </c>
      <c r="H2304" s="155"/>
      <c r="I2304" s="158">
        <v>1</v>
      </c>
      <c r="J2304" s="155" t="s">
        <v>72</v>
      </c>
      <c r="K2304" s="158" t="s">
        <v>55</v>
      </c>
      <c r="L2304" s="190">
        <v>44378</v>
      </c>
      <c r="M2304" s="190">
        <f t="shared" si="34"/>
        <v>44408</v>
      </c>
      <c r="N2304" s="114">
        <v>44390</v>
      </c>
      <c r="O2304" s="114">
        <v>44390</v>
      </c>
      <c r="P2304" s="211" t="s">
        <v>5179</v>
      </c>
      <c r="Q2304" s="157"/>
      <c r="R2304" s="155" t="s">
        <v>5180</v>
      </c>
      <c r="S2304" s="155"/>
      <c r="T2304" s="159" t="s">
        <v>75</v>
      </c>
      <c r="U2304" s="90"/>
      <c r="V2304" s="160"/>
    </row>
    <row r="2305" spans="1:22" s="175" customFormat="1" ht="66" hidden="1" customHeight="1" x14ac:dyDescent="0.25">
      <c r="A2305" s="113" t="s">
        <v>2922</v>
      </c>
      <c r="B2305" s="90" t="s">
        <v>2923</v>
      </c>
      <c r="C2305" s="90" t="s">
        <v>5166</v>
      </c>
      <c r="D2305" s="90" t="s">
        <v>5181</v>
      </c>
      <c r="E2305" s="92" t="s">
        <v>605</v>
      </c>
      <c r="F2305" s="155" t="s">
        <v>5182</v>
      </c>
      <c r="G2305" s="158" t="s">
        <v>168</v>
      </c>
      <c r="H2305" s="155"/>
      <c r="I2305" s="158">
        <v>1</v>
      </c>
      <c r="J2305" s="155" t="s">
        <v>72</v>
      </c>
      <c r="K2305" s="158" t="s">
        <v>55</v>
      </c>
      <c r="L2305" s="190">
        <v>44378</v>
      </c>
      <c r="M2305" s="190">
        <f t="shared" si="34"/>
        <v>44408</v>
      </c>
      <c r="N2305" s="114">
        <v>44391</v>
      </c>
      <c r="O2305" s="114">
        <v>44391</v>
      </c>
      <c r="P2305" s="211" t="s">
        <v>5183</v>
      </c>
      <c r="Q2305" s="157"/>
      <c r="R2305" s="155" t="s">
        <v>5180</v>
      </c>
      <c r="S2305" s="155"/>
      <c r="T2305" s="159" t="s">
        <v>75</v>
      </c>
      <c r="U2305" s="90"/>
      <c r="V2305" s="160"/>
    </row>
    <row r="2306" spans="1:22" s="175" customFormat="1" ht="66" hidden="1" customHeight="1" x14ac:dyDescent="0.25">
      <c r="A2306" s="113" t="s">
        <v>2922</v>
      </c>
      <c r="B2306" s="90" t="s">
        <v>2923</v>
      </c>
      <c r="C2306" s="90" t="s">
        <v>5166</v>
      </c>
      <c r="D2306" s="90" t="s">
        <v>5184</v>
      </c>
      <c r="E2306" s="92" t="s">
        <v>605</v>
      </c>
      <c r="F2306" s="155" t="s">
        <v>337</v>
      </c>
      <c r="G2306" s="158" t="s">
        <v>703</v>
      </c>
      <c r="H2306" s="155"/>
      <c r="I2306" s="158">
        <v>1</v>
      </c>
      <c r="J2306" s="155" t="s">
        <v>72</v>
      </c>
      <c r="K2306" s="158" t="s">
        <v>55</v>
      </c>
      <c r="L2306" s="190">
        <v>44348</v>
      </c>
      <c r="M2306" s="190">
        <f t="shared" si="34"/>
        <v>44377</v>
      </c>
      <c r="N2306" s="114">
        <v>44372</v>
      </c>
      <c r="O2306" s="114">
        <v>44372</v>
      </c>
      <c r="P2306" s="211" t="s">
        <v>5185</v>
      </c>
      <c r="Q2306" s="157"/>
      <c r="R2306" s="155" t="s">
        <v>4639</v>
      </c>
      <c r="S2306" s="155"/>
      <c r="T2306" s="159" t="s">
        <v>75</v>
      </c>
      <c r="U2306" s="90"/>
      <c r="V2306" s="160"/>
    </row>
    <row r="2307" spans="1:22" s="175" customFormat="1" ht="66" hidden="1" customHeight="1" x14ac:dyDescent="0.25">
      <c r="A2307" s="113" t="s">
        <v>2922</v>
      </c>
      <c r="B2307" s="90" t="s">
        <v>2923</v>
      </c>
      <c r="C2307" s="90" t="s">
        <v>5166</v>
      </c>
      <c r="D2307" s="90" t="s">
        <v>5186</v>
      </c>
      <c r="E2307" s="92" t="s">
        <v>605</v>
      </c>
      <c r="F2307" s="155" t="s">
        <v>337</v>
      </c>
      <c r="G2307" s="158" t="s">
        <v>168</v>
      </c>
      <c r="H2307" s="155"/>
      <c r="I2307" s="158">
        <v>1</v>
      </c>
      <c r="J2307" s="155" t="s">
        <v>72</v>
      </c>
      <c r="K2307" s="158" t="s">
        <v>55</v>
      </c>
      <c r="L2307" s="190">
        <v>44378</v>
      </c>
      <c r="M2307" s="190">
        <f t="shared" si="34"/>
        <v>44408</v>
      </c>
      <c r="N2307" s="114">
        <v>44392</v>
      </c>
      <c r="O2307" s="114">
        <v>44392</v>
      </c>
      <c r="P2307" s="211" t="s">
        <v>5187</v>
      </c>
      <c r="Q2307" s="157"/>
      <c r="R2307" s="155" t="s">
        <v>853</v>
      </c>
      <c r="S2307" s="155"/>
      <c r="T2307" s="159" t="s">
        <v>66</v>
      </c>
      <c r="U2307" s="90"/>
      <c r="V2307" s="160"/>
    </row>
    <row r="2308" spans="1:22" s="175" customFormat="1" ht="66" hidden="1" customHeight="1" x14ac:dyDescent="0.25">
      <c r="A2308" s="113" t="s">
        <v>2922</v>
      </c>
      <c r="B2308" s="90" t="s">
        <v>2923</v>
      </c>
      <c r="C2308" s="90" t="s">
        <v>5166</v>
      </c>
      <c r="D2308" s="90" t="s">
        <v>5188</v>
      </c>
      <c r="E2308" s="92" t="s">
        <v>605</v>
      </c>
      <c r="F2308" s="155" t="s">
        <v>337</v>
      </c>
      <c r="G2308" s="158" t="s">
        <v>703</v>
      </c>
      <c r="H2308" s="155"/>
      <c r="I2308" s="158">
        <v>1</v>
      </c>
      <c r="J2308" s="155" t="s">
        <v>72</v>
      </c>
      <c r="K2308" s="158" t="s">
        <v>55</v>
      </c>
      <c r="L2308" s="190">
        <v>44409</v>
      </c>
      <c r="M2308" s="190">
        <f t="shared" si="34"/>
        <v>44439</v>
      </c>
      <c r="N2308" s="114" t="s">
        <v>496</v>
      </c>
      <c r="O2308" s="114" t="s">
        <v>496</v>
      </c>
      <c r="P2308" s="211"/>
      <c r="Q2308" s="157"/>
      <c r="R2308" s="155"/>
      <c r="S2308" s="155"/>
      <c r="T2308" s="159"/>
      <c r="U2308" s="90"/>
      <c r="V2308" s="160"/>
    </row>
    <row r="2309" spans="1:22" s="175" customFormat="1" ht="66" hidden="1" customHeight="1" x14ac:dyDescent="0.25">
      <c r="A2309" s="113" t="s">
        <v>2922</v>
      </c>
      <c r="B2309" s="90" t="s">
        <v>2923</v>
      </c>
      <c r="C2309" s="90" t="s">
        <v>5166</v>
      </c>
      <c r="D2309" s="90" t="s">
        <v>5189</v>
      </c>
      <c r="E2309" s="92" t="s">
        <v>605</v>
      </c>
      <c r="F2309" s="155" t="s">
        <v>337</v>
      </c>
      <c r="G2309" s="158" t="s">
        <v>703</v>
      </c>
      <c r="H2309" s="155"/>
      <c r="I2309" s="158">
        <v>1</v>
      </c>
      <c r="J2309" s="155" t="s">
        <v>72</v>
      </c>
      <c r="K2309" s="158" t="s">
        <v>55</v>
      </c>
      <c r="L2309" s="114">
        <v>44440</v>
      </c>
      <c r="M2309" s="190">
        <f t="shared" si="34"/>
        <v>44469</v>
      </c>
      <c r="N2309" s="114" t="s">
        <v>496</v>
      </c>
      <c r="O2309" s="114" t="s">
        <v>496</v>
      </c>
      <c r="P2309" s="211"/>
      <c r="Q2309" s="157"/>
      <c r="R2309" s="155"/>
      <c r="S2309" s="155"/>
      <c r="T2309" s="159"/>
      <c r="U2309" s="90"/>
      <c r="V2309" s="160"/>
    </row>
    <row r="2310" spans="1:22" s="175" customFormat="1" ht="66" hidden="1" customHeight="1" x14ac:dyDescent="0.25">
      <c r="A2310" s="113" t="s">
        <v>2922</v>
      </c>
      <c r="B2310" s="90" t="s">
        <v>2923</v>
      </c>
      <c r="C2310" s="90" t="s">
        <v>5166</v>
      </c>
      <c r="D2310" s="90" t="s">
        <v>5190</v>
      </c>
      <c r="E2310" s="92" t="s">
        <v>605</v>
      </c>
      <c r="F2310" s="155" t="s">
        <v>337</v>
      </c>
      <c r="G2310" s="158" t="s">
        <v>703</v>
      </c>
      <c r="H2310" s="155"/>
      <c r="I2310" s="158">
        <v>1</v>
      </c>
      <c r="J2310" s="155" t="s">
        <v>72</v>
      </c>
      <c r="K2310" s="158" t="s">
        <v>55</v>
      </c>
      <c r="L2310" s="190">
        <v>44470</v>
      </c>
      <c r="M2310" s="190">
        <f t="shared" si="34"/>
        <v>44500</v>
      </c>
      <c r="N2310" s="114">
        <v>44492</v>
      </c>
      <c r="O2310" s="114">
        <v>44495</v>
      </c>
      <c r="P2310" s="211" t="s">
        <v>2990</v>
      </c>
      <c r="Q2310" s="157"/>
      <c r="R2310" s="155" t="s">
        <v>4639</v>
      </c>
      <c r="S2310" s="155"/>
      <c r="T2310" s="159" t="s">
        <v>75</v>
      </c>
      <c r="U2310" s="90"/>
      <c r="V2310" s="160"/>
    </row>
    <row r="2311" spans="1:22" s="175" customFormat="1" ht="66" hidden="1" customHeight="1" x14ac:dyDescent="0.25">
      <c r="A2311" s="113" t="s">
        <v>2922</v>
      </c>
      <c r="B2311" s="90" t="s">
        <v>2923</v>
      </c>
      <c r="C2311" s="90" t="s">
        <v>5166</v>
      </c>
      <c r="D2311" s="90" t="s">
        <v>5191</v>
      </c>
      <c r="E2311" s="92" t="s">
        <v>605</v>
      </c>
      <c r="F2311" s="155" t="s">
        <v>337</v>
      </c>
      <c r="G2311" s="158" t="s">
        <v>703</v>
      </c>
      <c r="H2311" s="155"/>
      <c r="I2311" s="158">
        <v>1</v>
      </c>
      <c r="J2311" s="155" t="s">
        <v>72</v>
      </c>
      <c r="K2311" s="158" t="s">
        <v>55</v>
      </c>
      <c r="L2311" s="190">
        <v>44501</v>
      </c>
      <c r="M2311" s="190">
        <f t="shared" si="34"/>
        <v>44530</v>
      </c>
      <c r="N2311" s="114">
        <v>44512</v>
      </c>
      <c r="O2311" s="114">
        <v>44512</v>
      </c>
      <c r="P2311" s="211" t="s">
        <v>2990</v>
      </c>
      <c r="Q2311" s="157"/>
      <c r="R2311" s="155" t="s">
        <v>5192</v>
      </c>
      <c r="S2311" s="155"/>
      <c r="T2311" s="159" t="s">
        <v>75</v>
      </c>
      <c r="U2311" s="90"/>
      <c r="V2311" s="160"/>
    </row>
    <row r="2312" spans="1:22" s="175" customFormat="1" ht="66" hidden="1" customHeight="1" x14ac:dyDescent="0.25">
      <c r="A2312" s="113" t="s">
        <v>2922</v>
      </c>
      <c r="B2312" s="155" t="s">
        <v>2923</v>
      </c>
      <c r="C2312" s="155" t="s">
        <v>5166</v>
      </c>
      <c r="D2312" s="155" t="s">
        <v>5193</v>
      </c>
      <c r="E2312" s="157" t="s">
        <v>605</v>
      </c>
      <c r="F2312" s="155" t="s">
        <v>337</v>
      </c>
      <c r="G2312" s="158" t="s">
        <v>703</v>
      </c>
      <c r="H2312" s="155"/>
      <c r="I2312" s="158">
        <v>1</v>
      </c>
      <c r="J2312" s="155" t="s">
        <v>72</v>
      </c>
      <c r="K2312" s="158" t="s">
        <v>55</v>
      </c>
      <c r="L2312" s="190">
        <v>44531</v>
      </c>
      <c r="M2312" s="190">
        <f t="shared" si="34"/>
        <v>44561</v>
      </c>
      <c r="N2312" s="190">
        <v>44558</v>
      </c>
      <c r="O2312" s="190">
        <v>44561</v>
      </c>
      <c r="P2312" s="211" t="s">
        <v>5194</v>
      </c>
      <c r="Q2312" s="157"/>
      <c r="R2312" s="155" t="s">
        <v>5173</v>
      </c>
      <c r="S2312" s="155"/>
      <c r="T2312" s="159" t="s">
        <v>75</v>
      </c>
      <c r="U2312" s="155"/>
      <c r="V2312" s="160"/>
    </row>
    <row r="2313" spans="1:22" s="175" customFormat="1" ht="66" hidden="1" customHeight="1" x14ac:dyDescent="0.25">
      <c r="A2313" s="113" t="s">
        <v>2922</v>
      </c>
      <c r="B2313" s="90" t="s">
        <v>2923</v>
      </c>
      <c r="C2313" s="90" t="s">
        <v>5166</v>
      </c>
      <c r="D2313" s="90" t="s">
        <v>5195</v>
      </c>
      <c r="E2313" s="92" t="s">
        <v>605</v>
      </c>
      <c r="F2313" s="155" t="s">
        <v>337</v>
      </c>
      <c r="G2313" s="158" t="s">
        <v>703</v>
      </c>
      <c r="H2313" s="155"/>
      <c r="I2313" s="158">
        <v>1</v>
      </c>
      <c r="J2313" s="155" t="s">
        <v>72</v>
      </c>
      <c r="K2313" s="158" t="s">
        <v>55</v>
      </c>
      <c r="L2313" s="190">
        <v>44562</v>
      </c>
      <c r="M2313" s="190">
        <f t="shared" si="34"/>
        <v>44592</v>
      </c>
      <c r="N2313" s="114">
        <v>44582</v>
      </c>
      <c r="O2313" s="114">
        <v>44583</v>
      </c>
      <c r="P2313" s="211" t="s">
        <v>2990</v>
      </c>
      <c r="Q2313" s="157"/>
      <c r="R2313" s="155" t="s">
        <v>5196</v>
      </c>
      <c r="S2313" s="155"/>
      <c r="T2313" s="159" t="s">
        <v>75</v>
      </c>
      <c r="U2313" s="90"/>
      <c r="V2313" s="160"/>
    </row>
    <row r="2314" spans="1:22" s="175" customFormat="1" ht="66" hidden="1" customHeight="1" x14ac:dyDescent="0.25">
      <c r="A2314" s="113" t="s">
        <v>2922</v>
      </c>
      <c r="B2314" s="90" t="s">
        <v>2923</v>
      </c>
      <c r="C2314" s="90" t="s">
        <v>5166</v>
      </c>
      <c r="D2314" s="90" t="s">
        <v>5197</v>
      </c>
      <c r="E2314" s="92" t="s">
        <v>605</v>
      </c>
      <c r="F2314" s="155" t="s">
        <v>337</v>
      </c>
      <c r="G2314" s="158" t="s">
        <v>703</v>
      </c>
      <c r="H2314" s="155"/>
      <c r="I2314" s="158">
        <v>1</v>
      </c>
      <c r="J2314" s="155" t="s">
        <v>72</v>
      </c>
      <c r="K2314" s="158" t="s">
        <v>55</v>
      </c>
      <c r="L2314" s="190">
        <v>44593</v>
      </c>
      <c r="M2314" s="190">
        <f t="shared" si="34"/>
        <v>44620</v>
      </c>
      <c r="N2314" s="114">
        <v>44610</v>
      </c>
      <c r="O2314" s="114">
        <v>44610</v>
      </c>
      <c r="P2314" s="211" t="s">
        <v>2990</v>
      </c>
      <c r="Q2314" s="157"/>
      <c r="R2314" s="155" t="s">
        <v>5198</v>
      </c>
      <c r="S2314" s="155"/>
      <c r="T2314" s="159" t="s">
        <v>75</v>
      </c>
      <c r="U2314" s="90"/>
      <c r="V2314" s="160"/>
    </row>
    <row r="2315" spans="1:22" s="175" customFormat="1" ht="66" hidden="1" customHeight="1" x14ac:dyDescent="0.25">
      <c r="A2315" s="113" t="s">
        <v>2922</v>
      </c>
      <c r="B2315" s="90" t="s">
        <v>2923</v>
      </c>
      <c r="C2315" s="90" t="s">
        <v>5166</v>
      </c>
      <c r="D2315" s="90" t="s">
        <v>5199</v>
      </c>
      <c r="E2315" s="92" t="s">
        <v>605</v>
      </c>
      <c r="F2315" s="155" t="s">
        <v>337</v>
      </c>
      <c r="G2315" s="158" t="s">
        <v>703</v>
      </c>
      <c r="H2315" s="155"/>
      <c r="I2315" s="158">
        <v>1</v>
      </c>
      <c r="J2315" s="155" t="s">
        <v>72</v>
      </c>
      <c r="K2315" s="158" t="s">
        <v>55</v>
      </c>
      <c r="L2315" s="190">
        <v>44621</v>
      </c>
      <c r="M2315" s="190">
        <f t="shared" si="34"/>
        <v>44651</v>
      </c>
      <c r="N2315" s="114">
        <v>44644</v>
      </c>
      <c r="O2315" s="114">
        <v>44645</v>
      </c>
      <c r="P2315" s="211" t="s">
        <v>5200</v>
      </c>
      <c r="Q2315" s="157"/>
      <c r="R2315" s="155" t="s">
        <v>5201</v>
      </c>
      <c r="S2315" s="155"/>
      <c r="T2315" s="159" t="s">
        <v>75</v>
      </c>
      <c r="U2315" s="90"/>
      <c r="V2315" s="160"/>
    </row>
    <row r="2316" spans="1:22" s="175" customFormat="1" ht="66" hidden="1" customHeight="1" x14ac:dyDescent="0.25">
      <c r="A2316" s="113" t="s">
        <v>2922</v>
      </c>
      <c r="B2316" s="90" t="s">
        <v>2923</v>
      </c>
      <c r="C2316" s="90" t="s">
        <v>5166</v>
      </c>
      <c r="D2316" s="90" t="s">
        <v>5202</v>
      </c>
      <c r="E2316" s="92" t="s">
        <v>605</v>
      </c>
      <c r="F2316" s="155" t="s">
        <v>337</v>
      </c>
      <c r="G2316" s="158" t="s">
        <v>703</v>
      </c>
      <c r="H2316" s="155"/>
      <c r="I2316" s="158">
        <v>1</v>
      </c>
      <c r="J2316" s="155" t="s">
        <v>72</v>
      </c>
      <c r="K2316" s="158" t="s">
        <v>55</v>
      </c>
      <c r="L2316" s="190">
        <v>44652</v>
      </c>
      <c r="M2316" s="190">
        <f t="shared" si="34"/>
        <v>44681</v>
      </c>
      <c r="N2316" s="114">
        <v>44671</v>
      </c>
      <c r="O2316" s="114">
        <v>44680</v>
      </c>
      <c r="P2316" s="211" t="s">
        <v>5203</v>
      </c>
      <c r="Q2316" s="157" t="s">
        <v>5204</v>
      </c>
      <c r="R2316" s="155" t="s">
        <v>5205</v>
      </c>
      <c r="S2316" s="155"/>
      <c r="T2316" s="159" t="s">
        <v>75</v>
      </c>
      <c r="U2316" s="90"/>
      <c r="V2316" s="160"/>
    </row>
    <row r="2317" spans="1:22" s="175" customFormat="1" ht="66" hidden="1" customHeight="1" x14ac:dyDescent="0.25">
      <c r="A2317" s="113" t="s">
        <v>2922</v>
      </c>
      <c r="B2317" s="90" t="s">
        <v>2923</v>
      </c>
      <c r="C2317" s="90" t="s">
        <v>5166</v>
      </c>
      <c r="D2317" s="90" t="s">
        <v>5206</v>
      </c>
      <c r="E2317" s="92" t="s">
        <v>605</v>
      </c>
      <c r="F2317" s="155" t="s">
        <v>337</v>
      </c>
      <c r="G2317" s="158" t="s">
        <v>703</v>
      </c>
      <c r="H2317" s="155"/>
      <c r="I2317" s="158">
        <v>1</v>
      </c>
      <c r="J2317" s="155" t="s">
        <v>72</v>
      </c>
      <c r="K2317" s="158" t="s">
        <v>55</v>
      </c>
      <c r="L2317" s="190">
        <v>44682</v>
      </c>
      <c r="M2317" s="190">
        <f t="shared" si="34"/>
        <v>44712</v>
      </c>
      <c r="N2317" s="114">
        <v>44707</v>
      </c>
      <c r="O2317" s="114">
        <v>44712</v>
      </c>
      <c r="P2317" s="211" t="s">
        <v>5207</v>
      </c>
      <c r="Q2317" s="124" t="s">
        <v>5208</v>
      </c>
      <c r="R2317" s="155" t="s">
        <v>5209</v>
      </c>
      <c r="S2317" s="155"/>
      <c r="T2317" s="159" t="s">
        <v>66</v>
      </c>
      <c r="U2317" s="90"/>
      <c r="V2317" s="160"/>
    </row>
    <row r="2318" spans="1:22" s="175" customFormat="1" ht="66" hidden="1" customHeight="1" x14ac:dyDescent="0.25">
      <c r="A2318" s="113" t="s">
        <v>2922</v>
      </c>
      <c r="B2318" s="90" t="s">
        <v>2923</v>
      </c>
      <c r="C2318" s="90" t="s">
        <v>5166</v>
      </c>
      <c r="D2318" s="90" t="s">
        <v>5210</v>
      </c>
      <c r="E2318" s="92" t="s">
        <v>605</v>
      </c>
      <c r="F2318" s="155" t="s">
        <v>491</v>
      </c>
      <c r="G2318" s="158" t="s">
        <v>703</v>
      </c>
      <c r="H2318" s="155"/>
      <c r="I2318" s="158">
        <v>1</v>
      </c>
      <c r="J2318" s="155" t="s">
        <v>72</v>
      </c>
      <c r="K2318" s="158" t="s">
        <v>55</v>
      </c>
      <c r="L2318" s="190">
        <v>44348</v>
      </c>
      <c r="M2318" s="190">
        <f t="shared" si="34"/>
        <v>44377</v>
      </c>
      <c r="N2318" s="114">
        <v>44372</v>
      </c>
      <c r="O2318" s="114">
        <v>44372</v>
      </c>
      <c r="P2318" s="92" t="s">
        <v>3006</v>
      </c>
      <c r="Q2318" s="157"/>
      <c r="R2318" s="155" t="s">
        <v>4639</v>
      </c>
      <c r="S2318" s="155"/>
      <c r="T2318" s="159" t="s">
        <v>75</v>
      </c>
      <c r="U2318" s="90"/>
      <c r="V2318" s="160"/>
    </row>
    <row r="2319" spans="1:22" s="175" customFormat="1" ht="66" hidden="1" customHeight="1" x14ac:dyDescent="0.25">
      <c r="A2319" s="113" t="s">
        <v>2922</v>
      </c>
      <c r="B2319" s="90" t="s">
        <v>2923</v>
      </c>
      <c r="C2319" s="90" t="s">
        <v>5166</v>
      </c>
      <c r="D2319" s="90" t="s">
        <v>5211</v>
      </c>
      <c r="E2319" s="92" t="s">
        <v>605</v>
      </c>
      <c r="F2319" s="155" t="s">
        <v>491</v>
      </c>
      <c r="G2319" s="158" t="s">
        <v>703</v>
      </c>
      <c r="H2319" s="155"/>
      <c r="I2319" s="158">
        <v>1</v>
      </c>
      <c r="J2319" s="155" t="s">
        <v>72</v>
      </c>
      <c r="K2319" s="158" t="s">
        <v>55</v>
      </c>
      <c r="L2319" s="190">
        <v>44378</v>
      </c>
      <c r="M2319" s="190">
        <f t="shared" si="34"/>
        <v>44408</v>
      </c>
      <c r="N2319" s="114">
        <v>44392</v>
      </c>
      <c r="O2319" s="114">
        <v>44392</v>
      </c>
      <c r="P2319" s="211" t="s">
        <v>5212</v>
      </c>
      <c r="Q2319" s="157"/>
      <c r="R2319" s="155" t="s">
        <v>853</v>
      </c>
      <c r="S2319" s="155"/>
      <c r="T2319" s="159" t="s">
        <v>66</v>
      </c>
      <c r="U2319" s="90"/>
      <c r="V2319" s="160"/>
    </row>
    <row r="2320" spans="1:22" s="175" customFormat="1" ht="66" hidden="1" customHeight="1" x14ac:dyDescent="0.25">
      <c r="A2320" s="113" t="s">
        <v>2922</v>
      </c>
      <c r="B2320" s="90" t="s">
        <v>2923</v>
      </c>
      <c r="C2320" s="90" t="s">
        <v>5166</v>
      </c>
      <c r="D2320" s="90" t="s">
        <v>5213</v>
      </c>
      <c r="E2320" s="92" t="s">
        <v>605</v>
      </c>
      <c r="F2320" s="155" t="s">
        <v>491</v>
      </c>
      <c r="G2320" s="158" t="s">
        <v>703</v>
      </c>
      <c r="H2320" s="155"/>
      <c r="I2320" s="158">
        <v>1</v>
      </c>
      <c r="J2320" s="155" t="s">
        <v>72</v>
      </c>
      <c r="K2320" s="158" t="s">
        <v>55</v>
      </c>
      <c r="L2320" s="190">
        <v>44409</v>
      </c>
      <c r="M2320" s="190">
        <f t="shared" si="34"/>
        <v>44439</v>
      </c>
      <c r="N2320" s="114" t="s">
        <v>496</v>
      </c>
      <c r="O2320" s="114" t="s">
        <v>496</v>
      </c>
      <c r="P2320" s="211"/>
      <c r="Q2320" s="157"/>
      <c r="R2320" s="155"/>
      <c r="S2320" s="155"/>
      <c r="T2320" s="159"/>
      <c r="U2320" s="90"/>
      <c r="V2320" s="160"/>
    </row>
    <row r="2321" spans="1:22" s="175" customFormat="1" ht="66" hidden="1" customHeight="1" x14ac:dyDescent="0.25">
      <c r="A2321" s="113" t="s">
        <v>2922</v>
      </c>
      <c r="B2321" s="90" t="s">
        <v>2923</v>
      </c>
      <c r="C2321" s="90" t="s">
        <v>5166</v>
      </c>
      <c r="D2321" s="90" t="s">
        <v>5214</v>
      </c>
      <c r="E2321" s="92" t="s">
        <v>605</v>
      </c>
      <c r="F2321" s="155" t="s">
        <v>491</v>
      </c>
      <c r="G2321" s="158" t="s">
        <v>703</v>
      </c>
      <c r="H2321" s="155"/>
      <c r="I2321" s="158">
        <v>1</v>
      </c>
      <c r="J2321" s="155" t="s">
        <v>72</v>
      </c>
      <c r="K2321" s="158" t="s">
        <v>55</v>
      </c>
      <c r="L2321" s="114">
        <v>44440</v>
      </c>
      <c r="M2321" s="190">
        <f t="shared" si="34"/>
        <v>44469</v>
      </c>
      <c r="N2321" s="114" t="s">
        <v>496</v>
      </c>
      <c r="O2321" s="114" t="s">
        <v>496</v>
      </c>
      <c r="P2321" s="211"/>
      <c r="Q2321" s="157"/>
      <c r="R2321" s="155"/>
      <c r="S2321" s="155"/>
      <c r="T2321" s="159"/>
      <c r="U2321" s="90"/>
      <c r="V2321" s="160"/>
    </row>
    <row r="2322" spans="1:22" s="175" customFormat="1" ht="66" hidden="1" customHeight="1" x14ac:dyDescent="0.25">
      <c r="A2322" s="113" t="s">
        <v>2922</v>
      </c>
      <c r="B2322" s="90" t="s">
        <v>2923</v>
      </c>
      <c r="C2322" s="90" t="s">
        <v>5166</v>
      </c>
      <c r="D2322" s="90" t="s">
        <v>5215</v>
      </c>
      <c r="E2322" s="92" t="s">
        <v>605</v>
      </c>
      <c r="F2322" s="155" t="s">
        <v>491</v>
      </c>
      <c r="G2322" s="158" t="s">
        <v>703</v>
      </c>
      <c r="H2322" s="155"/>
      <c r="I2322" s="158">
        <v>1</v>
      </c>
      <c r="J2322" s="155" t="s">
        <v>72</v>
      </c>
      <c r="K2322" s="158" t="s">
        <v>55</v>
      </c>
      <c r="L2322" s="190">
        <v>44470</v>
      </c>
      <c r="M2322" s="190">
        <f t="shared" si="34"/>
        <v>44500</v>
      </c>
      <c r="N2322" s="114">
        <v>44492</v>
      </c>
      <c r="O2322" s="114">
        <v>44495</v>
      </c>
      <c r="P2322" s="211" t="s">
        <v>5216</v>
      </c>
      <c r="Q2322" s="157"/>
      <c r="R2322" s="155" t="s">
        <v>4639</v>
      </c>
      <c r="S2322" s="155"/>
      <c r="T2322" s="159" t="s">
        <v>75</v>
      </c>
      <c r="U2322" s="90"/>
      <c r="V2322" s="160"/>
    </row>
    <row r="2323" spans="1:22" s="175" customFormat="1" ht="66" hidden="1" customHeight="1" x14ac:dyDescent="0.25">
      <c r="A2323" s="113" t="s">
        <v>2922</v>
      </c>
      <c r="B2323" s="90" t="s">
        <v>2923</v>
      </c>
      <c r="C2323" s="90" t="s">
        <v>5166</v>
      </c>
      <c r="D2323" s="90" t="s">
        <v>5217</v>
      </c>
      <c r="E2323" s="92" t="s">
        <v>605</v>
      </c>
      <c r="F2323" s="155" t="s">
        <v>491</v>
      </c>
      <c r="G2323" s="158" t="s">
        <v>703</v>
      </c>
      <c r="H2323" s="155"/>
      <c r="I2323" s="158">
        <v>1</v>
      </c>
      <c r="J2323" s="155" t="s">
        <v>72</v>
      </c>
      <c r="K2323" s="158" t="s">
        <v>55</v>
      </c>
      <c r="L2323" s="190">
        <v>44501</v>
      </c>
      <c r="M2323" s="190">
        <f t="shared" si="34"/>
        <v>44530</v>
      </c>
      <c r="N2323" s="114">
        <v>44512</v>
      </c>
      <c r="O2323" s="114">
        <v>44512</v>
      </c>
      <c r="P2323" s="211" t="s">
        <v>5218</v>
      </c>
      <c r="Q2323" s="157"/>
      <c r="R2323" s="155" t="s">
        <v>5192</v>
      </c>
      <c r="S2323" s="155"/>
      <c r="T2323" s="159" t="s">
        <v>75</v>
      </c>
      <c r="U2323" s="90"/>
      <c r="V2323" s="160"/>
    </row>
    <row r="2324" spans="1:22" s="175" customFormat="1" ht="66" hidden="1" customHeight="1" x14ac:dyDescent="0.25">
      <c r="A2324" s="113" t="s">
        <v>2922</v>
      </c>
      <c r="B2324" s="155" t="s">
        <v>2923</v>
      </c>
      <c r="C2324" s="155" t="s">
        <v>5166</v>
      </c>
      <c r="D2324" s="155" t="s">
        <v>5219</v>
      </c>
      <c r="E2324" s="157" t="s">
        <v>605</v>
      </c>
      <c r="F2324" s="155" t="s">
        <v>491</v>
      </c>
      <c r="G2324" s="158" t="s">
        <v>703</v>
      </c>
      <c r="H2324" s="155"/>
      <c r="I2324" s="158">
        <v>1</v>
      </c>
      <c r="J2324" s="155" t="s">
        <v>72</v>
      </c>
      <c r="K2324" s="158" t="s">
        <v>55</v>
      </c>
      <c r="L2324" s="190">
        <v>44531</v>
      </c>
      <c r="M2324" s="190">
        <f t="shared" si="34"/>
        <v>44561</v>
      </c>
      <c r="N2324" s="190">
        <v>44557</v>
      </c>
      <c r="O2324" s="190">
        <v>44561</v>
      </c>
      <c r="P2324" s="211" t="s">
        <v>5220</v>
      </c>
      <c r="Q2324" s="157"/>
      <c r="R2324" s="155" t="s">
        <v>5173</v>
      </c>
      <c r="S2324" s="155"/>
      <c r="T2324" s="159" t="s">
        <v>75</v>
      </c>
      <c r="U2324" s="155"/>
      <c r="V2324" s="160"/>
    </row>
    <row r="2325" spans="1:22" s="175" customFormat="1" ht="66" hidden="1" customHeight="1" x14ac:dyDescent="0.25">
      <c r="A2325" s="113" t="s">
        <v>2922</v>
      </c>
      <c r="B2325" s="90" t="s">
        <v>2923</v>
      </c>
      <c r="C2325" s="90" t="s">
        <v>5166</v>
      </c>
      <c r="D2325" s="90" t="s">
        <v>5221</v>
      </c>
      <c r="E2325" s="92" t="s">
        <v>605</v>
      </c>
      <c r="F2325" s="155" t="s">
        <v>491</v>
      </c>
      <c r="G2325" s="158" t="s">
        <v>703</v>
      </c>
      <c r="H2325" s="155"/>
      <c r="I2325" s="158">
        <v>1</v>
      </c>
      <c r="J2325" s="155" t="s">
        <v>72</v>
      </c>
      <c r="K2325" s="158" t="s">
        <v>55</v>
      </c>
      <c r="L2325" s="190">
        <v>44562</v>
      </c>
      <c r="M2325" s="190">
        <f t="shared" si="34"/>
        <v>44592</v>
      </c>
      <c r="N2325" s="114">
        <v>44582</v>
      </c>
      <c r="O2325" s="114">
        <v>44583</v>
      </c>
      <c r="P2325" s="211" t="s">
        <v>5222</v>
      </c>
      <c r="Q2325" s="157"/>
      <c r="R2325" s="155" t="s">
        <v>5196</v>
      </c>
      <c r="S2325" s="155"/>
      <c r="T2325" s="159" t="s">
        <v>75</v>
      </c>
      <c r="U2325" s="90"/>
      <c r="V2325" s="160"/>
    </row>
    <row r="2326" spans="1:22" s="175" customFormat="1" ht="66" hidden="1" customHeight="1" x14ac:dyDescent="0.25">
      <c r="A2326" s="113" t="s">
        <v>2922</v>
      </c>
      <c r="B2326" s="90" t="s">
        <v>2923</v>
      </c>
      <c r="C2326" s="90" t="s">
        <v>5166</v>
      </c>
      <c r="D2326" s="90" t="s">
        <v>5223</v>
      </c>
      <c r="E2326" s="92" t="s">
        <v>605</v>
      </c>
      <c r="F2326" s="155" t="s">
        <v>491</v>
      </c>
      <c r="G2326" s="158" t="s">
        <v>703</v>
      </c>
      <c r="H2326" s="155"/>
      <c r="I2326" s="158">
        <v>1</v>
      </c>
      <c r="J2326" s="155" t="s">
        <v>72</v>
      </c>
      <c r="K2326" s="158" t="s">
        <v>55</v>
      </c>
      <c r="L2326" s="190">
        <v>44593</v>
      </c>
      <c r="M2326" s="190">
        <f t="shared" si="34"/>
        <v>44620</v>
      </c>
      <c r="N2326" s="114">
        <v>44610</v>
      </c>
      <c r="O2326" s="114">
        <v>44610</v>
      </c>
      <c r="P2326" s="211" t="s">
        <v>5224</v>
      </c>
      <c r="Q2326" s="157"/>
      <c r="R2326" s="155" t="s">
        <v>5198</v>
      </c>
      <c r="S2326" s="155"/>
      <c r="T2326" s="159" t="s">
        <v>75</v>
      </c>
      <c r="U2326" s="90"/>
      <c r="V2326" s="160"/>
    </row>
    <row r="2327" spans="1:22" s="175" customFormat="1" ht="66" hidden="1" customHeight="1" x14ac:dyDescent="0.25">
      <c r="A2327" s="113" t="s">
        <v>2922</v>
      </c>
      <c r="B2327" s="90" t="s">
        <v>2923</v>
      </c>
      <c r="C2327" s="90" t="s">
        <v>5166</v>
      </c>
      <c r="D2327" s="90" t="s">
        <v>5225</v>
      </c>
      <c r="E2327" s="92" t="s">
        <v>605</v>
      </c>
      <c r="F2327" s="155" t="s">
        <v>491</v>
      </c>
      <c r="G2327" s="158" t="s">
        <v>703</v>
      </c>
      <c r="H2327" s="155"/>
      <c r="I2327" s="158">
        <v>1</v>
      </c>
      <c r="J2327" s="155" t="s">
        <v>72</v>
      </c>
      <c r="K2327" s="158" t="s">
        <v>55</v>
      </c>
      <c r="L2327" s="190">
        <v>44621</v>
      </c>
      <c r="M2327" s="190">
        <f t="shared" si="34"/>
        <v>44651</v>
      </c>
      <c r="N2327" s="114">
        <v>44644</v>
      </c>
      <c r="O2327" s="114">
        <v>44645</v>
      </c>
      <c r="P2327" s="211" t="s">
        <v>5226</v>
      </c>
      <c r="Q2327" s="157"/>
      <c r="R2327" s="155" t="s">
        <v>5201</v>
      </c>
      <c r="S2327" s="155"/>
      <c r="T2327" s="159" t="s">
        <v>75</v>
      </c>
      <c r="U2327" s="90"/>
      <c r="V2327" s="160"/>
    </row>
    <row r="2328" spans="1:22" s="175" customFormat="1" ht="66" hidden="1" customHeight="1" x14ac:dyDescent="0.25">
      <c r="A2328" s="113" t="s">
        <v>2922</v>
      </c>
      <c r="B2328" s="90" t="s">
        <v>2923</v>
      </c>
      <c r="C2328" s="90" t="s">
        <v>5166</v>
      </c>
      <c r="D2328" s="90" t="s">
        <v>5227</v>
      </c>
      <c r="E2328" s="92" t="s">
        <v>605</v>
      </c>
      <c r="F2328" s="155" t="s">
        <v>491</v>
      </c>
      <c r="G2328" s="158" t="s">
        <v>703</v>
      </c>
      <c r="H2328" s="155"/>
      <c r="I2328" s="158">
        <v>1</v>
      </c>
      <c r="J2328" s="155" t="s">
        <v>72</v>
      </c>
      <c r="K2328" s="158" t="s">
        <v>55</v>
      </c>
      <c r="L2328" s="190">
        <v>44652</v>
      </c>
      <c r="M2328" s="190">
        <f t="shared" si="34"/>
        <v>44681</v>
      </c>
      <c r="N2328" s="114">
        <v>44671</v>
      </c>
      <c r="O2328" s="114">
        <v>44680</v>
      </c>
      <c r="P2328" s="211" t="s">
        <v>5228</v>
      </c>
      <c r="Q2328" s="124" t="s">
        <v>5229</v>
      </c>
      <c r="R2328" s="155" t="s">
        <v>5205</v>
      </c>
      <c r="S2328" s="155"/>
      <c r="T2328" s="159" t="s">
        <v>75</v>
      </c>
      <c r="U2328" s="90"/>
      <c r="V2328" s="160"/>
    </row>
    <row r="2329" spans="1:22" s="175" customFormat="1" ht="66" hidden="1" customHeight="1" x14ac:dyDescent="0.25">
      <c r="A2329" s="113" t="s">
        <v>2922</v>
      </c>
      <c r="B2329" s="90" t="s">
        <v>2923</v>
      </c>
      <c r="C2329" s="90" t="s">
        <v>5166</v>
      </c>
      <c r="D2329" s="90" t="s">
        <v>5230</v>
      </c>
      <c r="E2329" s="92" t="s">
        <v>605</v>
      </c>
      <c r="F2329" s="155" t="s">
        <v>491</v>
      </c>
      <c r="G2329" s="158" t="s">
        <v>703</v>
      </c>
      <c r="H2329" s="155"/>
      <c r="I2329" s="158">
        <v>1</v>
      </c>
      <c r="J2329" s="155" t="s">
        <v>72</v>
      </c>
      <c r="K2329" s="158" t="s">
        <v>55</v>
      </c>
      <c r="L2329" s="190">
        <v>44682</v>
      </c>
      <c r="M2329" s="190">
        <v>44742</v>
      </c>
      <c r="N2329" s="114">
        <v>44707</v>
      </c>
      <c r="O2329" s="114">
        <v>44712</v>
      </c>
      <c r="P2329" s="211" t="s">
        <v>5231</v>
      </c>
      <c r="Q2329" s="124" t="s">
        <v>5232</v>
      </c>
      <c r="R2329" s="155" t="s">
        <v>5209</v>
      </c>
      <c r="S2329" s="155"/>
      <c r="T2329" s="159" t="s">
        <v>66</v>
      </c>
      <c r="U2329" s="90"/>
      <c r="V2329" s="160"/>
    </row>
    <row r="2330" spans="1:22" s="175" customFormat="1" ht="66" hidden="1" customHeight="1" x14ac:dyDescent="0.25">
      <c r="A2330" s="113" t="s">
        <v>2922</v>
      </c>
      <c r="B2330" s="90" t="s">
        <v>2923</v>
      </c>
      <c r="C2330" s="90" t="s">
        <v>5166</v>
      </c>
      <c r="D2330" s="90" t="s">
        <v>5233</v>
      </c>
      <c r="E2330" s="92" t="s">
        <v>605</v>
      </c>
      <c r="F2330" s="155" t="s">
        <v>2968</v>
      </c>
      <c r="G2330" s="158" t="s">
        <v>168</v>
      </c>
      <c r="H2330" s="155"/>
      <c r="I2330" s="158">
        <v>1</v>
      </c>
      <c r="J2330" s="155" t="s">
        <v>72</v>
      </c>
      <c r="K2330" s="158" t="s">
        <v>55</v>
      </c>
      <c r="L2330" s="114">
        <v>44378</v>
      </c>
      <c r="M2330" s="114">
        <f>EOMONTH(L2330,0)</f>
        <v>44408</v>
      </c>
      <c r="N2330" s="114">
        <v>44392</v>
      </c>
      <c r="O2330" s="114">
        <v>44392</v>
      </c>
      <c r="P2330" s="211" t="s">
        <v>5234</v>
      </c>
      <c r="Q2330" s="157"/>
      <c r="R2330" s="155" t="s">
        <v>853</v>
      </c>
      <c r="S2330" s="155"/>
      <c r="T2330" s="159"/>
      <c r="U2330" s="90" t="s">
        <v>5235</v>
      </c>
      <c r="V2330" s="160"/>
    </row>
    <row r="2331" spans="1:22" s="175" customFormat="1" ht="66" hidden="1" customHeight="1" x14ac:dyDescent="0.25">
      <c r="A2331" s="113" t="s">
        <v>2922</v>
      </c>
      <c r="B2331" s="90" t="s">
        <v>2923</v>
      </c>
      <c r="C2331" s="90" t="s">
        <v>5166</v>
      </c>
      <c r="D2331" s="90" t="s">
        <v>5236</v>
      </c>
      <c r="E2331" s="92" t="s">
        <v>605</v>
      </c>
      <c r="F2331" s="155" t="s">
        <v>3090</v>
      </c>
      <c r="G2331" s="158" t="s">
        <v>168</v>
      </c>
      <c r="H2331" s="155"/>
      <c r="I2331" s="158">
        <v>1</v>
      </c>
      <c r="J2331" s="155" t="s">
        <v>72</v>
      </c>
      <c r="K2331" s="158" t="s">
        <v>55</v>
      </c>
      <c r="L2331" s="190">
        <v>44621</v>
      </c>
      <c r="M2331" s="190">
        <f t="shared" si="34"/>
        <v>44651</v>
      </c>
      <c r="N2331" s="114">
        <v>44644</v>
      </c>
      <c r="O2331" s="114">
        <v>44645</v>
      </c>
      <c r="P2331" s="211" t="s">
        <v>5237</v>
      </c>
      <c r="Q2331" s="157"/>
      <c r="R2331" s="155" t="s">
        <v>5201</v>
      </c>
      <c r="S2331" s="155"/>
      <c r="T2331" s="159" t="s">
        <v>75</v>
      </c>
      <c r="U2331" s="90"/>
      <c r="V2331" s="160"/>
    </row>
    <row r="2332" spans="1:22" s="175" customFormat="1" ht="66" hidden="1" customHeight="1" x14ac:dyDescent="0.25">
      <c r="A2332" s="113" t="s">
        <v>2922</v>
      </c>
      <c r="B2332" s="90" t="s">
        <v>2923</v>
      </c>
      <c r="C2332" s="90" t="s">
        <v>5166</v>
      </c>
      <c r="D2332" s="90" t="s">
        <v>5238</v>
      </c>
      <c r="E2332" s="92" t="s">
        <v>605</v>
      </c>
      <c r="F2332" s="90" t="s">
        <v>2978</v>
      </c>
      <c r="G2332" s="158" t="s">
        <v>168</v>
      </c>
      <c r="H2332" s="155"/>
      <c r="I2332" s="158">
        <v>1</v>
      </c>
      <c r="J2332" s="155" t="s">
        <v>72</v>
      </c>
      <c r="K2332" s="158" t="s">
        <v>55</v>
      </c>
      <c r="L2332" s="190">
        <v>44621</v>
      </c>
      <c r="M2332" s="190">
        <f t="shared" si="34"/>
        <v>44651</v>
      </c>
      <c r="N2332" s="114">
        <v>44644</v>
      </c>
      <c r="O2332" s="114">
        <v>44645</v>
      </c>
      <c r="P2332" s="211" t="s">
        <v>5239</v>
      </c>
      <c r="Q2332" s="157"/>
      <c r="R2332" s="155" t="s">
        <v>5201</v>
      </c>
      <c r="S2332" s="155"/>
      <c r="T2332" s="159" t="s">
        <v>75</v>
      </c>
      <c r="U2332" s="90"/>
      <c r="V2332" s="160"/>
    </row>
    <row r="2333" spans="1:22" s="175" customFormat="1" ht="66" hidden="1" customHeight="1" x14ac:dyDescent="0.25">
      <c r="A2333" s="113" t="s">
        <v>2922</v>
      </c>
      <c r="B2333" s="90" t="s">
        <v>2923</v>
      </c>
      <c r="C2333" s="90" t="s">
        <v>5166</v>
      </c>
      <c r="D2333" s="90" t="s">
        <v>5233</v>
      </c>
      <c r="E2333" s="92" t="s">
        <v>605</v>
      </c>
      <c r="F2333" s="90" t="s">
        <v>2974</v>
      </c>
      <c r="G2333" s="158" t="s">
        <v>168</v>
      </c>
      <c r="H2333" s="155"/>
      <c r="I2333" s="158">
        <v>1</v>
      </c>
      <c r="J2333" s="155" t="s">
        <v>72</v>
      </c>
      <c r="K2333" s="158" t="s">
        <v>55</v>
      </c>
      <c r="L2333" s="190">
        <v>44621</v>
      </c>
      <c r="M2333" s="190">
        <f t="shared" si="34"/>
        <v>44651</v>
      </c>
      <c r="N2333" s="114">
        <v>44644</v>
      </c>
      <c r="O2333" s="114">
        <v>44645</v>
      </c>
      <c r="P2333" s="211" t="s">
        <v>5240</v>
      </c>
      <c r="Q2333" s="157"/>
      <c r="R2333" s="155" t="s">
        <v>5201</v>
      </c>
      <c r="S2333" s="155"/>
      <c r="T2333" s="159"/>
      <c r="U2333" s="90" t="s">
        <v>5241</v>
      </c>
      <c r="V2333" s="160"/>
    </row>
    <row r="2334" spans="1:22" s="175" customFormat="1" ht="66" hidden="1" customHeight="1" x14ac:dyDescent="0.25">
      <c r="A2334" s="113" t="s">
        <v>2633</v>
      </c>
      <c r="B2334" s="90" t="s">
        <v>2923</v>
      </c>
      <c r="C2334" s="90" t="s">
        <v>5242</v>
      </c>
      <c r="D2334" s="90" t="s">
        <v>5242</v>
      </c>
      <c r="E2334" s="92" t="s">
        <v>379</v>
      </c>
      <c r="F2334" s="155" t="s">
        <v>320</v>
      </c>
      <c r="G2334" s="158" t="s">
        <v>52</v>
      </c>
      <c r="H2334" s="155"/>
      <c r="I2334" s="158">
        <v>1</v>
      </c>
      <c r="J2334" s="155" t="s">
        <v>72</v>
      </c>
      <c r="K2334" s="158" t="s">
        <v>55</v>
      </c>
      <c r="L2334" s="190">
        <v>44334</v>
      </c>
      <c r="M2334" s="190">
        <v>44335</v>
      </c>
      <c r="N2334" s="190">
        <v>44334</v>
      </c>
      <c r="O2334" s="190">
        <v>44335</v>
      </c>
      <c r="P2334" s="211" t="s">
        <v>5243</v>
      </c>
      <c r="Q2334" s="157"/>
      <c r="R2334" s="155" t="s">
        <v>381</v>
      </c>
      <c r="S2334" s="155"/>
      <c r="T2334" s="159" t="s">
        <v>75</v>
      </c>
      <c r="U2334" s="90"/>
      <c r="V2334" s="160"/>
    </row>
    <row r="2335" spans="1:22" s="175" customFormat="1" ht="66" hidden="1" customHeight="1" x14ac:dyDescent="0.25">
      <c r="A2335" s="89" t="s">
        <v>10005</v>
      </c>
      <c r="B2335" s="90" t="s">
        <v>10006</v>
      </c>
      <c r="C2335" s="90" t="s">
        <v>59</v>
      </c>
      <c r="D2335" s="90" t="s">
        <v>59</v>
      </c>
      <c r="E2335" s="92" t="s">
        <v>5244</v>
      </c>
      <c r="F2335" s="155" t="s">
        <v>1503</v>
      </c>
      <c r="G2335" s="158" t="s">
        <v>52</v>
      </c>
      <c r="H2335" s="155"/>
      <c r="I2335" s="158">
        <v>1</v>
      </c>
      <c r="J2335" s="155" t="s">
        <v>62</v>
      </c>
      <c r="K2335" s="158" t="s">
        <v>63</v>
      </c>
      <c r="L2335" s="190">
        <v>44334</v>
      </c>
      <c r="M2335" s="190">
        <v>44334</v>
      </c>
      <c r="N2335" s="190">
        <v>44334</v>
      </c>
      <c r="O2335" s="190">
        <v>44334</v>
      </c>
      <c r="P2335" s="211" t="s">
        <v>5245</v>
      </c>
      <c r="Q2335" s="157"/>
      <c r="R2335" s="155" t="s">
        <v>5246</v>
      </c>
      <c r="S2335" s="155"/>
      <c r="T2335" s="159" t="s">
        <v>66</v>
      </c>
      <c r="U2335" s="90"/>
      <c r="V2335" s="160"/>
    </row>
    <row r="2336" spans="1:22" s="175" customFormat="1" ht="66" hidden="1" customHeight="1" x14ac:dyDescent="0.25">
      <c r="A2336" s="89" t="s">
        <v>10005</v>
      </c>
      <c r="B2336" s="90" t="s">
        <v>10006</v>
      </c>
      <c r="C2336" s="155" t="s">
        <v>2154</v>
      </c>
      <c r="D2336" s="155" t="s">
        <v>2155</v>
      </c>
      <c r="E2336" s="157" t="s">
        <v>4834</v>
      </c>
      <c r="F2336" s="155" t="s">
        <v>1952</v>
      </c>
      <c r="G2336" s="158" t="s">
        <v>52</v>
      </c>
      <c r="H2336" s="155"/>
      <c r="I2336" s="158">
        <v>1</v>
      </c>
      <c r="J2336" s="155" t="s">
        <v>62</v>
      </c>
      <c r="K2336" s="158" t="s">
        <v>63</v>
      </c>
      <c r="L2336" s="190">
        <v>44336</v>
      </c>
      <c r="M2336" s="190">
        <v>44336</v>
      </c>
      <c r="N2336" s="190">
        <v>44336</v>
      </c>
      <c r="O2336" s="190">
        <v>44336</v>
      </c>
      <c r="P2336" s="211" t="s">
        <v>5247</v>
      </c>
      <c r="Q2336" s="157"/>
      <c r="R2336" s="155" t="s">
        <v>5246</v>
      </c>
      <c r="S2336" s="155"/>
      <c r="T2336" s="159" t="s">
        <v>66</v>
      </c>
      <c r="U2336" s="90"/>
      <c r="V2336" s="160"/>
    </row>
    <row r="2337" spans="1:23" s="175" customFormat="1" ht="66" hidden="1" customHeight="1" x14ac:dyDescent="0.25">
      <c r="A2337" s="113" t="s">
        <v>556</v>
      </c>
      <c r="B2337" s="90" t="s">
        <v>557</v>
      </c>
      <c r="C2337" s="155" t="s">
        <v>59</v>
      </c>
      <c r="D2337" s="155" t="s">
        <v>59</v>
      </c>
      <c r="E2337" s="157" t="s">
        <v>211</v>
      </c>
      <c r="F2337" s="155" t="s">
        <v>51</v>
      </c>
      <c r="G2337" s="158" t="s">
        <v>52</v>
      </c>
      <c r="H2337" s="155"/>
      <c r="I2337" s="158">
        <v>1</v>
      </c>
      <c r="J2337" s="155" t="s">
        <v>62</v>
      </c>
      <c r="K2337" s="158" t="s">
        <v>63</v>
      </c>
      <c r="L2337" s="190">
        <v>44339</v>
      </c>
      <c r="M2337" s="190">
        <v>44339</v>
      </c>
      <c r="N2337" s="190">
        <v>44339</v>
      </c>
      <c r="O2337" s="190">
        <v>44339</v>
      </c>
      <c r="P2337" s="211" t="s">
        <v>5248</v>
      </c>
      <c r="Q2337" s="157"/>
      <c r="R2337" s="155" t="s">
        <v>3146</v>
      </c>
      <c r="S2337" s="155"/>
      <c r="T2337" s="159" t="s">
        <v>75</v>
      </c>
      <c r="U2337" s="90"/>
      <c r="V2337" s="160"/>
    </row>
    <row r="2338" spans="1:23" s="175" customFormat="1" ht="66" hidden="1" customHeight="1" x14ac:dyDescent="0.25">
      <c r="A2338" s="89" t="s">
        <v>1361</v>
      </c>
      <c r="B2338" s="155" t="s">
        <v>681</v>
      </c>
      <c r="C2338" s="155" t="s">
        <v>1566</v>
      </c>
      <c r="D2338" s="155" t="s">
        <v>1685</v>
      </c>
      <c r="E2338" s="157" t="s">
        <v>605</v>
      </c>
      <c r="F2338" s="155" t="s">
        <v>1401</v>
      </c>
      <c r="G2338" s="158" t="s">
        <v>52</v>
      </c>
      <c r="H2338" s="155"/>
      <c r="I2338" s="158">
        <v>1</v>
      </c>
      <c r="J2338" s="155" t="s">
        <v>62</v>
      </c>
      <c r="K2338" s="158" t="s">
        <v>63</v>
      </c>
      <c r="L2338" s="190">
        <v>44341</v>
      </c>
      <c r="M2338" s="190">
        <v>44341</v>
      </c>
      <c r="N2338" s="190">
        <v>44341</v>
      </c>
      <c r="O2338" s="190">
        <v>44341</v>
      </c>
      <c r="P2338" s="211" t="s">
        <v>5249</v>
      </c>
      <c r="Q2338" s="157"/>
      <c r="R2338" s="155" t="s">
        <v>1469</v>
      </c>
      <c r="S2338" s="155"/>
      <c r="T2338" s="159" t="s">
        <v>75</v>
      </c>
      <c r="U2338" s="90"/>
      <c r="V2338" s="160"/>
    </row>
    <row r="2339" spans="1:23" s="175" customFormat="1" ht="66" hidden="1" customHeight="1" x14ac:dyDescent="0.25">
      <c r="A2339" s="113" t="s">
        <v>10017</v>
      </c>
      <c r="B2339" s="155" t="s">
        <v>3214</v>
      </c>
      <c r="C2339" s="155" t="s">
        <v>5250</v>
      </c>
      <c r="D2339" s="155" t="s">
        <v>5251</v>
      </c>
      <c r="E2339" s="157" t="s">
        <v>333</v>
      </c>
      <c r="F2339" s="155" t="s">
        <v>334</v>
      </c>
      <c r="G2339" s="158" t="s">
        <v>75</v>
      </c>
      <c r="H2339" s="155"/>
      <c r="I2339" s="158">
        <v>1</v>
      </c>
      <c r="J2339" s="155" t="s">
        <v>72</v>
      </c>
      <c r="K2339" s="158" t="s">
        <v>55</v>
      </c>
      <c r="L2339" s="190">
        <v>44378</v>
      </c>
      <c r="M2339" s="190">
        <v>44407</v>
      </c>
      <c r="N2339" s="190">
        <v>44390</v>
      </c>
      <c r="O2339" s="190">
        <v>44407</v>
      </c>
      <c r="P2339" s="211" t="s">
        <v>5252</v>
      </c>
      <c r="Q2339" s="157"/>
      <c r="R2339" s="155" t="s">
        <v>5253</v>
      </c>
      <c r="S2339" s="155"/>
      <c r="T2339" s="159" t="s">
        <v>66</v>
      </c>
      <c r="U2339" s="155"/>
      <c r="V2339" s="160"/>
    </row>
    <row r="2340" spans="1:23" s="175" customFormat="1" ht="66" hidden="1" customHeight="1" x14ac:dyDescent="0.25">
      <c r="A2340" s="113" t="s">
        <v>10017</v>
      </c>
      <c r="B2340" s="90" t="s">
        <v>3214</v>
      </c>
      <c r="C2340" s="155" t="s">
        <v>5250</v>
      </c>
      <c r="D2340" s="155" t="s">
        <v>5254</v>
      </c>
      <c r="E2340" s="157" t="s">
        <v>333</v>
      </c>
      <c r="F2340" s="155" t="s">
        <v>334</v>
      </c>
      <c r="G2340" s="158" t="s">
        <v>75</v>
      </c>
      <c r="H2340" s="155"/>
      <c r="I2340" s="158">
        <v>1</v>
      </c>
      <c r="J2340" s="155" t="s">
        <v>72</v>
      </c>
      <c r="K2340" s="158" t="s">
        <v>55</v>
      </c>
      <c r="L2340" s="190">
        <v>44531</v>
      </c>
      <c r="M2340" s="190">
        <f>EOMONTH(L2340,0)</f>
        <v>44561</v>
      </c>
      <c r="N2340" s="190">
        <v>44552</v>
      </c>
      <c r="O2340" s="190">
        <v>44553</v>
      </c>
      <c r="P2340" s="211" t="s">
        <v>5255</v>
      </c>
      <c r="Q2340" s="157"/>
      <c r="R2340" s="155" t="s">
        <v>5256</v>
      </c>
      <c r="S2340" s="155"/>
      <c r="T2340" s="159" t="s">
        <v>75</v>
      </c>
      <c r="U2340" s="90"/>
      <c r="V2340" s="160"/>
    </row>
    <row r="2341" spans="1:23" s="175" customFormat="1" ht="66" hidden="1" customHeight="1" x14ac:dyDescent="0.25">
      <c r="A2341" s="113" t="s">
        <v>10017</v>
      </c>
      <c r="B2341" s="155" t="s">
        <v>3214</v>
      </c>
      <c r="C2341" s="155" t="s">
        <v>5250</v>
      </c>
      <c r="D2341" s="155" t="s">
        <v>5257</v>
      </c>
      <c r="E2341" s="157" t="s">
        <v>333</v>
      </c>
      <c r="F2341" s="155" t="s">
        <v>5258</v>
      </c>
      <c r="G2341" s="158" t="s">
        <v>75</v>
      </c>
      <c r="H2341" s="155"/>
      <c r="I2341" s="158">
        <v>1</v>
      </c>
      <c r="J2341" s="155" t="s">
        <v>72</v>
      </c>
      <c r="K2341" s="158" t="s">
        <v>55</v>
      </c>
      <c r="L2341" s="190">
        <v>44378</v>
      </c>
      <c r="M2341" s="190">
        <v>44407</v>
      </c>
      <c r="N2341" s="190">
        <v>44390</v>
      </c>
      <c r="O2341" s="190">
        <v>44407</v>
      </c>
      <c r="P2341" s="211" t="s">
        <v>5259</v>
      </c>
      <c r="Q2341" s="157"/>
      <c r="R2341" s="155" t="s">
        <v>5253</v>
      </c>
      <c r="S2341" s="155"/>
      <c r="T2341" s="159" t="s">
        <v>66</v>
      </c>
      <c r="U2341" s="155"/>
      <c r="V2341" s="160"/>
    </row>
    <row r="2342" spans="1:23" s="175" customFormat="1" ht="66" hidden="1" customHeight="1" x14ac:dyDescent="0.25">
      <c r="A2342" s="113" t="s">
        <v>10017</v>
      </c>
      <c r="B2342" s="90" t="s">
        <v>3214</v>
      </c>
      <c r="C2342" s="155" t="s">
        <v>5250</v>
      </c>
      <c r="D2342" s="155" t="s">
        <v>5260</v>
      </c>
      <c r="E2342" s="157" t="s">
        <v>333</v>
      </c>
      <c r="F2342" s="155" t="s">
        <v>5258</v>
      </c>
      <c r="G2342" s="158" t="s">
        <v>75</v>
      </c>
      <c r="H2342" s="155"/>
      <c r="I2342" s="158">
        <v>1</v>
      </c>
      <c r="J2342" s="155" t="s">
        <v>72</v>
      </c>
      <c r="K2342" s="158" t="s">
        <v>55</v>
      </c>
      <c r="L2342" s="190">
        <v>44531</v>
      </c>
      <c r="M2342" s="190">
        <f>EOMONTH(L2342,0)</f>
        <v>44561</v>
      </c>
      <c r="N2342" s="190">
        <v>44541</v>
      </c>
      <c r="O2342" s="190">
        <v>44553</v>
      </c>
      <c r="P2342" s="211" t="s">
        <v>5261</v>
      </c>
      <c r="Q2342" s="157"/>
      <c r="R2342" s="155" t="s">
        <v>5262</v>
      </c>
      <c r="S2342" s="155"/>
      <c r="T2342" s="159" t="s">
        <v>75</v>
      </c>
      <c r="U2342" s="90"/>
      <c r="V2342" s="160"/>
    </row>
    <row r="2343" spans="1:23" s="175" customFormat="1" ht="66" hidden="1" customHeight="1" x14ac:dyDescent="0.25">
      <c r="A2343" s="113" t="s">
        <v>10017</v>
      </c>
      <c r="B2343" s="155" t="s">
        <v>3214</v>
      </c>
      <c r="C2343" s="155" t="s">
        <v>5250</v>
      </c>
      <c r="D2343" s="155" t="s">
        <v>5263</v>
      </c>
      <c r="E2343" s="157" t="s">
        <v>333</v>
      </c>
      <c r="F2343" s="155" t="s">
        <v>491</v>
      </c>
      <c r="G2343" s="158" t="s">
        <v>75</v>
      </c>
      <c r="H2343" s="155"/>
      <c r="I2343" s="158">
        <v>1</v>
      </c>
      <c r="J2343" s="155" t="s">
        <v>72</v>
      </c>
      <c r="K2343" s="158" t="s">
        <v>55</v>
      </c>
      <c r="L2343" s="190">
        <v>44378</v>
      </c>
      <c r="M2343" s="190">
        <v>44407</v>
      </c>
      <c r="N2343" s="190">
        <v>44390</v>
      </c>
      <c r="O2343" s="190">
        <v>44407</v>
      </c>
      <c r="P2343" s="211" t="s">
        <v>5264</v>
      </c>
      <c r="Q2343" s="157"/>
      <c r="R2343" s="155" t="s">
        <v>5253</v>
      </c>
      <c r="S2343" s="155"/>
      <c r="T2343" s="159" t="s">
        <v>66</v>
      </c>
      <c r="U2343" s="155"/>
      <c r="V2343" s="160"/>
    </row>
    <row r="2344" spans="1:23" s="175" customFormat="1" ht="66" hidden="1" customHeight="1" x14ac:dyDescent="0.25">
      <c r="A2344" s="113" t="s">
        <v>10017</v>
      </c>
      <c r="B2344" s="90" t="s">
        <v>3214</v>
      </c>
      <c r="C2344" s="155" t="s">
        <v>5250</v>
      </c>
      <c r="D2344" s="155" t="s">
        <v>5265</v>
      </c>
      <c r="E2344" s="157" t="s">
        <v>333</v>
      </c>
      <c r="F2344" s="155" t="s">
        <v>491</v>
      </c>
      <c r="G2344" s="158" t="s">
        <v>75</v>
      </c>
      <c r="H2344" s="155"/>
      <c r="I2344" s="158">
        <v>1</v>
      </c>
      <c r="J2344" s="155" t="s">
        <v>72</v>
      </c>
      <c r="K2344" s="158" t="s">
        <v>55</v>
      </c>
      <c r="L2344" s="190">
        <v>44531</v>
      </c>
      <c r="M2344" s="190">
        <f>EOMONTH(L2344,0)</f>
        <v>44561</v>
      </c>
      <c r="N2344" s="190">
        <v>44539</v>
      </c>
      <c r="O2344" s="190">
        <v>44553</v>
      </c>
      <c r="P2344" s="211" t="s">
        <v>5266</v>
      </c>
      <c r="Q2344" s="157"/>
      <c r="R2344" s="155" t="s">
        <v>5262</v>
      </c>
      <c r="S2344" s="155"/>
      <c r="T2344" s="159" t="s">
        <v>75</v>
      </c>
      <c r="U2344" s="90"/>
      <c r="V2344" s="160"/>
    </row>
    <row r="2345" spans="1:23" s="175" customFormat="1" ht="66" hidden="1" customHeight="1" x14ac:dyDescent="0.25">
      <c r="A2345" s="113" t="s">
        <v>5142</v>
      </c>
      <c r="B2345" s="90" t="s">
        <v>10033</v>
      </c>
      <c r="C2345" s="90" t="s">
        <v>5267</v>
      </c>
      <c r="D2345" s="90" t="s">
        <v>5267</v>
      </c>
      <c r="E2345" s="92" t="s">
        <v>5268</v>
      </c>
      <c r="F2345" s="90" t="s">
        <v>401</v>
      </c>
      <c r="G2345" s="158" t="s">
        <v>52</v>
      </c>
      <c r="H2345" s="155"/>
      <c r="I2345" s="158">
        <v>1</v>
      </c>
      <c r="J2345" s="155" t="s">
        <v>54</v>
      </c>
      <c r="K2345" s="158" t="s">
        <v>55</v>
      </c>
      <c r="L2345" s="114">
        <v>44362</v>
      </c>
      <c r="M2345" s="190">
        <v>44469</v>
      </c>
      <c r="N2345" s="114">
        <v>44466</v>
      </c>
      <c r="O2345" s="114">
        <v>44473</v>
      </c>
      <c r="P2345" s="211" t="s">
        <v>5269</v>
      </c>
      <c r="Q2345" s="157"/>
      <c r="R2345" s="155" t="s">
        <v>5270</v>
      </c>
      <c r="S2345" s="155"/>
      <c r="T2345" s="159" t="s">
        <v>66</v>
      </c>
      <c r="U2345" s="90"/>
      <c r="V2345" s="160"/>
    </row>
    <row r="2346" spans="1:23" s="175" customFormat="1" ht="66" hidden="1" customHeight="1" x14ac:dyDescent="0.25">
      <c r="A2346" s="113" t="s">
        <v>2757</v>
      </c>
      <c r="B2346" s="90" t="s">
        <v>2758</v>
      </c>
      <c r="C2346" s="90" t="s">
        <v>5271</v>
      </c>
      <c r="D2346" s="90" t="s">
        <v>5271</v>
      </c>
      <c r="E2346" s="92" t="s">
        <v>5272</v>
      </c>
      <c r="F2346" s="90" t="s">
        <v>2382</v>
      </c>
      <c r="G2346" s="158" t="s">
        <v>52</v>
      </c>
      <c r="H2346" s="155"/>
      <c r="I2346" s="158">
        <v>1</v>
      </c>
      <c r="J2346" s="155" t="s">
        <v>54</v>
      </c>
      <c r="K2346" s="158" t="s">
        <v>55</v>
      </c>
      <c r="L2346" s="114">
        <v>44378</v>
      </c>
      <c r="M2346" s="190">
        <v>44382</v>
      </c>
      <c r="N2346" s="114">
        <v>44372</v>
      </c>
      <c r="O2346" s="114">
        <v>44375</v>
      </c>
      <c r="P2346" s="211" t="s">
        <v>5273</v>
      </c>
      <c r="Q2346" s="157"/>
      <c r="R2346" s="155" t="s">
        <v>5274</v>
      </c>
      <c r="S2346" s="155"/>
      <c r="T2346" s="159" t="s">
        <v>66</v>
      </c>
      <c r="U2346" s="90"/>
      <c r="V2346" s="160"/>
    </row>
    <row r="2347" spans="1:23" s="175" customFormat="1" ht="66" hidden="1" customHeight="1" x14ac:dyDescent="0.25">
      <c r="A2347" s="113" t="s">
        <v>2757</v>
      </c>
      <c r="B2347" s="90" t="s">
        <v>2758</v>
      </c>
      <c r="C2347" s="90" t="s">
        <v>5275</v>
      </c>
      <c r="D2347" s="90" t="s">
        <v>5275</v>
      </c>
      <c r="E2347" s="92" t="s">
        <v>5276</v>
      </c>
      <c r="F2347" s="90" t="s">
        <v>2382</v>
      </c>
      <c r="G2347" s="158" t="s">
        <v>52</v>
      </c>
      <c r="H2347" s="155"/>
      <c r="I2347" s="158">
        <v>1</v>
      </c>
      <c r="J2347" s="155" t="s">
        <v>54</v>
      </c>
      <c r="K2347" s="158" t="s">
        <v>55</v>
      </c>
      <c r="L2347" s="114">
        <v>44378</v>
      </c>
      <c r="M2347" s="190">
        <v>44382</v>
      </c>
      <c r="N2347" s="114">
        <v>44372</v>
      </c>
      <c r="O2347" s="114">
        <v>44375</v>
      </c>
      <c r="P2347" s="211" t="s">
        <v>5277</v>
      </c>
      <c r="Q2347" s="157"/>
      <c r="R2347" s="155" t="s">
        <v>5274</v>
      </c>
      <c r="S2347" s="155"/>
      <c r="T2347" s="159" t="s">
        <v>66</v>
      </c>
      <c r="U2347" s="90"/>
      <c r="V2347" s="160"/>
    </row>
    <row r="2348" spans="1:23" s="175" customFormat="1" ht="66" hidden="1" customHeight="1" x14ac:dyDescent="0.25">
      <c r="A2348" s="113" t="s">
        <v>662</v>
      </c>
      <c r="B2348" s="90" t="s">
        <v>663</v>
      </c>
      <c r="C2348" s="90" t="s">
        <v>5278</v>
      </c>
      <c r="D2348" s="90" t="s">
        <v>5278</v>
      </c>
      <c r="E2348" s="92" t="s">
        <v>5279</v>
      </c>
      <c r="F2348" s="90" t="s">
        <v>401</v>
      </c>
      <c r="G2348" s="158" t="s">
        <v>52</v>
      </c>
      <c r="H2348" s="155"/>
      <c r="I2348" s="158">
        <v>1</v>
      </c>
      <c r="J2348" s="155" t="s">
        <v>54</v>
      </c>
      <c r="K2348" s="158" t="s">
        <v>55</v>
      </c>
      <c r="L2348" s="114">
        <v>44351</v>
      </c>
      <c r="M2348" s="114">
        <v>44354</v>
      </c>
      <c r="N2348" s="114">
        <v>44349</v>
      </c>
      <c r="O2348" s="114">
        <v>44350</v>
      </c>
      <c r="P2348" s="211" t="s">
        <v>5280</v>
      </c>
      <c r="Q2348" s="157"/>
      <c r="R2348" s="155" t="s">
        <v>4885</v>
      </c>
      <c r="S2348" s="155"/>
      <c r="T2348" s="159" t="s">
        <v>75</v>
      </c>
      <c r="U2348" s="90"/>
      <c r="V2348" s="160"/>
    </row>
    <row r="2349" spans="1:23" s="175" customFormat="1" ht="66" hidden="1" customHeight="1" x14ac:dyDescent="0.25">
      <c r="A2349" s="113" t="s">
        <v>582</v>
      </c>
      <c r="B2349" s="90" t="s">
        <v>9997</v>
      </c>
      <c r="C2349" s="155" t="s">
        <v>5281</v>
      </c>
      <c r="D2349" s="155" t="s">
        <v>5281</v>
      </c>
      <c r="E2349" s="92" t="s">
        <v>4887</v>
      </c>
      <c r="F2349" s="90" t="s">
        <v>290</v>
      </c>
      <c r="G2349" s="158" t="s">
        <v>52</v>
      </c>
      <c r="H2349" s="155"/>
      <c r="I2349" s="158">
        <v>1</v>
      </c>
      <c r="J2349" s="155" t="s">
        <v>54</v>
      </c>
      <c r="K2349" s="158" t="s">
        <v>55</v>
      </c>
      <c r="L2349" s="114">
        <v>44346</v>
      </c>
      <c r="M2349" s="114">
        <v>44346</v>
      </c>
      <c r="N2349" s="114">
        <v>44346</v>
      </c>
      <c r="O2349" s="114">
        <v>44346</v>
      </c>
      <c r="P2349" s="211" t="s">
        <v>5282</v>
      </c>
      <c r="Q2349" s="157"/>
      <c r="R2349" s="155" t="s">
        <v>5283</v>
      </c>
      <c r="S2349" s="155"/>
      <c r="T2349" s="159" t="s">
        <v>66</v>
      </c>
      <c r="U2349" s="90"/>
      <c r="V2349" s="160"/>
    </row>
    <row r="2350" spans="1:23" s="175" customFormat="1" ht="66" hidden="1" customHeight="1" x14ac:dyDescent="0.25">
      <c r="A2350" s="113" t="s">
        <v>4877</v>
      </c>
      <c r="B2350" s="90" t="s">
        <v>2278</v>
      </c>
      <c r="C2350" s="90" t="s">
        <v>5284</v>
      </c>
      <c r="D2350" s="90" t="s">
        <v>5284</v>
      </c>
      <c r="E2350" s="92" t="s">
        <v>5285</v>
      </c>
      <c r="F2350" s="90" t="s">
        <v>502</v>
      </c>
      <c r="G2350" s="158" t="s">
        <v>52</v>
      </c>
      <c r="H2350" s="155"/>
      <c r="I2350" s="158">
        <v>1</v>
      </c>
      <c r="J2350" s="155" t="s">
        <v>54</v>
      </c>
      <c r="K2350" s="158" t="s">
        <v>55</v>
      </c>
      <c r="L2350" s="114">
        <v>44366</v>
      </c>
      <c r="M2350" s="114">
        <v>44367</v>
      </c>
      <c r="N2350" s="114">
        <v>44356</v>
      </c>
      <c r="O2350" s="114">
        <v>44356</v>
      </c>
      <c r="P2350" s="211" t="s">
        <v>5286</v>
      </c>
      <c r="Q2350" s="157"/>
      <c r="R2350" s="155" t="s">
        <v>616</v>
      </c>
      <c r="S2350" s="155"/>
      <c r="T2350" s="159" t="s">
        <v>66</v>
      </c>
      <c r="U2350" s="90"/>
      <c r="V2350" s="160"/>
    </row>
    <row r="2351" spans="1:23" s="175" customFormat="1" ht="66" hidden="1" customHeight="1" x14ac:dyDescent="0.25">
      <c r="A2351" s="113" t="s">
        <v>10024</v>
      </c>
      <c r="B2351" s="90" t="s">
        <v>3557</v>
      </c>
      <c r="C2351" s="90" t="s">
        <v>5287</v>
      </c>
      <c r="D2351" s="90" t="s">
        <v>5287</v>
      </c>
      <c r="E2351" s="92" t="s">
        <v>5288</v>
      </c>
      <c r="F2351" s="90" t="s">
        <v>128</v>
      </c>
      <c r="G2351" s="158" t="s">
        <v>52</v>
      </c>
      <c r="H2351" s="155"/>
      <c r="I2351" s="158">
        <v>1</v>
      </c>
      <c r="J2351" s="155" t="s">
        <v>54</v>
      </c>
      <c r="K2351" s="158" t="s">
        <v>55</v>
      </c>
      <c r="L2351" s="114">
        <v>44463</v>
      </c>
      <c r="M2351" s="114">
        <v>44530</v>
      </c>
      <c r="N2351" s="114">
        <v>44494</v>
      </c>
      <c r="O2351" s="114">
        <v>44501</v>
      </c>
      <c r="P2351" s="211" t="s">
        <v>5289</v>
      </c>
      <c r="Q2351" s="157"/>
      <c r="R2351" s="155" t="s">
        <v>5290</v>
      </c>
      <c r="S2351" s="155"/>
      <c r="T2351" s="159" t="s">
        <v>75</v>
      </c>
      <c r="U2351" s="90"/>
      <c r="V2351" s="160"/>
    </row>
    <row r="2352" spans="1:23" s="175" customFormat="1" ht="66" hidden="1" customHeight="1" x14ac:dyDescent="0.25">
      <c r="A2352" s="113" t="s">
        <v>10007</v>
      </c>
      <c r="B2352" s="90" t="s">
        <v>2296</v>
      </c>
      <c r="C2352" s="155" t="s">
        <v>5291</v>
      </c>
      <c r="D2352" s="155" t="s">
        <v>5292</v>
      </c>
      <c r="E2352" s="92" t="s">
        <v>605</v>
      </c>
      <c r="F2352" s="90" t="s">
        <v>334</v>
      </c>
      <c r="G2352" s="158" t="s">
        <v>168</v>
      </c>
      <c r="H2352" s="155"/>
      <c r="I2352" s="158">
        <v>1</v>
      </c>
      <c r="J2352" s="155" t="s">
        <v>72</v>
      </c>
      <c r="K2352" s="158" t="s">
        <v>55</v>
      </c>
      <c r="L2352" s="190">
        <v>44378</v>
      </c>
      <c r="M2352" s="190">
        <v>44408</v>
      </c>
      <c r="N2352" s="114">
        <v>44401</v>
      </c>
      <c r="O2352" s="114">
        <v>44448</v>
      </c>
      <c r="P2352" s="211" t="s">
        <v>5293</v>
      </c>
      <c r="Q2352" s="124" t="s">
        <v>5294</v>
      </c>
      <c r="R2352" s="155" t="s">
        <v>2399</v>
      </c>
      <c r="S2352" s="155"/>
      <c r="T2352" s="159" t="s">
        <v>110</v>
      </c>
      <c r="U2352" s="90" t="s">
        <v>5295</v>
      </c>
      <c r="V2352" s="160"/>
      <c r="W2352" s="175" t="s">
        <v>10034</v>
      </c>
    </row>
    <row r="2353" spans="1:23" s="175" customFormat="1" ht="66" hidden="1" customHeight="1" x14ac:dyDescent="0.25">
      <c r="A2353" s="113" t="s">
        <v>10007</v>
      </c>
      <c r="B2353" s="90" t="s">
        <v>2296</v>
      </c>
      <c r="C2353" s="155" t="s">
        <v>5291</v>
      </c>
      <c r="D2353" s="155" t="s">
        <v>5296</v>
      </c>
      <c r="E2353" s="92" t="s">
        <v>605</v>
      </c>
      <c r="F2353" s="90" t="s">
        <v>337</v>
      </c>
      <c r="G2353" s="158" t="s">
        <v>75</v>
      </c>
      <c r="H2353" s="155"/>
      <c r="I2353" s="158">
        <v>1</v>
      </c>
      <c r="J2353" s="155" t="s">
        <v>72</v>
      </c>
      <c r="K2353" s="158" t="s">
        <v>55</v>
      </c>
      <c r="L2353" s="190">
        <v>44378</v>
      </c>
      <c r="M2353" s="190">
        <v>44408</v>
      </c>
      <c r="N2353" s="114">
        <v>44403</v>
      </c>
      <c r="O2353" s="114">
        <v>44448</v>
      </c>
      <c r="P2353" s="211" t="s">
        <v>5297</v>
      </c>
      <c r="Q2353" s="157" t="s">
        <v>5298</v>
      </c>
      <c r="R2353" s="155" t="s">
        <v>2399</v>
      </c>
      <c r="S2353" s="155"/>
      <c r="T2353" s="159" t="s">
        <v>75</v>
      </c>
      <c r="U2353" s="90" t="s">
        <v>5295</v>
      </c>
      <c r="V2353" s="160"/>
      <c r="W2353" s="175" t="s">
        <v>10034</v>
      </c>
    </row>
    <row r="2354" spans="1:23" s="175" customFormat="1" ht="66" hidden="1" customHeight="1" x14ac:dyDescent="0.25">
      <c r="A2354" s="113" t="s">
        <v>10007</v>
      </c>
      <c r="B2354" s="90" t="s">
        <v>2296</v>
      </c>
      <c r="C2354" s="155" t="s">
        <v>5291</v>
      </c>
      <c r="D2354" s="155" t="s">
        <v>5299</v>
      </c>
      <c r="E2354" s="92" t="s">
        <v>605</v>
      </c>
      <c r="F2354" s="90" t="s">
        <v>5300</v>
      </c>
      <c r="G2354" s="158" t="s">
        <v>75</v>
      </c>
      <c r="H2354" s="155"/>
      <c r="I2354" s="158">
        <v>1</v>
      </c>
      <c r="J2354" s="155" t="s">
        <v>72</v>
      </c>
      <c r="K2354" s="158" t="s">
        <v>55</v>
      </c>
      <c r="L2354" s="190">
        <v>44348</v>
      </c>
      <c r="M2354" s="190">
        <v>44408</v>
      </c>
      <c r="N2354" s="114">
        <v>44363</v>
      </c>
      <c r="O2354" s="114">
        <v>44379</v>
      </c>
      <c r="P2354" s="211" t="s">
        <v>5301</v>
      </c>
      <c r="Q2354" s="124" t="s">
        <v>5302</v>
      </c>
      <c r="R2354" s="155" t="s">
        <v>5303</v>
      </c>
      <c r="S2354" s="155"/>
      <c r="T2354" s="159" t="s">
        <v>75</v>
      </c>
      <c r="U2354" s="90"/>
      <c r="V2354" s="160"/>
    </row>
    <row r="2355" spans="1:23" s="175" customFormat="1" ht="66" hidden="1" customHeight="1" x14ac:dyDescent="0.25">
      <c r="A2355" s="113" t="s">
        <v>10007</v>
      </c>
      <c r="B2355" s="90" t="s">
        <v>2296</v>
      </c>
      <c r="C2355" s="155" t="s">
        <v>5291</v>
      </c>
      <c r="D2355" s="155" t="s">
        <v>5304</v>
      </c>
      <c r="E2355" s="92" t="s">
        <v>605</v>
      </c>
      <c r="F2355" s="90" t="s">
        <v>1952</v>
      </c>
      <c r="G2355" s="158" t="s">
        <v>75</v>
      </c>
      <c r="H2355" s="155"/>
      <c r="I2355" s="158">
        <v>1</v>
      </c>
      <c r="J2355" s="155" t="s">
        <v>72</v>
      </c>
      <c r="K2355" s="158" t="s">
        <v>55</v>
      </c>
      <c r="L2355" s="190">
        <v>44348</v>
      </c>
      <c r="M2355" s="190">
        <v>44408</v>
      </c>
      <c r="N2355" s="114">
        <v>44363</v>
      </c>
      <c r="O2355" s="114">
        <v>44379</v>
      </c>
      <c r="P2355" s="211" t="s">
        <v>5305</v>
      </c>
      <c r="Q2355" s="157"/>
      <c r="R2355" s="155" t="s">
        <v>5303</v>
      </c>
      <c r="S2355" s="155"/>
      <c r="T2355" s="159" t="s">
        <v>75</v>
      </c>
      <c r="U2355" s="90"/>
      <c r="V2355" s="160"/>
    </row>
    <row r="2356" spans="1:23" s="175" customFormat="1" ht="66" hidden="1" customHeight="1" x14ac:dyDescent="0.25">
      <c r="A2356" s="89" t="s">
        <v>1361</v>
      </c>
      <c r="B2356" s="155" t="s">
        <v>681</v>
      </c>
      <c r="C2356" s="155" t="s">
        <v>5098</v>
      </c>
      <c r="D2356" s="155" t="s">
        <v>5109</v>
      </c>
      <c r="E2356" s="92" t="s">
        <v>5110</v>
      </c>
      <c r="F2356" s="90" t="s">
        <v>401</v>
      </c>
      <c r="G2356" s="158" t="s">
        <v>52</v>
      </c>
      <c r="H2356" s="155"/>
      <c r="I2356" s="158">
        <v>1</v>
      </c>
      <c r="J2356" s="155" t="s">
        <v>54</v>
      </c>
      <c r="K2356" s="158" t="s">
        <v>55</v>
      </c>
      <c r="L2356" s="190">
        <v>44336</v>
      </c>
      <c r="M2356" s="190">
        <v>44336</v>
      </c>
      <c r="N2356" s="190">
        <v>44336</v>
      </c>
      <c r="O2356" s="190">
        <v>44336</v>
      </c>
      <c r="P2356" s="211" t="s">
        <v>5306</v>
      </c>
      <c r="Q2356" s="157"/>
      <c r="R2356" s="155" t="s">
        <v>4988</v>
      </c>
      <c r="S2356" s="155"/>
      <c r="T2356" s="159"/>
      <c r="U2356" s="90" t="s">
        <v>58</v>
      </c>
      <c r="V2356" s="160"/>
    </row>
    <row r="2357" spans="1:23" s="175" customFormat="1" ht="66" hidden="1" customHeight="1" x14ac:dyDescent="0.25">
      <c r="A2357" s="89" t="s">
        <v>1361</v>
      </c>
      <c r="B2357" s="155" t="s">
        <v>681</v>
      </c>
      <c r="C2357" s="90" t="s">
        <v>1566</v>
      </c>
      <c r="D2357" s="90" t="s">
        <v>1614</v>
      </c>
      <c r="E2357" s="92" t="s">
        <v>605</v>
      </c>
      <c r="F2357" s="90" t="s">
        <v>320</v>
      </c>
      <c r="G2357" s="158" t="s">
        <v>52</v>
      </c>
      <c r="H2357" s="155"/>
      <c r="I2357" s="158">
        <v>1</v>
      </c>
      <c r="J2357" s="155" t="s">
        <v>62</v>
      </c>
      <c r="K2357" s="158" t="s">
        <v>55</v>
      </c>
      <c r="L2357" s="190">
        <v>44349</v>
      </c>
      <c r="M2357" s="190">
        <v>44349</v>
      </c>
      <c r="N2357" s="190">
        <v>44349</v>
      </c>
      <c r="O2357" s="190">
        <v>44349</v>
      </c>
      <c r="P2357" s="211" t="s">
        <v>5307</v>
      </c>
      <c r="Q2357" s="157"/>
      <c r="R2357" s="155" t="s">
        <v>381</v>
      </c>
      <c r="S2357" s="155"/>
      <c r="T2357" s="159" t="s">
        <v>75</v>
      </c>
      <c r="U2357" s="90"/>
      <c r="V2357" s="160"/>
    </row>
    <row r="2358" spans="1:23" s="175" customFormat="1" ht="66" hidden="1" customHeight="1" x14ac:dyDescent="0.25">
      <c r="A2358" s="113" t="s">
        <v>2757</v>
      </c>
      <c r="B2358" s="90" t="s">
        <v>2758</v>
      </c>
      <c r="C2358" s="90" t="s">
        <v>59</v>
      </c>
      <c r="D2358" s="90" t="s">
        <v>59</v>
      </c>
      <c r="E2358" s="92" t="s">
        <v>211</v>
      </c>
      <c r="F2358" s="90" t="s">
        <v>2445</v>
      </c>
      <c r="G2358" s="158" t="s">
        <v>52</v>
      </c>
      <c r="H2358" s="155"/>
      <c r="I2358" s="158">
        <v>1</v>
      </c>
      <c r="J2358" s="155" t="s">
        <v>62</v>
      </c>
      <c r="K2358" s="158" t="s">
        <v>63</v>
      </c>
      <c r="L2358" s="190">
        <v>44349</v>
      </c>
      <c r="M2358" s="190">
        <v>44351</v>
      </c>
      <c r="N2358" s="190">
        <v>44349</v>
      </c>
      <c r="O2358" s="190">
        <v>44351</v>
      </c>
      <c r="P2358" s="211" t="s">
        <v>5308</v>
      </c>
      <c r="Q2358" s="157"/>
      <c r="R2358" s="155" t="s">
        <v>5309</v>
      </c>
      <c r="S2358" s="155"/>
      <c r="T2358" s="159" t="s">
        <v>66</v>
      </c>
      <c r="U2358" s="90"/>
      <c r="V2358" s="160"/>
    </row>
    <row r="2359" spans="1:23" s="175" customFormat="1" ht="66" hidden="1" customHeight="1" x14ac:dyDescent="0.25">
      <c r="A2359" s="89" t="s">
        <v>1361</v>
      </c>
      <c r="B2359" s="155" t="s">
        <v>681</v>
      </c>
      <c r="C2359" s="90" t="s">
        <v>5310</v>
      </c>
      <c r="D2359" s="90" t="s">
        <v>5310</v>
      </c>
      <c r="E2359" s="92" t="s">
        <v>5311</v>
      </c>
      <c r="F2359" s="90" t="s">
        <v>401</v>
      </c>
      <c r="G2359" s="158" t="s">
        <v>52</v>
      </c>
      <c r="H2359" s="155"/>
      <c r="I2359" s="158">
        <v>1</v>
      </c>
      <c r="J2359" s="155" t="s">
        <v>54</v>
      </c>
      <c r="K2359" s="158" t="s">
        <v>55</v>
      </c>
      <c r="L2359" s="190">
        <v>44362</v>
      </c>
      <c r="M2359" s="190">
        <v>44392</v>
      </c>
      <c r="N2359" s="190">
        <v>44361</v>
      </c>
      <c r="O2359" s="190">
        <v>44363</v>
      </c>
      <c r="P2359" s="211" t="s">
        <v>5312</v>
      </c>
      <c r="Q2359" s="157"/>
      <c r="R2359" s="155" t="s">
        <v>5313</v>
      </c>
      <c r="S2359" s="155"/>
      <c r="T2359" s="159" t="s">
        <v>75</v>
      </c>
      <c r="U2359" s="90"/>
      <c r="V2359" s="160"/>
    </row>
    <row r="2360" spans="1:23" s="175" customFormat="1" ht="66" hidden="1" customHeight="1" x14ac:dyDescent="0.25">
      <c r="A2360" s="113" t="s">
        <v>662</v>
      </c>
      <c r="B2360" s="90" t="s">
        <v>663</v>
      </c>
      <c r="C2360" s="90" t="s">
        <v>5314</v>
      </c>
      <c r="D2360" s="90" t="s">
        <v>5314</v>
      </c>
      <c r="E2360" s="92" t="s">
        <v>5315</v>
      </c>
      <c r="F2360" s="90" t="s">
        <v>401</v>
      </c>
      <c r="G2360" s="158" t="s">
        <v>52</v>
      </c>
      <c r="H2360" s="155"/>
      <c r="I2360" s="158">
        <v>1</v>
      </c>
      <c r="J2360" s="155" t="s">
        <v>54</v>
      </c>
      <c r="K2360" s="158" t="s">
        <v>55</v>
      </c>
      <c r="L2360" s="190">
        <v>44364</v>
      </c>
      <c r="M2360" s="190">
        <v>44365</v>
      </c>
      <c r="N2360" s="190">
        <v>44369</v>
      </c>
      <c r="O2360" s="190">
        <v>44369</v>
      </c>
      <c r="P2360" s="211" t="s">
        <v>5316</v>
      </c>
      <c r="Q2360" s="157"/>
      <c r="R2360" s="155" t="s">
        <v>4885</v>
      </c>
      <c r="S2360" s="155"/>
      <c r="T2360" s="159" t="s">
        <v>75</v>
      </c>
      <c r="U2360" s="90"/>
      <c r="V2360" s="160"/>
    </row>
    <row r="2361" spans="1:23" s="175" customFormat="1" ht="66" hidden="1" customHeight="1" x14ac:dyDescent="0.25">
      <c r="A2361" s="113" t="s">
        <v>10024</v>
      </c>
      <c r="B2361" s="90" t="s">
        <v>3557</v>
      </c>
      <c r="C2361" s="90" t="s">
        <v>3589</v>
      </c>
      <c r="D2361" s="90" t="s">
        <v>3855</v>
      </c>
      <c r="E2361" s="92" t="s">
        <v>4834</v>
      </c>
      <c r="F2361" s="90" t="s">
        <v>51</v>
      </c>
      <c r="G2361" s="158" t="s">
        <v>52</v>
      </c>
      <c r="H2361" s="155"/>
      <c r="I2361" s="158">
        <v>1</v>
      </c>
      <c r="J2361" s="155" t="s">
        <v>62</v>
      </c>
      <c r="K2361" s="158" t="s">
        <v>63</v>
      </c>
      <c r="L2361" s="190">
        <v>44348</v>
      </c>
      <c r="M2361" s="190">
        <v>44348</v>
      </c>
      <c r="N2361" s="190">
        <v>44348</v>
      </c>
      <c r="O2361" s="190">
        <v>44348</v>
      </c>
      <c r="P2361" s="211" t="s">
        <v>5317</v>
      </c>
      <c r="Q2361" s="157" t="s">
        <v>5318</v>
      </c>
      <c r="R2361" s="155" t="s">
        <v>222</v>
      </c>
      <c r="S2361" s="155"/>
      <c r="T2361" s="159" t="s">
        <v>66</v>
      </c>
      <c r="U2361" s="90"/>
      <c r="V2361" s="160"/>
    </row>
    <row r="2362" spans="1:23" s="175" customFormat="1" ht="66" hidden="1" customHeight="1" x14ac:dyDescent="0.25">
      <c r="A2362" s="89" t="s">
        <v>10005</v>
      </c>
      <c r="B2362" s="90" t="s">
        <v>10006</v>
      </c>
      <c r="C2362" s="90" t="s">
        <v>5319</v>
      </c>
      <c r="D2362" s="90" t="s">
        <v>5319</v>
      </c>
      <c r="E2362" s="92" t="s">
        <v>5320</v>
      </c>
      <c r="F2362" s="90" t="s">
        <v>2137</v>
      </c>
      <c r="G2362" s="158" t="s">
        <v>52</v>
      </c>
      <c r="H2362" s="155"/>
      <c r="I2362" s="158">
        <v>1</v>
      </c>
      <c r="J2362" s="155" t="s">
        <v>54</v>
      </c>
      <c r="K2362" s="158" t="s">
        <v>55</v>
      </c>
      <c r="L2362" s="114">
        <v>44378</v>
      </c>
      <c r="M2362" s="190">
        <v>44363</v>
      </c>
      <c r="N2362" s="190">
        <v>44361</v>
      </c>
      <c r="O2362" s="190">
        <v>44361</v>
      </c>
      <c r="P2362" s="211" t="s">
        <v>5321</v>
      </c>
      <c r="Q2362" s="157"/>
      <c r="R2362" s="155" t="s">
        <v>5322</v>
      </c>
      <c r="S2362" s="155"/>
      <c r="T2362" s="159" t="s">
        <v>66</v>
      </c>
      <c r="U2362" s="90"/>
      <c r="V2362" s="160"/>
    </row>
    <row r="2363" spans="1:23" s="175" customFormat="1" ht="66" hidden="1" customHeight="1" x14ac:dyDescent="0.25">
      <c r="A2363" s="113" t="s">
        <v>1748</v>
      </c>
      <c r="B2363" s="90" t="s">
        <v>1749</v>
      </c>
      <c r="C2363" s="90" t="s">
        <v>5323</v>
      </c>
      <c r="D2363" s="90" t="s">
        <v>5323</v>
      </c>
      <c r="E2363" s="92" t="s">
        <v>5324</v>
      </c>
      <c r="F2363" s="90" t="s">
        <v>51</v>
      </c>
      <c r="G2363" s="158" t="s">
        <v>52</v>
      </c>
      <c r="H2363" s="155"/>
      <c r="I2363" s="158">
        <v>1</v>
      </c>
      <c r="J2363" s="155" t="s">
        <v>54</v>
      </c>
      <c r="K2363" s="158" t="s">
        <v>55</v>
      </c>
      <c r="L2363" s="190">
        <v>44341</v>
      </c>
      <c r="M2363" s="190">
        <v>44343</v>
      </c>
      <c r="N2363" s="114">
        <v>44341</v>
      </c>
      <c r="O2363" s="190">
        <v>44344</v>
      </c>
      <c r="P2363" s="211" t="s">
        <v>5325</v>
      </c>
      <c r="Q2363" s="157"/>
      <c r="R2363" s="155" t="s">
        <v>5133</v>
      </c>
      <c r="S2363" s="155"/>
      <c r="T2363" s="159" t="s">
        <v>66</v>
      </c>
      <c r="U2363" s="90"/>
      <c r="V2363" s="160"/>
    </row>
    <row r="2364" spans="1:23" s="175" customFormat="1" ht="66" hidden="1" customHeight="1" x14ac:dyDescent="0.25">
      <c r="A2364" s="89" t="s">
        <v>3140</v>
      </c>
      <c r="B2364" s="90" t="s">
        <v>3141</v>
      </c>
      <c r="C2364" s="90" t="s">
        <v>5326</v>
      </c>
      <c r="D2364" s="90" t="s">
        <v>5326</v>
      </c>
      <c r="E2364" s="92" t="s">
        <v>5327</v>
      </c>
      <c r="F2364" s="90" t="s">
        <v>51</v>
      </c>
      <c r="G2364" s="158" t="s">
        <v>52</v>
      </c>
      <c r="H2364" s="155"/>
      <c r="I2364" s="158">
        <v>1</v>
      </c>
      <c r="J2364" s="155" t="s">
        <v>54</v>
      </c>
      <c r="K2364" s="158" t="s">
        <v>55</v>
      </c>
      <c r="L2364" s="190">
        <v>44382</v>
      </c>
      <c r="M2364" s="190">
        <f>L2364+4</f>
        <v>44386</v>
      </c>
      <c r="N2364" s="190">
        <v>44361</v>
      </c>
      <c r="O2364" s="190">
        <v>44382</v>
      </c>
      <c r="P2364" s="211" t="s">
        <v>5328</v>
      </c>
      <c r="Q2364" s="157"/>
      <c r="R2364" s="155" t="s">
        <v>5329</v>
      </c>
      <c r="S2364" s="155"/>
      <c r="T2364" s="159" t="s">
        <v>66</v>
      </c>
      <c r="U2364" s="90" t="s">
        <v>5330</v>
      </c>
      <c r="V2364" s="160"/>
    </row>
    <row r="2365" spans="1:23" s="175" customFormat="1" ht="66" hidden="1" customHeight="1" x14ac:dyDescent="0.25">
      <c r="A2365" s="113" t="s">
        <v>2757</v>
      </c>
      <c r="B2365" s="90" t="s">
        <v>2758</v>
      </c>
      <c r="C2365" s="90" t="s">
        <v>2766</v>
      </c>
      <c r="D2365" s="90" t="s">
        <v>2800</v>
      </c>
      <c r="E2365" s="92" t="s">
        <v>5331</v>
      </c>
      <c r="F2365" s="90" t="s">
        <v>2026</v>
      </c>
      <c r="G2365" s="158" t="s">
        <v>52</v>
      </c>
      <c r="H2365" s="155"/>
      <c r="I2365" s="158">
        <v>1</v>
      </c>
      <c r="J2365" s="155" t="s">
        <v>62</v>
      </c>
      <c r="K2365" s="158" t="s">
        <v>63</v>
      </c>
      <c r="L2365" s="190">
        <v>44347</v>
      </c>
      <c r="M2365" s="190">
        <v>44347</v>
      </c>
      <c r="N2365" s="190">
        <v>44347</v>
      </c>
      <c r="O2365" s="190">
        <v>44347</v>
      </c>
      <c r="P2365" s="211" t="s">
        <v>5332</v>
      </c>
      <c r="Q2365" s="157"/>
      <c r="R2365" s="155" t="s">
        <v>3985</v>
      </c>
      <c r="S2365" s="155"/>
      <c r="T2365" s="159" t="s">
        <v>66</v>
      </c>
      <c r="U2365" s="90"/>
      <c r="V2365" s="160"/>
    </row>
    <row r="2366" spans="1:23" s="175" customFormat="1" ht="66" hidden="1" customHeight="1" x14ac:dyDescent="0.25">
      <c r="A2366" s="89" t="s">
        <v>4079</v>
      </c>
      <c r="B2366" s="90" t="s">
        <v>4080</v>
      </c>
      <c r="C2366" s="90" t="s">
        <v>59</v>
      </c>
      <c r="D2366" s="90" t="s">
        <v>59</v>
      </c>
      <c r="E2366" s="92" t="s">
        <v>5333</v>
      </c>
      <c r="F2366" s="90" t="s">
        <v>5334</v>
      </c>
      <c r="G2366" s="158" t="s">
        <v>52</v>
      </c>
      <c r="H2366" s="155"/>
      <c r="I2366" s="158">
        <v>1</v>
      </c>
      <c r="J2366" s="155" t="s">
        <v>358</v>
      </c>
      <c r="K2366" s="158" t="s">
        <v>63</v>
      </c>
      <c r="L2366" s="190">
        <v>44345</v>
      </c>
      <c r="M2366" s="190">
        <v>44345</v>
      </c>
      <c r="N2366" s="190">
        <v>44345</v>
      </c>
      <c r="O2366" s="190">
        <v>44345</v>
      </c>
      <c r="P2366" s="211" t="s">
        <v>5335</v>
      </c>
      <c r="Q2366" s="157"/>
      <c r="R2366" s="155" t="s">
        <v>4637</v>
      </c>
      <c r="S2366" s="155"/>
      <c r="T2366" s="159" t="s">
        <v>75</v>
      </c>
      <c r="U2366" s="90"/>
      <c r="V2366" s="160"/>
    </row>
    <row r="2367" spans="1:23" s="175" customFormat="1" ht="66" hidden="1" customHeight="1" x14ac:dyDescent="0.25">
      <c r="A2367" s="113" t="s">
        <v>3491</v>
      </c>
      <c r="B2367" s="90" t="s">
        <v>10021</v>
      </c>
      <c r="C2367" s="90" t="s">
        <v>59</v>
      </c>
      <c r="D2367" s="90" t="s">
        <v>59</v>
      </c>
      <c r="E2367" s="92" t="s">
        <v>211</v>
      </c>
      <c r="F2367" s="90" t="s">
        <v>629</v>
      </c>
      <c r="G2367" s="158" t="s">
        <v>52</v>
      </c>
      <c r="H2367" s="155"/>
      <c r="I2367" s="158">
        <v>1</v>
      </c>
      <c r="J2367" s="155" t="s">
        <v>62</v>
      </c>
      <c r="K2367" s="158" t="s">
        <v>63</v>
      </c>
      <c r="L2367" s="190">
        <v>44352</v>
      </c>
      <c r="M2367" s="190">
        <v>44352</v>
      </c>
      <c r="N2367" s="190">
        <v>44352</v>
      </c>
      <c r="O2367" s="190">
        <v>44352</v>
      </c>
      <c r="P2367" s="211" t="s">
        <v>5336</v>
      </c>
      <c r="Q2367" s="157"/>
      <c r="R2367" s="155" t="s">
        <v>5337</v>
      </c>
      <c r="S2367" s="155"/>
      <c r="T2367" s="159" t="s">
        <v>75</v>
      </c>
      <c r="U2367" s="90"/>
      <c r="V2367" s="160"/>
    </row>
    <row r="2368" spans="1:23" s="175" customFormat="1" ht="66" hidden="1" customHeight="1" x14ac:dyDescent="0.25">
      <c r="A2368" s="113" t="s">
        <v>5338</v>
      </c>
      <c r="B2368" s="90" t="s">
        <v>5339</v>
      </c>
      <c r="C2368" s="90" t="s">
        <v>5340</v>
      </c>
      <c r="D2368" s="90" t="s">
        <v>5340</v>
      </c>
      <c r="E2368" s="92" t="s">
        <v>5341</v>
      </c>
      <c r="F2368" s="90" t="s">
        <v>5342</v>
      </c>
      <c r="G2368" s="158" t="s">
        <v>52</v>
      </c>
      <c r="H2368" s="155"/>
      <c r="I2368" s="158">
        <v>1</v>
      </c>
      <c r="J2368" s="155" t="s">
        <v>72</v>
      </c>
      <c r="K2368" s="158" t="s">
        <v>55</v>
      </c>
      <c r="L2368" s="190">
        <v>44386</v>
      </c>
      <c r="M2368" s="190">
        <v>44386</v>
      </c>
      <c r="N2368" s="190">
        <v>44358</v>
      </c>
      <c r="O2368" s="190">
        <v>44358</v>
      </c>
      <c r="P2368" s="211" t="s">
        <v>5343</v>
      </c>
      <c r="Q2368" s="157"/>
      <c r="R2368" s="155" t="s">
        <v>5344</v>
      </c>
      <c r="S2368" s="155"/>
      <c r="T2368" s="159" t="s">
        <v>110</v>
      </c>
      <c r="U2368" s="90"/>
      <c r="V2368" s="160"/>
    </row>
    <row r="2369" spans="1:24" s="175" customFormat="1" ht="66" hidden="1" customHeight="1" x14ac:dyDescent="0.25">
      <c r="A2369" s="113" t="s">
        <v>5338</v>
      </c>
      <c r="B2369" s="90" t="s">
        <v>5339</v>
      </c>
      <c r="C2369" s="90" t="s">
        <v>5340</v>
      </c>
      <c r="D2369" s="90" t="s">
        <v>5340</v>
      </c>
      <c r="E2369" s="92" t="s">
        <v>5341</v>
      </c>
      <c r="F2369" s="90" t="s">
        <v>5342</v>
      </c>
      <c r="G2369" s="158" t="s">
        <v>52</v>
      </c>
      <c r="H2369" s="155"/>
      <c r="I2369" s="158">
        <v>1</v>
      </c>
      <c r="J2369" s="155" t="s">
        <v>72</v>
      </c>
      <c r="K2369" s="158" t="s">
        <v>55</v>
      </c>
      <c r="L2369" s="190">
        <v>44470</v>
      </c>
      <c r="M2369" s="190">
        <v>44484</v>
      </c>
      <c r="N2369" s="190" t="s">
        <v>496</v>
      </c>
      <c r="O2369" s="190" t="s">
        <v>496</v>
      </c>
      <c r="P2369" s="211" t="s">
        <v>5345</v>
      </c>
      <c r="Q2369" s="157"/>
      <c r="R2369" s="155"/>
      <c r="S2369" s="155"/>
      <c r="T2369" s="159"/>
      <c r="U2369" s="90"/>
      <c r="V2369" s="160"/>
    </row>
    <row r="2370" spans="1:24" s="175" customFormat="1" ht="66" hidden="1" customHeight="1" x14ac:dyDescent="0.25">
      <c r="A2370" s="113" t="s">
        <v>10024</v>
      </c>
      <c r="B2370" s="90" t="s">
        <v>3557</v>
      </c>
      <c r="C2370" s="90" t="s">
        <v>59</v>
      </c>
      <c r="D2370" s="90" t="s">
        <v>59</v>
      </c>
      <c r="E2370" s="92" t="s">
        <v>5346</v>
      </c>
      <c r="F2370" s="90" t="s">
        <v>629</v>
      </c>
      <c r="G2370" s="158" t="s">
        <v>52</v>
      </c>
      <c r="H2370" s="155"/>
      <c r="I2370" s="158">
        <v>1</v>
      </c>
      <c r="J2370" s="155" t="s">
        <v>62</v>
      </c>
      <c r="K2370" s="158" t="s">
        <v>63</v>
      </c>
      <c r="L2370" s="190">
        <v>44354</v>
      </c>
      <c r="M2370" s="190">
        <v>44354</v>
      </c>
      <c r="N2370" s="190">
        <v>44354</v>
      </c>
      <c r="O2370" s="190">
        <v>44354</v>
      </c>
      <c r="P2370" s="211" t="s">
        <v>5347</v>
      </c>
      <c r="Q2370" s="157"/>
      <c r="R2370" s="155" t="s">
        <v>3656</v>
      </c>
      <c r="S2370" s="155"/>
      <c r="T2370" s="159" t="s">
        <v>66</v>
      </c>
      <c r="U2370" s="90"/>
      <c r="V2370" s="160"/>
      <c r="X2370" s="175">
        <v>1</v>
      </c>
    </row>
    <row r="2371" spans="1:24" ht="66" hidden="1" customHeight="1" x14ac:dyDescent="0.25">
      <c r="A2371" s="89" t="s">
        <v>5142</v>
      </c>
      <c r="B2371" s="90" t="s">
        <v>10033</v>
      </c>
      <c r="C2371" s="90" t="s">
        <v>5348</v>
      </c>
      <c r="D2371" s="90" t="s">
        <v>5348</v>
      </c>
      <c r="E2371" s="92" t="s">
        <v>5349</v>
      </c>
      <c r="F2371" s="90" t="s">
        <v>1032</v>
      </c>
      <c r="G2371" s="93" t="s">
        <v>52</v>
      </c>
      <c r="H2371" s="90"/>
      <c r="I2371" s="93">
        <v>1</v>
      </c>
      <c r="J2371" s="90" t="s">
        <v>54</v>
      </c>
      <c r="K2371" s="93" t="s">
        <v>55</v>
      </c>
      <c r="L2371" s="114">
        <v>44373</v>
      </c>
      <c r="M2371" s="114">
        <v>44500</v>
      </c>
      <c r="N2371" s="114">
        <v>44494</v>
      </c>
      <c r="O2371" s="114">
        <v>44495</v>
      </c>
      <c r="P2371" s="174" t="s">
        <v>5350</v>
      </c>
      <c r="Q2371" s="92"/>
      <c r="R2371" s="90" t="s">
        <v>5351</v>
      </c>
      <c r="S2371" s="90"/>
      <c r="T2371" s="95" t="s">
        <v>66</v>
      </c>
      <c r="U2371" s="90"/>
    </row>
    <row r="2372" spans="1:24" s="175" customFormat="1" ht="66" hidden="1" customHeight="1" x14ac:dyDescent="0.25">
      <c r="A2372" s="113" t="s">
        <v>5142</v>
      </c>
      <c r="B2372" s="90" t="s">
        <v>10033</v>
      </c>
      <c r="C2372" s="90" t="s">
        <v>5352</v>
      </c>
      <c r="D2372" s="90" t="s">
        <v>5352</v>
      </c>
      <c r="E2372" s="92" t="s">
        <v>5353</v>
      </c>
      <c r="F2372" s="90" t="s">
        <v>401</v>
      </c>
      <c r="G2372" s="158" t="s">
        <v>52</v>
      </c>
      <c r="H2372" s="155"/>
      <c r="I2372" s="158">
        <v>1</v>
      </c>
      <c r="J2372" s="155" t="s">
        <v>54</v>
      </c>
      <c r="K2372" s="158" t="s">
        <v>55</v>
      </c>
      <c r="L2372" s="114">
        <v>44373</v>
      </c>
      <c r="M2372" s="190">
        <v>44469</v>
      </c>
      <c r="N2372" s="190">
        <v>44460</v>
      </c>
      <c r="O2372" s="114">
        <v>44473</v>
      </c>
      <c r="P2372" s="211" t="s">
        <v>5354</v>
      </c>
      <c r="Q2372" s="157"/>
      <c r="R2372" s="155" t="s">
        <v>5355</v>
      </c>
      <c r="S2372" s="155"/>
      <c r="T2372" s="159" t="s">
        <v>66</v>
      </c>
      <c r="U2372" s="90"/>
      <c r="V2372" s="160"/>
    </row>
    <row r="2373" spans="1:24" s="175" customFormat="1" ht="66" hidden="1" customHeight="1" x14ac:dyDescent="0.25">
      <c r="A2373" s="113" t="s">
        <v>662</v>
      </c>
      <c r="B2373" s="90" t="s">
        <v>663</v>
      </c>
      <c r="C2373" s="90" t="s">
        <v>5356</v>
      </c>
      <c r="D2373" s="90" t="s">
        <v>5356</v>
      </c>
      <c r="E2373" s="92" t="s">
        <v>5357</v>
      </c>
      <c r="F2373" s="90" t="s">
        <v>5358</v>
      </c>
      <c r="G2373" s="158" t="s">
        <v>52</v>
      </c>
      <c r="H2373" s="155"/>
      <c r="I2373" s="158">
        <v>1</v>
      </c>
      <c r="J2373" s="155" t="s">
        <v>72</v>
      </c>
      <c r="K2373" s="158" t="s">
        <v>55</v>
      </c>
      <c r="L2373" s="190">
        <v>44361</v>
      </c>
      <c r="M2373" s="190">
        <v>44364</v>
      </c>
      <c r="N2373" s="190">
        <v>44361</v>
      </c>
      <c r="O2373" s="190">
        <v>44364</v>
      </c>
      <c r="P2373" s="211" t="s">
        <v>5359</v>
      </c>
      <c r="Q2373" s="157"/>
      <c r="R2373" s="155"/>
      <c r="S2373" s="155"/>
      <c r="T2373" s="159"/>
      <c r="U2373" s="90"/>
      <c r="V2373" s="160"/>
    </row>
    <row r="2374" spans="1:24" s="175" customFormat="1" ht="66" hidden="1" customHeight="1" x14ac:dyDescent="0.25">
      <c r="A2374" s="113" t="s">
        <v>662</v>
      </c>
      <c r="B2374" s="90" t="s">
        <v>663</v>
      </c>
      <c r="C2374" s="90" t="s">
        <v>5360</v>
      </c>
      <c r="D2374" s="90" t="s">
        <v>5360</v>
      </c>
      <c r="E2374" s="92" t="s">
        <v>333</v>
      </c>
      <c r="F2374" s="90" t="s">
        <v>5361</v>
      </c>
      <c r="G2374" s="158" t="s">
        <v>52</v>
      </c>
      <c r="H2374" s="155"/>
      <c r="I2374" s="158">
        <v>1</v>
      </c>
      <c r="J2374" s="155" t="s">
        <v>72</v>
      </c>
      <c r="K2374" s="158" t="s">
        <v>55</v>
      </c>
      <c r="L2374" s="190">
        <v>44378</v>
      </c>
      <c r="M2374" s="190">
        <v>44407</v>
      </c>
      <c r="N2374" s="190">
        <v>44372</v>
      </c>
      <c r="O2374" s="190">
        <v>44373</v>
      </c>
      <c r="P2374" s="211" t="s">
        <v>5362</v>
      </c>
      <c r="Q2374" s="157"/>
      <c r="R2374" s="155" t="s">
        <v>5363</v>
      </c>
      <c r="S2374" s="155"/>
      <c r="T2374" s="159" t="s">
        <v>75</v>
      </c>
      <c r="U2374" s="90"/>
      <c r="V2374" s="160"/>
    </row>
    <row r="2375" spans="1:24" s="175" customFormat="1" ht="66" hidden="1" customHeight="1" x14ac:dyDescent="0.25">
      <c r="A2375" s="113" t="s">
        <v>662</v>
      </c>
      <c r="B2375" s="90" t="s">
        <v>663</v>
      </c>
      <c r="C2375" s="90" t="s">
        <v>5360</v>
      </c>
      <c r="D2375" s="90" t="s">
        <v>5360</v>
      </c>
      <c r="E2375" s="92" t="s">
        <v>333</v>
      </c>
      <c r="F2375" s="90" t="s">
        <v>5364</v>
      </c>
      <c r="G2375" s="158" t="s">
        <v>52</v>
      </c>
      <c r="H2375" s="155"/>
      <c r="I2375" s="158">
        <v>1</v>
      </c>
      <c r="J2375" s="155" t="s">
        <v>72</v>
      </c>
      <c r="K2375" s="158" t="s">
        <v>55</v>
      </c>
      <c r="L2375" s="190">
        <v>44378</v>
      </c>
      <c r="M2375" s="190">
        <v>44407</v>
      </c>
      <c r="N2375" s="190">
        <v>44372</v>
      </c>
      <c r="O2375" s="190">
        <v>44373</v>
      </c>
      <c r="P2375" s="211" t="s">
        <v>5365</v>
      </c>
      <c r="Q2375" s="157"/>
      <c r="R2375" s="155" t="s">
        <v>5363</v>
      </c>
      <c r="S2375" s="155"/>
      <c r="T2375" s="159" t="s">
        <v>75</v>
      </c>
      <c r="U2375" s="90"/>
      <c r="V2375" s="160"/>
    </row>
    <row r="2376" spans="1:24" s="175" customFormat="1" ht="66" hidden="1" customHeight="1" x14ac:dyDescent="0.25">
      <c r="A2376" s="113" t="s">
        <v>662</v>
      </c>
      <c r="B2376" s="90" t="s">
        <v>663</v>
      </c>
      <c r="C2376" s="90" t="s">
        <v>5360</v>
      </c>
      <c r="D2376" s="90" t="s">
        <v>5360</v>
      </c>
      <c r="E2376" s="92" t="s">
        <v>333</v>
      </c>
      <c r="F2376" s="90" t="s">
        <v>491</v>
      </c>
      <c r="G2376" s="158" t="s">
        <v>52</v>
      </c>
      <c r="H2376" s="155"/>
      <c r="I2376" s="158">
        <v>1</v>
      </c>
      <c r="J2376" s="155" t="s">
        <v>72</v>
      </c>
      <c r="K2376" s="158" t="s">
        <v>55</v>
      </c>
      <c r="L2376" s="190">
        <v>44378</v>
      </c>
      <c r="M2376" s="190">
        <v>44407</v>
      </c>
      <c r="N2376" s="190">
        <v>44372</v>
      </c>
      <c r="O2376" s="190">
        <v>44373</v>
      </c>
      <c r="P2376" s="211" t="s">
        <v>937</v>
      </c>
      <c r="Q2376" s="157"/>
      <c r="R2376" s="155" t="s">
        <v>5363</v>
      </c>
      <c r="S2376" s="155"/>
      <c r="T2376" s="159" t="s">
        <v>75</v>
      </c>
      <c r="U2376" s="90"/>
      <c r="V2376" s="160"/>
    </row>
    <row r="2377" spans="1:24" s="175" customFormat="1" ht="66" hidden="1" customHeight="1" x14ac:dyDescent="0.25">
      <c r="A2377" s="113" t="s">
        <v>662</v>
      </c>
      <c r="B2377" s="90" t="s">
        <v>663</v>
      </c>
      <c r="C2377" s="90" t="s">
        <v>5360</v>
      </c>
      <c r="D2377" s="90" t="s">
        <v>5360</v>
      </c>
      <c r="E2377" s="92" t="s">
        <v>333</v>
      </c>
      <c r="F2377" s="90" t="s">
        <v>5366</v>
      </c>
      <c r="G2377" s="158" t="s">
        <v>52</v>
      </c>
      <c r="H2377" s="155"/>
      <c r="I2377" s="158">
        <v>1</v>
      </c>
      <c r="J2377" s="155" t="s">
        <v>72</v>
      </c>
      <c r="K2377" s="158" t="s">
        <v>55</v>
      </c>
      <c r="L2377" s="190">
        <v>44378</v>
      </c>
      <c r="M2377" s="190">
        <v>44407</v>
      </c>
      <c r="N2377" s="190">
        <v>44372</v>
      </c>
      <c r="O2377" s="190">
        <v>44373</v>
      </c>
      <c r="P2377" s="211" t="s">
        <v>937</v>
      </c>
      <c r="Q2377" s="157"/>
      <c r="R2377" s="155" t="s">
        <v>5363</v>
      </c>
      <c r="S2377" s="155"/>
      <c r="T2377" s="159" t="s">
        <v>75</v>
      </c>
      <c r="U2377" s="90"/>
      <c r="V2377" s="160"/>
    </row>
    <row r="2378" spans="1:24" s="175" customFormat="1" ht="66" hidden="1" customHeight="1" x14ac:dyDescent="0.25">
      <c r="A2378" s="113" t="s">
        <v>662</v>
      </c>
      <c r="B2378" s="90" t="s">
        <v>663</v>
      </c>
      <c r="C2378" s="90" t="s">
        <v>5360</v>
      </c>
      <c r="D2378" s="90" t="s">
        <v>5360</v>
      </c>
      <c r="E2378" s="92" t="s">
        <v>333</v>
      </c>
      <c r="F2378" s="90" t="s">
        <v>5367</v>
      </c>
      <c r="G2378" s="158" t="s">
        <v>52</v>
      </c>
      <c r="H2378" s="155"/>
      <c r="I2378" s="158">
        <v>1</v>
      </c>
      <c r="J2378" s="155" t="s">
        <v>72</v>
      </c>
      <c r="K2378" s="158" t="s">
        <v>55</v>
      </c>
      <c r="L2378" s="190">
        <v>44378</v>
      </c>
      <c r="M2378" s="190">
        <v>44407</v>
      </c>
      <c r="N2378" s="190">
        <v>44372</v>
      </c>
      <c r="O2378" s="190">
        <v>44373</v>
      </c>
      <c r="P2378" s="211" t="s">
        <v>937</v>
      </c>
      <c r="Q2378" s="157"/>
      <c r="R2378" s="155" t="s">
        <v>5363</v>
      </c>
      <c r="S2378" s="155"/>
      <c r="T2378" s="159" t="s">
        <v>75</v>
      </c>
      <c r="U2378" s="90"/>
      <c r="V2378" s="160"/>
    </row>
    <row r="2379" spans="1:24" s="175" customFormat="1" ht="66" hidden="1" customHeight="1" x14ac:dyDescent="0.25">
      <c r="A2379" s="113" t="s">
        <v>662</v>
      </c>
      <c r="B2379" s="90" t="s">
        <v>663</v>
      </c>
      <c r="C2379" s="90" t="s">
        <v>5360</v>
      </c>
      <c r="D2379" s="90" t="s">
        <v>5360</v>
      </c>
      <c r="E2379" s="92" t="s">
        <v>333</v>
      </c>
      <c r="F2379" s="90" t="s">
        <v>5368</v>
      </c>
      <c r="G2379" s="158" t="s">
        <v>52</v>
      </c>
      <c r="H2379" s="155"/>
      <c r="I2379" s="158">
        <v>1</v>
      </c>
      <c r="J2379" s="155" t="s">
        <v>72</v>
      </c>
      <c r="K2379" s="158" t="s">
        <v>55</v>
      </c>
      <c r="L2379" s="190">
        <v>44378</v>
      </c>
      <c r="M2379" s="190">
        <v>44407</v>
      </c>
      <c r="N2379" s="190">
        <v>44372</v>
      </c>
      <c r="O2379" s="190">
        <v>44373</v>
      </c>
      <c r="P2379" s="211" t="s">
        <v>937</v>
      </c>
      <c r="Q2379" s="157"/>
      <c r="R2379" s="155" t="s">
        <v>5363</v>
      </c>
      <c r="S2379" s="155"/>
      <c r="T2379" s="159" t="s">
        <v>75</v>
      </c>
      <c r="U2379" s="90"/>
      <c r="V2379" s="160"/>
    </row>
    <row r="2380" spans="1:24" s="175" customFormat="1" ht="66" hidden="1" customHeight="1" x14ac:dyDescent="0.25">
      <c r="A2380" s="113" t="s">
        <v>662</v>
      </c>
      <c r="B2380" s="90" t="s">
        <v>663</v>
      </c>
      <c r="C2380" s="90" t="s">
        <v>5360</v>
      </c>
      <c r="D2380" s="90" t="s">
        <v>5360</v>
      </c>
      <c r="E2380" s="92" t="s">
        <v>333</v>
      </c>
      <c r="F2380" s="90" t="s">
        <v>456</v>
      </c>
      <c r="G2380" s="158" t="s">
        <v>52</v>
      </c>
      <c r="H2380" s="155"/>
      <c r="I2380" s="158">
        <v>1</v>
      </c>
      <c r="J2380" s="155" t="s">
        <v>72</v>
      </c>
      <c r="K2380" s="158" t="s">
        <v>55</v>
      </c>
      <c r="L2380" s="190">
        <v>44378</v>
      </c>
      <c r="M2380" s="190">
        <v>44407</v>
      </c>
      <c r="N2380" s="190">
        <v>44372</v>
      </c>
      <c r="O2380" s="190">
        <v>44373</v>
      </c>
      <c r="P2380" s="211" t="s">
        <v>937</v>
      </c>
      <c r="Q2380" s="157"/>
      <c r="R2380" s="155" t="s">
        <v>5363</v>
      </c>
      <c r="S2380" s="155"/>
      <c r="T2380" s="159" t="s">
        <v>75</v>
      </c>
      <c r="U2380" s="90"/>
      <c r="V2380" s="160"/>
    </row>
    <row r="2381" spans="1:24" s="175" customFormat="1" ht="66" hidden="1" customHeight="1" x14ac:dyDescent="0.25">
      <c r="A2381" s="113" t="s">
        <v>662</v>
      </c>
      <c r="B2381" s="90" t="s">
        <v>663</v>
      </c>
      <c r="C2381" s="90" t="s">
        <v>5369</v>
      </c>
      <c r="D2381" s="90" t="s">
        <v>5369</v>
      </c>
      <c r="E2381" s="92" t="s">
        <v>5370</v>
      </c>
      <c r="F2381" s="90" t="s">
        <v>5371</v>
      </c>
      <c r="G2381" s="158" t="s">
        <v>52</v>
      </c>
      <c r="H2381" s="155"/>
      <c r="I2381" s="158">
        <v>1</v>
      </c>
      <c r="J2381" s="155" t="s">
        <v>54</v>
      </c>
      <c r="K2381" s="158" t="s">
        <v>55</v>
      </c>
      <c r="L2381" s="190">
        <v>44278</v>
      </c>
      <c r="M2381" s="190">
        <v>44278</v>
      </c>
      <c r="N2381" s="190">
        <v>44278</v>
      </c>
      <c r="O2381" s="190">
        <v>44278</v>
      </c>
      <c r="P2381" s="211" t="s">
        <v>5372</v>
      </c>
      <c r="Q2381" s="157"/>
      <c r="R2381" s="155" t="s">
        <v>4691</v>
      </c>
      <c r="S2381" s="155"/>
      <c r="T2381" s="159"/>
      <c r="U2381" s="90" t="s">
        <v>5373</v>
      </c>
      <c r="V2381" s="160"/>
    </row>
    <row r="2382" spans="1:24" s="175" customFormat="1" ht="66" hidden="1" customHeight="1" x14ac:dyDescent="0.25">
      <c r="A2382" s="113" t="s">
        <v>662</v>
      </c>
      <c r="B2382" s="90" t="s">
        <v>663</v>
      </c>
      <c r="C2382" s="90" t="s">
        <v>5374</v>
      </c>
      <c r="D2382" s="90" t="s">
        <v>5374</v>
      </c>
      <c r="E2382" s="92" t="s">
        <v>5375</v>
      </c>
      <c r="F2382" s="90" t="s">
        <v>1696</v>
      </c>
      <c r="G2382" s="158" t="s">
        <v>52</v>
      </c>
      <c r="H2382" s="155"/>
      <c r="I2382" s="158">
        <v>1</v>
      </c>
      <c r="J2382" s="155" t="s">
        <v>54</v>
      </c>
      <c r="K2382" s="158" t="s">
        <v>55</v>
      </c>
      <c r="L2382" s="190">
        <v>44293</v>
      </c>
      <c r="M2382" s="190">
        <v>44293</v>
      </c>
      <c r="N2382" s="190">
        <v>44293</v>
      </c>
      <c r="O2382" s="190">
        <v>44293</v>
      </c>
      <c r="P2382" s="211" t="s">
        <v>5376</v>
      </c>
      <c r="Q2382" s="157"/>
      <c r="R2382" s="155" t="s">
        <v>2853</v>
      </c>
      <c r="S2382" s="155"/>
      <c r="T2382" s="159"/>
      <c r="U2382" s="90" t="s">
        <v>5373</v>
      </c>
      <c r="V2382" s="160"/>
    </row>
    <row r="2383" spans="1:24" s="175" customFormat="1" ht="66" hidden="1" customHeight="1" x14ac:dyDescent="0.25">
      <c r="A2383" s="113" t="s">
        <v>662</v>
      </c>
      <c r="B2383" s="90" t="s">
        <v>663</v>
      </c>
      <c r="C2383" s="90" t="s">
        <v>5377</v>
      </c>
      <c r="D2383" s="90" t="s">
        <v>5377</v>
      </c>
      <c r="E2383" s="92" t="s">
        <v>5378</v>
      </c>
      <c r="F2383" s="90" t="s">
        <v>401</v>
      </c>
      <c r="G2383" s="158" t="s">
        <v>52</v>
      </c>
      <c r="H2383" s="155"/>
      <c r="I2383" s="158">
        <v>1</v>
      </c>
      <c r="J2383" s="155" t="s">
        <v>54</v>
      </c>
      <c r="K2383" s="158" t="s">
        <v>55</v>
      </c>
      <c r="L2383" s="190">
        <v>44367</v>
      </c>
      <c r="M2383" s="190">
        <v>44387</v>
      </c>
      <c r="N2383" s="190">
        <v>44356</v>
      </c>
      <c r="O2383" s="190">
        <v>44362</v>
      </c>
      <c r="P2383" s="211" t="s">
        <v>5379</v>
      </c>
      <c r="Q2383" s="157"/>
      <c r="R2383" s="155" t="s">
        <v>5380</v>
      </c>
      <c r="S2383" s="155"/>
      <c r="T2383" s="159" t="s">
        <v>75</v>
      </c>
      <c r="U2383" s="90"/>
      <c r="V2383" s="160"/>
    </row>
    <row r="2384" spans="1:24" s="175" customFormat="1" ht="66" hidden="1" customHeight="1" x14ac:dyDescent="0.25">
      <c r="A2384" s="113" t="s">
        <v>662</v>
      </c>
      <c r="B2384" s="90" t="s">
        <v>663</v>
      </c>
      <c r="C2384" s="90" t="s">
        <v>5381</v>
      </c>
      <c r="D2384" s="90" t="s">
        <v>5381</v>
      </c>
      <c r="E2384" s="92" t="s">
        <v>5382</v>
      </c>
      <c r="F2384" s="90" t="s">
        <v>401</v>
      </c>
      <c r="G2384" s="158" t="s">
        <v>52</v>
      </c>
      <c r="H2384" s="155"/>
      <c r="I2384" s="158">
        <v>1</v>
      </c>
      <c r="J2384" s="155" t="s">
        <v>54</v>
      </c>
      <c r="K2384" s="158" t="s">
        <v>55</v>
      </c>
      <c r="L2384" s="190">
        <v>44367</v>
      </c>
      <c r="M2384" s="190">
        <v>44387</v>
      </c>
      <c r="N2384" s="190">
        <v>44356</v>
      </c>
      <c r="O2384" s="190">
        <v>44362</v>
      </c>
      <c r="P2384" s="211" t="s">
        <v>5383</v>
      </c>
      <c r="Q2384" s="157"/>
      <c r="R2384" s="155" t="s">
        <v>5380</v>
      </c>
      <c r="S2384" s="155"/>
      <c r="T2384" s="159" t="s">
        <v>75</v>
      </c>
      <c r="U2384" s="90"/>
      <c r="V2384" s="160"/>
    </row>
    <row r="2385" spans="1:22" s="175" customFormat="1" ht="66" hidden="1" customHeight="1" x14ac:dyDescent="0.25">
      <c r="A2385" s="113" t="s">
        <v>662</v>
      </c>
      <c r="B2385" s="90" t="s">
        <v>663</v>
      </c>
      <c r="C2385" s="90" t="s">
        <v>5384</v>
      </c>
      <c r="D2385" s="90" t="s">
        <v>5384</v>
      </c>
      <c r="E2385" s="92" t="s">
        <v>5385</v>
      </c>
      <c r="F2385" s="90" t="s">
        <v>401</v>
      </c>
      <c r="G2385" s="158" t="s">
        <v>52</v>
      </c>
      <c r="H2385" s="155"/>
      <c r="I2385" s="158">
        <v>1</v>
      </c>
      <c r="J2385" s="155" t="s">
        <v>54</v>
      </c>
      <c r="K2385" s="158" t="s">
        <v>55</v>
      </c>
      <c r="L2385" s="190">
        <v>44367</v>
      </c>
      <c r="M2385" s="190">
        <v>44387</v>
      </c>
      <c r="N2385" s="190">
        <v>44356</v>
      </c>
      <c r="O2385" s="190">
        <v>44362</v>
      </c>
      <c r="P2385" s="211" t="s">
        <v>5386</v>
      </c>
      <c r="Q2385" s="157"/>
      <c r="R2385" s="155" t="s">
        <v>5380</v>
      </c>
      <c r="S2385" s="155"/>
      <c r="T2385" s="159" t="s">
        <v>75</v>
      </c>
      <c r="U2385" s="90"/>
      <c r="V2385" s="160"/>
    </row>
    <row r="2386" spans="1:22" s="175" customFormat="1" ht="66" hidden="1" customHeight="1" x14ac:dyDescent="0.25">
      <c r="A2386" s="113" t="s">
        <v>662</v>
      </c>
      <c r="B2386" s="90" t="s">
        <v>663</v>
      </c>
      <c r="C2386" s="90" t="s">
        <v>5387</v>
      </c>
      <c r="D2386" s="90" t="s">
        <v>5387</v>
      </c>
      <c r="E2386" s="92" t="s">
        <v>5388</v>
      </c>
      <c r="F2386" s="90" t="s">
        <v>5389</v>
      </c>
      <c r="G2386" s="158" t="s">
        <v>52</v>
      </c>
      <c r="H2386" s="155"/>
      <c r="I2386" s="158">
        <v>1</v>
      </c>
      <c r="J2386" s="155" t="s">
        <v>54</v>
      </c>
      <c r="K2386" s="158" t="s">
        <v>55</v>
      </c>
      <c r="L2386" s="190">
        <v>44370</v>
      </c>
      <c r="M2386" s="190">
        <v>44373</v>
      </c>
      <c r="N2386" s="190">
        <v>44368</v>
      </c>
      <c r="O2386" s="190">
        <v>44371</v>
      </c>
      <c r="P2386" s="211" t="s">
        <v>5390</v>
      </c>
      <c r="Q2386" s="157"/>
      <c r="R2386" s="155" t="s">
        <v>5391</v>
      </c>
      <c r="S2386" s="155"/>
      <c r="T2386" s="159" t="s">
        <v>75</v>
      </c>
      <c r="U2386" s="90"/>
      <c r="V2386" s="160"/>
    </row>
    <row r="2387" spans="1:22" s="175" customFormat="1" ht="66" hidden="1" customHeight="1" x14ac:dyDescent="0.25">
      <c r="A2387" s="113" t="s">
        <v>662</v>
      </c>
      <c r="B2387" s="90" t="s">
        <v>663</v>
      </c>
      <c r="C2387" s="90" t="s">
        <v>5392</v>
      </c>
      <c r="D2387" s="90" t="s">
        <v>5392</v>
      </c>
      <c r="E2387" s="92" t="s">
        <v>5393</v>
      </c>
      <c r="F2387" s="90" t="s">
        <v>138</v>
      </c>
      <c r="G2387" s="158" t="s">
        <v>52</v>
      </c>
      <c r="H2387" s="155"/>
      <c r="I2387" s="158">
        <v>1</v>
      </c>
      <c r="J2387" s="155" t="s">
        <v>54</v>
      </c>
      <c r="K2387" s="158" t="s">
        <v>55</v>
      </c>
      <c r="L2387" s="190">
        <v>44375</v>
      </c>
      <c r="M2387" s="190">
        <v>44387</v>
      </c>
      <c r="N2387" s="190">
        <v>44375</v>
      </c>
      <c r="O2387" s="190">
        <v>44396</v>
      </c>
      <c r="P2387" s="211" t="s">
        <v>5394</v>
      </c>
      <c r="Q2387" s="157"/>
      <c r="R2387" s="155" t="s">
        <v>5395</v>
      </c>
      <c r="S2387" s="155"/>
      <c r="T2387" s="159" t="s">
        <v>75</v>
      </c>
      <c r="U2387" s="90"/>
      <c r="V2387" s="160"/>
    </row>
    <row r="2388" spans="1:22" s="175" customFormat="1" ht="66" hidden="1" customHeight="1" x14ac:dyDescent="0.25">
      <c r="A2388" s="113" t="s">
        <v>5142</v>
      </c>
      <c r="B2388" s="90" t="s">
        <v>10033</v>
      </c>
      <c r="C2388" s="90" t="s">
        <v>5396</v>
      </c>
      <c r="D2388" s="90" t="s">
        <v>5396</v>
      </c>
      <c r="E2388" s="92" t="s">
        <v>5397</v>
      </c>
      <c r="F2388" s="90" t="s">
        <v>401</v>
      </c>
      <c r="G2388" s="158" t="s">
        <v>52</v>
      </c>
      <c r="H2388" s="155"/>
      <c r="I2388" s="158">
        <v>1</v>
      </c>
      <c r="J2388" s="155" t="s">
        <v>54</v>
      </c>
      <c r="K2388" s="158" t="s">
        <v>55</v>
      </c>
      <c r="L2388" s="190">
        <v>44369</v>
      </c>
      <c r="M2388" s="190">
        <v>44387</v>
      </c>
      <c r="N2388" s="190">
        <v>44368</v>
      </c>
      <c r="O2388" s="190">
        <v>44384</v>
      </c>
      <c r="P2388" s="211" t="s">
        <v>5398</v>
      </c>
      <c r="Q2388" s="157"/>
      <c r="R2388" s="155" t="s">
        <v>4885</v>
      </c>
      <c r="S2388" s="155"/>
      <c r="T2388" s="159" t="s">
        <v>75</v>
      </c>
      <c r="U2388" s="90"/>
      <c r="V2388" s="160"/>
    </row>
    <row r="2389" spans="1:22" s="175" customFormat="1" ht="66" hidden="1" customHeight="1" x14ac:dyDescent="0.25">
      <c r="A2389" s="113" t="s">
        <v>3454</v>
      </c>
      <c r="B2389" s="90" t="s">
        <v>10018</v>
      </c>
      <c r="C2389" s="90" t="s">
        <v>5399</v>
      </c>
      <c r="D2389" s="90" t="s">
        <v>5399</v>
      </c>
      <c r="E2389" s="92" t="s">
        <v>3457</v>
      </c>
      <c r="F2389" s="90" t="s">
        <v>334</v>
      </c>
      <c r="G2389" s="158" t="s">
        <v>52</v>
      </c>
      <c r="H2389" s="155"/>
      <c r="I2389" s="158">
        <v>1</v>
      </c>
      <c r="J2389" s="155" t="s">
        <v>54</v>
      </c>
      <c r="K2389" s="158" t="s">
        <v>55</v>
      </c>
      <c r="L2389" s="190">
        <v>44378</v>
      </c>
      <c r="M2389" s="190">
        <v>44407</v>
      </c>
      <c r="N2389" s="190">
        <v>44378</v>
      </c>
      <c r="O2389" s="190">
        <v>44378</v>
      </c>
      <c r="P2389" s="211" t="s">
        <v>5400</v>
      </c>
      <c r="Q2389" s="157"/>
      <c r="R2389" s="155" t="s">
        <v>5401</v>
      </c>
      <c r="S2389" s="155"/>
      <c r="T2389" s="159" t="s">
        <v>66</v>
      </c>
      <c r="U2389" s="90"/>
      <c r="V2389" s="160"/>
    </row>
    <row r="2390" spans="1:22" s="175" customFormat="1" ht="66" hidden="1" customHeight="1" x14ac:dyDescent="0.25">
      <c r="A2390" s="113" t="s">
        <v>5076</v>
      </c>
      <c r="B2390" s="90" t="s">
        <v>10035</v>
      </c>
      <c r="C2390" s="90" t="s">
        <v>5402</v>
      </c>
      <c r="D2390" s="90" t="s">
        <v>5402</v>
      </c>
      <c r="E2390" s="92" t="s">
        <v>5403</v>
      </c>
      <c r="F2390" s="90" t="s">
        <v>5404</v>
      </c>
      <c r="G2390" s="158" t="s">
        <v>52</v>
      </c>
      <c r="H2390" s="155"/>
      <c r="I2390" s="158">
        <v>1</v>
      </c>
      <c r="J2390" s="155" t="s">
        <v>54</v>
      </c>
      <c r="K2390" s="158" t="s">
        <v>55</v>
      </c>
      <c r="L2390" s="190">
        <v>44393</v>
      </c>
      <c r="M2390" s="190">
        <v>44393</v>
      </c>
      <c r="N2390" s="190">
        <v>44376</v>
      </c>
      <c r="O2390" s="190">
        <v>44376</v>
      </c>
      <c r="P2390" s="211" t="s">
        <v>5405</v>
      </c>
      <c r="Q2390" s="157"/>
      <c r="R2390" s="155" t="s">
        <v>5380</v>
      </c>
      <c r="S2390" s="155"/>
      <c r="T2390" s="159"/>
      <c r="U2390" s="90" t="s">
        <v>5406</v>
      </c>
      <c r="V2390" s="160"/>
    </row>
    <row r="2391" spans="1:22" s="175" customFormat="1" ht="66" hidden="1" customHeight="1" x14ac:dyDescent="0.25">
      <c r="A2391" s="113" t="s">
        <v>2757</v>
      </c>
      <c r="B2391" s="90" t="s">
        <v>2758</v>
      </c>
      <c r="C2391" s="90" t="s">
        <v>5407</v>
      </c>
      <c r="D2391" s="90" t="s">
        <v>5407</v>
      </c>
      <c r="E2391" s="92" t="s">
        <v>5408</v>
      </c>
      <c r="F2391" s="90" t="s">
        <v>4796</v>
      </c>
      <c r="G2391" s="158" t="s">
        <v>52</v>
      </c>
      <c r="H2391" s="155"/>
      <c r="I2391" s="158">
        <v>1</v>
      </c>
      <c r="J2391" s="155" t="s">
        <v>54</v>
      </c>
      <c r="K2391" s="158" t="s">
        <v>55</v>
      </c>
      <c r="L2391" s="190">
        <v>44372</v>
      </c>
      <c r="M2391" s="190">
        <v>44373</v>
      </c>
      <c r="N2391" s="190">
        <v>44373</v>
      </c>
      <c r="O2391" s="190">
        <v>44373</v>
      </c>
      <c r="P2391" s="211" t="s">
        <v>5409</v>
      </c>
      <c r="Q2391" s="157"/>
      <c r="R2391" s="155" t="s">
        <v>5410</v>
      </c>
      <c r="S2391" s="155"/>
      <c r="T2391" s="159" t="s">
        <v>75</v>
      </c>
      <c r="U2391" s="90"/>
      <c r="V2391" s="160"/>
    </row>
    <row r="2392" spans="1:22" s="175" customFormat="1" ht="66" hidden="1" customHeight="1" x14ac:dyDescent="0.25">
      <c r="A2392" s="89" t="s">
        <v>2255</v>
      </c>
      <c r="B2392" s="90" t="s">
        <v>2256</v>
      </c>
      <c r="C2392" s="155" t="s">
        <v>5083</v>
      </c>
      <c r="D2392" s="155" t="s">
        <v>5411</v>
      </c>
      <c r="E2392" s="92" t="s">
        <v>5412</v>
      </c>
      <c r="F2392" s="90" t="s">
        <v>2050</v>
      </c>
      <c r="G2392" s="158" t="s">
        <v>52</v>
      </c>
      <c r="H2392" s="155"/>
      <c r="I2392" s="158">
        <v>1</v>
      </c>
      <c r="J2392" s="155" t="s">
        <v>72</v>
      </c>
      <c r="K2392" s="158" t="s">
        <v>55</v>
      </c>
      <c r="L2392" s="190">
        <v>44386</v>
      </c>
      <c r="M2392" s="190">
        <v>44389</v>
      </c>
      <c r="N2392" s="190">
        <v>44378</v>
      </c>
      <c r="O2392" s="190">
        <v>44389</v>
      </c>
      <c r="P2392" s="211" t="s">
        <v>5413</v>
      </c>
      <c r="Q2392" s="157"/>
      <c r="R2392" s="155" t="s">
        <v>5414</v>
      </c>
      <c r="S2392" s="155"/>
      <c r="T2392" s="159" t="s">
        <v>75</v>
      </c>
      <c r="U2392" s="90" t="s">
        <v>5415</v>
      </c>
      <c r="V2392" s="160"/>
    </row>
    <row r="2393" spans="1:22" s="175" customFormat="1" ht="66" hidden="1" customHeight="1" x14ac:dyDescent="0.25">
      <c r="A2393" s="89" t="s">
        <v>2255</v>
      </c>
      <c r="B2393" s="90" t="s">
        <v>2256</v>
      </c>
      <c r="C2393" s="155" t="s">
        <v>5083</v>
      </c>
      <c r="D2393" s="155" t="s">
        <v>5416</v>
      </c>
      <c r="E2393" s="92" t="s">
        <v>5412</v>
      </c>
      <c r="F2393" s="90" t="s">
        <v>4317</v>
      </c>
      <c r="G2393" s="158" t="s">
        <v>52</v>
      </c>
      <c r="H2393" s="155"/>
      <c r="I2393" s="158">
        <v>1</v>
      </c>
      <c r="J2393" s="155" t="s">
        <v>72</v>
      </c>
      <c r="K2393" s="158" t="s">
        <v>55</v>
      </c>
      <c r="L2393" s="190">
        <v>44386</v>
      </c>
      <c r="M2393" s="190">
        <v>44389</v>
      </c>
      <c r="N2393" s="190">
        <v>44386</v>
      </c>
      <c r="O2393" s="190">
        <v>44389</v>
      </c>
      <c r="P2393" s="211" t="s">
        <v>5417</v>
      </c>
      <c r="Q2393" s="157" t="s">
        <v>5418</v>
      </c>
      <c r="R2393" s="155" t="s">
        <v>5419</v>
      </c>
      <c r="S2393" s="155"/>
      <c r="T2393" s="159" t="s">
        <v>75</v>
      </c>
      <c r="U2393" s="90"/>
      <c r="V2393" s="160"/>
    </row>
    <row r="2394" spans="1:22" s="175" customFormat="1" ht="66" hidden="1" customHeight="1" x14ac:dyDescent="0.25">
      <c r="A2394" s="113" t="s">
        <v>5420</v>
      </c>
      <c r="B2394" s="90" t="s">
        <v>5421</v>
      </c>
      <c r="C2394" s="155" t="s">
        <v>5422</v>
      </c>
      <c r="D2394" s="155" t="s">
        <v>5422</v>
      </c>
      <c r="E2394" s="92" t="s">
        <v>5423</v>
      </c>
      <c r="F2394" s="90" t="s">
        <v>3548</v>
      </c>
      <c r="G2394" s="158" t="s">
        <v>52</v>
      </c>
      <c r="H2394" s="155"/>
      <c r="I2394" s="158">
        <v>1</v>
      </c>
      <c r="J2394" s="155" t="s">
        <v>72</v>
      </c>
      <c r="K2394" s="158" t="s">
        <v>55</v>
      </c>
      <c r="L2394" s="114">
        <v>44470</v>
      </c>
      <c r="M2394" s="114">
        <v>44591</v>
      </c>
      <c r="N2394" s="190">
        <v>44546</v>
      </c>
      <c r="O2394" s="190">
        <v>44573</v>
      </c>
      <c r="P2394" s="211" t="s">
        <v>5424</v>
      </c>
      <c r="Q2394" s="157"/>
      <c r="R2394" s="155" t="s">
        <v>1315</v>
      </c>
      <c r="S2394" s="155"/>
      <c r="T2394" s="159"/>
      <c r="U2394" s="90" t="s">
        <v>5425</v>
      </c>
      <c r="V2394" s="160"/>
    </row>
    <row r="2395" spans="1:22" s="175" customFormat="1" ht="66" hidden="1" customHeight="1" x14ac:dyDescent="0.25">
      <c r="A2395" s="113" t="s">
        <v>5426</v>
      </c>
      <c r="B2395" s="90" t="s">
        <v>3052</v>
      </c>
      <c r="C2395" s="90" t="s">
        <v>59</v>
      </c>
      <c r="D2395" s="90" t="s">
        <v>59</v>
      </c>
      <c r="E2395" s="92" t="s">
        <v>5427</v>
      </c>
      <c r="F2395" s="90" t="s">
        <v>401</v>
      </c>
      <c r="G2395" s="158" t="s">
        <v>52</v>
      </c>
      <c r="H2395" s="155"/>
      <c r="I2395" s="158">
        <v>1</v>
      </c>
      <c r="J2395" s="155" t="s">
        <v>54</v>
      </c>
      <c r="K2395" s="158" t="s">
        <v>63</v>
      </c>
      <c r="L2395" s="190">
        <v>44359</v>
      </c>
      <c r="M2395" s="190">
        <v>44359</v>
      </c>
      <c r="N2395" s="190">
        <v>44359</v>
      </c>
      <c r="O2395" s="190">
        <v>44359</v>
      </c>
      <c r="P2395" s="211" t="s">
        <v>5428</v>
      </c>
      <c r="Q2395" s="157"/>
      <c r="R2395" s="155" t="s">
        <v>5429</v>
      </c>
      <c r="S2395" s="155"/>
      <c r="T2395" s="159" t="s">
        <v>75</v>
      </c>
      <c r="U2395" s="90"/>
      <c r="V2395" s="160"/>
    </row>
    <row r="2396" spans="1:22" s="175" customFormat="1" ht="66" hidden="1" customHeight="1" x14ac:dyDescent="0.25">
      <c r="A2396" s="113" t="s">
        <v>2481</v>
      </c>
      <c r="B2396" s="90" t="s">
        <v>5430</v>
      </c>
      <c r="C2396" s="155" t="s">
        <v>5431</v>
      </c>
      <c r="D2396" s="155" t="s">
        <v>5432</v>
      </c>
      <c r="E2396" s="92" t="s">
        <v>2496</v>
      </c>
      <c r="F2396" s="90" t="s">
        <v>290</v>
      </c>
      <c r="G2396" s="158" t="s">
        <v>52</v>
      </c>
      <c r="H2396" s="155"/>
      <c r="I2396" s="158">
        <v>1</v>
      </c>
      <c r="J2396" s="155" t="s">
        <v>72</v>
      </c>
      <c r="K2396" s="158" t="s">
        <v>55</v>
      </c>
      <c r="L2396" s="114">
        <v>44399</v>
      </c>
      <c r="M2396" s="114">
        <v>44500</v>
      </c>
      <c r="N2396" s="190">
        <v>44527</v>
      </c>
      <c r="O2396" s="190">
        <v>44529</v>
      </c>
      <c r="P2396" s="211" t="s">
        <v>937</v>
      </c>
      <c r="Q2396" s="157"/>
      <c r="R2396" s="155" t="s">
        <v>3910</v>
      </c>
      <c r="S2396" s="155"/>
      <c r="T2396" s="159" t="s">
        <v>66</v>
      </c>
      <c r="U2396" s="90"/>
      <c r="V2396" s="160"/>
    </row>
    <row r="2397" spans="1:22" s="175" customFormat="1" ht="66" hidden="1" customHeight="1" x14ac:dyDescent="0.25">
      <c r="A2397" s="113" t="s">
        <v>2481</v>
      </c>
      <c r="B2397" s="90" t="s">
        <v>5430</v>
      </c>
      <c r="C2397" s="155" t="s">
        <v>5431</v>
      </c>
      <c r="D2397" s="155" t="s">
        <v>5433</v>
      </c>
      <c r="E2397" s="92" t="s">
        <v>2496</v>
      </c>
      <c r="F2397" s="90" t="s">
        <v>1999</v>
      </c>
      <c r="G2397" s="158" t="s">
        <v>52</v>
      </c>
      <c r="H2397" s="155"/>
      <c r="I2397" s="158">
        <v>1</v>
      </c>
      <c r="J2397" s="155" t="s">
        <v>72</v>
      </c>
      <c r="K2397" s="158" t="s">
        <v>55</v>
      </c>
      <c r="L2397" s="190">
        <v>44399</v>
      </c>
      <c r="M2397" s="190">
        <v>44406</v>
      </c>
      <c r="N2397" s="190">
        <v>44395</v>
      </c>
      <c r="O2397" s="190">
        <v>44395</v>
      </c>
      <c r="P2397" s="211" t="s">
        <v>5434</v>
      </c>
      <c r="Q2397" s="157"/>
      <c r="R2397" s="155" t="s">
        <v>5435</v>
      </c>
      <c r="S2397" s="155"/>
      <c r="T2397" s="159" t="s">
        <v>66</v>
      </c>
      <c r="U2397" s="90"/>
      <c r="V2397" s="160"/>
    </row>
    <row r="2398" spans="1:22" s="175" customFormat="1" ht="66" hidden="1" customHeight="1" x14ac:dyDescent="0.25">
      <c r="A2398" s="113" t="s">
        <v>2481</v>
      </c>
      <c r="B2398" s="90" t="s">
        <v>5430</v>
      </c>
      <c r="C2398" s="155" t="s">
        <v>5431</v>
      </c>
      <c r="D2398" s="155" t="s">
        <v>5436</v>
      </c>
      <c r="E2398" s="92" t="s">
        <v>2496</v>
      </c>
      <c r="F2398" s="90" t="s">
        <v>5437</v>
      </c>
      <c r="G2398" s="158" t="s">
        <v>52</v>
      </c>
      <c r="H2398" s="155"/>
      <c r="I2398" s="158">
        <v>1</v>
      </c>
      <c r="J2398" s="155" t="s">
        <v>72</v>
      </c>
      <c r="K2398" s="158" t="s">
        <v>55</v>
      </c>
      <c r="L2398" s="190">
        <v>44399</v>
      </c>
      <c r="M2398" s="190">
        <v>44406</v>
      </c>
      <c r="N2398" s="190">
        <v>44395</v>
      </c>
      <c r="O2398" s="190">
        <v>44395</v>
      </c>
      <c r="P2398" s="211" t="s">
        <v>937</v>
      </c>
      <c r="Q2398" s="157"/>
      <c r="R2398" s="155" t="s">
        <v>5435</v>
      </c>
      <c r="S2398" s="155"/>
      <c r="T2398" s="159" t="s">
        <v>66</v>
      </c>
      <c r="U2398" s="90"/>
      <c r="V2398" s="160"/>
    </row>
    <row r="2399" spans="1:22" s="175" customFormat="1" ht="66" hidden="1" customHeight="1" x14ac:dyDescent="0.25">
      <c r="A2399" s="113" t="s">
        <v>2505</v>
      </c>
      <c r="B2399" s="90" t="s">
        <v>2506</v>
      </c>
      <c r="C2399" s="155" t="s">
        <v>5438</v>
      </c>
      <c r="D2399" s="155" t="s">
        <v>5439</v>
      </c>
      <c r="E2399" s="92" t="s">
        <v>2549</v>
      </c>
      <c r="F2399" s="90" t="s">
        <v>79</v>
      </c>
      <c r="G2399" s="158" t="s">
        <v>52</v>
      </c>
      <c r="H2399" s="155"/>
      <c r="I2399" s="158">
        <v>1</v>
      </c>
      <c r="J2399" s="155" t="s">
        <v>72</v>
      </c>
      <c r="K2399" s="158" t="s">
        <v>55</v>
      </c>
      <c r="L2399" s="190">
        <v>44399</v>
      </c>
      <c r="M2399" s="190">
        <f>L2399</f>
        <v>44399</v>
      </c>
      <c r="N2399" s="190">
        <v>44370</v>
      </c>
      <c r="O2399" s="190">
        <v>44375</v>
      </c>
      <c r="P2399" s="211" t="s">
        <v>5440</v>
      </c>
      <c r="Q2399" s="157"/>
      <c r="R2399" s="155" t="s">
        <v>5441</v>
      </c>
      <c r="S2399" s="155"/>
      <c r="T2399" s="159" t="s">
        <v>66</v>
      </c>
      <c r="U2399" s="90"/>
      <c r="V2399" s="160"/>
    </row>
    <row r="2400" spans="1:22" s="175" customFormat="1" ht="66" hidden="1" customHeight="1" x14ac:dyDescent="0.25">
      <c r="A2400" s="113" t="s">
        <v>2505</v>
      </c>
      <c r="B2400" s="90" t="s">
        <v>2506</v>
      </c>
      <c r="C2400" s="155" t="s">
        <v>5438</v>
      </c>
      <c r="D2400" s="155" t="s">
        <v>5442</v>
      </c>
      <c r="E2400" s="92" t="s">
        <v>2549</v>
      </c>
      <c r="F2400" s="90" t="s">
        <v>502</v>
      </c>
      <c r="G2400" s="158" t="s">
        <v>52</v>
      </c>
      <c r="H2400" s="155"/>
      <c r="I2400" s="158">
        <v>1</v>
      </c>
      <c r="J2400" s="155" t="s">
        <v>72</v>
      </c>
      <c r="K2400" s="158" t="s">
        <v>55</v>
      </c>
      <c r="L2400" s="190">
        <v>44399</v>
      </c>
      <c r="M2400" s="190">
        <f>L2400</f>
        <v>44399</v>
      </c>
      <c r="N2400" s="190">
        <v>44370</v>
      </c>
      <c r="O2400" s="190">
        <v>44376</v>
      </c>
      <c r="P2400" s="211" t="s">
        <v>5443</v>
      </c>
      <c r="Q2400" s="157"/>
      <c r="R2400" s="155" t="s">
        <v>5441</v>
      </c>
      <c r="S2400" s="155"/>
      <c r="T2400" s="159" t="s">
        <v>66</v>
      </c>
      <c r="U2400" s="90"/>
      <c r="V2400" s="160"/>
    </row>
    <row r="2401" spans="1:22" s="175" customFormat="1" ht="66" hidden="1" customHeight="1" x14ac:dyDescent="0.25">
      <c r="A2401" s="113" t="s">
        <v>2505</v>
      </c>
      <c r="B2401" s="90" t="s">
        <v>2506</v>
      </c>
      <c r="C2401" s="155" t="s">
        <v>5438</v>
      </c>
      <c r="D2401" s="155" t="s">
        <v>5444</v>
      </c>
      <c r="E2401" s="92" t="s">
        <v>2549</v>
      </c>
      <c r="F2401" s="90" t="s">
        <v>1290</v>
      </c>
      <c r="G2401" s="158" t="s">
        <v>52</v>
      </c>
      <c r="H2401" s="155"/>
      <c r="I2401" s="158">
        <v>1</v>
      </c>
      <c r="J2401" s="155" t="s">
        <v>72</v>
      </c>
      <c r="K2401" s="158" t="s">
        <v>55</v>
      </c>
      <c r="L2401" s="190">
        <v>44399</v>
      </c>
      <c r="M2401" s="190">
        <f>L2401</f>
        <v>44399</v>
      </c>
      <c r="N2401" s="190">
        <v>44370</v>
      </c>
      <c r="O2401" s="190">
        <v>44376</v>
      </c>
      <c r="P2401" s="211" t="s">
        <v>5445</v>
      </c>
      <c r="Q2401" s="157"/>
      <c r="R2401" s="155" t="s">
        <v>5441</v>
      </c>
      <c r="S2401" s="155"/>
      <c r="T2401" s="159" t="s">
        <v>66</v>
      </c>
      <c r="U2401" s="90"/>
      <c r="V2401" s="160"/>
    </row>
    <row r="2402" spans="1:22" s="175" customFormat="1" ht="66" hidden="1" customHeight="1" x14ac:dyDescent="0.25">
      <c r="A2402" s="89" t="s">
        <v>1361</v>
      </c>
      <c r="B2402" s="155" t="s">
        <v>681</v>
      </c>
      <c r="C2402" s="155" t="s">
        <v>5446</v>
      </c>
      <c r="D2402" s="155" t="s">
        <v>5446</v>
      </c>
      <c r="E2402" s="92" t="s">
        <v>5447</v>
      </c>
      <c r="F2402" s="90" t="s">
        <v>401</v>
      </c>
      <c r="G2402" s="158" t="s">
        <v>52</v>
      </c>
      <c r="H2402" s="155"/>
      <c r="I2402" s="158">
        <v>1</v>
      </c>
      <c r="J2402" s="155" t="s">
        <v>54</v>
      </c>
      <c r="K2402" s="158" t="s">
        <v>55</v>
      </c>
      <c r="L2402" s="190">
        <v>44372</v>
      </c>
      <c r="M2402" s="190">
        <v>44375</v>
      </c>
      <c r="N2402" s="190">
        <v>44377</v>
      </c>
      <c r="O2402" s="190">
        <v>44377</v>
      </c>
      <c r="P2402" s="211" t="s">
        <v>5448</v>
      </c>
      <c r="Q2402" s="157"/>
      <c r="R2402" s="155" t="s">
        <v>4885</v>
      </c>
      <c r="S2402" s="155"/>
      <c r="T2402" s="159" t="s">
        <v>75</v>
      </c>
      <c r="U2402" s="90"/>
      <c r="V2402" s="160"/>
    </row>
    <row r="2403" spans="1:22" s="175" customFormat="1" ht="66" hidden="1" customHeight="1" x14ac:dyDescent="0.25">
      <c r="A2403" s="113" t="s">
        <v>662</v>
      </c>
      <c r="B2403" s="90" t="s">
        <v>663</v>
      </c>
      <c r="C2403" s="155" t="s">
        <v>5449</v>
      </c>
      <c r="D2403" s="155" t="s">
        <v>5449</v>
      </c>
      <c r="E2403" s="92" t="s">
        <v>5450</v>
      </c>
      <c r="F2403" s="90" t="s">
        <v>629</v>
      </c>
      <c r="G2403" s="158" t="s">
        <v>52</v>
      </c>
      <c r="H2403" s="155"/>
      <c r="I2403" s="158">
        <v>1</v>
      </c>
      <c r="J2403" s="155" t="s">
        <v>54</v>
      </c>
      <c r="K2403" s="158" t="s">
        <v>55</v>
      </c>
      <c r="L2403" s="114">
        <v>44440</v>
      </c>
      <c r="M2403" s="190">
        <v>44469</v>
      </c>
      <c r="N2403" s="190">
        <v>44470</v>
      </c>
      <c r="O2403" s="190">
        <v>44471</v>
      </c>
      <c r="P2403" s="211" t="s">
        <v>5451</v>
      </c>
      <c r="Q2403" s="157"/>
      <c r="R2403" s="155" t="s">
        <v>381</v>
      </c>
      <c r="S2403" s="155"/>
      <c r="T2403" s="159" t="s">
        <v>75</v>
      </c>
      <c r="U2403" s="90"/>
      <c r="V2403" s="160"/>
    </row>
    <row r="2404" spans="1:22" s="175" customFormat="1" ht="66" hidden="1" customHeight="1" x14ac:dyDescent="0.25">
      <c r="A2404" s="113" t="s">
        <v>662</v>
      </c>
      <c r="B2404" s="90" t="s">
        <v>663</v>
      </c>
      <c r="C2404" s="155" t="s">
        <v>5449</v>
      </c>
      <c r="D2404" s="155" t="s">
        <v>5449</v>
      </c>
      <c r="E2404" s="92" t="s">
        <v>5452</v>
      </c>
      <c r="F2404" s="90" t="s">
        <v>629</v>
      </c>
      <c r="G2404" s="158" t="s">
        <v>52</v>
      </c>
      <c r="H2404" s="155"/>
      <c r="I2404" s="158">
        <v>1</v>
      </c>
      <c r="J2404" s="155" t="s">
        <v>54</v>
      </c>
      <c r="K2404" s="158" t="s">
        <v>55</v>
      </c>
      <c r="L2404" s="114">
        <v>44440</v>
      </c>
      <c r="M2404" s="190">
        <v>44469</v>
      </c>
      <c r="N2404" s="190">
        <v>44470</v>
      </c>
      <c r="O2404" s="190">
        <v>44471</v>
      </c>
      <c r="P2404" s="211" t="s">
        <v>5451</v>
      </c>
      <c r="Q2404" s="157"/>
      <c r="R2404" s="155" t="s">
        <v>381</v>
      </c>
      <c r="S2404" s="155"/>
      <c r="T2404" s="159" t="s">
        <v>75</v>
      </c>
      <c r="U2404" s="90"/>
      <c r="V2404" s="160"/>
    </row>
    <row r="2405" spans="1:22" s="175" customFormat="1" ht="66" hidden="1" customHeight="1" x14ac:dyDescent="0.25">
      <c r="A2405" s="113" t="s">
        <v>662</v>
      </c>
      <c r="B2405" s="90" t="s">
        <v>663</v>
      </c>
      <c r="C2405" s="155" t="s">
        <v>5449</v>
      </c>
      <c r="D2405" s="155" t="s">
        <v>5449</v>
      </c>
      <c r="E2405" s="92" t="s">
        <v>5453</v>
      </c>
      <c r="F2405" s="90" t="s">
        <v>629</v>
      </c>
      <c r="G2405" s="158" t="s">
        <v>52</v>
      </c>
      <c r="H2405" s="155"/>
      <c r="I2405" s="158">
        <v>1</v>
      </c>
      <c r="J2405" s="155" t="s">
        <v>54</v>
      </c>
      <c r="K2405" s="158" t="s">
        <v>55</v>
      </c>
      <c r="L2405" s="114">
        <v>44440</v>
      </c>
      <c r="M2405" s="190">
        <v>44469</v>
      </c>
      <c r="N2405" s="190">
        <v>44470</v>
      </c>
      <c r="O2405" s="190">
        <v>44471</v>
      </c>
      <c r="P2405" s="211" t="s">
        <v>5451</v>
      </c>
      <c r="Q2405" s="157"/>
      <c r="R2405" s="155" t="s">
        <v>381</v>
      </c>
      <c r="S2405" s="155"/>
      <c r="T2405" s="159" t="s">
        <v>75</v>
      </c>
      <c r="U2405" s="90"/>
      <c r="V2405" s="160"/>
    </row>
    <row r="2406" spans="1:22" s="175" customFormat="1" ht="66" hidden="1" customHeight="1" x14ac:dyDescent="0.25">
      <c r="A2406" s="113" t="s">
        <v>10024</v>
      </c>
      <c r="B2406" s="90" t="s">
        <v>3557</v>
      </c>
      <c r="C2406" s="90" t="s">
        <v>3589</v>
      </c>
      <c r="D2406" s="90" t="s">
        <v>3809</v>
      </c>
      <c r="E2406" s="92" t="s">
        <v>4834</v>
      </c>
      <c r="F2406" s="90" t="s">
        <v>2146</v>
      </c>
      <c r="G2406" s="158" t="s">
        <v>52</v>
      </c>
      <c r="H2406" s="155"/>
      <c r="I2406" s="158">
        <v>1</v>
      </c>
      <c r="J2406" s="155" t="s">
        <v>62</v>
      </c>
      <c r="K2406" s="158" t="s">
        <v>63</v>
      </c>
      <c r="L2406" s="190">
        <v>44369</v>
      </c>
      <c r="M2406" s="190">
        <v>44369</v>
      </c>
      <c r="N2406" s="190">
        <v>44369</v>
      </c>
      <c r="O2406" s="190">
        <v>44369</v>
      </c>
      <c r="P2406" s="211" t="s">
        <v>5454</v>
      </c>
      <c r="Q2406" s="157"/>
      <c r="R2406" s="155" t="s">
        <v>156</v>
      </c>
      <c r="S2406" s="155"/>
      <c r="T2406" s="159" t="s">
        <v>75</v>
      </c>
      <c r="U2406" s="90"/>
      <c r="V2406" s="160"/>
    </row>
    <row r="2407" spans="1:22" s="175" customFormat="1" ht="66" hidden="1" customHeight="1" x14ac:dyDescent="0.25">
      <c r="A2407" s="113" t="s">
        <v>10024</v>
      </c>
      <c r="B2407" s="90" t="s">
        <v>3557</v>
      </c>
      <c r="C2407" s="90" t="s">
        <v>3589</v>
      </c>
      <c r="D2407" s="91" t="s">
        <v>3859</v>
      </c>
      <c r="E2407" s="92" t="s">
        <v>4834</v>
      </c>
      <c r="F2407" s="90" t="s">
        <v>51</v>
      </c>
      <c r="G2407" s="158" t="s">
        <v>52</v>
      </c>
      <c r="H2407" s="155"/>
      <c r="I2407" s="158">
        <v>1</v>
      </c>
      <c r="J2407" s="155" t="s">
        <v>62</v>
      </c>
      <c r="K2407" s="158" t="s">
        <v>63</v>
      </c>
      <c r="L2407" s="190">
        <v>44369</v>
      </c>
      <c r="M2407" s="190">
        <v>44370</v>
      </c>
      <c r="N2407" s="190">
        <v>44369</v>
      </c>
      <c r="O2407" s="190">
        <v>44370</v>
      </c>
      <c r="P2407" s="211" t="s">
        <v>5455</v>
      </c>
      <c r="Q2407" s="157"/>
      <c r="R2407" s="155" t="s">
        <v>156</v>
      </c>
      <c r="S2407" s="155"/>
      <c r="T2407" s="159" t="s">
        <v>75</v>
      </c>
      <c r="U2407" s="90"/>
      <c r="V2407" s="160"/>
    </row>
    <row r="2408" spans="1:22" s="175" customFormat="1" ht="66" hidden="1" customHeight="1" x14ac:dyDescent="0.25">
      <c r="A2408" s="89" t="s">
        <v>3140</v>
      </c>
      <c r="B2408" s="90" t="s">
        <v>3141</v>
      </c>
      <c r="C2408" s="90" t="s">
        <v>59</v>
      </c>
      <c r="D2408" s="91" t="s">
        <v>59</v>
      </c>
      <c r="E2408" s="92" t="s">
        <v>211</v>
      </c>
      <c r="F2408" s="90" t="s">
        <v>51</v>
      </c>
      <c r="G2408" s="158" t="s">
        <v>52</v>
      </c>
      <c r="H2408" s="155"/>
      <c r="I2408" s="158">
        <v>1</v>
      </c>
      <c r="J2408" s="155" t="s">
        <v>62</v>
      </c>
      <c r="K2408" s="158" t="s">
        <v>63</v>
      </c>
      <c r="L2408" s="190">
        <v>44366</v>
      </c>
      <c r="M2408" s="190">
        <v>44367</v>
      </c>
      <c r="N2408" s="190">
        <v>44366</v>
      </c>
      <c r="O2408" s="190">
        <v>44367</v>
      </c>
      <c r="P2408" s="211" t="s">
        <v>5456</v>
      </c>
      <c r="Q2408" s="157" t="s">
        <v>5457</v>
      </c>
      <c r="R2408" s="155" t="s">
        <v>853</v>
      </c>
      <c r="S2408" s="155"/>
      <c r="T2408" s="159" t="s">
        <v>66</v>
      </c>
      <c r="U2408" s="90"/>
      <c r="V2408" s="160"/>
    </row>
    <row r="2409" spans="1:22" s="175" customFormat="1" ht="66" hidden="1" customHeight="1" x14ac:dyDescent="0.25">
      <c r="A2409" s="113" t="s">
        <v>662</v>
      </c>
      <c r="B2409" s="90" t="s">
        <v>663</v>
      </c>
      <c r="C2409" s="155" t="s">
        <v>5458</v>
      </c>
      <c r="D2409" s="155" t="s">
        <v>5458</v>
      </c>
      <c r="E2409" s="92" t="s">
        <v>5459</v>
      </c>
      <c r="F2409" s="90" t="s">
        <v>401</v>
      </c>
      <c r="G2409" s="158" t="s">
        <v>52</v>
      </c>
      <c r="H2409" s="155"/>
      <c r="I2409" s="158">
        <v>1</v>
      </c>
      <c r="J2409" s="155" t="s">
        <v>54</v>
      </c>
      <c r="K2409" s="158" t="s">
        <v>55</v>
      </c>
      <c r="L2409" s="190">
        <v>44368</v>
      </c>
      <c r="M2409" s="190">
        <v>44368</v>
      </c>
      <c r="N2409" s="190">
        <v>44368</v>
      </c>
      <c r="O2409" s="190">
        <v>44368</v>
      </c>
      <c r="P2409" s="211" t="s">
        <v>5460</v>
      </c>
      <c r="Q2409" s="157"/>
      <c r="R2409" s="155" t="s">
        <v>4885</v>
      </c>
      <c r="S2409" s="155"/>
      <c r="T2409" s="159" t="s">
        <v>75</v>
      </c>
      <c r="U2409" s="90"/>
      <c r="V2409" s="160"/>
    </row>
    <row r="2410" spans="1:22" s="175" customFormat="1" ht="66" hidden="1" customHeight="1" x14ac:dyDescent="0.25">
      <c r="A2410" s="89" t="s">
        <v>1361</v>
      </c>
      <c r="B2410" s="155" t="s">
        <v>681</v>
      </c>
      <c r="C2410" s="155" t="s">
        <v>5461</v>
      </c>
      <c r="D2410" s="155" t="s">
        <v>5461</v>
      </c>
      <c r="E2410" s="92" t="s">
        <v>5462</v>
      </c>
      <c r="F2410" s="90" t="s">
        <v>401</v>
      </c>
      <c r="G2410" s="158" t="s">
        <v>52</v>
      </c>
      <c r="H2410" s="155"/>
      <c r="I2410" s="158">
        <v>1</v>
      </c>
      <c r="J2410" s="155" t="s">
        <v>54</v>
      </c>
      <c r="K2410" s="158" t="s">
        <v>55</v>
      </c>
      <c r="L2410" s="190">
        <v>44379</v>
      </c>
      <c r="M2410" s="190">
        <v>44384</v>
      </c>
      <c r="N2410" s="190">
        <v>44373</v>
      </c>
      <c r="O2410" s="190">
        <v>44377</v>
      </c>
      <c r="P2410" s="211" t="s">
        <v>5463</v>
      </c>
      <c r="Q2410" s="157"/>
      <c r="R2410" s="155" t="s">
        <v>4885</v>
      </c>
      <c r="S2410" s="155"/>
      <c r="T2410" s="159" t="s">
        <v>75</v>
      </c>
      <c r="U2410" s="90"/>
      <c r="V2410" s="160"/>
    </row>
    <row r="2411" spans="1:22" s="175" customFormat="1" ht="66" hidden="1" customHeight="1" x14ac:dyDescent="0.25">
      <c r="A2411" s="113" t="s">
        <v>582</v>
      </c>
      <c r="B2411" s="90" t="s">
        <v>9997</v>
      </c>
      <c r="C2411" s="155" t="s">
        <v>59</v>
      </c>
      <c r="D2411" s="155" t="s">
        <v>59</v>
      </c>
      <c r="E2411" s="92" t="s">
        <v>211</v>
      </c>
      <c r="F2411" s="90" t="s">
        <v>2050</v>
      </c>
      <c r="G2411" s="158" t="s">
        <v>52</v>
      </c>
      <c r="H2411" s="155"/>
      <c r="I2411" s="158">
        <v>1</v>
      </c>
      <c r="J2411" s="155" t="s">
        <v>62</v>
      </c>
      <c r="K2411" s="158" t="s">
        <v>63</v>
      </c>
      <c r="L2411" s="190">
        <v>44366</v>
      </c>
      <c r="M2411" s="190">
        <v>44366</v>
      </c>
      <c r="N2411" s="190">
        <v>44366</v>
      </c>
      <c r="O2411" s="190">
        <v>44366</v>
      </c>
      <c r="P2411" s="211" t="s">
        <v>5464</v>
      </c>
      <c r="Q2411" s="157"/>
      <c r="R2411" s="155" t="s">
        <v>381</v>
      </c>
      <c r="S2411" s="155"/>
      <c r="T2411" s="159" t="s">
        <v>66</v>
      </c>
      <c r="U2411" s="90"/>
      <c r="V2411" s="160"/>
    </row>
    <row r="2412" spans="1:22" s="175" customFormat="1" ht="66" hidden="1" customHeight="1" x14ac:dyDescent="0.25">
      <c r="A2412" s="113" t="s">
        <v>662</v>
      </c>
      <c r="B2412" s="90" t="s">
        <v>663</v>
      </c>
      <c r="C2412" s="155" t="s">
        <v>5465</v>
      </c>
      <c r="D2412" s="155" t="s">
        <v>5465</v>
      </c>
      <c r="E2412" s="92" t="s">
        <v>5466</v>
      </c>
      <c r="F2412" s="90" t="s">
        <v>401</v>
      </c>
      <c r="G2412" s="158" t="s">
        <v>52</v>
      </c>
      <c r="H2412" s="155"/>
      <c r="I2412" s="158">
        <v>1</v>
      </c>
      <c r="J2412" s="155" t="s">
        <v>54</v>
      </c>
      <c r="K2412" s="158" t="s">
        <v>55</v>
      </c>
      <c r="L2412" s="190">
        <v>44431</v>
      </c>
      <c r="M2412" s="190">
        <v>44431</v>
      </c>
      <c r="N2412" s="190">
        <v>44376</v>
      </c>
      <c r="O2412" s="190">
        <v>44376</v>
      </c>
      <c r="P2412" s="211" t="s">
        <v>5467</v>
      </c>
      <c r="Q2412" s="157"/>
      <c r="R2412" s="155" t="s">
        <v>4885</v>
      </c>
      <c r="S2412" s="155"/>
      <c r="T2412" s="159" t="s">
        <v>75</v>
      </c>
      <c r="U2412" s="90"/>
      <c r="V2412" s="160"/>
    </row>
    <row r="2413" spans="1:22" s="175" customFormat="1" ht="66" hidden="1" customHeight="1" x14ac:dyDescent="0.25">
      <c r="A2413" s="113" t="s">
        <v>662</v>
      </c>
      <c r="B2413" s="90" t="s">
        <v>663</v>
      </c>
      <c r="C2413" s="155" t="s">
        <v>5468</v>
      </c>
      <c r="D2413" s="155" t="s">
        <v>5468</v>
      </c>
      <c r="E2413" s="92" t="s">
        <v>5469</v>
      </c>
      <c r="F2413" s="155" t="s">
        <v>5470</v>
      </c>
      <c r="G2413" s="158" t="s">
        <v>52</v>
      </c>
      <c r="H2413" s="155"/>
      <c r="I2413" s="158">
        <v>1</v>
      </c>
      <c r="J2413" s="155" t="s">
        <v>54</v>
      </c>
      <c r="K2413" s="158" t="s">
        <v>55</v>
      </c>
      <c r="L2413" s="190">
        <v>44380</v>
      </c>
      <c r="M2413" s="190">
        <v>44387</v>
      </c>
      <c r="N2413" s="190">
        <v>44391</v>
      </c>
      <c r="O2413" s="190">
        <v>44393</v>
      </c>
      <c r="P2413" s="211" t="s">
        <v>5471</v>
      </c>
      <c r="Q2413" s="157"/>
      <c r="R2413" s="155" t="s">
        <v>5472</v>
      </c>
      <c r="S2413" s="155"/>
      <c r="T2413" s="159" t="s">
        <v>66</v>
      </c>
      <c r="U2413" s="90"/>
      <c r="V2413" s="160"/>
    </row>
    <row r="2414" spans="1:22" s="175" customFormat="1" ht="66" hidden="1" customHeight="1" x14ac:dyDescent="0.25">
      <c r="A2414" s="113" t="s">
        <v>2757</v>
      </c>
      <c r="B2414" s="90" t="s">
        <v>2758</v>
      </c>
      <c r="C2414" s="155" t="s">
        <v>5473</v>
      </c>
      <c r="D2414" s="155" t="s">
        <v>5473</v>
      </c>
      <c r="E2414" s="92" t="s">
        <v>5474</v>
      </c>
      <c r="F2414" s="90" t="s">
        <v>5475</v>
      </c>
      <c r="G2414" s="158" t="s">
        <v>52</v>
      </c>
      <c r="H2414" s="155"/>
      <c r="I2414" s="158">
        <v>1</v>
      </c>
      <c r="J2414" s="155" t="s">
        <v>54</v>
      </c>
      <c r="K2414" s="158" t="s">
        <v>55</v>
      </c>
      <c r="L2414" s="190">
        <v>44384</v>
      </c>
      <c r="M2414" s="190">
        <v>44386</v>
      </c>
      <c r="N2414" s="190">
        <v>44384</v>
      </c>
      <c r="O2414" s="190">
        <v>44384</v>
      </c>
      <c r="P2414" s="211" t="s">
        <v>5476</v>
      </c>
      <c r="Q2414" s="157"/>
      <c r="R2414" s="155" t="s">
        <v>1721</v>
      </c>
      <c r="S2414" s="155"/>
      <c r="T2414" s="159" t="s">
        <v>75</v>
      </c>
      <c r="U2414" s="90"/>
      <c r="V2414" s="160"/>
    </row>
    <row r="2415" spans="1:22" s="175" customFormat="1" ht="66" hidden="1" customHeight="1" x14ac:dyDescent="0.25">
      <c r="A2415" s="113" t="s">
        <v>662</v>
      </c>
      <c r="B2415" s="90" t="s">
        <v>663</v>
      </c>
      <c r="C2415" s="155" t="s">
        <v>5477</v>
      </c>
      <c r="D2415" s="155" t="s">
        <v>5477</v>
      </c>
      <c r="E2415" s="92" t="s">
        <v>5478</v>
      </c>
      <c r="F2415" s="90" t="s">
        <v>401</v>
      </c>
      <c r="G2415" s="158" t="s">
        <v>52</v>
      </c>
      <c r="H2415" s="155"/>
      <c r="I2415" s="158">
        <v>1</v>
      </c>
      <c r="J2415" s="155" t="s">
        <v>54</v>
      </c>
      <c r="K2415" s="158" t="s">
        <v>55</v>
      </c>
      <c r="L2415" s="190">
        <v>44382</v>
      </c>
      <c r="M2415" s="190">
        <v>44438</v>
      </c>
      <c r="N2415" s="127" t="s">
        <v>4682</v>
      </c>
      <c r="O2415" s="127" t="s">
        <v>4682</v>
      </c>
      <c r="P2415" s="211"/>
      <c r="Q2415" s="157"/>
      <c r="R2415" s="155"/>
      <c r="S2415" s="155"/>
      <c r="T2415" s="159"/>
      <c r="U2415" s="90" t="s">
        <v>5479</v>
      </c>
      <c r="V2415" s="160"/>
    </row>
    <row r="2416" spans="1:22" s="175" customFormat="1" ht="66" hidden="1" customHeight="1" x14ac:dyDescent="0.25">
      <c r="A2416" s="113" t="s">
        <v>662</v>
      </c>
      <c r="B2416" s="90" t="s">
        <v>663</v>
      </c>
      <c r="C2416" s="155" t="s">
        <v>5480</v>
      </c>
      <c r="D2416" s="155" t="s">
        <v>5481</v>
      </c>
      <c r="E2416" s="157" t="s">
        <v>605</v>
      </c>
      <c r="F2416" s="155" t="s">
        <v>629</v>
      </c>
      <c r="G2416" s="158" t="s">
        <v>703</v>
      </c>
      <c r="H2416" s="155" t="s">
        <v>741</v>
      </c>
      <c r="I2416" s="158">
        <v>1</v>
      </c>
      <c r="J2416" s="155" t="s">
        <v>72</v>
      </c>
      <c r="K2416" s="158" t="s">
        <v>55</v>
      </c>
      <c r="L2416" s="190">
        <v>44378</v>
      </c>
      <c r="M2416" s="190">
        <f t="shared" ref="M2416:M2475" si="35">EOMONTH(L2416,0)</f>
        <v>44408</v>
      </c>
      <c r="N2416" s="190">
        <v>44384</v>
      </c>
      <c r="O2416" s="190">
        <v>44385</v>
      </c>
      <c r="P2416" s="211" t="s">
        <v>5482</v>
      </c>
      <c r="Q2416" s="157"/>
      <c r="R2416" s="155" t="s">
        <v>4343</v>
      </c>
      <c r="S2416" s="155"/>
      <c r="T2416" s="159" t="s">
        <v>75</v>
      </c>
      <c r="U2416" s="90"/>
      <c r="V2416" s="160"/>
    </row>
    <row r="2417" spans="1:22" s="175" customFormat="1" ht="66" hidden="1" customHeight="1" x14ac:dyDescent="0.25">
      <c r="A2417" s="113" t="s">
        <v>662</v>
      </c>
      <c r="B2417" s="90" t="s">
        <v>663</v>
      </c>
      <c r="C2417" s="155" t="s">
        <v>5480</v>
      </c>
      <c r="D2417" s="155" t="s">
        <v>5481</v>
      </c>
      <c r="E2417" s="157" t="s">
        <v>605</v>
      </c>
      <c r="F2417" s="155" t="s">
        <v>629</v>
      </c>
      <c r="G2417" s="158" t="s">
        <v>703</v>
      </c>
      <c r="H2417" s="155" t="s">
        <v>739</v>
      </c>
      <c r="I2417" s="158">
        <v>1</v>
      </c>
      <c r="J2417" s="155" t="s">
        <v>72</v>
      </c>
      <c r="K2417" s="158" t="s">
        <v>55</v>
      </c>
      <c r="L2417" s="190">
        <v>44378</v>
      </c>
      <c r="M2417" s="190">
        <f t="shared" si="35"/>
        <v>44408</v>
      </c>
      <c r="N2417" s="190">
        <v>44384</v>
      </c>
      <c r="O2417" s="190">
        <v>44385</v>
      </c>
      <c r="P2417" s="211" t="s">
        <v>5483</v>
      </c>
      <c r="Q2417" s="157"/>
      <c r="R2417" s="155" t="s">
        <v>4343</v>
      </c>
      <c r="S2417" s="155"/>
      <c r="T2417" s="159" t="s">
        <v>75</v>
      </c>
      <c r="U2417" s="90"/>
      <c r="V2417" s="160"/>
    </row>
    <row r="2418" spans="1:22" s="175" customFormat="1" ht="66" hidden="1" customHeight="1" x14ac:dyDescent="0.25">
      <c r="A2418" s="113" t="s">
        <v>662</v>
      </c>
      <c r="B2418" s="90" t="s">
        <v>663</v>
      </c>
      <c r="C2418" s="155" t="s">
        <v>5480</v>
      </c>
      <c r="D2418" s="155" t="s">
        <v>5484</v>
      </c>
      <c r="E2418" s="157" t="s">
        <v>605</v>
      </c>
      <c r="F2418" s="155" t="s">
        <v>629</v>
      </c>
      <c r="G2418" s="158" t="s">
        <v>703</v>
      </c>
      <c r="H2418" s="155" t="s">
        <v>741</v>
      </c>
      <c r="I2418" s="158">
        <v>1</v>
      </c>
      <c r="J2418" s="155" t="s">
        <v>72</v>
      </c>
      <c r="K2418" s="158" t="s">
        <v>55</v>
      </c>
      <c r="L2418" s="190">
        <v>44409</v>
      </c>
      <c r="M2418" s="190">
        <f t="shared" si="35"/>
        <v>44439</v>
      </c>
      <c r="N2418" s="190">
        <v>44410</v>
      </c>
      <c r="O2418" s="190">
        <v>44411</v>
      </c>
      <c r="P2418" s="211" t="s">
        <v>5485</v>
      </c>
      <c r="Q2418" s="157"/>
      <c r="R2418" s="155" t="s">
        <v>5486</v>
      </c>
      <c r="S2418" s="155"/>
      <c r="T2418" s="159" t="s">
        <v>75</v>
      </c>
      <c r="U2418" s="90"/>
      <c r="V2418" s="160"/>
    </row>
    <row r="2419" spans="1:22" s="175" customFormat="1" ht="66" hidden="1" customHeight="1" x14ac:dyDescent="0.25">
      <c r="A2419" s="113" t="s">
        <v>662</v>
      </c>
      <c r="B2419" s="90" t="s">
        <v>663</v>
      </c>
      <c r="C2419" s="155" t="s">
        <v>5480</v>
      </c>
      <c r="D2419" s="155" t="s">
        <v>5484</v>
      </c>
      <c r="E2419" s="157" t="s">
        <v>605</v>
      </c>
      <c r="F2419" s="155" t="s">
        <v>629</v>
      </c>
      <c r="G2419" s="158" t="s">
        <v>703</v>
      </c>
      <c r="H2419" s="155" t="s">
        <v>739</v>
      </c>
      <c r="I2419" s="158">
        <v>1</v>
      </c>
      <c r="J2419" s="155" t="s">
        <v>72</v>
      </c>
      <c r="K2419" s="158" t="s">
        <v>55</v>
      </c>
      <c r="L2419" s="190">
        <v>44409</v>
      </c>
      <c r="M2419" s="190">
        <f t="shared" si="35"/>
        <v>44439</v>
      </c>
      <c r="N2419" s="190">
        <v>44410</v>
      </c>
      <c r="O2419" s="190">
        <v>44411</v>
      </c>
      <c r="P2419" s="211" t="s">
        <v>5487</v>
      </c>
      <c r="Q2419" s="157"/>
      <c r="R2419" s="155" t="s">
        <v>5486</v>
      </c>
      <c r="S2419" s="155"/>
      <c r="T2419" s="159" t="s">
        <v>75</v>
      </c>
      <c r="U2419" s="90"/>
      <c r="V2419" s="160"/>
    </row>
    <row r="2420" spans="1:22" s="175" customFormat="1" ht="66" hidden="1" customHeight="1" x14ac:dyDescent="0.25">
      <c r="A2420" s="113" t="s">
        <v>662</v>
      </c>
      <c r="B2420" s="90" t="s">
        <v>663</v>
      </c>
      <c r="C2420" s="155" t="s">
        <v>5480</v>
      </c>
      <c r="D2420" s="155" t="s">
        <v>5488</v>
      </c>
      <c r="E2420" s="157" t="s">
        <v>605</v>
      </c>
      <c r="F2420" s="155" t="s">
        <v>629</v>
      </c>
      <c r="G2420" s="158" t="s">
        <v>703</v>
      </c>
      <c r="H2420" s="155" t="s">
        <v>741</v>
      </c>
      <c r="I2420" s="158">
        <v>1</v>
      </c>
      <c r="J2420" s="155" t="s">
        <v>72</v>
      </c>
      <c r="K2420" s="158" t="s">
        <v>55</v>
      </c>
      <c r="L2420" s="190">
        <v>44440</v>
      </c>
      <c r="M2420" s="190">
        <f t="shared" si="35"/>
        <v>44469</v>
      </c>
      <c r="N2420" s="190">
        <v>44446</v>
      </c>
      <c r="O2420" s="190">
        <v>44446</v>
      </c>
      <c r="P2420" s="211" t="s">
        <v>5489</v>
      </c>
      <c r="Q2420" s="157"/>
      <c r="R2420" s="155" t="s">
        <v>5490</v>
      </c>
      <c r="S2420" s="155"/>
      <c r="T2420" s="159" t="s">
        <v>75</v>
      </c>
      <c r="U2420" s="90"/>
      <c r="V2420" s="160"/>
    </row>
    <row r="2421" spans="1:22" s="175" customFormat="1" ht="66" hidden="1" customHeight="1" x14ac:dyDescent="0.25">
      <c r="A2421" s="113" t="s">
        <v>662</v>
      </c>
      <c r="B2421" s="90" t="s">
        <v>663</v>
      </c>
      <c r="C2421" s="155" t="s">
        <v>5480</v>
      </c>
      <c r="D2421" s="155" t="s">
        <v>5488</v>
      </c>
      <c r="E2421" s="157" t="s">
        <v>605</v>
      </c>
      <c r="F2421" s="155" t="s">
        <v>629</v>
      </c>
      <c r="G2421" s="158" t="s">
        <v>703</v>
      </c>
      <c r="H2421" s="155" t="s">
        <v>739</v>
      </c>
      <c r="I2421" s="158">
        <v>1</v>
      </c>
      <c r="J2421" s="155" t="s">
        <v>72</v>
      </c>
      <c r="K2421" s="158" t="s">
        <v>55</v>
      </c>
      <c r="L2421" s="190">
        <v>44440</v>
      </c>
      <c r="M2421" s="190">
        <f t="shared" si="35"/>
        <v>44469</v>
      </c>
      <c r="N2421" s="190">
        <v>44446</v>
      </c>
      <c r="O2421" s="190">
        <v>44446</v>
      </c>
      <c r="P2421" s="211" t="s">
        <v>5491</v>
      </c>
      <c r="Q2421" s="157"/>
      <c r="R2421" s="155" t="s">
        <v>5490</v>
      </c>
      <c r="S2421" s="155"/>
      <c r="T2421" s="159" t="s">
        <v>75</v>
      </c>
      <c r="U2421" s="90"/>
      <c r="V2421" s="160"/>
    </row>
    <row r="2422" spans="1:22" s="175" customFormat="1" ht="66" hidden="1" customHeight="1" x14ac:dyDescent="0.25">
      <c r="A2422" s="113" t="s">
        <v>662</v>
      </c>
      <c r="B2422" s="90" t="s">
        <v>663</v>
      </c>
      <c r="C2422" s="155" t="s">
        <v>5480</v>
      </c>
      <c r="D2422" s="155" t="s">
        <v>5492</v>
      </c>
      <c r="E2422" s="157" t="s">
        <v>605</v>
      </c>
      <c r="F2422" s="155" t="s">
        <v>629</v>
      </c>
      <c r="G2422" s="158" t="s">
        <v>168</v>
      </c>
      <c r="H2422" s="155" t="s">
        <v>741</v>
      </c>
      <c r="I2422" s="158">
        <v>1</v>
      </c>
      <c r="J2422" s="155" t="s">
        <v>72</v>
      </c>
      <c r="K2422" s="158" t="s">
        <v>55</v>
      </c>
      <c r="L2422" s="190">
        <v>44470</v>
      </c>
      <c r="M2422" s="190">
        <f t="shared" si="35"/>
        <v>44500</v>
      </c>
      <c r="N2422" s="190">
        <v>44484</v>
      </c>
      <c r="O2422" s="190">
        <v>44485</v>
      </c>
      <c r="P2422" s="211" t="s">
        <v>5493</v>
      </c>
      <c r="Q2422" s="157"/>
      <c r="R2422" s="155" t="s">
        <v>5494</v>
      </c>
      <c r="S2422" s="155"/>
      <c r="T2422" s="159" t="s">
        <v>75</v>
      </c>
      <c r="U2422" s="90"/>
      <c r="V2422" s="160"/>
    </row>
    <row r="2423" spans="1:22" s="175" customFormat="1" ht="66" hidden="1" customHeight="1" x14ac:dyDescent="0.25">
      <c r="A2423" s="113" t="s">
        <v>662</v>
      </c>
      <c r="B2423" s="90" t="s">
        <v>663</v>
      </c>
      <c r="C2423" s="155" t="s">
        <v>5480</v>
      </c>
      <c r="D2423" s="155" t="s">
        <v>5492</v>
      </c>
      <c r="E2423" s="157" t="s">
        <v>605</v>
      </c>
      <c r="F2423" s="155" t="s">
        <v>629</v>
      </c>
      <c r="G2423" s="158" t="s">
        <v>168</v>
      </c>
      <c r="H2423" s="155" t="s">
        <v>739</v>
      </c>
      <c r="I2423" s="158">
        <v>1</v>
      </c>
      <c r="J2423" s="155" t="s">
        <v>72</v>
      </c>
      <c r="K2423" s="158" t="s">
        <v>55</v>
      </c>
      <c r="L2423" s="190">
        <v>44470</v>
      </c>
      <c r="M2423" s="190">
        <f t="shared" si="35"/>
        <v>44500</v>
      </c>
      <c r="N2423" s="190">
        <v>44484</v>
      </c>
      <c r="O2423" s="190">
        <v>44485</v>
      </c>
      <c r="P2423" s="211" t="s">
        <v>5495</v>
      </c>
      <c r="Q2423" s="157"/>
      <c r="R2423" s="155" t="s">
        <v>5494</v>
      </c>
      <c r="S2423" s="155"/>
      <c r="T2423" s="159" t="s">
        <v>75</v>
      </c>
      <c r="U2423" s="90"/>
      <c r="V2423" s="160"/>
    </row>
    <row r="2424" spans="1:22" s="175" customFormat="1" ht="66" hidden="1" customHeight="1" x14ac:dyDescent="0.25">
      <c r="A2424" s="113" t="s">
        <v>662</v>
      </c>
      <c r="B2424" s="90" t="s">
        <v>663</v>
      </c>
      <c r="C2424" s="155" t="s">
        <v>5480</v>
      </c>
      <c r="D2424" s="155" t="s">
        <v>5496</v>
      </c>
      <c r="E2424" s="157" t="s">
        <v>605</v>
      </c>
      <c r="F2424" s="155" t="s">
        <v>629</v>
      </c>
      <c r="G2424" s="158" t="s">
        <v>703</v>
      </c>
      <c r="H2424" s="155" t="s">
        <v>741</v>
      </c>
      <c r="I2424" s="158">
        <v>1</v>
      </c>
      <c r="J2424" s="155" t="s">
        <v>72</v>
      </c>
      <c r="K2424" s="158" t="s">
        <v>55</v>
      </c>
      <c r="L2424" s="190">
        <v>44501</v>
      </c>
      <c r="M2424" s="190">
        <f t="shared" si="35"/>
        <v>44530</v>
      </c>
      <c r="N2424" s="190">
        <v>44502</v>
      </c>
      <c r="O2424" s="190">
        <v>44502</v>
      </c>
      <c r="P2424" s="211" t="s">
        <v>5497</v>
      </c>
      <c r="Q2424" s="157"/>
      <c r="R2424" s="155" t="s">
        <v>5498</v>
      </c>
      <c r="S2424" s="155"/>
      <c r="T2424" s="159" t="s">
        <v>75</v>
      </c>
      <c r="U2424" s="90"/>
      <c r="V2424" s="160"/>
    </row>
    <row r="2425" spans="1:22" s="175" customFormat="1" ht="66" hidden="1" customHeight="1" x14ac:dyDescent="0.25">
      <c r="A2425" s="113" t="s">
        <v>662</v>
      </c>
      <c r="B2425" s="90" t="s">
        <v>663</v>
      </c>
      <c r="C2425" s="155" t="s">
        <v>5480</v>
      </c>
      <c r="D2425" s="155" t="s">
        <v>5496</v>
      </c>
      <c r="E2425" s="157" t="s">
        <v>605</v>
      </c>
      <c r="F2425" s="155" t="s">
        <v>629</v>
      </c>
      <c r="G2425" s="158" t="s">
        <v>703</v>
      </c>
      <c r="H2425" s="155" t="s">
        <v>739</v>
      </c>
      <c r="I2425" s="158">
        <v>1</v>
      </c>
      <c r="J2425" s="155" t="s">
        <v>72</v>
      </c>
      <c r="K2425" s="158" t="s">
        <v>55</v>
      </c>
      <c r="L2425" s="190">
        <v>44501</v>
      </c>
      <c r="M2425" s="190">
        <f t="shared" si="35"/>
        <v>44530</v>
      </c>
      <c r="N2425" s="190">
        <v>44502</v>
      </c>
      <c r="O2425" s="190">
        <v>44502</v>
      </c>
      <c r="P2425" s="211" t="s">
        <v>5499</v>
      </c>
      <c r="Q2425" s="157"/>
      <c r="R2425" s="155" t="s">
        <v>5498</v>
      </c>
      <c r="S2425" s="155"/>
      <c r="T2425" s="159" t="s">
        <v>75</v>
      </c>
      <c r="U2425" s="90"/>
      <c r="V2425" s="160"/>
    </row>
    <row r="2426" spans="1:22" s="175" customFormat="1" ht="66" hidden="1" customHeight="1" x14ac:dyDescent="0.25">
      <c r="A2426" s="113" t="s">
        <v>662</v>
      </c>
      <c r="B2426" s="90" t="s">
        <v>663</v>
      </c>
      <c r="C2426" s="155" t="s">
        <v>5480</v>
      </c>
      <c r="D2426" s="155" t="s">
        <v>5500</v>
      </c>
      <c r="E2426" s="157" t="s">
        <v>605</v>
      </c>
      <c r="F2426" s="155" t="s">
        <v>629</v>
      </c>
      <c r="G2426" s="158" t="s">
        <v>703</v>
      </c>
      <c r="H2426" s="155" t="s">
        <v>741</v>
      </c>
      <c r="I2426" s="158">
        <v>1</v>
      </c>
      <c r="J2426" s="155" t="s">
        <v>72</v>
      </c>
      <c r="K2426" s="158" t="s">
        <v>55</v>
      </c>
      <c r="L2426" s="190">
        <v>44531</v>
      </c>
      <c r="M2426" s="190">
        <f t="shared" si="35"/>
        <v>44561</v>
      </c>
      <c r="N2426" s="190">
        <v>44540</v>
      </c>
      <c r="O2426" s="190">
        <v>44541</v>
      </c>
      <c r="P2426" s="211" t="s">
        <v>5501</v>
      </c>
      <c r="Q2426" s="157"/>
      <c r="R2426" s="155" t="s">
        <v>5502</v>
      </c>
      <c r="S2426" s="155"/>
      <c r="T2426" s="159" t="s">
        <v>75</v>
      </c>
      <c r="U2426" s="90"/>
      <c r="V2426" s="160"/>
    </row>
    <row r="2427" spans="1:22" s="175" customFormat="1" ht="66" hidden="1" customHeight="1" x14ac:dyDescent="0.25">
      <c r="A2427" s="113" t="s">
        <v>662</v>
      </c>
      <c r="B2427" s="90" t="s">
        <v>663</v>
      </c>
      <c r="C2427" s="155" t="s">
        <v>5480</v>
      </c>
      <c r="D2427" s="155" t="s">
        <v>5500</v>
      </c>
      <c r="E2427" s="157" t="s">
        <v>605</v>
      </c>
      <c r="F2427" s="155" t="s">
        <v>629</v>
      </c>
      <c r="G2427" s="158" t="s">
        <v>703</v>
      </c>
      <c r="H2427" s="155" t="s">
        <v>739</v>
      </c>
      <c r="I2427" s="158">
        <v>1</v>
      </c>
      <c r="J2427" s="155" t="s">
        <v>72</v>
      </c>
      <c r="K2427" s="158" t="s">
        <v>55</v>
      </c>
      <c r="L2427" s="190">
        <v>44531</v>
      </c>
      <c r="M2427" s="190">
        <f t="shared" si="35"/>
        <v>44561</v>
      </c>
      <c r="N2427" s="190">
        <v>44540</v>
      </c>
      <c r="O2427" s="190">
        <v>44545</v>
      </c>
      <c r="P2427" s="211" t="s">
        <v>5503</v>
      </c>
      <c r="Q2427" s="157"/>
      <c r="R2427" s="155" t="s">
        <v>5502</v>
      </c>
      <c r="S2427" s="155"/>
      <c r="T2427" s="159" t="s">
        <v>75</v>
      </c>
      <c r="U2427" s="90"/>
      <c r="V2427" s="160"/>
    </row>
    <row r="2428" spans="1:22" s="175" customFormat="1" ht="66" hidden="1" customHeight="1" x14ac:dyDescent="0.25">
      <c r="A2428" s="113" t="s">
        <v>662</v>
      </c>
      <c r="B2428" s="90" t="s">
        <v>663</v>
      </c>
      <c r="C2428" s="155" t="s">
        <v>5480</v>
      </c>
      <c r="D2428" s="155" t="s">
        <v>5504</v>
      </c>
      <c r="E2428" s="157" t="s">
        <v>605</v>
      </c>
      <c r="F2428" s="155" t="s">
        <v>629</v>
      </c>
      <c r="G2428" s="158" t="s">
        <v>703</v>
      </c>
      <c r="H2428" s="155" t="s">
        <v>741</v>
      </c>
      <c r="I2428" s="158">
        <v>1</v>
      </c>
      <c r="J2428" s="155" t="s">
        <v>72</v>
      </c>
      <c r="K2428" s="158" t="s">
        <v>55</v>
      </c>
      <c r="L2428" s="190">
        <v>44562</v>
      </c>
      <c r="M2428" s="190">
        <f t="shared" si="35"/>
        <v>44592</v>
      </c>
      <c r="N2428" s="190">
        <v>44567</v>
      </c>
      <c r="O2428" s="190">
        <v>44568</v>
      </c>
      <c r="P2428" s="211" t="s">
        <v>5497</v>
      </c>
      <c r="Q2428" s="157"/>
      <c r="R2428" s="155" t="s">
        <v>5505</v>
      </c>
      <c r="S2428" s="155"/>
      <c r="T2428" s="159" t="s">
        <v>75</v>
      </c>
      <c r="U2428" s="90"/>
      <c r="V2428" s="160"/>
    </row>
    <row r="2429" spans="1:22" s="175" customFormat="1" ht="66" hidden="1" customHeight="1" x14ac:dyDescent="0.25">
      <c r="A2429" s="113" t="s">
        <v>662</v>
      </c>
      <c r="B2429" s="90" t="s">
        <v>663</v>
      </c>
      <c r="C2429" s="155" t="s">
        <v>5480</v>
      </c>
      <c r="D2429" s="155" t="s">
        <v>5504</v>
      </c>
      <c r="E2429" s="157" t="s">
        <v>605</v>
      </c>
      <c r="F2429" s="155" t="s">
        <v>629</v>
      </c>
      <c r="G2429" s="158" t="s">
        <v>703</v>
      </c>
      <c r="H2429" s="155" t="s">
        <v>739</v>
      </c>
      <c r="I2429" s="158">
        <v>1</v>
      </c>
      <c r="J2429" s="155" t="s">
        <v>72</v>
      </c>
      <c r="K2429" s="158" t="s">
        <v>55</v>
      </c>
      <c r="L2429" s="190">
        <v>44562</v>
      </c>
      <c r="M2429" s="190">
        <f t="shared" si="35"/>
        <v>44592</v>
      </c>
      <c r="N2429" s="190">
        <v>44567</v>
      </c>
      <c r="O2429" s="190">
        <v>44568</v>
      </c>
      <c r="P2429" s="211" t="s">
        <v>5506</v>
      </c>
      <c r="Q2429" s="157"/>
      <c r="R2429" s="155" t="s">
        <v>5505</v>
      </c>
      <c r="S2429" s="155"/>
      <c r="T2429" s="159" t="s">
        <v>75</v>
      </c>
      <c r="U2429" s="90"/>
      <c r="V2429" s="160"/>
    </row>
    <row r="2430" spans="1:22" s="175" customFormat="1" ht="66" hidden="1" customHeight="1" x14ac:dyDescent="0.25">
      <c r="A2430" s="113" t="s">
        <v>662</v>
      </c>
      <c r="B2430" s="90" t="s">
        <v>663</v>
      </c>
      <c r="C2430" s="155" t="s">
        <v>5480</v>
      </c>
      <c r="D2430" s="155" t="s">
        <v>5507</v>
      </c>
      <c r="E2430" s="157" t="s">
        <v>605</v>
      </c>
      <c r="F2430" s="155" t="s">
        <v>629</v>
      </c>
      <c r="G2430" s="158" t="s">
        <v>703</v>
      </c>
      <c r="H2430" s="155" t="s">
        <v>741</v>
      </c>
      <c r="I2430" s="158">
        <v>1</v>
      </c>
      <c r="J2430" s="155" t="s">
        <v>72</v>
      </c>
      <c r="K2430" s="158" t="s">
        <v>55</v>
      </c>
      <c r="L2430" s="190">
        <v>44593</v>
      </c>
      <c r="M2430" s="190">
        <f t="shared" si="35"/>
        <v>44620</v>
      </c>
      <c r="N2430" s="190">
        <v>44601</v>
      </c>
      <c r="O2430" s="190">
        <v>44602</v>
      </c>
      <c r="P2430" s="211" t="s">
        <v>5497</v>
      </c>
      <c r="Q2430" s="157"/>
      <c r="R2430" s="155" t="s">
        <v>5486</v>
      </c>
      <c r="S2430" s="155"/>
      <c r="T2430" s="159" t="s">
        <v>75</v>
      </c>
      <c r="U2430" s="90"/>
      <c r="V2430" s="160"/>
    </row>
    <row r="2431" spans="1:22" s="175" customFormat="1" ht="66" hidden="1" customHeight="1" x14ac:dyDescent="0.25">
      <c r="A2431" s="113" t="s">
        <v>662</v>
      </c>
      <c r="B2431" s="90" t="s">
        <v>663</v>
      </c>
      <c r="C2431" s="155" t="s">
        <v>5480</v>
      </c>
      <c r="D2431" s="155" t="s">
        <v>5507</v>
      </c>
      <c r="E2431" s="157" t="s">
        <v>605</v>
      </c>
      <c r="F2431" s="155" t="s">
        <v>629</v>
      </c>
      <c r="G2431" s="158" t="s">
        <v>703</v>
      </c>
      <c r="H2431" s="155" t="s">
        <v>739</v>
      </c>
      <c r="I2431" s="158">
        <v>1</v>
      </c>
      <c r="J2431" s="155" t="s">
        <v>72</v>
      </c>
      <c r="K2431" s="158" t="s">
        <v>55</v>
      </c>
      <c r="L2431" s="190">
        <v>44593</v>
      </c>
      <c r="M2431" s="190">
        <f t="shared" si="35"/>
        <v>44620</v>
      </c>
      <c r="N2431" s="190">
        <v>44601</v>
      </c>
      <c r="O2431" s="190">
        <v>44602</v>
      </c>
      <c r="P2431" s="211" t="s">
        <v>5508</v>
      </c>
      <c r="Q2431" s="157"/>
      <c r="R2431" s="155" t="s">
        <v>5486</v>
      </c>
      <c r="S2431" s="155"/>
      <c r="T2431" s="159" t="s">
        <v>75</v>
      </c>
      <c r="U2431" s="90"/>
      <c r="V2431" s="160"/>
    </row>
    <row r="2432" spans="1:22" s="175" customFormat="1" ht="66" hidden="1" customHeight="1" x14ac:dyDescent="0.25">
      <c r="A2432" s="113" t="s">
        <v>662</v>
      </c>
      <c r="B2432" s="90" t="s">
        <v>663</v>
      </c>
      <c r="C2432" s="155" t="s">
        <v>5480</v>
      </c>
      <c r="D2432" s="155" t="s">
        <v>5509</v>
      </c>
      <c r="E2432" s="157" t="s">
        <v>605</v>
      </c>
      <c r="F2432" s="155" t="s">
        <v>629</v>
      </c>
      <c r="G2432" s="158" t="s">
        <v>703</v>
      </c>
      <c r="H2432" s="155" t="s">
        <v>741</v>
      </c>
      <c r="I2432" s="158">
        <v>1</v>
      </c>
      <c r="J2432" s="155" t="s">
        <v>72</v>
      </c>
      <c r="K2432" s="158" t="s">
        <v>55</v>
      </c>
      <c r="L2432" s="190">
        <v>44621</v>
      </c>
      <c r="M2432" s="190">
        <f t="shared" si="35"/>
        <v>44651</v>
      </c>
      <c r="N2432" s="190">
        <v>44624</v>
      </c>
      <c r="O2432" s="190">
        <v>44627</v>
      </c>
      <c r="P2432" s="211" t="s">
        <v>5497</v>
      </c>
      <c r="Q2432" s="157"/>
      <c r="R2432" s="155" t="s">
        <v>5510</v>
      </c>
      <c r="S2432" s="155"/>
      <c r="T2432" s="159" t="s">
        <v>75</v>
      </c>
      <c r="U2432" s="90"/>
      <c r="V2432" s="160"/>
    </row>
    <row r="2433" spans="1:22" s="175" customFormat="1" ht="66" hidden="1" customHeight="1" x14ac:dyDescent="0.25">
      <c r="A2433" s="113" t="s">
        <v>662</v>
      </c>
      <c r="B2433" s="90" t="s">
        <v>663</v>
      </c>
      <c r="C2433" s="155" t="s">
        <v>5480</v>
      </c>
      <c r="D2433" s="155" t="s">
        <v>5509</v>
      </c>
      <c r="E2433" s="157" t="s">
        <v>605</v>
      </c>
      <c r="F2433" s="155" t="s">
        <v>629</v>
      </c>
      <c r="G2433" s="158" t="s">
        <v>703</v>
      </c>
      <c r="H2433" s="155" t="s">
        <v>739</v>
      </c>
      <c r="I2433" s="158">
        <v>1</v>
      </c>
      <c r="J2433" s="155" t="s">
        <v>72</v>
      </c>
      <c r="K2433" s="158" t="s">
        <v>55</v>
      </c>
      <c r="L2433" s="190">
        <v>44621</v>
      </c>
      <c r="M2433" s="190">
        <f t="shared" si="35"/>
        <v>44651</v>
      </c>
      <c r="N2433" s="190">
        <v>44624</v>
      </c>
      <c r="O2433" s="190">
        <v>44627</v>
      </c>
      <c r="P2433" s="211" t="s">
        <v>5508</v>
      </c>
      <c r="Q2433" s="157"/>
      <c r="R2433" s="155" t="s">
        <v>5510</v>
      </c>
      <c r="S2433" s="155"/>
      <c r="T2433" s="159" t="s">
        <v>75</v>
      </c>
      <c r="U2433" s="90"/>
      <c r="V2433" s="160"/>
    </row>
    <row r="2434" spans="1:22" s="175" customFormat="1" ht="66" hidden="1" customHeight="1" x14ac:dyDescent="0.25">
      <c r="A2434" s="113" t="s">
        <v>662</v>
      </c>
      <c r="B2434" s="90" t="s">
        <v>663</v>
      </c>
      <c r="C2434" s="155" t="s">
        <v>5480</v>
      </c>
      <c r="D2434" s="155" t="s">
        <v>5511</v>
      </c>
      <c r="E2434" s="157" t="s">
        <v>605</v>
      </c>
      <c r="F2434" s="155" t="s">
        <v>629</v>
      </c>
      <c r="G2434" s="158" t="s">
        <v>703</v>
      </c>
      <c r="H2434" s="155" t="s">
        <v>741</v>
      </c>
      <c r="I2434" s="158">
        <v>1</v>
      </c>
      <c r="J2434" s="155" t="s">
        <v>72</v>
      </c>
      <c r="K2434" s="158" t="s">
        <v>55</v>
      </c>
      <c r="L2434" s="190">
        <v>44652</v>
      </c>
      <c r="M2434" s="190">
        <f t="shared" si="35"/>
        <v>44681</v>
      </c>
      <c r="N2434" s="190">
        <v>44659</v>
      </c>
      <c r="O2434" s="190">
        <v>44666</v>
      </c>
      <c r="P2434" s="211" t="s">
        <v>5497</v>
      </c>
      <c r="Q2434" s="157"/>
      <c r="R2434" s="155" t="s">
        <v>5512</v>
      </c>
      <c r="S2434" s="155"/>
      <c r="T2434" s="159" t="s">
        <v>75</v>
      </c>
      <c r="U2434" s="90"/>
      <c r="V2434" s="160"/>
    </row>
    <row r="2435" spans="1:22" s="175" customFormat="1" ht="66" hidden="1" customHeight="1" x14ac:dyDescent="0.25">
      <c r="A2435" s="113" t="s">
        <v>662</v>
      </c>
      <c r="B2435" s="90" t="s">
        <v>663</v>
      </c>
      <c r="C2435" s="155" t="s">
        <v>5480</v>
      </c>
      <c r="D2435" s="155" t="s">
        <v>5511</v>
      </c>
      <c r="E2435" s="157" t="s">
        <v>605</v>
      </c>
      <c r="F2435" s="155" t="s">
        <v>629</v>
      </c>
      <c r="G2435" s="158" t="s">
        <v>703</v>
      </c>
      <c r="H2435" s="155" t="s">
        <v>739</v>
      </c>
      <c r="I2435" s="158">
        <v>1</v>
      </c>
      <c r="J2435" s="155" t="s">
        <v>72</v>
      </c>
      <c r="K2435" s="158" t="s">
        <v>55</v>
      </c>
      <c r="L2435" s="190">
        <v>44652</v>
      </c>
      <c r="M2435" s="190">
        <f t="shared" si="35"/>
        <v>44681</v>
      </c>
      <c r="N2435" s="190">
        <v>44659</v>
      </c>
      <c r="O2435" s="190">
        <v>44666</v>
      </c>
      <c r="P2435" s="211" t="s">
        <v>5513</v>
      </c>
      <c r="Q2435" s="157"/>
      <c r="R2435" s="155" t="s">
        <v>5514</v>
      </c>
      <c r="S2435" s="155"/>
      <c r="T2435" s="159" t="s">
        <v>75</v>
      </c>
      <c r="U2435" s="90"/>
      <c r="V2435" s="160"/>
    </row>
    <row r="2436" spans="1:22" s="175" customFormat="1" ht="66" hidden="1" customHeight="1" x14ac:dyDescent="0.25">
      <c r="A2436" s="113" t="s">
        <v>662</v>
      </c>
      <c r="B2436" s="90" t="s">
        <v>663</v>
      </c>
      <c r="C2436" s="155" t="s">
        <v>5480</v>
      </c>
      <c r="D2436" s="155" t="s">
        <v>5515</v>
      </c>
      <c r="E2436" s="157" t="s">
        <v>605</v>
      </c>
      <c r="F2436" s="155" t="s">
        <v>629</v>
      </c>
      <c r="G2436" s="158" t="s">
        <v>703</v>
      </c>
      <c r="H2436" s="155" t="s">
        <v>741</v>
      </c>
      <c r="I2436" s="158">
        <v>1</v>
      </c>
      <c r="J2436" s="155" t="s">
        <v>72</v>
      </c>
      <c r="K2436" s="158" t="s">
        <v>55</v>
      </c>
      <c r="L2436" s="190">
        <v>44682</v>
      </c>
      <c r="M2436" s="190">
        <f t="shared" si="35"/>
        <v>44712</v>
      </c>
      <c r="N2436" s="190">
        <v>44686</v>
      </c>
      <c r="O2436" s="190">
        <v>44687</v>
      </c>
      <c r="P2436" s="211" t="s">
        <v>5516</v>
      </c>
      <c r="Q2436" s="157"/>
      <c r="R2436" s="155" t="s">
        <v>5517</v>
      </c>
      <c r="S2436" s="155"/>
      <c r="T2436" s="159" t="s">
        <v>75</v>
      </c>
      <c r="U2436" s="90"/>
      <c r="V2436" s="160"/>
    </row>
    <row r="2437" spans="1:22" s="175" customFormat="1" ht="66" hidden="1" customHeight="1" x14ac:dyDescent="0.25">
      <c r="A2437" s="113" t="s">
        <v>662</v>
      </c>
      <c r="B2437" s="90" t="s">
        <v>663</v>
      </c>
      <c r="C2437" s="155" t="s">
        <v>5480</v>
      </c>
      <c r="D2437" s="155" t="s">
        <v>5515</v>
      </c>
      <c r="E2437" s="157" t="s">
        <v>605</v>
      </c>
      <c r="F2437" s="155" t="s">
        <v>629</v>
      </c>
      <c r="G2437" s="158" t="s">
        <v>703</v>
      </c>
      <c r="H2437" s="155" t="s">
        <v>739</v>
      </c>
      <c r="I2437" s="158">
        <v>1</v>
      </c>
      <c r="J2437" s="155" t="s">
        <v>72</v>
      </c>
      <c r="K2437" s="158" t="s">
        <v>55</v>
      </c>
      <c r="L2437" s="190">
        <v>44682</v>
      </c>
      <c r="M2437" s="190">
        <f t="shared" si="35"/>
        <v>44712</v>
      </c>
      <c r="N2437" s="190">
        <v>44686</v>
      </c>
      <c r="O2437" s="190">
        <v>44687</v>
      </c>
      <c r="P2437" s="211" t="s">
        <v>5518</v>
      </c>
      <c r="Q2437" s="157"/>
      <c r="R2437" s="155" t="s">
        <v>5517</v>
      </c>
      <c r="S2437" s="155"/>
      <c r="T2437" s="159" t="s">
        <v>75</v>
      </c>
      <c r="U2437" s="90"/>
      <c r="V2437" s="160"/>
    </row>
    <row r="2438" spans="1:22" s="175" customFormat="1" ht="66" hidden="1" customHeight="1" x14ac:dyDescent="0.25">
      <c r="A2438" s="113" t="s">
        <v>662</v>
      </c>
      <c r="B2438" s="90" t="s">
        <v>663</v>
      </c>
      <c r="C2438" s="155" t="s">
        <v>5480</v>
      </c>
      <c r="D2438" s="155" t="s">
        <v>5519</v>
      </c>
      <c r="E2438" s="157" t="s">
        <v>605</v>
      </c>
      <c r="F2438" s="155" t="s">
        <v>629</v>
      </c>
      <c r="G2438" s="158" t="s">
        <v>703</v>
      </c>
      <c r="H2438" s="155" t="s">
        <v>741</v>
      </c>
      <c r="I2438" s="158">
        <v>1</v>
      </c>
      <c r="J2438" s="155" t="s">
        <v>72</v>
      </c>
      <c r="K2438" s="158" t="s">
        <v>55</v>
      </c>
      <c r="L2438" s="190">
        <v>44713</v>
      </c>
      <c r="M2438" s="190">
        <f t="shared" si="35"/>
        <v>44742</v>
      </c>
      <c r="N2438" s="190">
        <v>44722</v>
      </c>
      <c r="O2438" s="190">
        <v>44723</v>
      </c>
      <c r="P2438" s="211" t="s">
        <v>5520</v>
      </c>
      <c r="Q2438" s="157"/>
      <c r="R2438" s="155" t="s">
        <v>5517</v>
      </c>
      <c r="S2438" s="155"/>
      <c r="T2438" s="159" t="s">
        <v>75</v>
      </c>
      <c r="U2438" s="90"/>
      <c r="V2438" s="160"/>
    </row>
    <row r="2439" spans="1:22" s="175" customFormat="1" ht="66" hidden="1" customHeight="1" x14ac:dyDescent="0.25">
      <c r="A2439" s="113" t="s">
        <v>662</v>
      </c>
      <c r="B2439" s="90" t="s">
        <v>663</v>
      </c>
      <c r="C2439" s="155" t="s">
        <v>5480</v>
      </c>
      <c r="D2439" s="155" t="s">
        <v>5519</v>
      </c>
      <c r="E2439" s="157" t="s">
        <v>605</v>
      </c>
      <c r="F2439" s="155" t="s">
        <v>629</v>
      </c>
      <c r="G2439" s="158" t="s">
        <v>703</v>
      </c>
      <c r="H2439" s="155" t="s">
        <v>739</v>
      </c>
      <c r="I2439" s="158">
        <v>1</v>
      </c>
      <c r="J2439" s="155" t="s">
        <v>72</v>
      </c>
      <c r="K2439" s="158" t="s">
        <v>55</v>
      </c>
      <c r="L2439" s="190">
        <v>44713</v>
      </c>
      <c r="M2439" s="190">
        <f t="shared" si="35"/>
        <v>44742</v>
      </c>
      <c r="N2439" s="190">
        <v>44722</v>
      </c>
      <c r="O2439" s="190">
        <v>44723</v>
      </c>
      <c r="P2439" s="211" t="s">
        <v>5521</v>
      </c>
      <c r="Q2439" s="157"/>
      <c r="R2439" s="155" t="s">
        <v>5517</v>
      </c>
      <c r="S2439" s="155"/>
      <c r="T2439" s="159" t="s">
        <v>75</v>
      </c>
      <c r="U2439" s="90"/>
      <c r="V2439" s="160"/>
    </row>
    <row r="2440" spans="1:22" s="175" customFormat="1" ht="66" hidden="1" customHeight="1" x14ac:dyDescent="0.25">
      <c r="A2440" s="113" t="s">
        <v>662</v>
      </c>
      <c r="B2440" s="90" t="s">
        <v>663</v>
      </c>
      <c r="C2440" s="155" t="s">
        <v>5480</v>
      </c>
      <c r="D2440" s="155" t="s">
        <v>5522</v>
      </c>
      <c r="E2440" s="157" t="s">
        <v>605</v>
      </c>
      <c r="F2440" s="155" t="s">
        <v>51</v>
      </c>
      <c r="G2440" s="158" t="s">
        <v>703</v>
      </c>
      <c r="H2440" s="155" t="s">
        <v>5523</v>
      </c>
      <c r="I2440" s="158">
        <v>1</v>
      </c>
      <c r="J2440" s="155" t="s">
        <v>72</v>
      </c>
      <c r="K2440" s="158" t="s">
        <v>55</v>
      </c>
      <c r="L2440" s="190">
        <v>44378</v>
      </c>
      <c r="M2440" s="190">
        <f t="shared" si="35"/>
        <v>44408</v>
      </c>
      <c r="N2440" s="190">
        <v>44393</v>
      </c>
      <c r="O2440" s="190">
        <v>44393</v>
      </c>
      <c r="P2440" s="211" t="s">
        <v>5524</v>
      </c>
      <c r="Q2440" s="157"/>
      <c r="R2440" s="155" t="s">
        <v>853</v>
      </c>
      <c r="S2440" s="155"/>
      <c r="T2440" s="159" t="s">
        <v>75</v>
      </c>
      <c r="U2440" s="90"/>
      <c r="V2440" s="160"/>
    </row>
    <row r="2441" spans="1:22" s="175" customFormat="1" ht="66" hidden="1" customHeight="1" x14ac:dyDescent="0.25">
      <c r="A2441" s="113" t="s">
        <v>662</v>
      </c>
      <c r="B2441" s="90" t="s">
        <v>663</v>
      </c>
      <c r="C2441" s="155" t="s">
        <v>5480</v>
      </c>
      <c r="D2441" s="155" t="s">
        <v>5522</v>
      </c>
      <c r="E2441" s="157" t="s">
        <v>605</v>
      </c>
      <c r="F2441" s="155" t="s">
        <v>51</v>
      </c>
      <c r="G2441" s="158" t="s">
        <v>703</v>
      </c>
      <c r="H2441" s="155" t="s">
        <v>5525</v>
      </c>
      <c r="I2441" s="158">
        <v>1</v>
      </c>
      <c r="J2441" s="155" t="s">
        <v>72</v>
      </c>
      <c r="K2441" s="158" t="s">
        <v>55</v>
      </c>
      <c r="L2441" s="190">
        <v>44378</v>
      </c>
      <c r="M2441" s="190">
        <f t="shared" si="35"/>
        <v>44408</v>
      </c>
      <c r="N2441" s="190">
        <v>44393</v>
      </c>
      <c r="O2441" s="190">
        <v>44393</v>
      </c>
      <c r="P2441" s="211" t="s">
        <v>5524</v>
      </c>
      <c r="Q2441" s="157"/>
      <c r="R2441" s="155" t="s">
        <v>853</v>
      </c>
      <c r="S2441" s="155"/>
      <c r="T2441" s="159" t="s">
        <v>75</v>
      </c>
      <c r="U2441" s="90"/>
      <c r="V2441" s="160"/>
    </row>
    <row r="2442" spans="1:22" s="175" customFormat="1" ht="66" hidden="1" customHeight="1" x14ac:dyDescent="0.25">
      <c r="A2442" s="113" t="s">
        <v>662</v>
      </c>
      <c r="B2442" s="90" t="s">
        <v>663</v>
      </c>
      <c r="C2442" s="155" t="s">
        <v>5480</v>
      </c>
      <c r="D2442" s="155" t="s">
        <v>5522</v>
      </c>
      <c r="E2442" s="157" t="s">
        <v>605</v>
      </c>
      <c r="F2442" s="155" t="s">
        <v>51</v>
      </c>
      <c r="G2442" s="158" t="s">
        <v>703</v>
      </c>
      <c r="H2442" s="155" t="s">
        <v>5526</v>
      </c>
      <c r="I2442" s="158">
        <v>1</v>
      </c>
      <c r="J2442" s="155" t="s">
        <v>72</v>
      </c>
      <c r="K2442" s="158" t="s">
        <v>55</v>
      </c>
      <c r="L2442" s="190">
        <v>44378</v>
      </c>
      <c r="M2442" s="190">
        <f t="shared" si="35"/>
        <v>44408</v>
      </c>
      <c r="N2442" s="190">
        <v>44393</v>
      </c>
      <c r="O2442" s="190">
        <v>44393</v>
      </c>
      <c r="P2442" s="211" t="s">
        <v>5524</v>
      </c>
      <c r="Q2442" s="157"/>
      <c r="R2442" s="155" t="s">
        <v>853</v>
      </c>
      <c r="S2442" s="155"/>
      <c r="T2442" s="159" t="s">
        <v>75</v>
      </c>
      <c r="U2442" s="90"/>
      <c r="V2442" s="160"/>
    </row>
    <row r="2443" spans="1:22" s="175" customFormat="1" ht="66" hidden="1" customHeight="1" x14ac:dyDescent="0.25">
      <c r="A2443" s="113" t="s">
        <v>662</v>
      </c>
      <c r="B2443" s="90" t="s">
        <v>663</v>
      </c>
      <c r="C2443" s="155" t="s">
        <v>5480</v>
      </c>
      <c r="D2443" s="155" t="s">
        <v>5527</v>
      </c>
      <c r="E2443" s="157" t="s">
        <v>605</v>
      </c>
      <c r="F2443" s="155" t="s">
        <v>51</v>
      </c>
      <c r="G2443" s="158" t="s">
        <v>703</v>
      </c>
      <c r="H2443" s="155" t="s">
        <v>5523</v>
      </c>
      <c r="I2443" s="158">
        <v>1</v>
      </c>
      <c r="J2443" s="155" t="s">
        <v>72</v>
      </c>
      <c r="K2443" s="158" t="s">
        <v>55</v>
      </c>
      <c r="L2443" s="190">
        <v>44409</v>
      </c>
      <c r="M2443" s="190">
        <f t="shared" si="35"/>
        <v>44439</v>
      </c>
      <c r="N2443" s="190">
        <v>44411</v>
      </c>
      <c r="O2443" s="190">
        <v>44411</v>
      </c>
      <c r="P2443" s="211" t="s">
        <v>232</v>
      </c>
      <c r="Q2443" s="157"/>
      <c r="R2443" s="155" t="s">
        <v>4664</v>
      </c>
      <c r="S2443" s="155"/>
      <c r="T2443" s="159" t="s">
        <v>75</v>
      </c>
      <c r="U2443" s="90"/>
      <c r="V2443" s="160"/>
    </row>
    <row r="2444" spans="1:22" s="175" customFormat="1" ht="66" hidden="1" customHeight="1" x14ac:dyDescent="0.25">
      <c r="A2444" s="113" t="s">
        <v>662</v>
      </c>
      <c r="B2444" s="90" t="s">
        <v>663</v>
      </c>
      <c r="C2444" s="155" t="s">
        <v>5480</v>
      </c>
      <c r="D2444" s="155" t="s">
        <v>5527</v>
      </c>
      <c r="E2444" s="157" t="s">
        <v>605</v>
      </c>
      <c r="F2444" s="155" t="s">
        <v>51</v>
      </c>
      <c r="G2444" s="158" t="s">
        <v>703</v>
      </c>
      <c r="H2444" s="155" t="s">
        <v>5525</v>
      </c>
      <c r="I2444" s="158">
        <v>1</v>
      </c>
      <c r="J2444" s="155" t="s">
        <v>72</v>
      </c>
      <c r="K2444" s="158" t="s">
        <v>55</v>
      </c>
      <c r="L2444" s="190">
        <v>44409</v>
      </c>
      <c r="M2444" s="190">
        <f t="shared" si="35"/>
        <v>44439</v>
      </c>
      <c r="N2444" s="190">
        <v>44411</v>
      </c>
      <c r="O2444" s="190">
        <v>44411</v>
      </c>
      <c r="P2444" s="211" t="s">
        <v>232</v>
      </c>
      <c r="Q2444" s="157"/>
      <c r="R2444" s="155" t="s">
        <v>4664</v>
      </c>
      <c r="S2444" s="155"/>
      <c r="T2444" s="159" t="s">
        <v>75</v>
      </c>
      <c r="U2444" s="90"/>
      <c r="V2444" s="160"/>
    </row>
    <row r="2445" spans="1:22" s="175" customFormat="1" ht="66" hidden="1" customHeight="1" x14ac:dyDescent="0.25">
      <c r="A2445" s="113" t="s">
        <v>662</v>
      </c>
      <c r="B2445" s="90" t="s">
        <v>663</v>
      </c>
      <c r="C2445" s="155" t="s">
        <v>5480</v>
      </c>
      <c r="D2445" s="155" t="s">
        <v>5527</v>
      </c>
      <c r="E2445" s="157" t="s">
        <v>605</v>
      </c>
      <c r="F2445" s="155" t="s">
        <v>51</v>
      </c>
      <c r="G2445" s="158" t="s">
        <v>703</v>
      </c>
      <c r="H2445" s="155" t="s">
        <v>5526</v>
      </c>
      <c r="I2445" s="158">
        <v>1</v>
      </c>
      <c r="J2445" s="155" t="s">
        <v>72</v>
      </c>
      <c r="K2445" s="158" t="s">
        <v>55</v>
      </c>
      <c r="L2445" s="190">
        <v>44409</v>
      </c>
      <c r="M2445" s="190">
        <f t="shared" si="35"/>
        <v>44439</v>
      </c>
      <c r="N2445" s="190">
        <v>44411</v>
      </c>
      <c r="O2445" s="190">
        <v>44411</v>
      </c>
      <c r="P2445" s="211" t="s">
        <v>232</v>
      </c>
      <c r="Q2445" s="157"/>
      <c r="R2445" s="155" t="s">
        <v>4664</v>
      </c>
      <c r="S2445" s="155"/>
      <c r="T2445" s="159" t="s">
        <v>75</v>
      </c>
      <c r="U2445" s="90"/>
      <c r="V2445" s="160"/>
    </row>
    <row r="2446" spans="1:22" s="175" customFormat="1" ht="66" hidden="1" customHeight="1" x14ac:dyDescent="0.25">
      <c r="A2446" s="113" t="s">
        <v>662</v>
      </c>
      <c r="B2446" s="90" t="s">
        <v>663</v>
      </c>
      <c r="C2446" s="155" t="s">
        <v>5480</v>
      </c>
      <c r="D2446" s="155" t="s">
        <v>5528</v>
      </c>
      <c r="E2446" s="157" t="s">
        <v>605</v>
      </c>
      <c r="F2446" s="155" t="s">
        <v>51</v>
      </c>
      <c r="G2446" s="158" t="s">
        <v>703</v>
      </c>
      <c r="H2446" s="155" t="s">
        <v>5523</v>
      </c>
      <c r="I2446" s="158">
        <v>1</v>
      </c>
      <c r="J2446" s="155" t="s">
        <v>72</v>
      </c>
      <c r="K2446" s="158" t="s">
        <v>55</v>
      </c>
      <c r="L2446" s="190">
        <v>44440</v>
      </c>
      <c r="M2446" s="190">
        <f t="shared" si="35"/>
        <v>44469</v>
      </c>
      <c r="N2446" s="190">
        <v>44445</v>
      </c>
      <c r="O2446" s="190">
        <v>44445</v>
      </c>
      <c r="P2446" s="211" t="s">
        <v>232</v>
      </c>
      <c r="Q2446" s="157"/>
      <c r="R2446" s="155" t="s">
        <v>5529</v>
      </c>
      <c r="S2446" s="155"/>
      <c r="T2446" s="159" t="s">
        <v>75</v>
      </c>
      <c r="U2446" s="90"/>
      <c r="V2446" s="160"/>
    </row>
    <row r="2447" spans="1:22" s="175" customFormat="1" ht="66" hidden="1" customHeight="1" x14ac:dyDescent="0.25">
      <c r="A2447" s="113" t="s">
        <v>662</v>
      </c>
      <c r="B2447" s="90" t="s">
        <v>663</v>
      </c>
      <c r="C2447" s="155" t="s">
        <v>5480</v>
      </c>
      <c r="D2447" s="155" t="s">
        <v>5528</v>
      </c>
      <c r="E2447" s="157" t="s">
        <v>605</v>
      </c>
      <c r="F2447" s="155" t="s">
        <v>51</v>
      </c>
      <c r="G2447" s="158" t="s">
        <v>703</v>
      </c>
      <c r="H2447" s="155" t="s">
        <v>5525</v>
      </c>
      <c r="I2447" s="158">
        <v>1</v>
      </c>
      <c r="J2447" s="155" t="s">
        <v>72</v>
      </c>
      <c r="K2447" s="158" t="s">
        <v>55</v>
      </c>
      <c r="L2447" s="190">
        <v>44440</v>
      </c>
      <c r="M2447" s="190">
        <f t="shared" si="35"/>
        <v>44469</v>
      </c>
      <c r="N2447" s="190">
        <v>44445</v>
      </c>
      <c r="O2447" s="190">
        <v>44445</v>
      </c>
      <c r="P2447" s="211" t="s">
        <v>5530</v>
      </c>
      <c r="Q2447" s="157"/>
      <c r="R2447" s="155" t="s">
        <v>5529</v>
      </c>
      <c r="S2447" s="155"/>
      <c r="T2447" s="159" t="s">
        <v>75</v>
      </c>
      <c r="U2447" s="90"/>
      <c r="V2447" s="160"/>
    </row>
    <row r="2448" spans="1:22" s="175" customFormat="1" ht="66" hidden="1" customHeight="1" x14ac:dyDescent="0.25">
      <c r="A2448" s="113" t="s">
        <v>662</v>
      </c>
      <c r="B2448" s="90" t="s">
        <v>663</v>
      </c>
      <c r="C2448" s="155" t="s">
        <v>5480</v>
      </c>
      <c r="D2448" s="155" t="s">
        <v>5528</v>
      </c>
      <c r="E2448" s="157" t="s">
        <v>605</v>
      </c>
      <c r="F2448" s="155" t="s">
        <v>51</v>
      </c>
      <c r="G2448" s="158" t="s">
        <v>703</v>
      </c>
      <c r="H2448" s="155" t="s">
        <v>5526</v>
      </c>
      <c r="I2448" s="158">
        <v>1</v>
      </c>
      <c r="J2448" s="155" t="s">
        <v>72</v>
      </c>
      <c r="K2448" s="158" t="s">
        <v>55</v>
      </c>
      <c r="L2448" s="190">
        <v>44440</v>
      </c>
      <c r="M2448" s="190">
        <f t="shared" si="35"/>
        <v>44469</v>
      </c>
      <c r="N2448" s="190">
        <v>44445</v>
      </c>
      <c r="O2448" s="190">
        <v>44445</v>
      </c>
      <c r="P2448" s="211" t="s">
        <v>5531</v>
      </c>
      <c r="Q2448" s="157"/>
      <c r="R2448" s="155" t="s">
        <v>5529</v>
      </c>
      <c r="S2448" s="155"/>
      <c r="T2448" s="159" t="s">
        <v>75</v>
      </c>
      <c r="U2448" s="90"/>
      <c r="V2448" s="160"/>
    </row>
    <row r="2449" spans="1:22" s="175" customFormat="1" ht="66" hidden="1" customHeight="1" x14ac:dyDescent="0.25">
      <c r="A2449" s="113" t="s">
        <v>662</v>
      </c>
      <c r="B2449" s="90" t="s">
        <v>663</v>
      </c>
      <c r="C2449" s="155" t="s">
        <v>5480</v>
      </c>
      <c r="D2449" s="155" t="s">
        <v>5532</v>
      </c>
      <c r="E2449" s="157" t="s">
        <v>605</v>
      </c>
      <c r="F2449" s="155" t="s">
        <v>51</v>
      </c>
      <c r="G2449" s="158" t="s">
        <v>168</v>
      </c>
      <c r="H2449" s="155" t="s">
        <v>5523</v>
      </c>
      <c r="I2449" s="158">
        <v>1</v>
      </c>
      <c r="J2449" s="155" t="s">
        <v>72</v>
      </c>
      <c r="K2449" s="158" t="s">
        <v>55</v>
      </c>
      <c r="L2449" s="190">
        <v>44470</v>
      </c>
      <c r="M2449" s="190">
        <f t="shared" si="35"/>
        <v>44500</v>
      </c>
      <c r="N2449" s="190">
        <v>44484</v>
      </c>
      <c r="O2449" s="190">
        <v>44485</v>
      </c>
      <c r="P2449" s="211" t="s">
        <v>5533</v>
      </c>
      <c r="Q2449" s="157"/>
      <c r="R2449" s="155" t="s">
        <v>1815</v>
      </c>
      <c r="S2449" s="155"/>
      <c r="T2449" s="159" t="s">
        <v>75</v>
      </c>
      <c r="U2449" s="90"/>
      <c r="V2449" s="160"/>
    </row>
    <row r="2450" spans="1:22" s="175" customFormat="1" ht="66" hidden="1" customHeight="1" x14ac:dyDescent="0.25">
      <c r="A2450" s="113" t="s">
        <v>662</v>
      </c>
      <c r="B2450" s="90" t="s">
        <v>663</v>
      </c>
      <c r="C2450" s="155" t="s">
        <v>5480</v>
      </c>
      <c r="D2450" s="155" t="s">
        <v>5532</v>
      </c>
      <c r="E2450" s="157" t="s">
        <v>605</v>
      </c>
      <c r="F2450" s="155" t="s">
        <v>51</v>
      </c>
      <c r="G2450" s="158" t="s">
        <v>168</v>
      </c>
      <c r="H2450" s="155" t="s">
        <v>5525</v>
      </c>
      <c r="I2450" s="158">
        <v>1</v>
      </c>
      <c r="J2450" s="155" t="s">
        <v>72</v>
      </c>
      <c r="K2450" s="158" t="s">
        <v>55</v>
      </c>
      <c r="L2450" s="190">
        <v>44470</v>
      </c>
      <c r="M2450" s="190">
        <f t="shared" si="35"/>
        <v>44500</v>
      </c>
      <c r="N2450" s="190">
        <v>44484</v>
      </c>
      <c r="O2450" s="190">
        <v>44485</v>
      </c>
      <c r="P2450" s="211" t="s">
        <v>5533</v>
      </c>
      <c r="Q2450" s="157"/>
      <c r="R2450" s="155" t="s">
        <v>1815</v>
      </c>
      <c r="S2450" s="155"/>
      <c r="T2450" s="159" t="s">
        <v>75</v>
      </c>
      <c r="U2450" s="90"/>
      <c r="V2450" s="160"/>
    </row>
    <row r="2451" spans="1:22" s="175" customFormat="1" ht="66" hidden="1" customHeight="1" x14ac:dyDescent="0.25">
      <c r="A2451" s="113" t="s">
        <v>662</v>
      </c>
      <c r="B2451" s="90" t="s">
        <v>663</v>
      </c>
      <c r="C2451" s="155" t="s">
        <v>5480</v>
      </c>
      <c r="D2451" s="155" t="s">
        <v>5532</v>
      </c>
      <c r="E2451" s="157" t="s">
        <v>605</v>
      </c>
      <c r="F2451" s="155" t="s">
        <v>51</v>
      </c>
      <c r="G2451" s="158" t="s">
        <v>168</v>
      </c>
      <c r="H2451" s="155" t="s">
        <v>5526</v>
      </c>
      <c r="I2451" s="158">
        <v>1</v>
      </c>
      <c r="J2451" s="155" t="s">
        <v>72</v>
      </c>
      <c r="K2451" s="158" t="s">
        <v>55</v>
      </c>
      <c r="L2451" s="190">
        <v>44470</v>
      </c>
      <c r="M2451" s="190">
        <f t="shared" si="35"/>
        <v>44500</v>
      </c>
      <c r="N2451" s="190">
        <v>44484</v>
      </c>
      <c r="O2451" s="190">
        <v>44485</v>
      </c>
      <c r="P2451" s="211" t="s">
        <v>5533</v>
      </c>
      <c r="Q2451" s="157"/>
      <c r="R2451" s="155" t="s">
        <v>1815</v>
      </c>
      <c r="S2451" s="155"/>
      <c r="T2451" s="159" t="s">
        <v>75</v>
      </c>
      <c r="U2451" s="90"/>
      <c r="V2451" s="160"/>
    </row>
    <row r="2452" spans="1:22" s="175" customFormat="1" ht="66" hidden="1" customHeight="1" x14ac:dyDescent="0.25">
      <c r="A2452" s="113" t="s">
        <v>662</v>
      </c>
      <c r="B2452" s="90" t="s">
        <v>663</v>
      </c>
      <c r="C2452" s="155" t="s">
        <v>5480</v>
      </c>
      <c r="D2452" s="155" t="s">
        <v>5534</v>
      </c>
      <c r="E2452" s="157" t="s">
        <v>605</v>
      </c>
      <c r="F2452" s="155" t="s">
        <v>51</v>
      </c>
      <c r="G2452" s="158" t="s">
        <v>703</v>
      </c>
      <c r="H2452" s="155" t="s">
        <v>5523</v>
      </c>
      <c r="I2452" s="158">
        <v>1</v>
      </c>
      <c r="J2452" s="155" t="s">
        <v>72</v>
      </c>
      <c r="K2452" s="158" t="s">
        <v>55</v>
      </c>
      <c r="L2452" s="190">
        <v>44501</v>
      </c>
      <c r="M2452" s="190">
        <f t="shared" si="35"/>
        <v>44530</v>
      </c>
      <c r="N2452" s="190">
        <v>44517</v>
      </c>
      <c r="O2452" s="190">
        <v>44522</v>
      </c>
      <c r="P2452" s="211" t="s">
        <v>5535</v>
      </c>
      <c r="Q2452" s="157"/>
      <c r="R2452" s="155" t="s">
        <v>853</v>
      </c>
      <c r="S2452" s="155"/>
      <c r="T2452" s="159" t="s">
        <v>75</v>
      </c>
      <c r="U2452" s="155"/>
      <c r="V2452" s="160"/>
    </row>
    <row r="2453" spans="1:22" s="175" customFormat="1" ht="66" hidden="1" customHeight="1" x14ac:dyDescent="0.25">
      <c r="A2453" s="113" t="s">
        <v>662</v>
      </c>
      <c r="B2453" s="90" t="s">
        <v>663</v>
      </c>
      <c r="C2453" s="155" t="s">
        <v>5480</v>
      </c>
      <c r="D2453" s="155" t="s">
        <v>5534</v>
      </c>
      <c r="E2453" s="157" t="s">
        <v>605</v>
      </c>
      <c r="F2453" s="155" t="s">
        <v>51</v>
      </c>
      <c r="G2453" s="158" t="s">
        <v>703</v>
      </c>
      <c r="H2453" s="155" t="s">
        <v>5525</v>
      </c>
      <c r="I2453" s="158">
        <v>1</v>
      </c>
      <c r="J2453" s="155" t="s">
        <v>72</v>
      </c>
      <c r="K2453" s="158" t="s">
        <v>55</v>
      </c>
      <c r="L2453" s="190">
        <v>44501</v>
      </c>
      <c r="M2453" s="190">
        <f t="shared" si="35"/>
        <v>44530</v>
      </c>
      <c r="N2453" s="190">
        <v>44517</v>
      </c>
      <c r="O2453" s="190">
        <v>44522</v>
      </c>
      <c r="P2453" s="211" t="s">
        <v>5536</v>
      </c>
      <c r="Q2453" s="157"/>
      <c r="R2453" s="155" t="s">
        <v>853</v>
      </c>
      <c r="S2453" s="155"/>
      <c r="T2453" s="159" t="s">
        <v>75</v>
      </c>
      <c r="U2453" s="155"/>
      <c r="V2453" s="160"/>
    </row>
    <row r="2454" spans="1:22" s="175" customFormat="1" ht="66" hidden="1" customHeight="1" x14ac:dyDescent="0.25">
      <c r="A2454" s="113" t="s">
        <v>662</v>
      </c>
      <c r="B2454" s="90" t="s">
        <v>663</v>
      </c>
      <c r="C2454" s="155" t="s">
        <v>5480</v>
      </c>
      <c r="D2454" s="155" t="s">
        <v>5534</v>
      </c>
      <c r="E2454" s="157" t="s">
        <v>605</v>
      </c>
      <c r="F2454" s="155" t="s">
        <v>51</v>
      </c>
      <c r="G2454" s="158" t="s">
        <v>703</v>
      </c>
      <c r="H2454" s="155" t="s">
        <v>5526</v>
      </c>
      <c r="I2454" s="158">
        <v>1</v>
      </c>
      <c r="J2454" s="155" t="s">
        <v>72</v>
      </c>
      <c r="K2454" s="158" t="s">
        <v>55</v>
      </c>
      <c r="L2454" s="190">
        <v>44501</v>
      </c>
      <c r="M2454" s="190">
        <f t="shared" si="35"/>
        <v>44530</v>
      </c>
      <c r="N2454" s="190">
        <v>44517</v>
      </c>
      <c r="O2454" s="190">
        <v>44522</v>
      </c>
      <c r="P2454" s="211" t="s">
        <v>5535</v>
      </c>
      <c r="Q2454" s="157"/>
      <c r="R2454" s="155" t="s">
        <v>853</v>
      </c>
      <c r="S2454" s="155"/>
      <c r="T2454" s="159" t="s">
        <v>75</v>
      </c>
      <c r="U2454" s="155"/>
      <c r="V2454" s="160"/>
    </row>
    <row r="2455" spans="1:22" s="175" customFormat="1" ht="66" hidden="1" customHeight="1" x14ac:dyDescent="0.25">
      <c r="A2455" s="113" t="s">
        <v>662</v>
      </c>
      <c r="B2455" s="90" t="s">
        <v>663</v>
      </c>
      <c r="C2455" s="155" t="s">
        <v>5480</v>
      </c>
      <c r="D2455" s="155" t="s">
        <v>5537</v>
      </c>
      <c r="E2455" s="157" t="s">
        <v>605</v>
      </c>
      <c r="F2455" s="155" t="s">
        <v>51</v>
      </c>
      <c r="G2455" s="158" t="s">
        <v>703</v>
      </c>
      <c r="H2455" s="155" t="s">
        <v>5523</v>
      </c>
      <c r="I2455" s="158">
        <v>1</v>
      </c>
      <c r="J2455" s="155" t="s">
        <v>72</v>
      </c>
      <c r="K2455" s="158" t="s">
        <v>55</v>
      </c>
      <c r="L2455" s="190">
        <v>44531</v>
      </c>
      <c r="M2455" s="190">
        <f t="shared" si="35"/>
        <v>44561</v>
      </c>
      <c r="N2455" s="190">
        <v>44538</v>
      </c>
      <c r="O2455" s="190">
        <v>44541</v>
      </c>
      <c r="P2455" s="211" t="s">
        <v>1797</v>
      </c>
      <c r="Q2455" s="157"/>
      <c r="R2455" s="155" t="s">
        <v>853</v>
      </c>
      <c r="S2455" s="155"/>
      <c r="T2455" s="159" t="s">
        <v>75</v>
      </c>
      <c r="U2455" s="90"/>
      <c r="V2455" s="160"/>
    </row>
    <row r="2456" spans="1:22" s="175" customFormat="1" ht="66" hidden="1" customHeight="1" x14ac:dyDescent="0.25">
      <c r="A2456" s="113" t="s">
        <v>662</v>
      </c>
      <c r="B2456" s="90" t="s">
        <v>663</v>
      </c>
      <c r="C2456" s="155" t="s">
        <v>5480</v>
      </c>
      <c r="D2456" s="155" t="s">
        <v>5537</v>
      </c>
      <c r="E2456" s="157" t="s">
        <v>605</v>
      </c>
      <c r="F2456" s="155" t="s">
        <v>51</v>
      </c>
      <c r="G2456" s="158" t="s">
        <v>703</v>
      </c>
      <c r="H2456" s="155" t="s">
        <v>5525</v>
      </c>
      <c r="I2456" s="158">
        <v>1</v>
      </c>
      <c r="J2456" s="155" t="s">
        <v>72</v>
      </c>
      <c r="K2456" s="158" t="s">
        <v>55</v>
      </c>
      <c r="L2456" s="190">
        <v>44531</v>
      </c>
      <c r="M2456" s="190">
        <f t="shared" si="35"/>
        <v>44561</v>
      </c>
      <c r="N2456" s="190">
        <v>44538</v>
      </c>
      <c r="O2456" s="190">
        <v>44541</v>
      </c>
      <c r="P2456" s="211" t="s">
        <v>1797</v>
      </c>
      <c r="Q2456" s="157"/>
      <c r="R2456" s="155" t="s">
        <v>853</v>
      </c>
      <c r="S2456" s="155"/>
      <c r="T2456" s="159" t="s">
        <v>75</v>
      </c>
      <c r="U2456" s="90"/>
      <c r="V2456" s="160"/>
    </row>
    <row r="2457" spans="1:22" s="175" customFormat="1" ht="66" hidden="1" customHeight="1" x14ac:dyDescent="0.25">
      <c r="A2457" s="113" t="s">
        <v>662</v>
      </c>
      <c r="B2457" s="90" t="s">
        <v>663</v>
      </c>
      <c r="C2457" s="155" t="s">
        <v>5480</v>
      </c>
      <c r="D2457" s="155" t="s">
        <v>5537</v>
      </c>
      <c r="E2457" s="157" t="s">
        <v>605</v>
      </c>
      <c r="F2457" s="155" t="s">
        <v>51</v>
      </c>
      <c r="G2457" s="158" t="s">
        <v>703</v>
      </c>
      <c r="H2457" s="155" t="s">
        <v>5526</v>
      </c>
      <c r="I2457" s="158">
        <v>1</v>
      </c>
      <c r="J2457" s="155" t="s">
        <v>72</v>
      </c>
      <c r="K2457" s="158" t="s">
        <v>55</v>
      </c>
      <c r="L2457" s="190">
        <v>44531</v>
      </c>
      <c r="M2457" s="190">
        <f t="shared" si="35"/>
        <v>44561</v>
      </c>
      <c r="N2457" s="190">
        <v>44538</v>
      </c>
      <c r="O2457" s="190">
        <v>44541</v>
      </c>
      <c r="P2457" s="211" t="s">
        <v>1797</v>
      </c>
      <c r="Q2457" s="157"/>
      <c r="R2457" s="155" t="s">
        <v>853</v>
      </c>
      <c r="S2457" s="155"/>
      <c r="T2457" s="159" t="s">
        <v>75</v>
      </c>
      <c r="U2457" s="90"/>
      <c r="V2457" s="160"/>
    </row>
    <row r="2458" spans="1:22" s="175" customFormat="1" ht="66" hidden="1" customHeight="1" x14ac:dyDescent="0.25">
      <c r="A2458" s="113" t="s">
        <v>662</v>
      </c>
      <c r="B2458" s="90" t="s">
        <v>663</v>
      </c>
      <c r="C2458" s="155" t="s">
        <v>5480</v>
      </c>
      <c r="D2458" s="155" t="s">
        <v>5538</v>
      </c>
      <c r="E2458" s="157" t="s">
        <v>605</v>
      </c>
      <c r="F2458" s="155" t="s">
        <v>51</v>
      </c>
      <c r="G2458" s="158" t="s">
        <v>703</v>
      </c>
      <c r="H2458" s="155" t="s">
        <v>5523</v>
      </c>
      <c r="I2458" s="158">
        <v>1</v>
      </c>
      <c r="J2458" s="155" t="s">
        <v>72</v>
      </c>
      <c r="K2458" s="158" t="s">
        <v>55</v>
      </c>
      <c r="L2458" s="190">
        <v>44562</v>
      </c>
      <c r="M2458" s="190">
        <f t="shared" si="35"/>
        <v>44592</v>
      </c>
      <c r="N2458" s="190">
        <v>44572</v>
      </c>
      <c r="O2458" s="190">
        <v>44573</v>
      </c>
      <c r="P2458" s="211" t="s">
        <v>1797</v>
      </c>
      <c r="Q2458" s="157"/>
      <c r="R2458" s="155" t="s">
        <v>853</v>
      </c>
      <c r="S2458" s="155"/>
      <c r="T2458" s="159" t="s">
        <v>75</v>
      </c>
      <c r="U2458" s="90"/>
      <c r="V2458" s="160"/>
    </row>
    <row r="2459" spans="1:22" s="175" customFormat="1" ht="66" hidden="1" customHeight="1" x14ac:dyDescent="0.25">
      <c r="A2459" s="113" t="s">
        <v>662</v>
      </c>
      <c r="B2459" s="90" t="s">
        <v>663</v>
      </c>
      <c r="C2459" s="155" t="s">
        <v>5480</v>
      </c>
      <c r="D2459" s="155" t="s">
        <v>5538</v>
      </c>
      <c r="E2459" s="157" t="s">
        <v>605</v>
      </c>
      <c r="F2459" s="155" t="s">
        <v>51</v>
      </c>
      <c r="G2459" s="158" t="s">
        <v>703</v>
      </c>
      <c r="H2459" s="155" t="s">
        <v>5525</v>
      </c>
      <c r="I2459" s="158">
        <v>1</v>
      </c>
      <c r="J2459" s="155" t="s">
        <v>72</v>
      </c>
      <c r="K2459" s="158" t="s">
        <v>55</v>
      </c>
      <c r="L2459" s="190">
        <v>44562</v>
      </c>
      <c r="M2459" s="190">
        <f t="shared" si="35"/>
        <v>44592</v>
      </c>
      <c r="N2459" s="190">
        <v>44572</v>
      </c>
      <c r="O2459" s="190">
        <v>44573</v>
      </c>
      <c r="P2459" s="211" t="s">
        <v>5539</v>
      </c>
      <c r="Q2459" s="157"/>
      <c r="R2459" s="155" t="s">
        <v>853</v>
      </c>
      <c r="S2459" s="155"/>
      <c r="T2459" s="159" t="s">
        <v>75</v>
      </c>
      <c r="U2459" s="90"/>
      <c r="V2459" s="160"/>
    </row>
    <row r="2460" spans="1:22" s="175" customFormat="1" ht="66" hidden="1" customHeight="1" x14ac:dyDescent="0.25">
      <c r="A2460" s="113" t="s">
        <v>662</v>
      </c>
      <c r="B2460" s="90" t="s">
        <v>663</v>
      </c>
      <c r="C2460" s="155" t="s">
        <v>5480</v>
      </c>
      <c r="D2460" s="155" t="s">
        <v>5538</v>
      </c>
      <c r="E2460" s="157" t="s">
        <v>605</v>
      </c>
      <c r="F2460" s="155" t="s">
        <v>51</v>
      </c>
      <c r="G2460" s="158" t="s">
        <v>703</v>
      </c>
      <c r="H2460" s="155" t="s">
        <v>5526</v>
      </c>
      <c r="I2460" s="158">
        <v>1</v>
      </c>
      <c r="J2460" s="155" t="s">
        <v>72</v>
      </c>
      <c r="K2460" s="158" t="s">
        <v>55</v>
      </c>
      <c r="L2460" s="190">
        <v>44562</v>
      </c>
      <c r="M2460" s="190">
        <f t="shared" si="35"/>
        <v>44592</v>
      </c>
      <c r="N2460" s="190">
        <v>44572</v>
      </c>
      <c r="O2460" s="190">
        <v>44573</v>
      </c>
      <c r="P2460" s="211" t="s">
        <v>1797</v>
      </c>
      <c r="Q2460" s="157"/>
      <c r="R2460" s="155" t="s">
        <v>853</v>
      </c>
      <c r="S2460" s="155"/>
      <c r="T2460" s="159" t="s">
        <v>75</v>
      </c>
      <c r="U2460" s="90"/>
      <c r="V2460" s="160"/>
    </row>
    <row r="2461" spans="1:22" s="175" customFormat="1" ht="66" hidden="1" customHeight="1" x14ac:dyDescent="0.25">
      <c r="A2461" s="113" t="s">
        <v>662</v>
      </c>
      <c r="B2461" s="90" t="s">
        <v>663</v>
      </c>
      <c r="C2461" s="155" t="s">
        <v>5480</v>
      </c>
      <c r="D2461" s="155" t="s">
        <v>5540</v>
      </c>
      <c r="E2461" s="157" t="s">
        <v>605</v>
      </c>
      <c r="F2461" s="155" t="s">
        <v>51</v>
      </c>
      <c r="G2461" s="158" t="s">
        <v>703</v>
      </c>
      <c r="H2461" s="155" t="s">
        <v>5523</v>
      </c>
      <c r="I2461" s="158">
        <v>1</v>
      </c>
      <c r="J2461" s="155" t="s">
        <v>72</v>
      </c>
      <c r="K2461" s="158" t="s">
        <v>55</v>
      </c>
      <c r="L2461" s="190">
        <v>44593</v>
      </c>
      <c r="M2461" s="190">
        <f t="shared" si="35"/>
        <v>44620</v>
      </c>
      <c r="N2461" s="190">
        <v>44602</v>
      </c>
      <c r="O2461" s="190">
        <v>44606</v>
      </c>
      <c r="P2461" s="211" t="s">
        <v>1797</v>
      </c>
      <c r="Q2461" s="157"/>
      <c r="R2461" s="155" t="s">
        <v>3876</v>
      </c>
      <c r="S2461" s="155"/>
      <c r="T2461" s="159" t="s">
        <v>75</v>
      </c>
      <c r="U2461" s="90"/>
      <c r="V2461" s="160"/>
    </row>
    <row r="2462" spans="1:22" s="175" customFormat="1" ht="66" hidden="1" customHeight="1" x14ac:dyDescent="0.25">
      <c r="A2462" s="113" t="s">
        <v>662</v>
      </c>
      <c r="B2462" s="90" t="s">
        <v>663</v>
      </c>
      <c r="C2462" s="155" t="s">
        <v>5480</v>
      </c>
      <c r="D2462" s="155" t="s">
        <v>5540</v>
      </c>
      <c r="E2462" s="157" t="s">
        <v>605</v>
      </c>
      <c r="F2462" s="155" t="s">
        <v>51</v>
      </c>
      <c r="G2462" s="158" t="s">
        <v>703</v>
      </c>
      <c r="H2462" s="155" t="s">
        <v>5525</v>
      </c>
      <c r="I2462" s="158">
        <v>1</v>
      </c>
      <c r="J2462" s="155" t="s">
        <v>72</v>
      </c>
      <c r="K2462" s="158" t="s">
        <v>55</v>
      </c>
      <c r="L2462" s="190">
        <v>44593</v>
      </c>
      <c r="M2462" s="190">
        <f t="shared" si="35"/>
        <v>44620</v>
      </c>
      <c r="N2462" s="190">
        <v>44602</v>
      </c>
      <c r="O2462" s="190">
        <v>44606</v>
      </c>
      <c r="P2462" s="211" t="s">
        <v>1797</v>
      </c>
      <c r="Q2462" s="157"/>
      <c r="R2462" s="155" t="s">
        <v>3876</v>
      </c>
      <c r="S2462" s="155"/>
      <c r="T2462" s="159" t="s">
        <v>75</v>
      </c>
      <c r="U2462" s="90"/>
      <c r="V2462" s="160"/>
    </row>
    <row r="2463" spans="1:22" s="175" customFormat="1" ht="66" hidden="1" customHeight="1" x14ac:dyDescent="0.25">
      <c r="A2463" s="113" t="s">
        <v>662</v>
      </c>
      <c r="B2463" s="90" t="s">
        <v>663</v>
      </c>
      <c r="C2463" s="155" t="s">
        <v>5480</v>
      </c>
      <c r="D2463" s="155" t="s">
        <v>5540</v>
      </c>
      <c r="E2463" s="157" t="s">
        <v>605</v>
      </c>
      <c r="F2463" s="155" t="s">
        <v>51</v>
      </c>
      <c r="G2463" s="158" t="s">
        <v>703</v>
      </c>
      <c r="H2463" s="155" t="s">
        <v>5526</v>
      </c>
      <c r="I2463" s="158">
        <v>1</v>
      </c>
      <c r="J2463" s="155" t="s">
        <v>72</v>
      </c>
      <c r="K2463" s="158" t="s">
        <v>55</v>
      </c>
      <c r="L2463" s="190">
        <v>44593</v>
      </c>
      <c r="M2463" s="190">
        <f t="shared" si="35"/>
        <v>44620</v>
      </c>
      <c r="N2463" s="190">
        <v>44602</v>
      </c>
      <c r="O2463" s="190">
        <v>44606</v>
      </c>
      <c r="P2463" s="211" t="s">
        <v>1797</v>
      </c>
      <c r="Q2463" s="157"/>
      <c r="R2463" s="155" t="s">
        <v>3876</v>
      </c>
      <c r="S2463" s="155"/>
      <c r="T2463" s="159" t="s">
        <v>75</v>
      </c>
      <c r="U2463" s="90"/>
      <c r="V2463" s="160"/>
    </row>
    <row r="2464" spans="1:22" s="175" customFormat="1" ht="66" hidden="1" customHeight="1" x14ac:dyDescent="0.25">
      <c r="A2464" s="113" t="s">
        <v>662</v>
      </c>
      <c r="B2464" s="90" t="s">
        <v>663</v>
      </c>
      <c r="C2464" s="155" t="s">
        <v>5480</v>
      </c>
      <c r="D2464" s="155" t="s">
        <v>5541</v>
      </c>
      <c r="E2464" s="157" t="s">
        <v>605</v>
      </c>
      <c r="F2464" s="155" t="s">
        <v>51</v>
      </c>
      <c r="G2464" s="158" t="s">
        <v>703</v>
      </c>
      <c r="H2464" s="155" t="s">
        <v>5523</v>
      </c>
      <c r="I2464" s="158">
        <v>1</v>
      </c>
      <c r="J2464" s="155" t="s">
        <v>72</v>
      </c>
      <c r="K2464" s="158" t="s">
        <v>55</v>
      </c>
      <c r="L2464" s="190">
        <v>44621</v>
      </c>
      <c r="M2464" s="190">
        <f t="shared" si="35"/>
        <v>44651</v>
      </c>
      <c r="N2464" s="190">
        <v>44624</v>
      </c>
      <c r="O2464" s="190">
        <v>44627</v>
      </c>
      <c r="P2464" s="211" t="s">
        <v>5542</v>
      </c>
      <c r="Q2464" s="157"/>
      <c r="R2464" s="155" t="s">
        <v>853</v>
      </c>
      <c r="S2464" s="155"/>
      <c r="T2464" s="159" t="s">
        <v>75</v>
      </c>
      <c r="U2464" s="90"/>
      <c r="V2464" s="160"/>
    </row>
    <row r="2465" spans="1:22" s="175" customFormat="1" ht="66" hidden="1" customHeight="1" x14ac:dyDescent="0.25">
      <c r="A2465" s="113" t="s">
        <v>662</v>
      </c>
      <c r="B2465" s="90" t="s">
        <v>663</v>
      </c>
      <c r="C2465" s="155" t="s">
        <v>5480</v>
      </c>
      <c r="D2465" s="155" t="s">
        <v>5541</v>
      </c>
      <c r="E2465" s="157" t="s">
        <v>605</v>
      </c>
      <c r="F2465" s="155" t="s">
        <v>51</v>
      </c>
      <c r="G2465" s="158" t="s">
        <v>703</v>
      </c>
      <c r="H2465" s="155" t="s">
        <v>5525</v>
      </c>
      <c r="I2465" s="158">
        <v>1</v>
      </c>
      <c r="J2465" s="155" t="s">
        <v>72</v>
      </c>
      <c r="K2465" s="158" t="s">
        <v>55</v>
      </c>
      <c r="L2465" s="190">
        <v>44621</v>
      </c>
      <c r="M2465" s="190">
        <f t="shared" si="35"/>
        <v>44651</v>
      </c>
      <c r="N2465" s="190">
        <v>44624</v>
      </c>
      <c r="O2465" s="190">
        <v>44627</v>
      </c>
      <c r="P2465" s="211" t="s">
        <v>5542</v>
      </c>
      <c r="Q2465" s="157"/>
      <c r="R2465" s="155" t="s">
        <v>853</v>
      </c>
      <c r="S2465" s="155"/>
      <c r="T2465" s="159" t="s">
        <v>75</v>
      </c>
      <c r="U2465" s="90"/>
      <c r="V2465" s="160"/>
    </row>
    <row r="2466" spans="1:22" s="175" customFormat="1" ht="66" hidden="1" customHeight="1" x14ac:dyDescent="0.25">
      <c r="A2466" s="113" t="s">
        <v>662</v>
      </c>
      <c r="B2466" s="90" t="s">
        <v>663</v>
      </c>
      <c r="C2466" s="155" t="s">
        <v>5480</v>
      </c>
      <c r="D2466" s="155" t="s">
        <v>5541</v>
      </c>
      <c r="E2466" s="157" t="s">
        <v>605</v>
      </c>
      <c r="F2466" s="155" t="s">
        <v>51</v>
      </c>
      <c r="G2466" s="158" t="s">
        <v>703</v>
      </c>
      <c r="H2466" s="155" t="s">
        <v>5526</v>
      </c>
      <c r="I2466" s="158">
        <v>1</v>
      </c>
      <c r="J2466" s="155" t="s">
        <v>72</v>
      </c>
      <c r="K2466" s="158" t="s">
        <v>55</v>
      </c>
      <c r="L2466" s="190">
        <v>44621</v>
      </c>
      <c r="M2466" s="190">
        <f t="shared" si="35"/>
        <v>44651</v>
      </c>
      <c r="N2466" s="190">
        <v>44624</v>
      </c>
      <c r="O2466" s="190">
        <v>44627</v>
      </c>
      <c r="P2466" s="211" t="s">
        <v>5542</v>
      </c>
      <c r="Q2466" s="157"/>
      <c r="R2466" s="155" t="s">
        <v>853</v>
      </c>
      <c r="S2466" s="155"/>
      <c r="T2466" s="159" t="s">
        <v>75</v>
      </c>
      <c r="U2466" s="90"/>
      <c r="V2466" s="160"/>
    </row>
    <row r="2467" spans="1:22" s="175" customFormat="1" ht="66" hidden="1" customHeight="1" x14ac:dyDescent="0.25">
      <c r="A2467" s="113" t="s">
        <v>662</v>
      </c>
      <c r="B2467" s="90" t="s">
        <v>663</v>
      </c>
      <c r="C2467" s="155" t="s">
        <v>5480</v>
      </c>
      <c r="D2467" s="155" t="s">
        <v>5543</v>
      </c>
      <c r="E2467" s="157" t="s">
        <v>605</v>
      </c>
      <c r="F2467" s="155" t="s">
        <v>51</v>
      </c>
      <c r="G2467" s="158" t="s">
        <v>703</v>
      </c>
      <c r="H2467" s="155" t="s">
        <v>5523</v>
      </c>
      <c r="I2467" s="158">
        <v>1</v>
      </c>
      <c r="J2467" s="155" t="s">
        <v>72</v>
      </c>
      <c r="K2467" s="158" t="s">
        <v>55</v>
      </c>
      <c r="L2467" s="190">
        <v>44652</v>
      </c>
      <c r="M2467" s="190">
        <f t="shared" si="35"/>
        <v>44681</v>
      </c>
      <c r="N2467" s="190">
        <v>44656</v>
      </c>
      <c r="O2467" s="190">
        <v>44663</v>
      </c>
      <c r="P2467" s="211" t="s">
        <v>1797</v>
      </c>
      <c r="Q2467" s="157"/>
      <c r="R2467" s="155" t="s">
        <v>5544</v>
      </c>
      <c r="S2467" s="155"/>
      <c r="T2467" s="159" t="s">
        <v>75</v>
      </c>
      <c r="U2467" s="90"/>
      <c r="V2467" s="160"/>
    </row>
    <row r="2468" spans="1:22" s="175" customFormat="1" ht="66" hidden="1" customHeight="1" x14ac:dyDescent="0.25">
      <c r="A2468" s="113" t="s">
        <v>662</v>
      </c>
      <c r="B2468" s="90" t="s">
        <v>663</v>
      </c>
      <c r="C2468" s="155" t="s">
        <v>5480</v>
      </c>
      <c r="D2468" s="155" t="s">
        <v>5543</v>
      </c>
      <c r="E2468" s="157" t="s">
        <v>605</v>
      </c>
      <c r="F2468" s="155" t="s">
        <v>51</v>
      </c>
      <c r="G2468" s="158" t="s">
        <v>703</v>
      </c>
      <c r="H2468" s="155" t="s">
        <v>5525</v>
      </c>
      <c r="I2468" s="158">
        <v>1</v>
      </c>
      <c r="J2468" s="155" t="s">
        <v>72</v>
      </c>
      <c r="K2468" s="158" t="s">
        <v>55</v>
      </c>
      <c r="L2468" s="190">
        <v>44652</v>
      </c>
      <c r="M2468" s="190">
        <f t="shared" si="35"/>
        <v>44681</v>
      </c>
      <c r="N2468" s="190">
        <v>44656</v>
      </c>
      <c r="O2468" s="190">
        <v>44663</v>
      </c>
      <c r="P2468" s="211" t="s">
        <v>1797</v>
      </c>
      <c r="Q2468" s="157"/>
      <c r="R2468" s="155" t="s">
        <v>5544</v>
      </c>
      <c r="S2468" s="155"/>
      <c r="T2468" s="159" t="s">
        <v>75</v>
      </c>
      <c r="U2468" s="90"/>
      <c r="V2468" s="160"/>
    </row>
    <row r="2469" spans="1:22" s="175" customFormat="1" ht="66" hidden="1" customHeight="1" x14ac:dyDescent="0.25">
      <c r="A2469" s="113" t="s">
        <v>662</v>
      </c>
      <c r="B2469" s="90" t="s">
        <v>663</v>
      </c>
      <c r="C2469" s="155" t="s">
        <v>5480</v>
      </c>
      <c r="D2469" s="155" t="s">
        <v>5543</v>
      </c>
      <c r="E2469" s="157" t="s">
        <v>605</v>
      </c>
      <c r="F2469" s="155" t="s">
        <v>51</v>
      </c>
      <c r="G2469" s="158" t="s">
        <v>703</v>
      </c>
      <c r="H2469" s="155" t="s">
        <v>5526</v>
      </c>
      <c r="I2469" s="158">
        <v>1</v>
      </c>
      <c r="J2469" s="155" t="s">
        <v>72</v>
      </c>
      <c r="K2469" s="158" t="s">
        <v>55</v>
      </c>
      <c r="L2469" s="190">
        <v>44652</v>
      </c>
      <c r="M2469" s="190">
        <f t="shared" si="35"/>
        <v>44681</v>
      </c>
      <c r="N2469" s="190">
        <v>44656</v>
      </c>
      <c r="O2469" s="190">
        <v>44663</v>
      </c>
      <c r="P2469" s="211" t="s">
        <v>1797</v>
      </c>
      <c r="Q2469" s="157"/>
      <c r="R2469" s="155" t="s">
        <v>5544</v>
      </c>
      <c r="S2469" s="155"/>
      <c r="T2469" s="159" t="s">
        <v>75</v>
      </c>
      <c r="U2469" s="90"/>
      <c r="V2469" s="160"/>
    </row>
    <row r="2470" spans="1:22" s="175" customFormat="1" ht="66" hidden="1" customHeight="1" x14ac:dyDescent="0.25">
      <c r="A2470" s="113" t="s">
        <v>662</v>
      </c>
      <c r="B2470" s="90" t="s">
        <v>663</v>
      </c>
      <c r="C2470" s="155" t="s">
        <v>5480</v>
      </c>
      <c r="D2470" s="155" t="s">
        <v>5545</v>
      </c>
      <c r="E2470" s="157" t="s">
        <v>605</v>
      </c>
      <c r="F2470" s="155" t="s">
        <v>51</v>
      </c>
      <c r="G2470" s="158" t="s">
        <v>703</v>
      </c>
      <c r="H2470" s="155" t="s">
        <v>5523</v>
      </c>
      <c r="I2470" s="158">
        <v>1</v>
      </c>
      <c r="J2470" s="155" t="s">
        <v>72</v>
      </c>
      <c r="K2470" s="158" t="s">
        <v>55</v>
      </c>
      <c r="L2470" s="190">
        <v>44682</v>
      </c>
      <c r="M2470" s="190">
        <f t="shared" si="35"/>
        <v>44712</v>
      </c>
      <c r="N2470" s="190">
        <v>44690</v>
      </c>
      <c r="O2470" s="190">
        <v>44691</v>
      </c>
      <c r="P2470" s="211" t="s">
        <v>232</v>
      </c>
      <c r="Q2470" s="157"/>
      <c r="R2470" s="155" t="s">
        <v>5544</v>
      </c>
      <c r="S2470" s="155"/>
      <c r="T2470" s="159" t="s">
        <v>75</v>
      </c>
      <c r="U2470" s="90"/>
      <c r="V2470" s="160"/>
    </row>
    <row r="2471" spans="1:22" s="175" customFormat="1" ht="66" hidden="1" customHeight="1" x14ac:dyDescent="0.25">
      <c r="A2471" s="113" t="s">
        <v>662</v>
      </c>
      <c r="B2471" s="90" t="s">
        <v>663</v>
      </c>
      <c r="C2471" s="155" t="s">
        <v>5480</v>
      </c>
      <c r="D2471" s="155" t="s">
        <v>5545</v>
      </c>
      <c r="E2471" s="157" t="s">
        <v>605</v>
      </c>
      <c r="F2471" s="155" t="s">
        <v>51</v>
      </c>
      <c r="G2471" s="158" t="s">
        <v>703</v>
      </c>
      <c r="H2471" s="155" t="s">
        <v>5525</v>
      </c>
      <c r="I2471" s="158">
        <v>1</v>
      </c>
      <c r="J2471" s="155" t="s">
        <v>72</v>
      </c>
      <c r="K2471" s="158" t="s">
        <v>55</v>
      </c>
      <c r="L2471" s="190">
        <v>44682</v>
      </c>
      <c r="M2471" s="190">
        <f t="shared" si="35"/>
        <v>44712</v>
      </c>
      <c r="N2471" s="190">
        <v>44690</v>
      </c>
      <c r="O2471" s="190">
        <v>44691</v>
      </c>
      <c r="P2471" s="211" t="s">
        <v>232</v>
      </c>
      <c r="Q2471" s="157"/>
      <c r="R2471" s="155" t="s">
        <v>5544</v>
      </c>
      <c r="S2471" s="155"/>
      <c r="T2471" s="159" t="s">
        <v>75</v>
      </c>
      <c r="U2471" s="90"/>
      <c r="V2471" s="160"/>
    </row>
    <row r="2472" spans="1:22" s="175" customFormat="1" ht="66" hidden="1" customHeight="1" x14ac:dyDescent="0.25">
      <c r="A2472" s="113" t="s">
        <v>662</v>
      </c>
      <c r="B2472" s="90" t="s">
        <v>663</v>
      </c>
      <c r="C2472" s="155" t="s">
        <v>5480</v>
      </c>
      <c r="D2472" s="155" t="s">
        <v>5545</v>
      </c>
      <c r="E2472" s="157" t="s">
        <v>605</v>
      </c>
      <c r="F2472" s="155" t="s">
        <v>51</v>
      </c>
      <c r="G2472" s="158" t="s">
        <v>703</v>
      </c>
      <c r="H2472" s="155" t="s">
        <v>5526</v>
      </c>
      <c r="I2472" s="158">
        <v>1</v>
      </c>
      <c r="J2472" s="155" t="s">
        <v>72</v>
      </c>
      <c r="K2472" s="158" t="s">
        <v>55</v>
      </c>
      <c r="L2472" s="190">
        <v>44682</v>
      </c>
      <c r="M2472" s="190">
        <f t="shared" si="35"/>
        <v>44712</v>
      </c>
      <c r="N2472" s="190">
        <v>44690</v>
      </c>
      <c r="O2472" s="190">
        <v>44691</v>
      </c>
      <c r="P2472" s="211" t="s">
        <v>232</v>
      </c>
      <c r="Q2472" s="157"/>
      <c r="R2472" s="155" t="s">
        <v>5544</v>
      </c>
      <c r="S2472" s="155"/>
      <c r="T2472" s="159" t="s">
        <v>75</v>
      </c>
      <c r="U2472" s="90"/>
      <c r="V2472" s="160"/>
    </row>
    <row r="2473" spans="1:22" s="175" customFormat="1" ht="66" hidden="1" customHeight="1" x14ac:dyDescent="0.25">
      <c r="A2473" s="113" t="s">
        <v>662</v>
      </c>
      <c r="B2473" s="90" t="s">
        <v>663</v>
      </c>
      <c r="C2473" s="155" t="s">
        <v>5480</v>
      </c>
      <c r="D2473" s="155" t="s">
        <v>5546</v>
      </c>
      <c r="E2473" s="157" t="s">
        <v>605</v>
      </c>
      <c r="F2473" s="155" t="s">
        <v>51</v>
      </c>
      <c r="G2473" s="158" t="s">
        <v>703</v>
      </c>
      <c r="H2473" s="155" t="s">
        <v>5523</v>
      </c>
      <c r="I2473" s="158">
        <v>1</v>
      </c>
      <c r="J2473" s="155" t="s">
        <v>72</v>
      </c>
      <c r="K2473" s="158" t="s">
        <v>55</v>
      </c>
      <c r="L2473" s="190">
        <v>44713</v>
      </c>
      <c r="M2473" s="190">
        <f t="shared" si="35"/>
        <v>44742</v>
      </c>
      <c r="N2473" s="190">
        <v>44729</v>
      </c>
      <c r="O2473" s="190">
        <v>44730</v>
      </c>
      <c r="P2473" s="211" t="s">
        <v>5547</v>
      </c>
      <c r="Q2473" s="157"/>
      <c r="R2473" s="155" t="s">
        <v>5548</v>
      </c>
      <c r="S2473" s="155"/>
      <c r="T2473" s="159" t="s">
        <v>75</v>
      </c>
      <c r="U2473" s="90"/>
      <c r="V2473" s="160"/>
    </row>
    <row r="2474" spans="1:22" s="175" customFormat="1" ht="66" hidden="1" customHeight="1" x14ac:dyDescent="0.25">
      <c r="A2474" s="113" t="s">
        <v>662</v>
      </c>
      <c r="B2474" s="90" t="s">
        <v>663</v>
      </c>
      <c r="C2474" s="155" t="s">
        <v>5480</v>
      </c>
      <c r="D2474" s="155" t="s">
        <v>5546</v>
      </c>
      <c r="E2474" s="157" t="s">
        <v>605</v>
      </c>
      <c r="F2474" s="155" t="s">
        <v>51</v>
      </c>
      <c r="G2474" s="158" t="s">
        <v>703</v>
      </c>
      <c r="H2474" s="155" t="s">
        <v>5525</v>
      </c>
      <c r="I2474" s="158">
        <v>1</v>
      </c>
      <c r="J2474" s="155" t="s">
        <v>72</v>
      </c>
      <c r="K2474" s="158" t="s">
        <v>55</v>
      </c>
      <c r="L2474" s="190">
        <v>44713</v>
      </c>
      <c r="M2474" s="190">
        <f t="shared" si="35"/>
        <v>44742</v>
      </c>
      <c r="N2474" s="190">
        <v>44729</v>
      </c>
      <c r="O2474" s="190">
        <v>44730</v>
      </c>
      <c r="P2474" s="211" t="s">
        <v>232</v>
      </c>
      <c r="Q2474" s="157"/>
      <c r="R2474" s="155" t="s">
        <v>5548</v>
      </c>
      <c r="S2474" s="155"/>
      <c r="T2474" s="159" t="s">
        <v>75</v>
      </c>
      <c r="U2474" s="90"/>
      <c r="V2474" s="160"/>
    </row>
    <row r="2475" spans="1:22" s="175" customFormat="1" ht="66" hidden="1" customHeight="1" x14ac:dyDescent="0.25">
      <c r="A2475" s="113" t="s">
        <v>662</v>
      </c>
      <c r="B2475" s="90" t="s">
        <v>663</v>
      </c>
      <c r="C2475" s="155" t="s">
        <v>5480</v>
      </c>
      <c r="D2475" s="155" t="s">
        <v>5546</v>
      </c>
      <c r="E2475" s="157" t="s">
        <v>605</v>
      </c>
      <c r="F2475" s="155" t="s">
        <v>51</v>
      </c>
      <c r="G2475" s="158" t="s">
        <v>703</v>
      </c>
      <c r="H2475" s="155" t="s">
        <v>5526</v>
      </c>
      <c r="I2475" s="158">
        <v>1</v>
      </c>
      <c r="J2475" s="155" t="s">
        <v>72</v>
      </c>
      <c r="K2475" s="158" t="s">
        <v>55</v>
      </c>
      <c r="L2475" s="190">
        <v>44713</v>
      </c>
      <c r="M2475" s="190">
        <f t="shared" si="35"/>
        <v>44742</v>
      </c>
      <c r="N2475" s="190">
        <v>44729</v>
      </c>
      <c r="O2475" s="190">
        <v>44730</v>
      </c>
      <c r="P2475" s="211" t="s">
        <v>5547</v>
      </c>
      <c r="Q2475" s="157"/>
      <c r="R2475" s="155" t="s">
        <v>5548</v>
      </c>
      <c r="S2475" s="155"/>
      <c r="T2475" s="159" t="s">
        <v>75</v>
      </c>
      <c r="U2475" s="90"/>
      <c r="V2475" s="160"/>
    </row>
    <row r="2476" spans="1:22" s="175" customFormat="1" ht="66" hidden="1" customHeight="1" x14ac:dyDescent="0.25">
      <c r="A2476" s="113" t="s">
        <v>662</v>
      </c>
      <c r="B2476" s="155" t="s">
        <v>928</v>
      </c>
      <c r="C2476" s="155" t="s">
        <v>5480</v>
      </c>
      <c r="D2476" s="155" t="s">
        <v>5549</v>
      </c>
      <c r="E2476" s="157" t="s">
        <v>605</v>
      </c>
      <c r="F2476" s="155" t="s">
        <v>5550</v>
      </c>
      <c r="G2476" s="158" t="s">
        <v>172</v>
      </c>
      <c r="H2476" s="155"/>
      <c r="I2476" s="158">
        <v>1</v>
      </c>
      <c r="J2476" s="155" t="s">
        <v>72</v>
      </c>
      <c r="K2476" s="158" t="s">
        <v>55</v>
      </c>
      <c r="L2476" s="190">
        <v>44452</v>
      </c>
      <c r="M2476" s="190">
        <v>44507</v>
      </c>
      <c r="N2476" s="190">
        <v>44498</v>
      </c>
      <c r="O2476" s="190">
        <v>44522</v>
      </c>
      <c r="P2476" s="211" t="s">
        <v>981</v>
      </c>
      <c r="Q2476" s="157"/>
      <c r="R2476" s="155" t="s">
        <v>5551</v>
      </c>
      <c r="S2476" s="155"/>
      <c r="T2476" s="159" t="s">
        <v>75</v>
      </c>
      <c r="U2476" s="155"/>
      <c r="V2476" s="160"/>
    </row>
    <row r="2477" spans="1:22" s="175" customFormat="1" ht="66" hidden="1" customHeight="1" x14ac:dyDescent="0.25">
      <c r="A2477" s="113" t="s">
        <v>662</v>
      </c>
      <c r="B2477" s="155" t="s">
        <v>933</v>
      </c>
      <c r="C2477" s="155" t="s">
        <v>5480</v>
      </c>
      <c r="D2477" s="155" t="s">
        <v>5549</v>
      </c>
      <c r="E2477" s="157" t="s">
        <v>605</v>
      </c>
      <c r="F2477" s="155" t="s">
        <v>5550</v>
      </c>
      <c r="G2477" s="158" t="s">
        <v>172</v>
      </c>
      <c r="H2477" s="155"/>
      <c r="I2477" s="158">
        <v>1</v>
      </c>
      <c r="J2477" s="155" t="s">
        <v>72</v>
      </c>
      <c r="K2477" s="158" t="s">
        <v>55</v>
      </c>
      <c r="L2477" s="190">
        <v>44452</v>
      </c>
      <c r="M2477" s="190">
        <v>44507</v>
      </c>
      <c r="N2477" s="190">
        <v>44467</v>
      </c>
      <c r="O2477" s="190">
        <v>44522</v>
      </c>
      <c r="P2477" s="211" t="s">
        <v>5552</v>
      </c>
      <c r="Q2477" s="157"/>
      <c r="R2477" s="155" t="s">
        <v>5553</v>
      </c>
      <c r="S2477" s="155"/>
      <c r="T2477" s="159" t="s">
        <v>75</v>
      </c>
      <c r="U2477" s="155"/>
      <c r="V2477" s="160"/>
    </row>
    <row r="2478" spans="1:22" s="175" customFormat="1" ht="66" hidden="1" customHeight="1" x14ac:dyDescent="0.25">
      <c r="A2478" s="113" t="s">
        <v>662</v>
      </c>
      <c r="B2478" s="155" t="s">
        <v>936</v>
      </c>
      <c r="C2478" s="155" t="s">
        <v>5480</v>
      </c>
      <c r="D2478" s="155" t="s">
        <v>5549</v>
      </c>
      <c r="E2478" s="157" t="s">
        <v>605</v>
      </c>
      <c r="F2478" s="155" t="s">
        <v>5550</v>
      </c>
      <c r="G2478" s="158" t="s">
        <v>172</v>
      </c>
      <c r="H2478" s="155"/>
      <c r="I2478" s="158">
        <v>1</v>
      </c>
      <c r="J2478" s="155" t="s">
        <v>72</v>
      </c>
      <c r="K2478" s="158" t="s">
        <v>55</v>
      </c>
      <c r="L2478" s="190">
        <v>44452</v>
      </c>
      <c r="M2478" s="190">
        <v>44507</v>
      </c>
      <c r="N2478" s="190">
        <v>44469</v>
      </c>
      <c r="O2478" s="190">
        <v>44522</v>
      </c>
      <c r="P2478" s="211" t="s">
        <v>981</v>
      </c>
      <c r="Q2478" s="157"/>
      <c r="R2478" s="155" t="s">
        <v>5553</v>
      </c>
      <c r="S2478" s="155"/>
      <c r="T2478" s="159" t="s">
        <v>75</v>
      </c>
      <c r="U2478" s="155"/>
      <c r="V2478" s="160"/>
    </row>
    <row r="2479" spans="1:22" s="175" customFormat="1" ht="66" hidden="1" customHeight="1" x14ac:dyDescent="0.25">
      <c r="A2479" s="113" t="s">
        <v>662</v>
      </c>
      <c r="B2479" s="155" t="s">
        <v>939</v>
      </c>
      <c r="C2479" s="155" t="s">
        <v>5480</v>
      </c>
      <c r="D2479" s="155" t="s">
        <v>5549</v>
      </c>
      <c r="E2479" s="157" t="s">
        <v>605</v>
      </c>
      <c r="F2479" s="155" t="s">
        <v>5550</v>
      </c>
      <c r="G2479" s="158" t="s">
        <v>172</v>
      </c>
      <c r="H2479" s="155"/>
      <c r="I2479" s="158">
        <v>1</v>
      </c>
      <c r="J2479" s="155" t="s">
        <v>72</v>
      </c>
      <c r="K2479" s="158" t="s">
        <v>55</v>
      </c>
      <c r="L2479" s="190">
        <v>44452</v>
      </c>
      <c r="M2479" s="190">
        <v>44507</v>
      </c>
      <c r="N2479" s="190">
        <v>44473</v>
      </c>
      <c r="O2479" s="190">
        <v>44522</v>
      </c>
      <c r="P2479" s="211" t="s">
        <v>981</v>
      </c>
      <c r="Q2479" s="157"/>
      <c r="R2479" s="155" t="s">
        <v>5553</v>
      </c>
      <c r="S2479" s="155"/>
      <c r="T2479" s="159" t="s">
        <v>75</v>
      </c>
      <c r="U2479" s="155"/>
      <c r="V2479" s="160"/>
    </row>
    <row r="2480" spans="1:22" s="175" customFormat="1" ht="66" hidden="1" customHeight="1" x14ac:dyDescent="0.25">
      <c r="A2480" s="113" t="s">
        <v>662</v>
      </c>
      <c r="B2480" s="155" t="s">
        <v>941</v>
      </c>
      <c r="C2480" s="155" t="s">
        <v>5480</v>
      </c>
      <c r="D2480" s="155" t="s">
        <v>5549</v>
      </c>
      <c r="E2480" s="157" t="s">
        <v>605</v>
      </c>
      <c r="F2480" s="155" t="s">
        <v>5550</v>
      </c>
      <c r="G2480" s="158" t="s">
        <v>172</v>
      </c>
      <c r="H2480" s="155"/>
      <c r="I2480" s="158">
        <v>1</v>
      </c>
      <c r="J2480" s="155" t="s">
        <v>72</v>
      </c>
      <c r="K2480" s="158" t="s">
        <v>55</v>
      </c>
      <c r="L2480" s="190">
        <v>44452</v>
      </c>
      <c r="M2480" s="190">
        <v>44507</v>
      </c>
      <c r="N2480" s="190">
        <v>44475</v>
      </c>
      <c r="O2480" s="190">
        <v>44522</v>
      </c>
      <c r="P2480" s="211" t="s">
        <v>5554</v>
      </c>
      <c r="Q2480" s="157"/>
      <c r="R2480" s="155" t="s">
        <v>5553</v>
      </c>
      <c r="S2480" s="155"/>
      <c r="T2480" s="159" t="s">
        <v>75</v>
      </c>
      <c r="U2480" s="155"/>
      <c r="V2480" s="160"/>
    </row>
    <row r="2481" spans="1:22" s="175" customFormat="1" ht="66" hidden="1" customHeight="1" x14ac:dyDescent="0.25">
      <c r="A2481" s="113" t="s">
        <v>662</v>
      </c>
      <c r="B2481" s="155" t="s">
        <v>944</v>
      </c>
      <c r="C2481" s="155" t="s">
        <v>5480</v>
      </c>
      <c r="D2481" s="155" t="s">
        <v>5549</v>
      </c>
      <c r="E2481" s="157" t="s">
        <v>605</v>
      </c>
      <c r="F2481" s="155" t="s">
        <v>5550</v>
      </c>
      <c r="G2481" s="158" t="s">
        <v>172</v>
      </c>
      <c r="H2481" s="155"/>
      <c r="I2481" s="158">
        <v>1</v>
      </c>
      <c r="J2481" s="155" t="s">
        <v>72</v>
      </c>
      <c r="K2481" s="158" t="s">
        <v>55</v>
      </c>
      <c r="L2481" s="190">
        <v>44452</v>
      </c>
      <c r="M2481" s="190">
        <v>44507</v>
      </c>
      <c r="N2481" s="190">
        <v>44477</v>
      </c>
      <c r="O2481" s="190">
        <v>44522</v>
      </c>
      <c r="P2481" s="211" t="s">
        <v>5555</v>
      </c>
      <c r="Q2481" s="157"/>
      <c r="R2481" s="155" t="s">
        <v>5553</v>
      </c>
      <c r="S2481" s="155"/>
      <c r="T2481" s="159" t="s">
        <v>75</v>
      </c>
      <c r="U2481" s="155"/>
      <c r="V2481" s="160"/>
    </row>
    <row r="2482" spans="1:22" s="175" customFormat="1" ht="66" hidden="1" customHeight="1" x14ac:dyDescent="0.25">
      <c r="A2482" s="113" t="s">
        <v>662</v>
      </c>
      <c r="B2482" s="155" t="s">
        <v>965</v>
      </c>
      <c r="C2482" s="155" t="s">
        <v>5480</v>
      </c>
      <c r="D2482" s="155" t="s">
        <v>5549</v>
      </c>
      <c r="E2482" s="157" t="s">
        <v>605</v>
      </c>
      <c r="F2482" s="155" t="s">
        <v>5550</v>
      </c>
      <c r="G2482" s="158" t="s">
        <v>172</v>
      </c>
      <c r="H2482" s="155"/>
      <c r="I2482" s="158">
        <v>1</v>
      </c>
      <c r="J2482" s="155" t="s">
        <v>72</v>
      </c>
      <c r="K2482" s="158" t="s">
        <v>55</v>
      </c>
      <c r="L2482" s="190">
        <v>44452</v>
      </c>
      <c r="M2482" s="190">
        <v>44507</v>
      </c>
      <c r="N2482" s="190">
        <v>44481</v>
      </c>
      <c r="O2482" s="190">
        <v>44522</v>
      </c>
      <c r="P2482" s="211" t="s">
        <v>5556</v>
      </c>
      <c r="Q2482" s="157"/>
      <c r="R2482" s="155" t="s">
        <v>5553</v>
      </c>
      <c r="S2482" s="155"/>
      <c r="T2482" s="159" t="s">
        <v>75</v>
      </c>
      <c r="U2482" s="155"/>
      <c r="V2482" s="160"/>
    </row>
    <row r="2483" spans="1:22" s="175" customFormat="1" ht="66" hidden="1" customHeight="1" x14ac:dyDescent="0.25">
      <c r="A2483" s="113" t="s">
        <v>662</v>
      </c>
      <c r="B2483" s="155" t="s">
        <v>946</v>
      </c>
      <c r="C2483" s="155" t="s">
        <v>5480</v>
      </c>
      <c r="D2483" s="155" t="s">
        <v>5549</v>
      </c>
      <c r="E2483" s="157" t="s">
        <v>605</v>
      </c>
      <c r="F2483" s="155" t="s">
        <v>5550</v>
      </c>
      <c r="G2483" s="158" t="s">
        <v>172</v>
      </c>
      <c r="H2483" s="155"/>
      <c r="I2483" s="158">
        <v>1</v>
      </c>
      <c r="J2483" s="155" t="s">
        <v>72</v>
      </c>
      <c r="K2483" s="158" t="s">
        <v>55</v>
      </c>
      <c r="L2483" s="190">
        <v>44452</v>
      </c>
      <c r="M2483" s="190">
        <v>44507</v>
      </c>
      <c r="N2483" s="190">
        <v>44483</v>
      </c>
      <c r="O2483" s="190">
        <v>44522</v>
      </c>
      <c r="P2483" s="211" t="s">
        <v>5557</v>
      </c>
      <c r="Q2483" s="157"/>
      <c r="R2483" s="155" t="s">
        <v>5553</v>
      </c>
      <c r="S2483" s="155"/>
      <c r="T2483" s="159" t="s">
        <v>75</v>
      </c>
      <c r="U2483" s="155"/>
      <c r="V2483" s="160"/>
    </row>
    <row r="2484" spans="1:22" s="175" customFormat="1" ht="66" hidden="1" customHeight="1" x14ac:dyDescent="0.25">
      <c r="A2484" s="113" t="s">
        <v>662</v>
      </c>
      <c r="B2484" s="155" t="s">
        <v>971</v>
      </c>
      <c r="C2484" s="155" t="s">
        <v>5480</v>
      </c>
      <c r="D2484" s="155" t="s">
        <v>5549</v>
      </c>
      <c r="E2484" s="157" t="s">
        <v>605</v>
      </c>
      <c r="F2484" s="155" t="s">
        <v>5550</v>
      </c>
      <c r="G2484" s="158" t="s">
        <v>172</v>
      </c>
      <c r="H2484" s="155"/>
      <c r="I2484" s="158">
        <v>1</v>
      </c>
      <c r="J2484" s="155" t="s">
        <v>72</v>
      </c>
      <c r="K2484" s="158" t="s">
        <v>55</v>
      </c>
      <c r="L2484" s="190">
        <v>44452</v>
      </c>
      <c r="M2484" s="190">
        <v>44507</v>
      </c>
      <c r="N2484" s="190">
        <v>44487</v>
      </c>
      <c r="O2484" s="190">
        <v>44522</v>
      </c>
      <c r="P2484" s="211" t="s">
        <v>5558</v>
      </c>
      <c r="Q2484" s="157"/>
      <c r="R2484" s="155" t="s">
        <v>5553</v>
      </c>
      <c r="S2484" s="155"/>
      <c r="T2484" s="159" t="s">
        <v>75</v>
      </c>
      <c r="U2484" s="155"/>
      <c r="V2484" s="160"/>
    </row>
    <row r="2485" spans="1:22" s="175" customFormat="1" ht="66" hidden="1" customHeight="1" x14ac:dyDescent="0.25">
      <c r="A2485" s="113" t="s">
        <v>662</v>
      </c>
      <c r="B2485" s="155" t="s">
        <v>948</v>
      </c>
      <c r="C2485" s="155" t="s">
        <v>5480</v>
      </c>
      <c r="D2485" s="155" t="s">
        <v>5549</v>
      </c>
      <c r="E2485" s="157" t="s">
        <v>605</v>
      </c>
      <c r="F2485" s="155" t="s">
        <v>5550</v>
      </c>
      <c r="G2485" s="158" t="s">
        <v>172</v>
      </c>
      <c r="H2485" s="155"/>
      <c r="I2485" s="158">
        <v>1</v>
      </c>
      <c r="J2485" s="155" t="s">
        <v>72</v>
      </c>
      <c r="K2485" s="158" t="s">
        <v>55</v>
      </c>
      <c r="L2485" s="190">
        <v>44452</v>
      </c>
      <c r="M2485" s="190">
        <v>44507</v>
      </c>
      <c r="N2485" s="190">
        <v>44489</v>
      </c>
      <c r="O2485" s="190">
        <v>44522</v>
      </c>
      <c r="P2485" s="211" t="s">
        <v>5559</v>
      </c>
      <c r="Q2485" s="157"/>
      <c r="R2485" s="155" t="s">
        <v>5553</v>
      </c>
      <c r="S2485" s="155"/>
      <c r="T2485" s="159" t="s">
        <v>75</v>
      </c>
      <c r="U2485" s="155"/>
      <c r="V2485" s="160"/>
    </row>
    <row r="2486" spans="1:22" s="175" customFormat="1" ht="66" hidden="1" customHeight="1" x14ac:dyDescent="0.25">
      <c r="A2486" s="113" t="s">
        <v>662</v>
      </c>
      <c r="B2486" s="155" t="s">
        <v>951</v>
      </c>
      <c r="C2486" s="155" t="s">
        <v>5480</v>
      </c>
      <c r="D2486" s="155" t="s">
        <v>5549</v>
      </c>
      <c r="E2486" s="157" t="s">
        <v>605</v>
      </c>
      <c r="F2486" s="155" t="s">
        <v>5550</v>
      </c>
      <c r="G2486" s="158" t="s">
        <v>172</v>
      </c>
      <c r="H2486" s="155"/>
      <c r="I2486" s="158">
        <v>1</v>
      </c>
      <c r="J2486" s="155" t="s">
        <v>72</v>
      </c>
      <c r="K2486" s="158" t="s">
        <v>55</v>
      </c>
      <c r="L2486" s="190">
        <v>44409</v>
      </c>
      <c r="M2486" s="190">
        <f>EOMONTH(L2486,0)</f>
        <v>44439</v>
      </c>
      <c r="N2486" s="190">
        <v>44419</v>
      </c>
      <c r="O2486" s="190">
        <v>44420</v>
      </c>
      <c r="P2486" s="211" t="s">
        <v>5560</v>
      </c>
      <c r="Q2486" s="157"/>
      <c r="R2486" s="155" t="s">
        <v>5561</v>
      </c>
      <c r="S2486" s="155"/>
      <c r="T2486" s="159" t="s">
        <v>75</v>
      </c>
      <c r="U2486" s="155"/>
      <c r="V2486" s="160"/>
    </row>
    <row r="2487" spans="1:22" s="175" customFormat="1" ht="66" hidden="1" customHeight="1" x14ac:dyDescent="0.25">
      <c r="A2487" s="113" t="s">
        <v>662</v>
      </c>
      <c r="B2487" s="155" t="s">
        <v>953</v>
      </c>
      <c r="C2487" s="155" t="s">
        <v>5480</v>
      </c>
      <c r="D2487" s="155" t="s">
        <v>5549</v>
      </c>
      <c r="E2487" s="157" t="s">
        <v>605</v>
      </c>
      <c r="F2487" s="155" t="s">
        <v>5550</v>
      </c>
      <c r="G2487" s="158" t="s">
        <v>172</v>
      </c>
      <c r="H2487" s="155"/>
      <c r="I2487" s="158">
        <v>1</v>
      </c>
      <c r="J2487" s="155" t="s">
        <v>72</v>
      </c>
      <c r="K2487" s="158" t="s">
        <v>55</v>
      </c>
      <c r="L2487" s="190">
        <v>44452</v>
      </c>
      <c r="M2487" s="190">
        <v>44507</v>
      </c>
      <c r="N2487" s="190">
        <v>44491</v>
      </c>
      <c r="O2487" s="190">
        <v>44522</v>
      </c>
      <c r="P2487" s="211" t="s">
        <v>5557</v>
      </c>
      <c r="Q2487" s="157"/>
      <c r="R2487" s="155" t="s">
        <v>5561</v>
      </c>
      <c r="S2487" s="155"/>
      <c r="T2487" s="159" t="s">
        <v>75</v>
      </c>
      <c r="U2487" s="155"/>
      <c r="V2487" s="160"/>
    </row>
    <row r="2488" spans="1:22" s="175" customFormat="1" ht="66" hidden="1" customHeight="1" x14ac:dyDescent="0.25">
      <c r="A2488" s="113" t="s">
        <v>662</v>
      </c>
      <c r="B2488" s="155" t="s">
        <v>955</v>
      </c>
      <c r="C2488" s="155" t="s">
        <v>5480</v>
      </c>
      <c r="D2488" s="155" t="s">
        <v>5549</v>
      </c>
      <c r="E2488" s="157" t="s">
        <v>605</v>
      </c>
      <c r="F2488" s="155" t="s">
        <v>5550</v>
      </c>
      <c r="G2488" s="158" t="s">
        <v>172</v>
      </c>
      <c r="H2488" s="155"/>
      <c r="I2488" s="158">
        <v>1</v>
      </c>
      <c r="J2488" s="155" t="s">
        <v>72</v>
      </c>
      <c r="K2488" s="158" t="s">
        <v>55</v>
      </c>
      <c r="L2488" s="190">
        <v>44452</v>
      </c>
      <c r="M2488" s="190">
        <v>44507</v>
      </c>
      <c r="N2488" s="190">
        <v>44495</v>
      </c>
      <c r="O2488" s="190">
        <v>44522</v>
      </c>
      <c r="P2488" s="211" t="s">
        <v>5557</v>
      </c>
      <c r="Q2488" s="157"/>
      <c r="R2488" s="155" t="s">
        <v>5561</v>
      </c>
      <c r="S2488" s="155"/>
      <c r="T2488" s="159" t="s">
        <v>75</v>
      </c>
      <c r="U2488" s="155"/>
      <c r="V2488" s="160"/>
    </row>
    <row r="2489" spans="1:22" s="175" customFormat="1" ht="66" hidden="1" customHeight="1" x14ac:dyDescent="0.25">
      <c r="A2489" s="113" t="s">
        <v>662</v>
      </c>
      <c r="B2489" s="155" t="s">
        <v>928</v>
      </c>
      <c r="C2489" s="155" t="s">
        <v>5480</v>
      </c>
      <c r="D2489" s="155" t="s">
        <v>5562</v>
      </c>
      <c r="E2489" s="157" t="s">
        <v>605</v>
      </c>
      <c r="F2489" s="155" t="s">
        <v>959</v>
      </c>
      <c r="G2489" s="158" t="s">
        <v>172</v>
      </c>
      <c r="H2489" s="155"/>
      <c r="I2489" s="158">
        <v>1</v>
      </c>
      <c r="J2489" s="155" t="s">
        <v>72</v>
      </c>
      <c r="K2489" s="158" t="s">
        <v>55</v>
      </c>
      <c r="L2489" s="190">
        <v>44531</v>
      </c>
      <c r="M2489" s="190">
        <v>44592</v>
      </c>
      <c r="N2489" s="190">
        <v>44544</v>
      </c>
      <c r="O2489" s="190">
        <v>44567</v>
      </c>
      <c r="P2489" s="211" t="s">
        <v>5560</v>
      </c>
      <c r="Q2489" s="157"/>
      <c r="R2489" s="155" t="s">
        <v>5563</v>
      </c>
      <c r="S2489" s="155"/>
      <c r="T2489" s="159" t="s">
        <v>75</v>
      </c>
      <c r="U2489" s="155"/>
      <c r="V2489" s="160"/>
    </row>
    <row r="2490" spans="1:22" s="175" customFormat="1" ht="66" hidden="1" customHeight="1" x14ac:dyDescent="0.25">
      <c r="A2490" s="113" t="s">
        <v>662</v>
      </c>
      <c r="B2490" s="155" t="s">
        <v>933</v>
      </c>
      <c r="C2490" s="155" t="s">
        <v>5480</v>
      </c>
      <c r="D2490" s="155" t="s">
        <v>5562</v>
      </c>
      <c r="E2490" s="157" t="s">
        <v>605</v>
      </c>
      <c r="F2490" s="155" t="s">
        <v>5564</v>
      </c>
      <c r="G2490" s="158" t="s">
        <v>172</v>
      </c>
      <c r="H2490" s="155"/>
      <c r="I2490" s="158">
        <v>1</v>
      </c>
      <c r="J2490" s="155" t="s">
        <v>72</v>
      </c>
      <c r="K2490" s="158" t="s">
        <v>55</v>
      </c>
      <c r="L2490" s="190">
        <v>44531</v>
      </c>
      <c r="M2490" s="190">
        <v>44592</v>
      </c>
      <c r="N2490" s="190">
        <v>44537</v>
      </c>
      <c r="O2490" s="190">
        <v>44567</v>
      </c>
      <c r="P2490" s="211" t="s">
        <v>5565</v>
      </c>
      <c r="Q2490" s="157"/>
      <c r="R2490" s="155" t="s">
        <v>5566</v>
      </c>
      <c r="S2490" s="155"/>
      <c r="T2490" s="159" t="s">
        <v>75</v>
      </c>
      <c r="U2490" s="155"/>
      <c r="V2490" s="160"/>
    </row>
    <row r="2491" spans="1:22" s="175" customFormat="1" ht="66" hidden="1" customHeight="1" x14ac:dyDescent="0.25">
      <c r="A2491" s="113" t="s">
        <v>662</v>
      </c>
      <c r="B2491" s="155" t="s">
        <v>936</v>
      </c>
      <c r="C2491" s="155" t="s">
        <v>5480</v>
      </c>
      <c r="D2491" s="155" t="s">
        <v>5562</v>
      </c>
      <c r="E2491" s="157" t="s">
        <v>605</v>
      </c>
      <c r="F2491" s="155" t="s">
        <v>959</v>
      </c>
      <c r="G2491" s="158" t="s">
        <v>172</v>
      </c>
      <c r="H2491" s="155"/>
      <c r="I2491" s="158">
        <v>1</v>
      </c>
      <c r="J2491" s="155" t="s">
        <v>72</v>
      </c>
      <c r="K2491" s="158" t="s">
        <v>55</v>
      </c>
      <c r="L2491" s="190">
        <v>44531</v>
      </c>
      <c r="M2491" s="190">
        <v>44592</v>
      </c>
      <c r="N2491" s="190">
        <v>44553</v>
      </c>
      <c r="O2491" s="190">
        <v>44567</v>
      </c>
      <c r="P2491" s="211" t="s">
        <v>5567</v>
      </c>
      <c r="Q2491" s="157"/>
      <c r="R2491" s="155" t="s">
        <v>5566</v>
      </c>
      <c r="S2491" s="155"/>
      <c r="T2491" s="159" t="s">
        <v>75</v>
      </c>
      <c r="U2491" s="155"/>
      <c r="V2491" s="160"/>
    </row>
    <row r="2492" spans="1:22" s="175" customFormat="1" ht="66" hidden="1" customHeight="1" x14ac:dyDescent="0.25">
      <c r="A2492" s="113" t="s">
        <v>662</v>
      </c>
      <c r="B2492" s="155" t="s">
        <v>939</v>
      </c>
      <c r="C2492" s="155" t="s">
        <v>5480</v>
      </c>
      <c r="D2492" s="155" t="s">
        <v>5562</v>
      </c>
      <c r="E2492" s="157" t="s">
        <v>605</v>
      </c>
      <c r="F2492" s="155" t="s">
        <v>959</v>
      </c>
      <c r="G2492" s="158" t="s">
        <v>172</v>
      </c>
      <c r="H2492" s="155"/>
      <c r="I2492" s="158">
        <v>1</v>
      </c>
      <c r="J2492" s="155" t="s">
        <v>72</v>
      </c>
      <c r="K2492" s="158" t="s">
        <v>55</v>
      </c>
      <c r="L2492" s="190">
        <v>44531</v>
      </c>
      <c r="M2492" s="190">
        <v>44592</v>
      </c>
      <c r="N2492" s="190">
        <v>44536</v>
      </c>
      <c r="O2492" s="190">
        <v>44567</v>
      </c>
      <c r="P2492" s="211" t="s">
        <v>5560</v>
      </c>
      <c r="Q2492" s="157"/>
      <c r="R2492" s="155" t="s">
        <v>5566</v>
      </c>
      <c r="S2492" s="155"/>
      <c r="T2492" s="159" t="s">
        <v>75</v>
      </c>
      <c r="U2492" s="155"/>
      <c r="V2492" s="160"/>
    </row>
    <row r="2493" spans="1:22" s="175" customFormat="1" ht="66" hidden="1" customHeight="1" x14ac:dyDescent="0.25">
      <c r="A2493" s="113" t="s">
        <v>662</v>
      </c>
      <c r="B2493" s="155" t="s">
        <v>941</v>
      </c>
      <c r="C2493" s="155" t="s">
        <v>5480</v>
      </c>
      <c r="D2493" s="155" t="s">
        <v>5562</v>
      </c>
      <c r="E2493" s="157" t="s">
        <v>605</v>
      </c>
      <c r="F2493" s="155" t="s">
        <v>959</v>
      </c>
      <c r="G2493" s="158" t="s">
        <v>172</v>
      </c>
      <c r="H2493" s="155"/>
      <c r="I2493" s="158">
        <v>1</v>
      </c>
      <c r="J2493" s="155" t="s">
        <v>72</v>
      </c>
      <c r="K2493" s="158" t="s">
        <v>55</v>
      </c>
      <c r="L2493" s="190">
        <v>44531</v>
      </c>
      <c r="M2493" s="190">
        <v>44592</v>
      </c>
      <c r="N2493" s="190">
        <v>44566</v>
      </c>
      <c r="O2493" s="190">
        <v>44567</v>
      </c>
      <c r="P2493" s="211" t="s">
        <v>5560</v>
      </c>
      <c r="Q2493" s="157"/>
      <c r="R2493" s="155" t="s">
        <v>5568</v>
      </c>
      <c r="S2493" s="155"/>
      <c r="T2493" s="159" t="s">
        <v>75</v>
      </c>
      <c r="U2493" s="155"/>
      <c r="V2493" s="160"/>
    </row>
    <row r="2494" spans="1:22" s="175" customFormat="1" ht="66" hidden="1" customHeight="1" x14ac:dyDescent="0.25">
      <c r="A2494" s="113" t="s">
        <v>662</v>
      </c>
      <c r="B2494" s="155" t="s">
        <v>944</v>
      </c>
      <c r="C2494" s="155" t="s">
        <v>5480</v>
      </c>
      <c r="D2494" s="155" t="s">
        <v>5562</v>
      </c>
      <c r="E2494" s="157" t="s">
        <v>605</v>
      </c>
      <c r="F2494" s="155" t="s">
        <v>959</v>
      </c>
      <c r="G2494" s="158" t="s">
        <v>172</v>
      </c>
      <c r="H2494" s="155"/>
      <c r="I2494" s="158">
        <v>1</v>
      </c>
      <c r="J2494" s="155" t="s">
        <v>72</v>
      </c>
      <c r="K2494" s="158" t="s">
        <v>55</v>
      </c>
      <c r="L2494" s="190">
        <v>44531</v>
      </c>
      <c r="M2494" s="190">
        <v>44592</v>
      </c>
      <c r="N2494" s="190">
        <v>44538</v>
      </c>
      <c r="O2494" s="190">
        <v>44567</v>
      </c>
      <c r="P2494" s="211" t="s">
        <v>5569</v>
      </c>
      <c r="Q2494" s="157"/>
      <c r="R2494" s="155" t="s">
        <v>5566</v>
      </c>
      <c r="S2494" s="155"/>
      <c r="T2494" s="159" t="s">
        <v>75</v>
      </c>
      <c r="U2494" s="155"/>
      <c r="V2494" s="160"/>
    </row>
    <row r="2495" spans="1:22" s="175" customFormat="1" ht="66" hidden="1" customHeight="1" x14ac:dyDescent="0.25">
      <c r="A2495" s="113" t="s">
        <v>662</v>
      </c>
      <c r="B2495" s="155" t="s">
        <v>965</v>
      </c>
      <c r="C2495" s="155" t="s">
        <v>5480</v>
      </c>
      <c r="D2495" s="155" t="s">
        <v>5562</v>
      </c>
      <c r="E2495" s="157" t="s">
        <v>605</v>
      </c>
      <c r="F2495" s="155" t="s">
        <v>959</v>
      </c>
      <c r="G2495" s="158" t="s">
        <v>172</v>
      </c>
      <c r="H2495" s="155"/>
      <c r="I2495" s="158">
        <v>1</v>
      </c>
      <c r="J2495" s="155" t="s">
        <v>72</v>
      </c>
      <c r="K2495" s="158" t="s">
        <v>55</v>
      </c>
      <c r="L2495" s="190">
        <v>44531</v>
      </c>
      <c r="M2495" s="190">
        <v>44592</v>
      </c>
      <c r="N2495" s="190">
        <v>44552</v>
      </c>
      <c r="O2495" s="190">
        <v>44567</v>
      </c>
      <c r="P2495" s="211" t="s">
        <v>5570</v>
      </c>
      <c r="Q2495" s="157"/>
      <c r="R2495" s="155" t="s">
        <v>5566</v>
      </c>
      <c r="S2495" s="155"/>
      <c r="T2495" s="159" t="s">
        <v>75</v>
      </c>
      <c r="U2495" s="155"/>
      <c r="V2495" s="160"/>
    </row>
    <row r="2496" spans="1:22" s="175" customFormat="1" ht="66" hidden="1" customHeight="1" x14ac:dyDescent="0.25">
      <c r="A2496" s="113" t="s">
        <v>662</v>
      </c>
      <c r="B2496" s="155" t="s">
        <v>946</v>
      </c>
      <c r="C2496" s="155" t="s">
        <v>5480</v>
      </c>
      <c r="D2496" s="155" t="s">
        <v>5562</v>
      </c>
      <c r="E2496" s="157" t="s">
        <v>605</v>
      </c>
      <c r="F2496" s="155" t="s">
        <v>959</v>
      </c>
      <c r="G2496" s="158" t="s">
        <v>172</v>
      </c>
      <c r="H2496" s="155"/>
      <c r="I2496" s="158">
        <v>1</v>
      </c>
      <c r="J2496" s="155" t="s">
        <v>72</v>
      </c>
      <c r="K2496" s="158" t="s">
        <v>55</v>
      </c>
      <c r="L2496" s="190">
        <v>44531</v>
      </c>
      <c r="M2496" s="190">
        <v>44592</v>
      </c>
      <c r="N2496" s="190">
        <v>44545</v>
      </c>
      <c r="O2496" s="190">
        <v>44567</v>
      </c>
      <c r="P2496" s="211" t="s">
        <v>937</v>
      </c>
      <c r="Q2496" s="157"/>
      <c r="R2496" s="155" t="s">
        <v>5571</v>
      </c>
      <c r="S2496" s="155"/>
      <c r="T2496" s="159" t="s">
        <v>75</v>
      </c>
      <c r="U2496" s="155"/>
      <c r="V2496" s="160"/>
    </row>
    <row r="2497" spans="1:22" s="175" customFormat="1" ht="66" hidden="1" customHeight="1" x14ac:dyDescent="0.25">
      <c r="A2497" s="113" t="s">
        <v>662</v>
      </c>
      <c r="B2497" s="155" t="s">
        <v>971</v>
      </c>
      <c r="C2497" s="155" t="s">
        <v>5480</v>
      </c>
      <c r="D2497" s="155" t="s">
        <v>5562</v>
      </c>
      <c r="E2497" s="157" t="s">
        <v>605</v>
      </c>
      <c r="F2497" s="155" t="s">
        <v>959</v>
      </c>
      <c r="G2497" s="158" t="s">
        <v>172</v>
      </c>
      <c r="H2497" s="155"/>
      <c r="I2497" s="158">
        <v>1</v>
      </c>
      <c r="J2497" s="155" t="s">
        <v>72</v>
      </c>
      <c r="K2497" s="158" t="s">
        <v>55</v>
      </c>
      <c r="L2497" s="190">
        <v>44531</v>
      </c>
      <c r="M2497" s="190">
        <v>44592</v>
      </c>
      <c r="N2497" s="190">
        <v>44540</v>
      </c>
      <c r="O2497" s="190">
        <v>44567</v>
      </c>
      <c r="P2497" s="211" t="s">
        <v>5572</v>
      </c>
      <c r="Q2497" s="157"/>
      <c r="R2497" s="155" t="s">
        <v>5571</v>
      </c>
      <c r="S2497" s="155"/>
      <c r="T2497" s="159" t="s">
        <v>75</v>
      </c>
      <c r="U2497" s="155"/>
      <c r="V2497" s="160"/>
    </row>
    <row r="2498" spans="1:22" s="175" customFormat="1" ht="66" hidden="1" customHeight="1" x14ac:dyDescent="0.25">
      <c r="A2498" s="113" t="s">
        <v>662</v>
      </c>
      <c r="B2498" s="155" t="s">
        <v>948</v>
      </c>
      <c r="C2498" s="155" t="s">
        <v>5480</v>
      </c>
      <c r="D2498" s="155" t="s">
        <v>5562</v>
      </c>
      <c r="E2498" s="157" t="s">
        <v>605</v>
      </c>
      <c r="F2498" s="155" t="s">
        <v>959</v>
      </c>
      <c r="G2498" s="158" t="s">
        <v>172</v>
      </c>
      <c r="H2498" s="155"/>
      <c r="I2498" s="158">
        <v>1</v>
      </c>
      <c r="J2498" s="155" t="s">
        <v>72</v>
      </c>
      <c r="K2498" s="158" t="s">
        <v>55</v>
      </c>
      <c r="L2498" s="190">
        <v>44531</v>
      </c>
      <c r="M2498" s="190">
        <v>44592</v>
      </c>
      <c r="N2498" s="190">
        <v>44546</v>
      </c>
      <c r="O2498" s="190">
        <v>44567</v>
      </c>
      <c r="P2498" s="211" t="s">
        <v>5560</v>
      </c>
      <c r="Q2498" s="157"/>
      <c r="R2498" s="155" t="s">
        <v>5571</v>
      </c>
      <c r="S2498" s="155"/>
      <c r="T2498" s="159" t="s">
        <v>75</v>
      </c>
      <c r="U2498" s="155"/>
      <c r="V2498" s="160"/>
    </row>
    <row r="2499" spans="1:22" s="175" customFormat="1" ht="66" hidden="1" customHeight="1" x14ac:dyDescent="0.25">
      <c r="A2499" s="113" t="s">
        <v>662</v>
      </c>
      <c r="B2499" s="155" t="s">
        <v>951</v>
      </c>
      <c r="C2499" s="155" t="s">
        <v>5480</v>
      </c>
      <c r="D2499" s="155" t="s">
        <v>5562</v>
      </c>
      <c r="E2499" s="157" t="s">
        <v>605</v>
      </c>
      <c r="F2499" s="155" t="s">
        <v>959</v>
      </c>
      <c r="G2499" s="158" t="s">
        <v>172</v>
      </c>
      <c r="H2499" s="155"/>
      <c r="I2499" s="158">
        <v>1</v>
      </c>
      <c r="J2499" s="155" t="s">
        <v>72</v>
      </c>
      <c r="K2499" s="158" t="s">
        <v>55</v>
      </c>
      <c r="L2499" s="190">
        <v>44531</v>
      </c>
      <c r="M2499" s="190">
        <v>44592</v>
      </c>
      <c r="N2499" s="190">
        <v>44547</v>
      </c>
      <c r="O2499" s="190">
        <v>44567</v>
      </c>
      <c r="P2499" s="211" t="s">
        <v>5560</v>
      </c>
      <c r="Q2499" s="157"/>
      <c r="R2499" s="155" t="s">
        <v>5571</v>
      </c>
      <c r="S2499" s="155"/>
      <c r="T2499" s="159" t="s">
        <v>75</v>
      </c>
      <c r="U2499" s="155"/>
      <c r="V2499" s="160"/>
    </row>
    <row r="2500" spans="1:22" s="175" customFormat="1" ht="66" hidden="1" customHeight="1" x14ac:dyDescent="0.25">
      <c r="A2500" s="113" t="s">
        <v>662</v>
      </c>
      <c r="B2500" s="155" t="s">
        <v>953</v>
      </c>
      <c r="C2500" s="155" t="s">
        <v>5480</v>
      </c>
      <c r="D2500" s="155" t="s">
        <v>5562</v>
      </c>
      <c r="E2500" s="157" t="s">
        <v>605</v>
      </c>
      <c r="F2500" s="155" t="s">
        <v>959</v>
      </c>
      <c r="G2500" s="158" t="s">
        <v>172</v>
      </c>
      <c r="H2500" s="155"/>
      <c r="I2500" s="158">
        <v>1</v>
      </c>
      <c r="J2500" s="155" t="s">
        <v>72</v>
      </c>
      <c r="K2500" s="158" t="s">
        <v>55</v>
      </c>
      <c r="L2500" s="190">
        <v>44531</v>
      </c>
      <c r="M2500" s="190">
        <v>44592</v>
      </c>
      <c r="N2500" s="190">
        <v>44551</v>
      </c>
      <c r="O2500" s="190">
        <v>44567</v>
      </c>
      <c r="P2500" s="211" t="s">
        <v>5560</v>
      </c>
      <c r="Q2500" s="157"/>
      <c r="R2500" s="155" t="s">
        <v>5566</v>
      </c>
      <c r="S2500" s="155"/>
      <c r="T2500" s="159" t="s">
        <v>75</v>
      </c>
      <c r="U2500" s="155"/>
      <c r="V2500" s="160"/>
    </row>
    <row r="2501" spans="1:22" s="175" customFormat="1" ht="66" hidden="1" customHeight="1" x14ac:dyDescent="0.25">
      <c r="A2501" s="113" t="s">
        <v>662</v>
      </c>
      <c r="B2501" s="155" t="s">
        <v>955</v>
      </c>
      <c r="C2501" s="155" t="s">
        <v>5480</v>
      </c>
      <c r="D2501" s="155" t="s">
        <v>5562</v>
      </c>
      <c r="E2501" s="157" t="s">
        <v>605</v>
      </c>
      <c r="F2501" s="155" t="s">
        <v>959</v>
      </c>
      <c r="G2501" s="158" t="s">
        <v>172</v>
      </c>
      <c r="H2501" s="155"/>
      <c r="I2501" s="158">
        <v>1</v>
      </c>
      <c r="J2501" s="155" t="s">
        <v>72</v>
      </c>
      <c r="K2501" s="158" t="s">
        <v>55</v>
      </c>
      <c r="L2501" s="190">
        <v>44531</v>
      </c>
      <c r="M2501" s="190">
        <v>44592</v>
      </c>
      <c r="N2501" s="190">
        <v>44550</v>
      </c>
      <c r="O2501" s="190">
        <v>44567</v>
      </c>
      <c r="P2501" s="211" t="s">
        <v>5573</v>
      </c>
      <c r="Q2501" s="157"/>
      <c r="R2501" s="155" t="s">
        <v>5566</v>
      </c>
      <c r="S2501" s="155"/>
      <c r="T2501" s="159" t="s">
        <v>75</v>
      </c>
      <c r="U2501" s="155"/>
      <c r="V2501" s="160"/>
    </row>
    <row r="2502" spans="1:22" s="175" customFormat="1" ht="66" hidden="1" customHeight="1" x14ac:dyDescent="0.25">
      <c r="A2502" s="113" t="s">
        <v>662</v>
      </c>
      <c r="B2502" s="155" t="s">
        <v>928</v>
      </c>
      <c r="C2502" s="155" t="s">
        <v>5480</v>
      </c>
      <c r="D2502" s="155" t="s">
        <v>5574</v>
      </c>
      <c r="E2502" s="157" t="s">
        <v>605</v>
      </c>
      <c r="F2502" s="155" t="s">
        <v>913</v>
      </c>
      <c r="G2502" s="158" t="s">
        <v>172</v>
      </c>
      <c r="H2502" s="155"/>
      <c r="I2502" s="158">
        <v>1</v>
      </c>
      <c r="J2502" s="155" t="s">
        <v>72</v>
      </c>
      <c r="K2502" s="158" t="s">
        <v>55</v>
      </c>
      <c r="L2502" s="190">
        <v>44593</v>
      </c>
      <c r="M2502" s="190">
        <v>44681</v>
      </c>
      <c r="N2502" s="190">
        <v>44631</v>
      </c>
      <c r="O2502" s="190">
        <v>44665</v>
      </c>
      <c r="P2502" s="211" t="s">
        <v>5575</v>
      </c>
      <c r="Q2502" s="157"/>
      <c r="R2502" s="155" t="s">
        <v>5576</v>
      </c>
      <c r="S2502" s="155"/>
      <c r="T2502" s="159" t="s">
        <v>75</v>
      </c>
      <c r="U2502" s="155"/>
      <c r="V2502" s="160"/>
    </row>
    <row r="2503" spans="1:22" s="175" customFormat="1" ht="66" hidden="1" customHeight="1" x14ac:dyDescent="0.25">
      <c r="A2503" s="113" t="s">
        <v>662</v>
      </c>
      <c r="B2503" s="155" t="s">
        <v>933</v>
      </c>
      <c r="C2503" s="155" t="s">
        <v>5480</v>
      </c>
      <c r="D2503" s="155" t="s">
        <v>5574</v>
      </c>
      <c r="E2503" s="157" t="s">
        <v>605</v>
      </c>
      <c r="F2503" s="155" t="s">
        <v>913</v>
      </c>
      <c r="G2503" s="158" t="s">
        <v>172</v>
      </c>
      <c r="H2503" s="155"/>
      <c r="I2503" s="158">
        <v>1</v>
      </c>
      <c r="J2503" s="155" t="s">
        <v>72</v>
      </c>
      <c r="K2503" s="158" t="s">
        <v>55</v>
      </c>
      <c r="L2503" s="190">
        <v>44593</v>
      </c>
      <c r="M2503" s="190">
        <v>44681</v>
      </c>
      <c r="N2503" s="190">
        <v>44614</v>
      </c>
      <c r="O2503" s="190">
        <v>44665</v>
      </c>
      <c r="P2503" s="211" t="s">
        <v>5577</v>
      </c>
      <c r="Q2503" s="157"/>
      <c r="R2503" s="155" t="s">
        <v>5578</v>
      </c>
      <c r="S2503" s="155"/>
      <c r="T2503" s="159" t="s">
        <v>75</v>
      </c>
      <c r="U2503" s="155"/>
      <c r="V2503" s="160"/>
    </row>
    <row r="2504" spans="1:22" s="175" customFormat="1" ht="66" hidden="1" customHeight="1" x14ac:dyDescent="0.25">
      <c r="A2504" s="113" t="s">
        <v>662</v>
      </c>
      <c r="B2504" s="155" t="s">
        <v>936</v>
      </c>
      <c r="C2504" s="155" t="s">
        <v>5480</v>
      </c>
      <c r="D2504" s="155" t="s">
        <v>5574</v>
      </c>
      <c r="E2504" s="157" t="s">
        <v>605</v>
      </c>
      <c r="F2504" s="155" t="s">
        <v>913</v>
      </c>
      <c r="G2504" s="158" t="s">
        <v>172</v>
      </c>
      <c r="H2504" s="155"/>
      <c r="I2504" s="158">
        <v>1</v>
      </c>
      <c r="J2504" s="155" t="s">
        <v>72</v>
      </c>
      <c r="K2504" s="158" t="s">
        <v>55</v>
      </c>
      <c r="L2504" s="190">
        <v>44593</v>
      </c>
      <c r="M2504" s="190">
        <v>44681</v>
      </c>
      <c r="N2504" s="190">
        <v>44615</v>
      </c>
      <c r="O2504" s="190">
        <v>44665</v>
      </c>
      <c r="P2504" s="211" t="s">
        <v>5560</v>
      </c>
      <c r="Q2504" s="157"/>
      <c r="R2504" s="155" t="s">
        <v>5579</v>
      </c>
      <c r="S2504" s="155"/>
      <c r="T2504" s="159" t="s">
        <v>75</v>
      </c>
      <c r="U2504" s="155"/>
      <c r="V2504" s="160"/>
    </row>
    <row r="2505" spans="1:22" s="175" customFormat="1" ht="66" hidden="1" customHeight="1" x14ac:dyDescent="0.25">
      <c r="A2505" s="113" t="s">
        <v>662</v>
      </c>
      <c r="B2505" s="155" t="s">
        <v>939</v>
      </c>
      <c r="C2505" s="155" t="s">
        <v>5480</v>
      </c>
      <c r="D2505" s="155" t="s">
        <v>5574</v>
      </c>
      <c r="E2505" s="157" t="s">
        <v>605</v>
      </c>
      <c r="F2505" s="155" t="s">
        <v>913</v>
      </c>
      <c r="G2505" s="158" t="s">
        <v>172</v>
      </c>
      <c r="H2505" s="155"/>
      <c r="I2505" s="158">
        <v>1</v>
      </c>
      <c r="J2505" s="155" t="s">
        <v>72</v>
      </c>
      <c r="K2505" s="158" t="s">
        <v>55</v>
      </c>
      <c r="L2505" s="190">
        <v>44593</v>
      </c>
      <c r="M2505" s="190">
        <v>44681</v>
      </c>
      <c r="N2505" s="190">
        <v>44617</v>
      </c>
      <c r="O2505" s="190">
        <v>44665</v>
      </c>
      <c r="P2505" s="211" t="s">
        <v>5560</v>
      </c>
      <c r="Q2505" s="157"/>
      <c r="R2505" s="155" t="s">
        <v>5579</v>
      </c>
      <c r="S2505" s="155"/>
      <c r="T2505" s="159" t="s">
        <v>75</v>
      </c>
      <c r="U2505" s="155"/>
      <c r="V2505" s="160"/>
    </row>
    <row r="2506" spans="1:22" s="175" customFormat="1" ht="66" hidden="1" customHeight="1" x14ac:dyDescent="0.25">
      <c r="A2506" s="113" t="s">
        <v>662</v>
      </c>
      <c r="B2506" s="155" t="s">
        <v>941</v>
      </c>
      <c r="C2506" s="155" t="s">
        <v>5480</v>
      </c>
      <c r="D2506" s="155" t="s">
        <v>5574</v>
      </c>
      <c r="E2506" s="157" t="s">
        <v>605</v>
      </c>
      <c r="F2506" s="155" t="s">
        <v>913</v>
      </c>
      <c r="G2506" s="158" t="s">
        <v>172</v>
      </c>
      <c r="H2506" s="155"/>
      <c r="I2506" s="158">
        <v>1</v>
      </c>
      <c r="J2506" s="155" t="s">
        <v>72</v>
      </c>
      <c r="K2506" s="158" t="s">
        <v>55</v>
      </c>
      <c r="L2506" s="190">
        <v>44593</v>
      </c>
      <c r="M2506" s="190">
        <v>44681</v>
      </c>
      <c r="N2506" s="190">
        <v>44656</v>
      </c>
      <c r="O2506" s="190">
        <v>44665</v>
      </c>
      <c r="P2506" s="211" t="s">
        <v>5560</v>
      </c>
      <c r="Q2506" s="157"/>
      <c r="R2506" s="155" t="s">
        <v>5580</v>
      </c>
      <c r="S2506" s="155"/>
      <c r="T2506" s="159" t="s">
        <v>75</v>
      </c>
      <c r="U2506" s="155"/>
      <c r="V2506" s="160"/>
    </row>
    <row r="2507" spans="1:22" s="175" customFormat="1" ht="66" hidden="1" customHeight="1" x14ac:dyDescent="0.25">
      <c r="A2507" s="113" t="s">
        <v>662</v>
      </c>
      <c r="B2507" s="155" t="s">
        <v>944</v>
      </c>
      <c r="C2507" s="155" t="s">
        <v>5480</v>
      </c>
      <c r="D2507" s="155" t="s">
        <v>5574</v>
      </c>
      <c r="E2507" s="157" t="s">
        <v>605</v>
      </c>
      <c r="F2507" s="155" t="s">
        <v>913</v>
      </c>
      <c r="G2507" s="158" t="s">
        <v>172</v>
      </c>
      <c r="H2507" s="155"/>
      <c r="I2507" s="158">
        <v>1</v>
      </c>
      <c r="J2507" s="155" t="s">
        <v>72</v>
      </c>
      <c r="K2507" s="158" t="s">
        <v>55</v>
      </c>
      <c r="L2507" s="190">
        <v>44593</v>
      </c>
      <c r="M2507" s="190">
        <v>44681</v>
      </c>
      <c r="N2507" s="190">
        <v>44635</v>
      </c>
      <c r="O2507" s="190">
        <v>44665</v>
      </c>
      <c r="P2507" s="211" t="s">
        <v>5560</v>
      </c>
      <c r="Q2507" s="157"/>
      <c r="R2507" s="155" t="s">
        <v>5581</v>
      </c>
      <c r="S2507" s="155"/>
      <c r="T2507" s="159" t="s">
        <v>75</v>
      </c>
      <c r="U2507" s="155"/>
      <c r="V2507" s="160"/>
    </row>
    <row r="2508" spans="1:22" s="175" customFormat="1" ht="66" hidden="1" customHeight="1" x14ac:dyDescent="0.25">
      <c r="A2508" s="113" t="s">
        <v>662</v>
      </c>
      <c r="B2508" s="155" t="s">
        <v>965</v>
      </c>
      <c r="C2508" s="155" t="s">
        <v>5480</v>
      </c>
      <c r="D2508" s="155" t="s">
        <v>5574</v>
      </c>
      <c r="E2508" s="157" t="s">
        <v>605</v>
      </c>
      <c r="F2508" s="155" t="s">
        <v>913</v>
      </c>
      <c r="G2508" s="158" t="s">
        <v>172</v>
      </c>
      <c r="H2508" s="155"/>
      <c r="I2508" s="158">
        <v>1</v>
      </c>
      <c r="J2508" s="155" t="s">
        <v>72</v>
      </c>
      <c r="K2508" s="158" t="s">
        <v>55</v>
      </c>
      <c r="L2508" s="190">
        <v>44593</v>
      </c>
      <c r="M2508" s="190">
        <v>44681</v>
      </c>
      <c r="N2508" s="190">
        <v>44623</v>
      </c>
      <c r="O2508" s="190">
        <v>44665</v>
      </c>
      <c r="P2508" s="211" t="s">
        <v>5582</v>
      </c>
      <c r="Q2508" s="157"/>
      <c r="R2508" s="155" t="s">
        <v>5583</v>
      </c>
      <c r="S2508" s="155"/>
      <c r="T2508" s="159" t="s">
        <v>75</v>
      </c>
      <c r="U2508" s="155"/>
      <c r="V2508" s="160"/>
    </row>
    <row r="2509" spans="1:22" s="175" customFormat="1" ht="66" hidden="1" customHeight="1" x14ac:dyDescent="0.25">
      <c r="A2509" s="113" t="s">
        <v>662</v>
      </c>
      <c r="B2509" s="155" t="s">
        <v>946</v>
      </c>
      <c r="C2509" s="155" t="s">
        <v>5480</v>
      </c>
      <c r="D2509" s="155" t="s">
        <v>5574</v>
      </c>
      <c r="E2509" s="157" t="s">
        <v>605</v>
      </c>
      <c r="F2509" s="155" t="s">
        <v>913</v>
      </c>
      <c r="G2509" s="158" t="s">
        <v>172</v>
      </c>
      <c r="H2509" s="155"/>
      <c r="I2509" s="158">
        <v>1</v>
      </c>
      <c r="J2509" s="155" t="s">
        <v>72</v>
      </c>
      <c r="K2509" s="158" t="s">
        <v>55</v>
      </c>
      <c r="L2509" s="190">
        <v>44593</v>
      </c>
      <c r="M2509" s="190">
        <v>44681</v>
      </c>
      <c r="N2509" s="190">
        <v>44627</v>
      </c>
      <c r="O2509" s="190">
        <v>44665</v>
      </c>
      <c r="P2509" s="211" t="s">
        <v>5560</v>
      </c>
      <c r="Q2509" s="157"/>
      <c r="R2509" s="155" t="s">
        <v>5584</v>
      </c>
      <c r="S2509" s="155"/>
      <c r="T2509" s="159" t="s">
        <v>75</v>
      </c>
      <c r="U2509" s="155"/>
      <c r="V2509" s="160"/>
    </row>
    <row r="2510" spans="1:22" s="175" customFormat="1" ht="66" hidden="1" customHeight="1" x14ac:dyDescent="0.25">
      <c r="A2510" s="113" t="s">
        <v>662</v>
      </c>
      <c r="B2510" s="155" t="s">
        <v>971</v>
      </c>
      <c r="C2510" s="155" t="s">
        <v>5480</v>
      </c>
      <c r="D2510" s="155" t="s">
        <v>5574</v>
      </c>
      <c r="E2510" s="157" t="s">
        <v>605</v>
      </c>
      <c r="F2510" s="155" t="s">
        <v>913</v>
      </c>
      <c r="G2510" s="158" t="s">
        <v>172</v>
      </c>
      <c r="H2510" s="155"/>
      <c r="I2510" s="158">
        <v>1</v>
      </c>
      <c r="J2510" s="155" t="s">
        <v>72</v>
      </c>
      <c r="K2510" s="158" t="s">
        <v>55</v>
      </c>
      <c r="L2510" s="190">
        <v>44593</v>
      </c>
      <c r="M2510" s="190">
        <v>44681</v>
      </c>
      <c r="N2510" s="190">
        <v>44622</v>
      </c>
      <c r="O2510" s="190">
        <v>44665</v>
      </c>
      <c r="P2510" s="211" t="s">
        <v>5560</v>
      </c>
      <c r="Q2510" s="157"/>
      <c r="R2510" s="155" t="s">
        <v>5585</v>
      </c>
      <c r="S2510" s="155"/>
      <c r="T2510" s="159" t="s">
        <v>75</v>
      </c>
      <c r="U2510" s="155"/>
      <c r="V2510" s="160"/>
    </row>
    <row r="2511" spans="1:22" s="175" customFormat="1" ht="66" hidden="1" customHeight="1" x14ac:dyDescent="0.25">
      <c r="A2511" s="113" t="s">
        <v>662</v>
      </c>
      <c r="B2511" s="155" t="s">
        <v>948</v>
      </c>
      <c r="C2511" s="155" t="s">
        <v>5480</v>
      </c>
      <c r="D2511" s="155" t="s">
        <v>5574</v>
      </c>
      <c r="E2511" s="157" t="s">
        <v>605</v>
      </c>
      <c r="F2511" s="155" t="s">
        <v>913</v>
      </c>
      <c r="G2511" s="158" t="s">
        <v>172</v>
      </c>
      <c r="H2511" s="155"/>
      <c r="I2511" s="158">
        <v>1</v>
      </c>
      <c r="J2511" s="155" t="s">
        <v>72</v>
      </c>
      <c r="K2511" s="158" t="s">
        <v>55</v>
      </c>
      <c r="L2511" s="190">
        <v>44593</v>
      </c>
      <c r="M2511" s="190">
        <v>44681</v>
      </c>
      <c r="N2511" s="190">
        <v>44641</v>
      </c>
      <c r="O2511" s="190">
        <v>44665</v>
      </c>
      <c r="P2511" s="211" t="s">
        <v>5560</v>
      </c>
      <c r="Q2511" s="157"/>
      <c r="R2511" s="155" t="s">
        <v>5586</v>
      </c>
      <c r="S2511" s="155"/>
      <c r="T2511" s="159" t="s">
        <v>75</v>
      </c>
      <c r="U2511" s="155"/>
      <c r="V2511" s="160"/>
    </row>
    <row r="2512" spans="1:22" s="175" customFormat="1" ht="66" hidden="1" customHeight="1" x14ac:dyDescent="0.25">
      <c r="A2512" s="113" t="s">
        <v>662</v>
      </c>
      <c r="B2512" s="155" t="s">
        <v>951</v>
      </c>
      <c r="C2512" s="155" t="s">
        <v>5480</v>
      </c>
      <c r="D2512" s="155" t="s">
        <v>5574</v>
      </c>
      <c r="E2512" s="157" t="s">
        <v>605</v>
      </c>
      <c r="F2512" s="155" t="s">
        <v>913</v>
      </c>
      <c r="G2512" s="158" t="s">
        <v>172</v>
      </c>
      <c r="H2512" s="155"/>
      <c r="I2512" s="158">
        <v>1</v>
      </c>
      <c r="J2512" s="155" t="s">
        <v>72</v>
      </c>
      <c r="K2512" s="158" t="s">
        <v>55</v>
      </c>
      <c r="L2512" s="190">
        <v>44593</v>
      </c>
      <c r="M2512" s="190">
        <v>44681</v>
      </c>
      <c r="N2512" s="190">
        <v>44620</v>
      </c>
      <c r="O2512" s="190">
        <v>44665</v>
      </c>
      <c r="P2512" s="211" t="s">
        <v>5560</v>
      </c>
      <c r="Q2512" s="157"/>
      <c r="R2512" s="155" t="s">
        <v>5583</v>
      </c>
      <c r="S2512" s="155"/>
      <c r="T2512" s="159" t="s">
        <v>75</v>
      </c>
      <c r="U2512" s="155"/>
      <c r="V2512" s="160"/>
    </row>
    <row r="2513" spans="1:22" s="175" customFormat="1" ht="66" hidden="1" customHeight="1" x14ac:dyDescent="0.25">
      <c r="A2513" s="113" t="s">
        <v>662</v>
      </c>
      <c r="B2513" s="155" t="s">
        <v>953</v>
      </c>
      <c r="C2513" s="155" t="s">
        <v>5480</v>
      </c>
      <c r="D2513" s="155" t="s">
        <v>5574</v>
      </c>
      <c r="E2513" s="157" t="s">
        <v>605</v>
      </c>
      <c r="F2513" s="155" t="s">
        <v>913</v>
      </c>
      <c r="G2513" s="158" t="s">
        <v>172</v>
      </c>
      <c r="H2513" s="155"/>
      <c r="I2513" s="158">
        <v>1</v>
      </c>
      <c r="J2513" s="155" t="s">
        <v>72</v>
      </c>
      <c r="K2513" s="158" t="s">
        <v>55</v>
      </c>
      <c r="L2513" s="190">
        <v>44593</v>
      </c>
      <c r="M2513" s="190">
        <v>44681</v>
      </c>
      <c r="N2513" s="190">
        <v>44638</v>
      </c>
      <c r="O2513" s="190">
        <v>44665</v>
      </c>
      <c r="P2513" s="211" t="s">
        <v>5560</v>
      </c>
      <c r="Q2513" s="157"/>
      <c r="R2513" s="155" t="s">
        <v>5587</v>
      </c>
      <c r="S2513" s="155"/>
      <c r="T2513" s="159" t="s">
        <v>75</v>
      </c>
      <c r="U2513" s="155"/>
      <c r="V2513" s="160"/>
    </row>
    <row r="2514" spans="1:22" s="175" customFormat="1" ht="66" hidden="1" customHeight="1" x14ac:dyDescent="0.25">
      <c r="A2514" s="113" t="s">
        <v>662</v>
      </c>
      <c r="B2514" s="155" t="s">
        <v>955</v>
      </c>
      <c r="C2514" s="155" t="s">
        <v>5480</v>
      </c>
      <c r="D2514" s="155" t="s">
        <v>5574</v>
      </c>
      <c r="E2514" s="157" t="s">
        <v>605</v>
      </c>
      <c r="F2514" s="155" t="s">
        <v>913</v>
      </c>
      <c r="G2514" s="158" t="s">
        <v>172</v>
      </c>
      <c r="H2514" s="155"/>
      <c r="I2514" s="158">
        <v>1</v>
      </c>
      <c r="J2514" s="155" t="s">
        <v>72</v>
      </c>
      <c r="K2514" s="158" t="s">
        <v>55</v>
      </c>
      <c r="L2514" s="190">
        <v>44593</v>
      </c>
      <c r="M2514" s="190">
        <v>44681</v>
      </c>
      <c r="N2514" s="190">
        <v>44628</v>
      </c>
      <c r="O2514" s="190">
        <v>44665</v>
      </c>
      <c r="P2514" s="211" t="s">
        <v>5588</v>
      </c>
      <c r="Q2514" s="157"/>
      <c r="R2514" s="155" t="s">
        <v>5576</v>
      </c>
      <c r="S2514" s="155"/>
      <c r="T2514" s="159" t="s">
        <v>75</v>
      </c>
      <c r="U2514" s="155"/>
      <c r="V2514" s="160"/>
    </row>
    <row r="2515" spans="1:22" s="175" customFormat="1" ht="66" hidden="1" customHeight="1" x14ac:dyDescent="0.25">
      <c r="A2515" s="113" t="s">
        <v>662</v>
      </c>
      <c r="B2515" s="155" t="s">
        <v>928</v>
      </c>
      <c r="C2515" s="155" t="s">
        <v>5480</v>
      </c>
      <c r="D2515" s="155" t="s">
        <v>5589</v>
      </c>
      <c r="E2515" s="157" t="s">
        <v>605</v>
      </c>
      <c r="F2515" s="155" t="s">
        <v>959</v>
      </c>
      <c r="G2515" s="158" t="s">
        <v>172</v>
      </c>
      <c r="H2515" s="155"/>
      <c r="I2515" s="158">
        <v>1</v>
      </c>
      <c r="J2515" s="155" t="s">
        <v>72</v>
      </c>
      <c r="K2515" s="158" t="s">
        <v>55</v>
      </c>
      <c r="L2515" s="190">
        <v>44682</v>
      </c>
      <c r="M2515" s="190">
        <v>44742</v>
      </c>
      <c r="N2515" s="190">
        <v>44715</v>
      </c>
      <c r="O2515" s="190">
        <v>44716</v>
      </c>
      <c r="P2515" s="211" t="s">
        <v>5560</v>
      </c>
      <c r="Q2515" s="157"/>
      <c r="R2515" s="155" t="s">
        <v>5590</v>
      </c>
      <c r="S2515" s="155"/>
      <c r="T2515" s="159" t="s">
        <v>75</v>
      </c>
      <c r="U2515" s="155"/>
      <c r="V2515" s="160"/>
    </row>
    <row r="2516" spans="1:22" s="175" customFormat="1" ht="66" hidden="1" customHeight="1" x14ac:dyDescent="0.25">
      <c r="A2516" s="113" t="s">
        <v>662</v>
      </c>
      <c r="B2516" s="155" t="s">
        <v>933</v>
      </c>
      <c r="C2516" s="155" t="s">
        <v>5480</v>
      </c>
      <c r="D2516" s="155" t="s">
        <v>5589</v>
      </c>
      <c r="E2516" s="157" t="s">
        <v>605</v>
      </c>
      <c r="F2516" s="155" t="s">
        <v>959</v>
      </c>
      <c r="G2516" s="158" t="s">
        <v>172</v>
      </c>
      <c r="H2516" s="155"/>
      <c r="I2516" s="158">
        <v>1</v>
      </c>
      <c r="J2516" s="155" t="s">
        <v>72</v>
      </c>
      <c r="K2516" s="158" t="s">
        <v>55</v>
      </c>
      <c r="L2516" s="190">
        <v>44682</v>
      </c>
      <c r="M2516" s="190">
        <v>44742</v>
      </c>
      <c r="N2516" s="190">
        <v>44697</v>
      </c>
      <c r="O2516" s="190">
        <v>44716</v>
      </c>
      <c r="P2516" s="211" t="s">
        <v>5560</v>
      </c>
      <c r="Q2516" s="157"/>
      <c r="R2516" s="155" t="s">
        <v>5591</v>
      </c>
      <c r="S2516" s="155"/>
      <c r="T2516" s="159" t="s">
        <v>75</v>
      </c>
      <c r="U2516" s="155"/>
      <c r="V2516" s="160"/>
    </row>
    <row r="2517" spans="1:22" s="175" customFormat="1" ht="66" hidden="1" customHeight="1" x14ac:dyDescent="0.25">
      <c r="A2517" s="113" t="s">
        <v>662</v>
      </c>
      <c r="B2517" s="155" t="s">
        <v>936</v>
      </c>
      <c r="C2517" s="155" t="s">
        <v>5480</v>
      </c>
      <c r="D2517" s="155" t="s">
        <v>5589</v>
      </c>
      <c r="E2517" s="157" t="s">
        <v>605</v>
      </c>
      <c r="F2517" s="155" t="s">
        <v>959</v>
      </c>
      <c r="G2517" s="158" t="s">
        <v>172</v>
      </c>
      <c r="H2517" s="155"/>
      <c r="I2517" s="158">
        <v>1</v>
      </c>
      <c r="J2517" s="155" t="s">
        <v>72</v>
      </c>
      <c r="K2517" s="158" t="s">
        <v>55</v>
      </c>
      <c r="L2517" s="190">
        <v>44682</v>
      </c>
      <c r="M2517" s="190">
        <v>44742</v>
      </c>
      <c r="N2517" s="190">
        <v>44698</v>
      </c>
      <c r="O2517" s="190">
        <v>44716</v>
      </c>
      <c r="P2517" s="211" t="s">
        <v>5592</v>
      </c>
      <c r="Q2517" s="157"/>
      <c r="R2517" s="155" t="s">
        <v>5591</v>
      </c>
      <c r="S2517" s="155"/>
      <c r="T2517" s="159" t="s">
        <v>75</v>
      </c>
      <c r="U2517" s="155"/>
      <c r="V2517" s="160"/>
    </row>
    <row r="2518" spans="1:22" s="175" customFormat="1" ht="66" hidden="1" customHeight="1" x14ac:dyDescent="0.25">
      <c r="A2518" s="113" t="s">
        <v>662</v>
      </c>
      <c r="B2518" s="155" t="s">
        <v>939</v>
      </c>
      <c r="C2518" s="155" t="s">
        <v>5480</v>
      </c>
      <c r="D2518" s="155" t="s">
        <v>5589</v>
      </c>
      <c r="E2518" s="157" t="s">
        <v>605</v>
      </c>
      <c r="F2518" s="155" t="s">
        <v>959</v>
      </c>
      <c r="G2518" s="158" t="s">
        <v>172</v>
      </c>
      <c r="H2518" s="155"/>
      <c r="I2518" s="158">
        <v>1</v>
      </c>
      <c r="J2518" s="155" t="s">
        <v>72</v>
      </c>
      <c r="K2518" s="158" t="s">
        <v>55</v>
      </c>
      <c r="L2518" s="190">
        <v>44682</v>
      </c>
      <c r="M2518" s="190">
        <v>44742</v>
      </c>
      <c r="N2518" s="190">
        <v>44699</v>
      </c>
      <c r="O2518" s="190">
        <v>44716</v>
      </c>
      <c r="P2518" s="211" t="s">
        <v>5593</v>
      </c>
      <c r="Q2518" s="157"/>
      <c r="R2518" s="155" t="s">
        <v>5591</v>
      </c>
      <c r="S2518" s="155"/>
      <c r="T2518" s="159" t="s">
        <v>75</v>
      </c>
      <c r="U2518" s="155"/>
      <c r="V2518" s="160"/>
    </row>
    <row r="2519" spans="1:22" s="175" customFormat="1" ht="66" hidden="1" customHeight="1" x14ac:dyDescent="0.25">
      <c r="A2519" s="113" t="s">
        <v>662</v>
      </c>
      <c r="B2519" s="155" t="s">
        <v>941</v>
      </c>
      <c r="C2519" s="155" t="s">
        <v>5480</v>
      </c>
      <c r="D2519" s="155" t="s">
        <v>5589</v>
      </c>
      <c r="E2519" s="157" t="s">
        <v>605</v>
      </c>
      <c r="F2519" s="155" t="s">
        <v>959</v>
      </c>
      <c r="G2519" s="158" t="s">
        <v>172</v>
      </c>
      <c r="H2519" s="155"/>
      <c r="I2519" s="158">
        <v>1</v>
      </c>
      <c r="J2519" s="155" t="s">
        <v>72</v>
      </c>
      <c r="K2519" s="158" t="s">
        <v>55</v>
      </c>
      <c r="L2519" s="190">
        <v>44682</v>
      </c>
      <c r="M2519" s="190">
        <v>44742</v>
      </c>
      <c r="N2519" s="190">
        <v>44700</v>
      </c>
      <c r="O2519" s="190">
        <v>44716</v>
      </c>
      <c r="P2519" s="211" t="s">
        <v>5560</v>
      </c>
      <c r="Q2519" s="157"/>
      <c r="R2519" s="155" t="s">
        <v>5591</v>
      </c>
      <c r="S2519" s="155"/>
      <c r="T2519" s="159" t="s">
        <v>75</v>
      </c>
      <c r="U2519" s="155"/>
      <c r="V2519" s="160"/>
    </row>
    <row r="2520" spans="1:22" s="175" customFormat="1" ht="66" hidden="1" customHeight="1" x14ac:dyDescent="0.25">
      <c r="A2520" s="113" t="s">
        <v>662</v>
      </c>
      <c r="B2520" s="155" t="s">
        <v>944</v>
      </c>
      <c r="C2520" s="155" t="s">
        <v>5480</v>
      </c>
      <c r="D2520" s="155" t="s">
        <v>5589</v>
      </c>
      <c r="E2520" s="157" t="s">
        <v>605</v>
      </c>
      <c r="F2520" s="155" t="s">
        <v>959</v>
      </c>
      <c r="G2520" s="158" t="s">
        <v>172</v>
      </c>
      <c r="H2520" s="155"/>
      <c r="I2520" s="158">
        <v>1</v>
      </c>
      <c r="J2520" s="155" t="s">
        <v>72</v>
      </c>
      <c r="K2520" s="158" t="s">
        <v>55</v>
      </c>
      <c r="L2520" s="190">
        <v>44682</v>
      </c>
      <c r="M2520" s="190">
        <v>44742</v>
      </c>
      <c r="N2520" s="190">
        <v>44701</v>
      </c>
      <c r="O2520" s="190">
        <v>44716</v>
      </c>
      <c r="P2520" s="211" t="s">
        <v>5560</v>
      </c>
      <c r="Q2520" s="157"/>
      <c r="R2520" s="155" t="s">
        <v>5591</v>
      </c>
      <c r="S2520" s="155"/>
      <c r="T2520" s="159" t="s">
        <v>75</v>
      </c>
      <c r="U2520" s="155"/>
      <c r="V2520" s="160"/>
    </row>
    <row r="2521" spans="1:22" s="175" customFormat="1" ht="66" hidden="1" customHeight="1" x14ac:dyDescent="0.25">
      <c r="A2521" s="113" t="s">
        <v>662</v>
      </c>
      <c r="B2521" s="155" t="s">
        <v>965</v>
      </c>
      <c r="C2521" s="155" t="s">
        <v>5480</v>
      </c>
      <c r="D2521" s="155" t="s">
        <v>5589</v>
      </c>
      <c r="E2521" s="157" t="s">
        <v>605</v>
      </c>
      <c r="F2521" s="155" t="s">
        <v>959</v>
      </c>
      <c r="G2521" s="158" t="s">
        <v>172</v>
      </c>
      <c r="H2521" s="155"/>
      <c r="I2521" s="158">
        <v>1</v>
      </c>
      <c r="J2521" s="155" t="s">
        <v>72</v>
      </c>
      <c r="K2521" s="158" t="s">
        <v>55</v>
      </c>
      <c r="L2521" s="190">
        <v>44682</v>
      </c>
      <c r="M2521" s="190">
        <v>44742</v>
      </c>
      <c r="N2521" s="190">
        <v>44704</v>
      </c>
      <c r="O2521" s="190">
        <v>44716</v>
      </c>
      <c r="P2521" s="211" t="s">
        <v>5594</v>
      </c>
      <c r="Q2521" s="157"/>
      <c r="R2521" s="155" t="s">
        <v>5595</v>
      </c>
      <c r="S2521" s="155"/>
      <c r="T2521" s="159" t="s">
        <v>75</v>
      </c>
      <c r="U2521" s="155"/>
      <c r="V2521" s="160"/>
    </row>
    <row r="2522" spans="1:22" s="175" customFormat="1" ht="66" hidden="1" customHeight="1" x14ac:dyDescent="0.25">
      <c r="A2522" s="113" t="s">
        <v>662</v>
      </c>
      <c r="B2522" s="155" t="s">
        <v>946</v>
      </c>
      <c r="C2522" s="155" t="s">
        <v>5480</v>
      </c>
      <c r="D2522" s="155" t="s">
        <v>5589</v>
      </c>
      <c r="E2522" s="157" t="s">
        <v>605</v>
      </c>
      <c r="F2522" s="155" t="s">
        <v>959</v>
      </c>
      <c r="G2522" s="158" t="s">
        <v>172</v>
      </c>
      <c r="H2522" s="155"/>
      <c r="I2522" s="158">
        <v>1</v>
      </c>
      <c r="J2522" s="155" t="s">
        <v>72</v>
      </c>
      <c r="K2522" s="158" t="s">
        <v>55</v>
      </c>
      <c r="L2522" s="190">
        <v>44682</v>
      </c>
      <c r="M2522" s="190">
        <v>44742</v>
      </c>
      <c r="N2522" s="190">
        <v>44705</v>
      </c>
      <c r="O2522" s="190">
        <v>44716</v>
      </c>
      <c r="P2522" s="211" t="s">
        <v>5560</v>
      </c>
      <c r="Q2522" s="157"/>
      <c r="R2522" s="155" t="s">
        <v>5595</v>
      </c>
      <c r="S2522" s="155"/>
      <c r="T2522" s="159" t="s">
        <v>75</v>
      </c>
      <c r="U2522" s="155"/>
      <c r="V2522" s="160"/>
    </row>
    <row r="2523" spans="1:22" s="175" customFormat="1" ht="66" hidden="1" customHeight="1" x14ac:dyDescent="0.25">
      <c r="A2523" s="113" t="s">
        <v>662</v>
      </c>
      <c r="B2523" s="155" t="s">
        <v>971</v>
      </c>
      <c r="C2523" s="155" t="s">
        <v>5480</v>
      </c>
      <c r="D2523" s="155" t="s">
        <v>5589</v>
      </c>
      <c r="E2523" s="157" t="s">
        <v>605</v>
      </c>
      <c r="F2523" s="155" t="s">
        <v>959</v>
      </c>
      <c r="G2523" s="158" t="s">
        <v>172</v>
      </c>
      <c r="H2523" s="155"/>
      <c r="I2523" s="158">
        <v>1</v>
      </c>
      <c r="J2523" s="155" t="s">
        <v>72</v>
      </c>
      <c r="K2523" s="158" t="s">
        <v>55</v>
      </c>
      <c r="L2523" s="190">
        <v>44682</v>
      </c>
      <c r="M2523" s="190">
        <v>44742</v>
      </c>
      <c r="N2523" s="190">
        <v>44706</v>
      </c>
      <c r="O2523" s="190">
        <v>44716</v>
      </c>
      <c r="P2523" s="211" t="s">
        <v>5596</v>
      </c>
      <c r="Q2523" s="157"/>
      <c r="R2523" s="155" t="s">
        <v>5595</v>
      </c>
      <c r="S2523" s="155"/>
      <c r="T2523" s="159" t="s">
        <v>75</v>
      </c>
      <c r="U2523" s="155"/>
      <c r="V2523" s="160"/>
    </row>
    <row r="2524" spans="1:22" s="175" customFormat="1" ht="66" hidden="1" customHeight="1" x14ac:dyDescent="0.25">
      <c r="A2524" s="113" t="s">
        <v>662</v>
      </c>
      <c r="B2524" s="155" t="s">
        <v>948</v>
      </c>
      <c r="C2524" s="155" t="s">
        <v>5480</v>
      </c>
      <c r="D2524" s="155" t="s">
        <v>5589</v>
      </c>
      <c r="E2524" s="157" t="s">
        <v>605</v>
      </c>
      <c r="F2524" s="155" t="s">
        <v>959</v>
      </c>
      <c r="G2524" s="158" t="s">
        <v>172</v>
      </c>
      <c r="H2524" s="155"/>
      <c r="I2524" s="158">
        <v>1</v>
      </c>
      <c r="J2524" s="155" t="s">
        <v>72</v>
      </c>
      <c r="K2524" s="158" t="s">
        <v>55</v>
      </c>
      <c r="L2524" s="190">
        <v>44682</v>
      </c>
      <c r="M2524" s="190">
        <v>44742</v>
      </c>
      <c r="N2524" s="190">
        <v>44707</v>
      </c>
      <c r="O2524" s="190">
        <v>44716</v>
      </c>
      <c r="P2524" s="211" t="s">
        <v>5597</v>
      </c>
      <c r="Q2524" s="157"/>
      <c r="R2524" s="155" t="s">
        <v>5595</v>
      </c>
      <c r="S2524" s="155"/>
      <c r="T2524" s="159" t="s">
        <v>75</v>
      </c>
      <c r="U2524" s="155"/>
      <c r="V2524" s="160"/>
    </row>
    <row r="2525" spans="1:22" s="175" customFormat="1" ht="66" hidden="1" customHeight="1" x14ac:dyDescent="0.25">
      <c r="A2525" s="113" t="s">
        <v>662</v>
      </c>
      <c r="B2525" s="155" t="s">
        <v>951</v>
      </c>
      <c r="C2525" s="155" t="s">
        <v>5480</v>
      </c>
      <c r="D2525" s="155" t="s">
        <v>5589</v>
      </c>
      <c r="E2525" s="157" t="s">
        <v>605</v>
      </c>
      <c r="F2525" s="155" t="s">
        <v>959</v>
      </c>
      <c r="G2525" s="158" t="s">
        <v>172</v>
      </c>
      <c r="H2525" s="155"/>
      <c r="I2525" s="158">
        <v>1</v>
      </c>
      <c r="J2525" s="155" t="s">
        <v>72</v>
      </c>
      <c r="K2525" s="158" t="s">
        <v>55</v>
      </c>
      <c r="L2525" s="190">
        <v>44682</v>
      </c>
      <c r="M2525" s="190">
        <v>44742</v>
      </c>
      <c r="N2525" s="190">
        <v>44708</v>
      </c>
      <c r="O2525" s="190">
        <v>44716</v>
      </c>
      <c r="P2525" s="211" t="s">
        <v>5598</v>
      </c>
      <c r="Q2525" s="157"/>
      <c r="R2525" s="155" t="s">
        <v>5595</v>
      </c>
      <c r="S2525" s="155"/>
      <c r="T2525" s="159" t="s">
        <v>75</v>
      </c>
      <c r="U2525" s="155"/>
      <c r="V2525" s="160"/>
    </row>
    <row r="2526" spans="1:22" s="175" customFormat="1" ht="66" hidden="1" customHeight="1" x14ac:dyDescent="0.25">
      <c r="A2526" s="113" t="s">
        <v>662</v>
      </c>
      <c r="B2526" s="155" t="s">
        <v>953</v>
      </c>
      <c r="C2526" s="155" t="s">
        <v>5480</v>
      </c>
      <c r="D2526" s="155" t="s">
        <v>5589</v>
      </c>
      <c r="E2526" s="157" t="s">
        <v>605</v>
      </c>
      <c r="F2526" s="155" t="s">
        <v>959</v>
      </c>
      <c r="G2526" s="158" t="s">
        <v>172</v>
      </c>
      <c r="H2526" s="155"/>
      <c r="I2526" s="158">
        <v>1</v>
      </c>
      <c r="J2526" s="155" t="s">
        <v>72</v>
      </c>
      <c r="K2526" s="158" t="s">
        <v>55</v>
      </c>
      <c r="L2526" s="190">
        <v>44682</v>
      </c>
      <c r="M2526" s="190">
        <v>44742</v>
      </c>
      <c r="N2526" s="190">
        <v>44712</v>
      </c>
      <c r="O2526" s="190">
        <v>44716</v>
      </c>
      <c r="P2526" s="211" t="s">
        <v>5560</v>
      </c>
      <c r="Q2526" s="157"/>
      <c r="R2526" s="155" t="s">
        <v>5595</v>
      </c>
      <c r="S2526" s="155"/>
      <c r="T2526" s="159" t="s">
        <v>75</v>
      </c>
      <c r="U2526" s="155"/>
      <c r="V2526" s="160"/>
    </row>
    <row r="2527" spans="1:22" s="175" customFormat="1" ht="66" hidden="1" customHeight="1" x14ac:dyDescent="0.25">
      <c r="A2527" s="113" t="s">
        <v>662</v>
      </c>
      <c r="B2527" s="155" t="s">
        <v>955</v>
      </c>
      <c r="C2527" s="155" t="s">
        <v>5480</v>
      </c>
      <c r="D2527" s="155" t="s">
        <v>5589</v>
      </c>
      <c r="E2527" s="157" t="s">
        <v>605</v>
      </c>
      <c r="F2527" s="155" t="s">
        <v>959</v>
      </c>
      <c r="G2527" s="158" t="s">
        <v>172</v>
      </c>
      <c r="H2527" s="155"/>
      <c r="I2527" s="158">
        <v>1</v>
      </c>
      <c r="J2527" s="155" t="s">
        <v>72</v>
      </c>
      <c r="K2527" s="158" t="s">
        <v>55</v>
      </c>
      <c r="L2527" s="190">
        <v>44682</v>
      </c>
      <c r="M2527" s="190">
        <v>44742</v>
      </c>
      <c r="N2527" s="190">
        <v>44711</v>
      </c>
      <c r="O2527" s="190">
        <v>44716</v>
      </c>
      <c r="P2527" s="211" t="s">
        <v>5560</v>
      </c>
      <c r="Q2527" s="157"/>
      <c r="R2527" s="155" t="s">
        <v>5599</v>
      </c>
      <c r="S2527" s="155"/>
      <c r="T2527" s="159" t="s">
        <v>75</v>
      </c>
      <c r="U2527" s="155" t="s">
        <v>5600</v>
      </c>
      <c r="V2527" s="160"/>
    </row>
    <row r="2528" spans="1:22" s="175" customFormat="1" ht="66" hidden="1" customHeight="1" x14ac:dyDescent="0.25">
      <c r="A2528" s="113" t="s">
        <v>662</v>
      </c>
      <c r="B2528" s="90" t="s">
        <v>663</v>
      </c>
      <c r="C2528" s="155" t="s">
        <v>5480</v>
      </c>
      <c r="D2528" s="155" t="s">
        <v>5601</v>
      </c>
      <c r="E2528" s="157" t="s">
        <v>605</v>
      </c>
      <c r="F2528" s="155" t="s">
        <v>1032</v>
      </c>
      <c r="G2528" s="158" t="s">
        <v>172</v>
      </c>
      <c r="H2528" s="155" t="s">
        <v>5602</v>
      </c>
      <c r="I2528" s="158">
        <v>1</v>
      </c>
      <c r="J2528" s="155" t="s">
        <v>72</v>
      </c>
      <c r="K2528" s="158" t="s">
        <v>55</v>
      </c>
      <c r="L2528" s="190">
        <v>44378</v>
      </c>
      <c r="M2528" s="190">
        <f t="shared" ref="M2528:M2590" si="36">EOMONTH(L2528,0)</f>
        <v>44408</v>
      </c>
      <c r="N2528" s="190">
        <v>44399</v>
      </c>
      <c r="O2528" s="190">
        <v>44445</v>
      </c>
      <c r="P2528" s="211" t="s">
        <v>5603</v>
      </c>
      <c r="Q2528" s="157"/>
      <c r="R2528" s="155" t="s">
        <v>5604</v>
      </c>
      <c r="S2528" s="155"/>
      <c r="T2528" s="159" t="s">
        <v>75</v>
      </c>
      <c r="U2528" s="90"/>
      <c r="V2528" s="160"/>
    </row>
    <row r="2529" spans="1:22" s="175" customFormat="1" ht="66" hidden="1" customHeight="1" x14ac:dyDescent="0.25">
      <c r="A2529" s="113" t="s">
        <v>662</v>
      </c>
      <c r="B2529" s="90" t="s">
        <v>663</v>
      </c>
      <c r="C2529" s="155" t="s">
        <v>5480</v>
      </c>
      <c r="D2529" s="155" t="s">
        <v>5601</v>
      </c>
      <c r="E2529" s="157" t="s">
        <v>605</v>
      </c>
      <c r="F2529" s="155" t="s">
        <v>1032</v>
      </c>
      <c r="G2529" s="158" t="s">
        <v>172</v>
      </c>
      <c r="H2529" s="155" t="s">
        <v>5605</v>
      </c>
      <c r="I2529" s="158">
        <v>1</v>
      </c>
      <c r="J2529" s="155" t="s">
        <v>72</v>
      </c>
      <c r="K2529" s="158" t="s">
        <v>55</v>
      </c>
      <c r="L2529" s="190">
        <v>44378</v>
      </c>
      <c r="M2529" s="190">
        <f>EOMONTH(L2529,0)</f>
        <v>44408</v>
      </c>
      <c r="N2529" s="190">
        <v>44399</v>
      </c>
      <c r="O2529" s="190">
        <v>44445</v>
      </c>
      <c r="P2529" s="211" t="s">
        <v>5606</v>
      </c>
      <c r="Q2529" s="157"/>
      <c r="R2529" s="155" t="s">
        <v>5604</v>
      </c>
      <c r="S2529" s="155"/>
      <c r="T2529" s="159" t="s">
        <v>75</v>
      </c>
      <c r="U2529" s="90"/>
      <c r="V2529" s="160"/>
    </row>
    <row r="2530" spans="1:22" s="175" customFormat="1" ht="66" hidden="1" customHeight="1" x14ac:dyDescent="0.25">
      <c r="A2530" s="113" t="s">
        <v>662</v>
      </c>
      <c r="B2530" s="90" t="s">
        <v>663</v>
      </c>
      <c r="C2530" s="155" t="s">
        <v>5480</v>
      </c>
      <c r="D2530" s="155" t="s">
        <v>5607</v>
      </c>
      <c r="E2530" s="157" t="s">
        <v>605</v>
      </c>
      <c r="F2530" s="155" t="s">
        <v>1032</v>
      </c>
      <c r="G2530" s="158" t="s">
        <v>172</v>
      </c>
      <c r="H2530" s="155" t="s">
        <v>5602</v>
      </c>
      <c r="I2530" s="158">
        <v>1</v>
      </c>
      <c r="J2530" s="155" t="s">
        <v>72</v>
      </c>
      <c r="K2530" s="158" t="s">
        <v>55</v>
      </c>
      <c r="L2530" s="190">
        <v>44470</v>
      </c>
      <c r="M2530" s="190">
        <f t="shared" si="36"/>
        <v>44500</v>
      </c>
      <c r="N2530" s="190">
        <v>44494</v>
      </c>
      <c r="O2530" s="190">
        <v>44495</v>
      </c>
      <c r="P2530" s="211" t="s">
        <v>5608</v>
      </c>
      <c r="Q2530" s="157"/>
      <c r="R2530" s="155" t="s">
        <v>5609</v>
      </c>
      <c r="S2530" s="155"/>
      <c r="T2530" s="159" t="s">
        <v>75</v>
      </c>
      <c r="U2530" s="90"/>
      <c r="V2530" s="160"/>
    </row>
    <row r="2531" spans="1:22" s="175" customFormat="1" ht="66" hidden="1" customHeight="1" x14ac:dyDescent="0.25">
      <c r="A2531" s="113" t="s">
        <v>662</v>
      </c>
      <c r="B2531" s="90" t="s">
        <v>663</v>
      </c>
      <c r="C2531" s="155" t="s">
        <v>5480</v>
      </c>
      <c r="D2531" s="155" t="s">
        <v>5607</v>
      </c>
      <c r="E2531" s="157" t="s">
        <v>605</v>
      </c>
      <c r="F2531" s="155" t="s">
        <v>1032</v>
      </c>
      <c r="G2531" s="158" t="s">
        <v>172</v>
      </c>
      <c r="H2531" s="155" t="s">
        <v>5605</v>
      </c>
      <c r="I2531" s="158">
        <v>1</v>
      </c>
      <c r="J2531" s="155" t="s">
        <v>72</v>
      </c>
      <c r="K2531" s="158" t="s">
        <v>55</v>
      </c>
      <c r="L2531" s="190">
        <v>44470</v>
      </c>
      <c r="M2531" s="190">
        <f>EOMONTH(L2531,0)</f>
        <v>44500</v>
      </c>
      <c r="N2531" s="190">
        <v>44491</v>
      </c>
      <c r="O2531" s="190">
        <v>44495</v>
      </c>
      <c r="P2531" s="211" t="s">
        <v>5610</v>
      </c>
      <c r="Q2531" s="157"/>
      <c r="R2531" s="155" t="s">
        <v>5609</v>
      </c>
      <c r="S2531" s="155"/>
      <c r="T2531" s="159" t="s">
        <v>75</v>
      </c>
      <c r="U2531" s="90"/>
      <c r="V2531" s="160"/>
    </row>
    <row r="2532" spans="1:22" s="175" customFormat="1" ht="66" hidden="1" customHeight="1" x14ac:dyDescent="0.25">
      <c r="A2532" s="113" t="s">
        <v>662</v>
      </c>
      <c r="B2532" s="90" t="s">
        <v>663</v>
      </c>
      <c r="C2532" s="155" t="s">
        <v>5480</v>
      </c>
      <c r="D2532" s="155" t="s">
        <v>5611</v>
      </c>
      <c r="E2532" s="157" t="s">
        <v>605</v>
      </c>
      <c r="F2532" s="155" t="s">
        <v>1032</v>
      </c>
      <c r="G2532" s="158" t="s">
        <v>172</v>
      </c>
      <c r="H2532" s="155" t="s">
        <v>5602</v>
      </c>
      <c r="I2532" s="158">
        <v>1</v>
      </c>
      <c r="J2532" s="155" t="s">
        <v>72</v>
      </c>
      <c r="K2532" s="158" t="s">
        <v>55</v>
      </c>
      <c r="L2532" s="190">
        <v>44562</v>
      </c>
      <c r="M2532" s="190">
        <f t="shared" si="36"/>
        <v>44592</v>
      </c>
      <c r="N2532" s="190">
        <v>44575</v>
      </c>
      <c r="O2532" s="190">
        <v>44578</v>
      </c>
      <c r="P2532" s="211" t="s">
        <v>5612</v>
      </c>
      <c r="Q2532" s="157"/>
      <c r="R2532" s="155" t="s">
        <v>5613</v>
      </c>
      <c r="S2532" s="155"/>
      <c r="T2532" s="159" t="s">
        <v>75</v>
      </c>
      <c r="U2532" s="90"/>
      <c r="V2532" s="160"/>
    </row>
    <row r="2533" spans="1:22" s="175" customFormat="1" ht="66" hidden="1" customHeight="1" x14ac:dyDescent="0.25">
      <c r="A2533" s="113" t="s">
        <v>662</v>
      </c>
      <c r="B2533" s="90" t="s">
        <v>663</v>
      </c>
      <c r="C2533" s="155" t="s">
        <v>5480</v>
      </c>
      <c r="D2533" s="155" t="s">
        <v>5611</v>
      </c>
      <c r="E2533" s="157" t="s">
        <v>605</v>
      </c>
      <c r="F2533" s="155" t="s">
        <v>1032</v>
      </c>
      <c r="G2533" s="158" t="s">
        <v>172</v>
      </c>
      <c r="H2533" s="155" t="s">
        <v>5605</v>
      </c>
      <c r="I2533" s="158">
        <v>1</v>
      </c>
      <c r="J2533" s="155" t="s">
        <v>72</v>
      </c>
      <c r="K2533" s="158" t="s">
        <v>55</v>
      </c>
      <c r="L2533" s="190">
        <v>44562</v>
      </c>
      <c r="M2533" s="190">
        <f>EOMONTH(L2533,0)</f>
        <v>44592</v>
      </c>
      <c r="N2533" s="190">
        <v>44575</v>
      </c>
      <c r="O2533" s="190">
        <v>44578</v>
      </c>
      <c r="P2533" s="211" t="s">
        <v>5614</v>
      </c>
      <c r="Q2533" s="157"/>
      <c r="R2533" s="155" t="s">
        <v>5615</v>
      </c>
      <c r="S2533" s="155"/>
      <c r="T2533" s="159" t="s">
        <v>75</v>
      </c>
      <c r="U2533" s="90"/>
      <c r="V2533" s="160"/>
    </row>
    <row r="2534" spans="1:22" s="175" customFormat="1" ht="66" hidden="1" customHeight="1" x14ac:dyDescent="0.25">
      <c r="A2534" s="113" t="s">
        <v>662</v>
      </c>
      <c r="B2534" s="90" t="s">
        <v>663</v>
      </c>
      <c r="C2534" s="155" t="s">
        <v>5480</v>
      </c>
      <c r="D2534" s="155" t="s">
        <v>5616</v>
      </c>
      <c r="E2534" s="157" t="s">
        <v>605</v>
      </c>
      <c r="F2534" s="155" t="s">
        <v>1032</v>
      </c>
      <c r="G2534" s="158" t="s">
        <v>172</v>
      </c>
      <c r="H2534" s="155" t="s">
        <v>5602</v>
      </c>
      <c r="I2534" s="158">
        <v>1</v>
      </c>
      <c r="J2534" s="155" t="s">
        <v>72</v>
      </c>
      <c r="K2534" s="158" t="s">
        <v>55</v>
      </c>
      <c r="L2534" s="190">
        <v>44652</v>
      </c>
      <c r="M2534" s="190">
        <f t="shared" si="36"/>
        <v>44681</v>
      </c>
      <c r="N2534" s="190">
        <v>44658</v>
      </c>
      <c r="O2534" s="190">
        <v>44663</v>
      </c>
      <c r="P2534" s="211" t="s">
        <v>5617</v>
      </c>
      <c r="Q2534" s="157"/>
      <c r="R2534" s="155" t="s">
        <v>5544</v>
      </c>
      <c r="S2534" s="155"/>
      <c r="T2534" s="159" t="s">
        <v>75</v>
      </c>
      <c r="U2534" s="90"/>
      <c r="V2534" s="160"/>
    </row>
    <row r="2535" spans="1:22" s="175" customFormat="1" ht="66" hidden="1" customHeight="1" x14ac:dyDescent="0.25">
      <c r="A2535" s="113" t="s">
        <v>662</v>
      </c>
      <c r="B2535" s="90" t="s">
        <v>663</v>
      </c>
      <c r="C2535" s="155" t="s">
        <v>5480</v>
      </c>
      <c r="D2535" s="155" t="s">
        <v>5616</v>
      </c>
      <c r="E2535" s="157" t="s">
        <v>605</v>
      </c>
      <c r="F2535" s="155" t="s">
        <v>1032</v>
      </c>
      <c r="G2535" s="158" t="s">
        <v>172</v>
      </c>
      <c r="H2535" s="155" t="s">
        <v>5605</v>
      </c>
      <c r="I2535" s="158">
        <v>1</v>
      </c>
      <c r="J2535" s="155" t="s">
        <v>72</v>
      </c>
      <c r="K2535" s="158" t="s">
        <v>55</v>
      </c>
      <c r="L2535" s="190">
        <v>44652</v>
      </c>
      <c r="M2535" s="190">
        <f>EOMONTH(L2535,0)</f>
        <v>44681</v>
      </c>
      <c r="N2535" s="190">
        <v>44658</v>
      </c>
      <c r="O2535" s="190">
        <v>44663</v>
      </c>
      <c r="P2535" s="211" t="s">
        <v>5618</v>
      </c>
      <c r="Q2535" s="157"/>
      <c r="R2535" s="155" t="s">
        <v>5544</v>
      </c>
      <c r="S2535" s="155"/>
      <c r="T2535" s="159" t="s">
        <v>75</v>
      </c>
      <c r="U2535" s="90"/>
      <c r="V2535" s="160"/>
    </row>
    <row r="2536" spans="1:22" ht="66" hidden="1" customHeight="1" x14ac:dyDescent="0.25">
      <c r="A2536" s="89" t="s">
        <v>662</v>
      </c>
      <c r="B2536" s="90" t="s">
        <v>663</v>
      </c>
      <c r="C2536" s="90" t="s">
        <v>5480</v>
      </c>
      <c r="D2536" s="90" t="s">
        <v>5619</v>
      </c>
      <c r="E2536" s="92" t="s">
        <v>605</v>
      </c>
      <c r="F2536" s="90" t="s">
        <v>878</v>
      </c>
      <c r="G2536" s="93" t="s">
        <v>703</v>
      </c>
      <c r="H2536" s="90"/>
      <c r="I2536" s="93">
        <v>1</v>
      </c>
      <c r="J2536" s="90" t="s">
        <v>72</v>
      </c>
      <c r="K2536" s="93" t="s">
        <v>55</v>
      </c>
      <c r="L2536" s="114">
        <v>44378</v>
      </c>
      <c r="M2536" s="114">
        <f t="shared" si="36"/>
        <v>44408</v>
      </c>
      <c r="N2536" s="114">
        <v>44384</v>
      </c>
      <c r="O2536" s="114">
        <v>44398</v>
      </c>
      <c r="P2536" s="96" t="s">
        <v>899</v>
      </c>
      <c r="Q2536" s="92"/>
      <c r="R2536" s="90"/>
      <c r="S2536" s="90"/>
      <c r="T2536" s="95"/>
      <c r="U2536" s="90" t="s">
        <v>897</v>
      </c>
    </row>
    <row r="2537" spans="1:22" s="175" customFormat="1" ht="66" hidden="1" customHeight="1" x14ac:dyDescent="0.25">
      <c r="A2537" s="113" t="s">
        <v>662</v>
      </c>
      <c r="B2537" s="90" t="s">
        <v>663</v>
      </c>
      <c r="C2537" s="155" t="s">
        <v>5480</v>
      </c>
      <c r="D2537" s="155" t="s">
        <v>5620</v>
      </c>
      <c r="E2537" s="157" t="s">
        <v>605</v>
      </c>
      <c r="F2537" s="155" t="s">
        <v>878</v>
      </c>
      <c r="G2537" s="158" t="s">
        <v>703</v>
      </c>
      <c r="H2537" s="155"/>
      <c r="I2537" s="158">
        <v>1</v>
      </c>
      <c r="J2537" s="155" t="s">
        <v>72</v>
      </c>
      <c r="K2537" s="158" t="s">
        <v>55</v>
      </c>
      <c r="L2537" s="190">
        <v>44409</v>
      </c>
      <c r="M2537" s="190">
        <f t="shared" si="36"/>
        <v>44439</v>
      </c>
      <c r="N2537" s="190">
        <v>44433</v>
      </c>
      <c r="O2537" s="190">
        <v>44443</v>
      </c>
      <c r="P2537" s="96" t="s">
        <v>899</v>
      </c>
      <c r="Q2537" s="157"/>
      <c r="R2537" s="155"/>
      <c r="S2537" s="155"/>
      <c r="T2537" s="159"/>
      <c r="U2537" s="90" t="s">
        <v>897</v>
      </c>
      <c r="V2537" s="160"/>
    </row>
    <row r="2538" spans="1:22" s="175" customFormat="1" ht="66" hidden="1" customHeight="1" x14ac:dyDescent="0.25">
      <c r="A2538" s="113" t="s">
        <v>662</v>
      </c>
      <c r="B2538" s="90" t="s">
        <v>663</v>
      </c>
      <c r="C2538" s="155" t="s">
        <v>5480</v>
      </c>
      <c r="D2538" s="155" t="s">
        <v>5621</v>
      </c>
      <c r="E2538" s="157" t="s">
        <v>605</v>
      </c>
      <c r="F2538" s="155" t="s">
        <v>878</v>
      </c>
      <c r="G2538" s="158" t="s">
        <v>703</v>
      </c>
      <c r="H2538" s="155"/>
      <c r="I2538" s="158">
        <v>1</v>
      </c>
      <c r="J2538" s="155" t="s">
        <v>72</v>
      </c>
      <c r="K2538" s="158" t="s">
        <v>55</v>
      </c>
      <c r="L2538" s="190">
        <v>44440</v>
      </c>
      <c r="M2538" s="190">
        <f t="shared" si="36"/>
        <v>44469</v>
      </c>
      <c r="N2538" s="190">
        <v>44468</v>
      </c>
      <c r="O2538" s="190">
        <v>44468</v>
      </c>
      <c r="P2538" s="96" t="s">
        <v>899</v>
      </c>
      <c r="Q2538" s="157"/>
      <c r="R2538" s="155"/>
      <c r="S2538" s="155"/>
      <c r="T2538" s="159"/>
      <c r="U2538" s="90" t="s">
        <v>897</v>
      </c>
      <c r="V2538" s="160"/>
    </row>
    <row r="2539" spans="1:22" s="175" customFormat="1" ht="66" hidden="1" customHeight="1" x14ac:dyDescent="0.25">
      <c r="A2539" s="113" t="s">
        <v>662</v>
      </c>
      <c r="B2539" s="90" t="s">
        <v>663</v>
      </c>
      <c r="C2539" s="155" t="s">
        <v>5480</v>
      </c>
      <c r="D2539" s="155" t="s">
        <v>5622</v>
      </c>
      <c r="E2539" s="157" t="s">
        <v>605</v>
      </c>
      <c r="F2539" s="155" t="s">
        <v>878</v>
      </c>
      <c r="G2539" s="158" t="s">
        <v>703</v>
      </c>
      <c r="H2539" s="155"/>
      <c r="I2539" s="158">
        <v>1</v>
      </c>
      <c r="J2539" s="155" t="s">
        <v>72</v>
      </c>
      <c r="K2539" s="158" t="s">
        <v>55</v>
      </c>
      <c r="L2539" s="190">
        <v>44470</v>
      </c>
      <c r="M2539" s="190">
        <f t="shared" si="36"/>
        <v>44500</v>
      </c>
      <c r="N2539" s="190">
        <v>44497</v>
      </c>
      <c r="O2539" s="190">
        <v>44502</v>
      </c>
      <c r="P2539" s="96" t="s">
        <v>899</v>
      </c>
      <c r="Q2539" s="157"/>
      <c r="R2539" s="155"/>
      <c r="S2539" s="155"/>
      <c r="T2539" s="159"/>
      <c r="U2539" s="90" t="s">
        <v>897</v>
      </c>
      <c r="V2539" s="160"/>
    </row>
    <row r="2540" spans="1:22" s="175" customFormat="1" ht="66" hidden="1" customHeight="1" x14ac:dyDescent="0.25">
      <c r="A2540" s="113" t="s">
        <v>662</v>
      </c>
      <c r="B2540" s="90" t="s">
        <v>663</v>
      </c>
      <c r="C2540" s="155" t="s">
        <v>5480</v>
      </c>
      <c r="D2540" s="155" t="s">
        <v>5623</v>
      </c>
      <c r="E2540" s="157" t="s">
        <v>605</v>
      </c>
      <c r="F2540" s="155" t="s">
        <v>878</v>
      </c>
      <c r="G2540" s="158" t="s">
        <v>703</v>
      </c>
      <c r="H2540" s="155"/>
      <c r="I2540" s="158">
        <v>1</v>
      </c>
      <c r="J2540" s="155" t="s">
        <v>72</v>
      </c>
      <c r="K2540" s="158" t="s">
        <v>55</v>
      </c>
      <c r="L2540" s="190">
        <v>44501</v>
      </c>
      <c r="M2540" s="190">
        <f t="shared" si="36"/>
        <v>44530</v>
      </c>
      <c r="N2540" s="190">
        <v>44544</v>
      </c>
      <c r="O2540" s="190">
        <v>44553</v>
      </c>
      <c r="P2540" s="96" t="s">
        <v>899</v>
      </c>
      <c r="Q2540" s="157"/>
      <c r="R2540" s="155"/>
      <c r="S2540" s="155"/>
      <c r="T2540" s="159"/>
      <c r="U2540" s="90" t="s">
        <v>897</v>
      </c>
      <c r="V2540" s="160"/>
    </row>
    <row r="2541" spans="1:22" s="175" customFormat="1" ht="66" hidden="1" customHeight="1" x14ac:dyDescent="0.25">
      <c r="A2541" s="113" t="s">
        <v>662</v>
      </c>
      <c r="B2541" s="90" t="s">
        <v>663</v>
      </c>
      <c r="C2541" s="155" t="s">
        <v>5480</v>
      </c>
      <c r="D2541" s="155" t="s">
        <v>5624</v>
      </c>
      <c r="E2541" s="157" t="s">
        <v>605</v>
      </c>
      <c r="F2541" s="155" t="s">
        <v>878</v>
      </c>
      <c r="G2541" s="158" t="s">
        <v>703</v>
      </c>
      <c r="H2541" s="155"/>
      <c r="I2541" s="158">
        <v>1</v>
      </c>
      <c r="J2541" s="155" t="s">
        <v>72</v>
      </c>
      <c r="K2541" s="158" t="s">
        <v>55</v>
      </c>
      <c r="L2541" s="190">
        <v>44531</v>
      </c>
      <c r="M2541" s="190">
        <f t="shared" si="36"/>
        <v>44561</v>
      </c>
      <c r="N2541" s="190">
        <v>44557</v>
      </c>
      <c r="O2541" s="190">
        <v>44561</v>
      </c>
      <c r="P2541" s="96" t="s">
        <v>899</v>
      </c>
      <c r="Q2541" s="157"/>
      <c r="R2541" s="155"/>
      <c r="S2541" s="155"/>
      <c r="T2541" s="159"/>
      <c r="U2541" s="90" t="s">
        <v>897</v>
      </c>
      <c r="V2541" s="160"/>
    </row>
    <row r="2542" spans="1:22" s="175" customFormat="1" ht="66" hidden="1" customHeight="1" x14ac:dyDescent="0.25">
      <c r="A2542" s="113" t="s">
        <v>662</v>
      </c>
      <c r="B2542" s="90" t="s">
        <v>663</v>
      </c>
      <c r="C2542" s="155" t="s">
        <v>5480</v>
      </c>
      <c r="D2542" s="155" t="s">
        <v>5625</v>
      </c>
      <c r="E2542" s="157" t="s">
        <v>605</v>
      </c>
      <c r="F2542" s="155" t="s">
        <v>878</v>
      </c>
      <c r="G2542" s="158" t="s">
        <v>703</v>
      </c>
      <c r="H2542" s="155"/>
      <c r="I2542" s="158">
        <v>1</v>
      </c>
      <c r="J2542" s="155" t="s">
        <v>72</v>
      </c>
      <c r="K2542" s="158" t="s">
        <v>55</v>
      </c>
      <c r="L2542" s="190">
        <v>44562</v>
      </c>
      <c r="M2542" s="190">
        <f t="shared" si="36"/>
        <v>44592</v>
      </c>
      <c r="N2542" s="190">
        <v>44578</v>
      </c>
      <c r="O2542" s="190">
        <v>44589</v>
      </c>
      <c r="P2542" s="211" t="s">
        <v>899</v>
      </c>
      <c r="Q2542" s="157"/>
      <c r="R2542" s="155"/>
      <c r="S2542" s="155"/>
      <c r="T2542" s="159"/>
      <c r="U2542" s="90" t="s">
        <v>897</v>
      </c>
      <c r="V2542" s="160"/>
    </row>
    <row r="2543" spans="1:22" s="175" customFormat="1" ht="66" hidden="1" customHeight="1" x14ac:dyDescent="0.25">
      <c r="A2543" s="113" t="s">
        <v>662</v>
      </c>
      <c r="B2543" s="90" t="s">
        <v>663</v>
      </c>
      <c r="C2543" s="155" t="s">
        <v>5480</v>
      </c>
      <c r="D2543" s="155" t="s">
        <v>5626</v>
      </c>
      <c r="E2543" s="157" t="s">
        <v>605</v>
      </c>
      <c r="F2543" s="155" t="s">
        <v>878</v>
      </c>
      <c r="G2543" s="158" t="s">
        <v>703</v>
      </c>
      <c r="H2543" s="155"/>
      <c r="I2543" s="158">
        <v>1</v>
      </c>
      <c r="J2543" s="155" t="s">
        <v>72</v>
      </c>
      <c r="K2543" s="158" t="s">
        <v>55</v>
      </c>
      <c r="L2543" s="190">
        <v>44593</v>
      </c>
      <c r="M2543" s="190">
        <f t="shared" si="36"/>
        <v>44620</v>
      </c>
      <c r="N2543" s="190">
        <v>44614</v>
      </c>
      <c r="O2543" s="190">
        <v>44627</v>
      </c>
      <c r="P2543" s="211" t="s">
        <v>899</v>
      </c>
      <c r="Q2543" s="157"/>
      <c r="R2543" s="155"/>
      <c r="S2543" s="155"/>
      <c r="T2543" s="159"/>
      <c r="U2543" s="90" t="s">
        <v>897</v>
      </c>
      <c r="V2543" s="160"/>
    </row>
    <row r="2544" spans="1:22" s="175" customFormat="1" ht="66" hidden="1" customHeight="1" x14ac:dyDescent="0.25">
      <c r="A2544" s="113" t="s">
        <v>662</v>
      </c>
      <c r="B2544" s="90" t="s">
        <v>663</v>
      </c>
      <c r="C2544" s="155" t="s">
        <v>5480</v>
      </c>
      <c r="D2544" s="155" t="s">
        <v>5627</v>
      </c>
      <c r="E2544" s="157" t="s">
        <v>605</v>
      </c>
      <c r="F2544" s="155" t="s">
        <v>878</v>
      </c>
      <c r="G2544" s="158" t="s">
        <v>703</v>
      </c>
      <c r="H2544" s="155"/>
      <c r="I2544" s="158">
        <v>1</v>
      </c>
      <c r="J2544" s="155" t="s">
        <v>72</v>
      </c>
      <c r="K2544" s="158" t="s">
        <v>55</v>
      </c>
      <c r="L2544" s="190">
        <v>44621</v>
      </c>
      <c r="M2544" s="190">
        <f t="shared" si="36"/>
        <v>44651</v>
      </c>
      <c r="N2544" s="190">
        <v>44635</v>
      </c>
      <c r="O2544" s="190">
        <v>44649</v>
      </c>
      <c r="P2544" s="211" t="s">
        <v>899</v>
      </c>
      <c r="Q2544" s="157"/>
      <c r="R2544" s="155"/>
      <c r="S2544" s="155"/>
      <c r="T2544" s="159"/>
      <c r="U2544" s="90" t="s">
        <v>897</v>
      </c>
      <c r="V2544" s="160"/>
    </row>
    <row r="2545" spans="1:22" s="175" customFormat="1" ht="66" hidden="1" customHeight="1" x14ac:dyDescent="0.25">
      <c r="A2545" s="113" t="s">
        <v>662</v>
      </c>
      <c r="B2545" s="90" t="s">
        <v>663</v>
      </c>
      <c r="C2545" s="155" t="s">
        <v>5480</v>
      </c>
      <c r="D2545" s="155" t="s">
        <v>5628</v>
      </c>
      <c r="E2545" s="157" t="s">
        <v>605</v>
      </c>
      <c r="F2545" s="155" t="s">
        <v>878</v>
      </c>
      <c r="G2545" s="158" t="s">
        <v>703</v>
      </c>
      <c r="H2545" s="155"/>
      <c r="I2545" s="158">
        <v>1</v>
      </c>
      <c r="J2545" s="155" t="s">
        <v>72</v>
      </c>
      <c r="K2545" s="158" t="s">
        <v>55</v>
      </c>
      <c r="L2545" s="190">
        <v>44652</v>
      </c>
      <c r="M2545" s="190">
        <f t="shared" si="36"/>
        <v>44681</v>
      </c>
      <c r="N2545" s="190">
        <v>44670</v>
      </c>
      <c r="O2545" s="190">
        <v>44679</v>
      </c>
      <c r="P2545" s="211" t="s">
        <v>899</v>
      </c>
      <c r="Q2545" s="157"/>
      <c r="R2545" s="155"/>
      <c r="S2545" s="155"/>
      <c r="T2545" s="159"/>
      <c r="U2545" s="90" t="s">
        <v>897</v>
      </c>
      <c r="V2545" s="160"/>
    </row>
    <row r="2546" spans="1:22" s="175" customFormat="1" ht="66" hidden="1" customHeight="1" x14ac:dyDescent="0.25">
      <c r="A2546" s="113" t="s">
        <v>662</v>
      </c>
      <c r="B2546" s="90" t="s">
        <v>663</v>
      </c>
      <c r="C2546" s="155" t="s">
        <v>5480</v>
      </c>
      <c r="D2546" s="155" t="s">
        <v>5629</v>
      </c>
      <c r="E2546" s="157" t="s">
        <v>605</v>
      </c>
      <c r="F2546" s="155" t="s">
        <v>878</v>
      </c>
      <c r="G2546" s="158" t="s">
        <v>703</v>
      </c>
      <c r="H2546" s="155"/>
      <c r="I2546" s="158">
        <v>1</v>
      </c>
      <c r="J2546" s="155" t="s">
        <v>72</v>
      </c>
      <c r="K2546" s="158" t="s">
        <v>55</v>
      </c>
      <c r="L2546" s="190">
        <v>44682</v>
      </c>
      <c r="M2546" s="190">
        <f t="shared" si="36"/>
        <v>44712</v>
      </c>
      <c r="N2546" s="190">
        <v>44698</v>
      </c>
      <c r="O2546" s="190">
        <v>44705</v>
      </c>
      <c r="P2546" s="211" t="s">
        <v>899</v>
      </c>
      <c r="Q2546" s="157"/>
      <c r="R2546" s="155"/>
      <c r="S2546" s="155"/>
      <c r="T2546" s="159"/>
      <c r="U2546" s="90" t="s">
        <v>897</v>
      </c>
      <c r="V2546" s="160"/>
    </row>
    <row r="2547" spans="1:22" s="175" customFormat="1" ht="66" hidden="1" customHeight="1" x14ac:dyDescent="0.25">
      <c r="A2547" s="113" t="s">
        <v>662</v>
      </c>
      <c r="B2547" s="90" t="s">
        <v>663</v>
      </c>
      <c r="C2547" s="155" t="s">
        <v>5480</v>
      </c>
      <c r="D2547" s="155" t="s">
        <v>5630</v>
      </c>
      <c r="E2547" s="157" t="s">
        <v>605</v>
      </c>
      <c r="F2547" s="155" t="s">
        <v>878</v>
      </c>
      <c r="G2547" s="158" t="s">
        <v>703</v>
      </c>
      <c r="H2547" s="155"/>
      <c r="I2547" s="158">
        <v>1</v>
      </c>
      <c r="J2547" s="155" t="s">
        <v>72</v>
      </c>
      <c r="K2547" s="158" t="s">
        <v>55</v>
      </c>
      <c r="L2547" s="190">
        <v>44713</v>
      </c>
      <c r="M2547" s="190">
        <f t="shared" si="36"/>
        <v>44742</v>
      </c>
      <c r="N2547" s="190">
        <v>44732</v>
      </c>
      <c r="O2547" s="190">
        <v>44735</v>
      </c>
      <c r="P2547" s="211" t="s">
        <v>899</v>
      </c>
      <c r="Q2547" s="157"/>
      <c r="R2547" s="155"/>
      <c r="S2547" s="155"/>
      <c r="T2547" s="159"/>
      <c r="U2547" s="90" t="s">
        <v>897</v>
      </c>
      <c r="V2547" s="160"/>
    </row>
    <row r="2548" spans="1:22" s="175" customFormat="1" ht="66" hidden="1" customHeight="1" x14ac:dyDescent="0.25">
      <c r="A2548" s="113" t="s">
        <v>662</v>
      </c>
      <c r="B2548" s="90" t="s">
        <v>663</v>
      </c>
      <c r="C2548" s="155" t="s">
        <v>5480</v>
      </c>
      <c r="D2548" s="155" t="s">
        <v>5631</v>
      </c>
      <c r="E2548" s="157" t="s">
        <v>605</v>
      </c>
      <c r="F2548" s="155" t="s">
        <v>5632</v>
      </c>
      <c r="G2548" s="158" t="s">
        <v>168</v>
      </c>
      <c r="H2548" s="155"/>
      <c r="I2548" s="158">
        <v>1</v>
      </c>
      <c r="J2548" s="155" t="s">
        <v>72</v>
      </c>
      <c r="K2548" s="158" t="s">
        <v>55</v>
      </c>
      <c r="L2548" s="190">
        <v>44652</v>
      </c>
      <c r="M2548" s="190">
        <f t="shared" si="36"/>
        <v>44681</v>
      </c>
      <c r="N2548" s="190">
        <v>44661</v>
      </c>
      <c r="O2548" s="190">
        <v>44663</v>
      </c>
      <c r="P2548" s="211" t="s">
        <v>1327</v>
      </c>
      <c r="Q2548" s="157"/>
      <c r="R2548" s="155" t="s">
        <v>5633</v>
      </c>
      <c r="S2548" s="155"/>
      <c r="T2548" s="159" t="s">
        <v>75</v>
      </c>
      <c r="U2548" s="90"/>
      <c r="V2548" s="160"/>
    </row>
    <row r="2549" spans="1:22" s="175" customFormat="1" ht="66" hidden="1" customHeight="1" x14ac:dyDescent="0.25">
      <c r="A2549" s="113" t="s">
        <v>662</v>
      </c>
      <c r="B2549" s="90" t="s">
        <v>663</v>
      </c>
      <c r="C2549" s="155" t="s">
        <v>5480</v>
      </c>
      <c r="D2549" s="155" t="s">
        <v>5634</v>
      </c>
      <c r="E2549" s="157" t="s">
        <v>605</v>
      </c>
      <c r="F2549" s="155" t="s">
        <v>5635</v>
      </c>
      <c r="G2549" s="158" t="s">
        <v>168</v>
      </c>
      <c r="H2549" s="155"/>
      <c r="I2549" s="158">
        <v>1</v>
      </c>
      <c r="J2549" s="155" t="s">
        <v>72</v>
      </c>
      <c r="K2549" s="158" t="s">
        <v>55</v>
      </c>
      <c r="L2549" s="190">
        <v>44652</v>
      </c>
      <c r="M2549" s="190">
        <f t="shared" si="36"/>
        <v>44681</v>
      </c>
      <c r="N2549" s="190">
        <v>44679</v>
      </c>
      <c r="O2549" s="190">
        <v>44679</v>
      </c>
      <c r="P2549" s="211" t="s">
        <v>5636</v>
      </c>
      <c r="Q2549" s="157"/>
      <c r="R2549" s="155" t="s">
        <v>5637</v>
      </c>
      <c r="S2549" s="155"/>
      <c r="T2549" s="159" t="s">
        <v>75</v>
      </c>
      <c r="U2549" s="90"/>
      <c r="V2549" s="160"/>
    </row>
    <row r="2550" spans="1:22" s="175" customFormat="1" ht="66" hidden="1" customHeight="1" x14ac:dyDescent="0.25">
      <c r="A2550" s="113" t="s">
        <v>662</v>
      </c>
      <c r="B2550" s="90" t="s">
        <v>663</v>
      </c>
      <c r="C2550" s="155" t="s">
        <v>5480</v>
      </c>
      <c r="D2550" s="155" t="s">
        <v>5638</v>
      </c>
      <c r="E2550" s="157" t="s">
        <v>605</v>
      </c>
      <c r="F2550" s="155" t="s">
        <v>5639</v>
      </c>
      <c r="G2550" s="158" t="s">
        <v>168</v>
      </c>
      <c r="H2550" s="155"/>
      <c r="I2550" s="158">
        <v>1</v>
      </c>
      <c r="J2550" s="155" t="s">
        <v>72</v>
      </c>
      <c r="K2550" s="158" t="s">
        <v>55</v>
      </c>
      <c r="L2550" s="190">
        <v>44652</v>
      </c>
      <c r="M2550" s="190">
        <f t="shared" si="36"/>
        <v>44681</v>
      </c>
      <c r="N2550" s="190">
        <v>44659</v>
      </c>
      <c r="O2550" s="190">
        <v>44663</v>
      </c>
      <c r="P2550" s="211" t="s">
        <v>5640</v>
      </c>
      <c r="Q2550" s="157"/>
      <c r="R2550" s="155" t="s">
        <v>5641</v>
      </c>
      <c r="S2550" s="155"/>
      <c r="T2550" s="159" t="s">
        <v>75</v>
      </c>
      <c r="U2550" s="90"/>
      <c r="V2550" s="160"/>
    </row>
    <row r="2551" spans="1:22" s="175" customFormat="1" ht="66" hidden="1" customHeight="1" x14ac:dyDescent="0.25">
      <c r="A2551" s="113" t="s">
        <v>662</v>
      </c>
      <c r="B2551" s="90" t="s">
        <v>663</v>
      </c>
      <c r="C2551" s="155" t="s">
        <v>5480</v>
      </c>
      <c r="D2551" s="155" t="s">
        <v>5642</v>
      </c>
      <c r="E2551" s="157" t="s">
        <v>605</v>
      </c>
      <c r="F2551" s="155" t="s">
        <v>1340</v>
      </c>
      <c r="G2551" s="158" t="s">
        <v>168</v>
      </c>
      <c r="H2551" s="155"/>
      <c r="I2551" s="158">
        <v>1</v>
      </c>
      <c r="J2551" s="155" t="s">
        <v>72</v>
      </c>
      <c r="K2551" s="158" t="s">
        <v>55</v>
      </c>
      <c r="L2551" s="190">
        <v>44531</v>
      </c>
      <c r="M2551" s="190">
        <v>44620</v>
      </c>
      <c r="N2551" s="190">
        <v>44617</v>
      </c>
      <c r="O2551" s="190">
        <v>44617</v>
      </c>
      <c r="P2551" s="211" t="s">
        <v>5643</v>
      </c>
      <c r="Q2551" s="157"/>
      <c r="R2551" s="155" t="s">
        <v>5644</v>
      </c>
      <c r="S2551" s="155"/>
      <c r="T2551" s="159" t="s">
        <v>75</v>
      </c>
      <c r="U2551" s="90"/>
      <c r="V2551" s="160"/>
    </row>
    <row r="2552" spans="1:22" s="175" customFormat="1" ht="66" hidden="1" customHeight="1" x14ac:dyDescent="0.25">
      <c r="A2552" s="113" t="s">
        <v>662</v>
      </c>
      <c r="B2552" s="90" t="s">
        <v>663</v>
      </c>
      <c r="C2552" s="155" t="s">
        <v>5480</v>
      </c>
      <c r="D2552" s="155" t="s">
        <v>5645</v>
      </c>
      <c r="E2552" s="157" t="s">
        <v>605</v>
      </c>
      <c r="F2552" s="155" t="s">
        <v>5646</v>
      </c>
      <c r="G2552" s="158" t="s">
        <v>168</v>
      </c>
      <c r="H2552" s="155"/>
      <c r="I2552" s="158">
        <v>1</v>
      </c>
      <c r="J2552" s="155" t="s">
        <v>72</v>
      </c>
      <c r="K2552" s="158" t="s">
        <v>55</v>
      </c>
      <c r="L2552" s="190">
        <v>44531</v>
      </c>
      <c r="M2552" s="114">
        <v>44591</v>
      </c>
      <c r="N2552" s="190">
        <v>44575</v>
      </c>
      <c r="O2552" s="190">
        <v>44581</v>
      </c>
      <c r="P2552" s="211" t="s">
        <v>5647</v>
      </c>
      <c r="Q2552" s="157"/>
      <c r="R2552" s="155" t="s">
        <v>5648</v>
      </c>
      <c r="S2552" s="155"/>
      <c r="T2552" s="159" t="s">
        <v>75</v>
      </c>
      <c r="U2552" s="90"/>
      <c r="V2552" s="160"/>
    </row>
    <row r="2553" spans="1:22" s="175" customFormat="1" ht="66" hidden="1" customHeight="1" x14ac:dyDescent="0.25">
      <c r="A2553" s="113" t="s">
        <v>662</v>
      </c>
      <c r="B2553" s="90" t="s">
        <v>663</v>
      </c>
      <c r="C2553" s="155" t="s">
        <v>5480</v>
      </c>
      <c r="D2553" s="155" t="s">
        <v>5645</v>
      </c>
      <c r="E2553" s="157" t="s">
        <v>605</v>
      </c>
      <c r="F2553" s="155" t="s">
        <v>1348</v>
      </c>
      <c r="G2553" s="158" t="s">
        <v>168</v>
      </c>
      <c r="H2553" s="155"/>
      <c r="I2553" s="158">
        <v>1</v>
      </c>
      <c r="J2553" s="155" t="s">
        <v>72</v>
      </c>
      <c r="K2553" s="158" t="s">
        <v>55</v>
      </c>
      <c r="L2553" s="190">
        <v>44531</v>
      </c>
      <c r="M2553" s="114">
        <v>44591</v>
      </c>
      <c r="N2553" s="190">
        <v>44575</v>
      </c>
      <c r="O2553" s="190">
        <v>44581</v>
      </c>
      <c r="P2553" s="211" t="s">
        <v>5649</v>
      </c>
      <c r="Q2553" s="157"/>
      <c r="R2553" s="155" t="s">
        <v>5648</v>
      </c>
      <c r="S2553" s="155"/>
      <c r="T2553" s="159" t="s">
        <v>75</v>
      </c>
      <c r="U2553" s="90"/>
      <c r="V2553" s="160"/>
    </row>
    <row r="2554" spans="1:22" s="175" customFormat="1" ht="66" hidden="1" customHeight="1" x14ac:dyDescent="0.25">
      <c r="A2554" s="113" t="s">
        <v>662</v>
      </c>
      <c r="B2554" s="90" t="s">
        <v>663</v>
      </c>
      <c r="C2554" s="155" t="s">
        <v>5480</v>
      </c>
      <c r="D2554" s="155" t="s">
        <v>5650</v>
      </c>
      <c r="E2554" s="157" t="s">
        <v>605</v>
      </c>
      <c r="F2554" s="155" t="s">
        <v>5651</v>
      </c>
      <c r="G2554" s="158" t="s">
        <v>172</v>
      </c>
      <c r="H2554" s="155" t="s">
        <v>5652</v>
      </c>
      <c r="I2554" s="158">
        <v>1</v>
      </c>
      <c r="J2554" s="155" t="s">
        <v>72</v>
      </c>
      <c r="K2554" s="158" t="s">
        <v>55</v>
      </c>
      <c r="L2554" s="190">
        <v>44378</v>
      </c>
      <c r="M2554" s="190">
        <f t="shared" si="36"/>
        <v>44408</v>
      </c>
      <c r="N2554" s="190">
        <v>44391</v>
      </c>
      <c r="O2554" s="190">
        <v>44391</v>
      </c>
      <c r="P2554" s="211" t="s">
        <v>5653</v>
      </c>
      <c r="Q2554" s="157"/>
      <c r="R2554" s="155" t="s">
        <v>5654</v>
      </c>
      <c r="S2554" s="155"/>
      <c r="T2554" s="159" t="s">
        <v>75</v>
      </c>
      <c r="U2554" s="90"/>
      <c r="V2554" s="160"/>
    </row>
    <row r="2555" spans="1:22" s="175" customFormat="1" ht="66" hidden="1" customHeight="1" x14ac:dyDescent="0.25">
      <c r="A2555" s="113" t="s">
        <v>662</v>
      </c>
      <c r="B2555" s="90" t="s">
        <v>663</v>
      </c>
      <c r="C2555" s="155" t="s">
        <v>5480</v>
      </c>
      <c r="D2555" s="155" t="s">
        <v>5650</v>
      </c>
      <c r="E2555" s="157" t="s">
        <v>605</v>
      </c>
      <c r="F2555" s="155" t="s">
        <v>5651</v>
      </c>
      <c r="G2555" s="158" t="s">
        <v>172</v>
      </c>
      <c r="H2555" s="155" t="s">
        <v>5655</v>
      </c>
      <c r="I2555" s="158">
        <v>1</v>
      </c>
      <c r="J2555" s="155" t="s">
        <v>72</v>
      </c>
      <c r="K2555" s="158" t="s">
        <v>55</v>
      </c>
      <c r="L2555" s="190">
        <v>44378</v>
      </c>
      <c r="M2555" s="190">
        <f>EOMONTH(L2555,0)</f>
        <v>44408</v>
      </c>
      <c r="N2555" s="190">
        <v>44391</v>
      </c>
      <c r="O2555" s="190">
        <v>44391</v>
      </c>
      <c r="P2555" s="211" t="s">
        <v>5653</v>
      </c>
      <c r="Q2555" s="157"/>
      <c r="R2555" s="155" t="s">
        <v>5654</v>
      </c>
      <c r="S2555" s="155"/>
      <c r="T2555" s="159" t="s">
        <v>75</v>
      </c>
      <c r="U2555" s="90"/>
      <c r="V2555" s="160"/>
    </row>
    <row r="2556" spans="1:22" s="175" customFormat="1" ht="66" hidden="1" customHeight="1" x14ac:dyDescent="0.25">
      <c r="A2556" s="113" t="s">
        <v>662</v>
      </c>
      <c r="B2556" s="90" t="s">
        <v>663</v>
      </c>
      <c r="C2556" s="155" t="s">
        <v>5480</v>
      </c>
      <c r="D2556" s="155" t="s">
        <v>5656</v>
      </c>
      <c r="E2556" s="157" t="s">
        <v>605</v>
      </c>
      <c r="F2556" s="155" t="s">
        <v>5651</v>
      </c>
      <c r="G2556" s="158" t="s">
        <v>172</v>
      </c>
      <c r="H2556" s="155" t="s">
        <v>5652</v>
      </c>
      <c r="I2556" s="158">
        <v>1</v>
      </c>
      <c r="J2556" s="155" t="s">
        <v>72</v>
      </c>
      <c r="K2556" s="158" t="s">
        <v>55</v>
      </c>
      <c r="L2556" s="190">
        <v>44470</v>
      </c>
      <c r="M2556" s="190">
        <f t="shared" si="36"/>
        <v>44500</v>
      </c>
      <c r="N2556" s="190">
        <v>44495</v>
      </c>
      <c r="O2556" s="190">
        <v>44495</v>
      </c>
      <c r="P2556" s="211" t="s">
        <v>5657</v>
      </c>
      <c r="Q2556" s="157"/>
      <c r="R2556" s="155" t="s">
        <v>1830</v>
      </c>
      <c r="S2556" s="155"/>
      <c r="T2556" s="159" t="s">
        <v>75</v>
      </c>
      <c r="U2556" s="90"/>
      <c r="V2556" s="160"/>
    </row>
    <row r="2557" spans="1:22" s="175" customFormat="1" ht="66" hidden="1" customHeight="1" x14ac:dyDescent="0.25">
      <c r="A2557" s="113" t="s">
        <v>662</v>
      </c>
      <c r="B2557" s="90" t="s">
        <v>663</v>
      </c>
      <c r="C2557" s="155" t="s">
        <v>5480</v>
      </c>
      <c r="D2557" s="155" t="s">
        <v>5656</v>
      </c>
      <c r="E2557" s="157" t="s">
        <v>605</v>
      </c>
      <c r="F2557" s="155" t="s">
        <v>5651</v>
      </c>
      <c r="G2557" s="158" t="s">
        <v>172</v>
      </c>
      <c r="H2557" s="155" t="s">
        <v>5655</v>
      </c>
      <c r="I2557" s="158">
        <v>1</v>
      </c>
      <c r="J2557" s="155" t="s">
        <v>72</v>
      </c>
      <c r="K2557" s="158" t="s">
        <v>55</v>
      </c>
      <c r="L2557" s="190">
        <v>44470</v>
      </c>
      <c r="M2557" s="190">
        <f>EOMONTH(L2557,0)</f>
        <v>44500</v>
      </c>
      <c r="N2557" s="190">
        <v>44495</v>
      </c>
      <c r="O2557" s="190">
        <v>44495</v>
      </c>
      <c r="P2557" s="211" t="s">
        <v>5657</v>
      </c>
      <c r="Q2557" s="157"/>
      <c r="R2557" s="155" t="s">
        <v>1830</v>
      </c>
      <c r="S2557" s="155"/>
      <c r="T2557" s="159" t="s">
        <v>75</v>
      </c>
      <c r="U2557" s="90"/>
      <c r="V2557" s="160"/>
    </row>
    <row r="2558" spans="1:22" s="175" customFormat="1" ht="66" hidden="1" customHeight="1" x14ac:dyDescent="0.25">
      <c r="A2558" s="113" t="s">
        <v>662</v>
      </c>
      <c r="B2558" s="90" t="s">
        <v>663</v>
      </c>
      <c r="C2558" s="155" t="s">
        <v>5480</v>
      </c>
      <c r="D2558" s="155" t="s">
        <v>5658</v>
      </c>
      <c r="E2558" s="157" t="s">
        <v>605</v>
      </c>
      <c r="F2558" s="155" t="s">
        <v>5651</v>
      </c>
      <c r="G2558" s="158" t="s">
        <v>172</v>
      </c>
      <c r="H2558" s="155" t="s">
        <v>5652</v>
      </c>
      <c r="I2558" s="158">
        <v>1</v>
      </c>
      <c r="J2558" s="155" t="s">
        <v>72</v>
      </c>
      <c r="K2558" s="158" t="s">
        <v>55</v>
      </c>
      <c r="L2558" s="190">
        <v>44562</v>
      </c>
      <c r="M2558" s="190">
        <f t="shared" si="36"/>
        <v>44592</v>
      </c>
      <c r="N2558" s="190">
        <v>44573</v>
      </c>
      <c r="O2558" s="190">
        <v>44578</v>
      </c>
      <c r="P2558" s="211" t="s">
        <v>5657</v>
      </c>
      <c r="Q2558" s="157"/>
      <c r="R2558" s="155" t="s">
        <v>2428</v>
      </c>
      <c r="S2558" s="155"/>
      <c r="T2558" s="159" t="s">
        <v>75</v>
      </c>
      <c r="U2558" s="90"/>
      <c r="V2558" s="160"/>
    </row>
    <row r="2559" spans="1:22" s="175" customFormat="1" ht="66" hidden="1" customHeight="1" x14ac:dyDescent="0.25">
      <c r="A2559" s="113" t="s">
        <v>662</v>
      </c>
      <c r="B2559" s="90" t="s">
        <v>663</v>
      </c>
      <c r="C2559" s="155" t="s">
        <v>5480</v>
      </c>
      <c r="D2559" s="155" t="s">
        <v>5658</v>
      </c>
      <c r="E2559" s="157" t="s">
        <v>605</v>
      </c>
      <c r="F2559" s="155" t="s">
        <v>5651</v>
      </c>
      <c r="G2559" s="158" t="s">
        <v>172</v>
      </c>
      <c r="H2559" s="155" t="s">
        <v>5655</v>
      </c>
      <c r="I2559" s="158">
        <v>1</v>
      </c>
      <c r="J2559" s="155" t="s">
        <v>72</v>
      </c>
      <c r="K2559" s="158" t="s">
        <v>55</v>
      </c>
      <c r="L2559" s="190">
        <v>44562</v>
      </c>
      <c r="M2559" s="190">
        <f>EOMONTH(L2559,0)</f>
        <v>44592</v>
      </c>
      <c r="N2559" s="190">
        <v>44573</v>
      </c>
      <c r="O2559" s="190">
        <v>44578</v>
      </c>
      <c r="P2559" s="211" t="s">
        <v>5657</v>
      </c>
      <c r="Q2559" s="157"/>
      <c r="R2559" s="155" t="s">
        <v>2428</v>
      </c>
      <c r="S2559" s="155"/>
      <c r="T2559" s="159" t="s">
        <v>75</v>
      </c>
      <c r="U2559" s="90"/>
      <c r="V2559" s="160"/>
    </row>
    <row r="2560" spans="1:22" s="175" customFormat="1" ht="66" hidden="1" customHeight="1" x14ac:dyDescent="0.25">
      <c r="A2560" s="113" t="s">
        <v>662</v>
      </c>
      <c r="B2560" s="90" t="s">
        <v>663</v>
      </c>
      <c r="C2560" s="155" t="s">
        <v>5480</v>
      </c>
      <c r="D2560" s="155" t="s">
        <v>5659</v>
      </c>
      <c r="E2560" s="157" t="s">
        <v>605</v>
      </c>
      <c r="F2560" s="155" t="s">
        <v>5651</v>
      </c>
      <c r="G2560" s="158" t="s">
        <v>172</v>
      </c>
      <c r="H2560" s="155" t="s">
        <v>5652</v>
      </c>
      <c r="I2560" s="158">
        <v>1</v>
      </c>
      <c r="J2560" s="155" t="s">
        <v>72</v>
      </c>
      <c r="K2560" s="158" t="s">
        <v>55</v>
      </c>
      <c r="L2560" s="190">
        <v>44652</v>
      </c>
      <c r="M2560" s="190">
        <f t="shared" si="36"/>
        <v>44681</v>
      </c>
      <c r="N2560" s="190">
        <v>44664</v>
      </c>
      <c r="O2560" s="190">
        <v>44664</v>
      </c>
      <c r="P2560" s="211" t="s">
        <v>5660</v>
      </c>
      <c r="Q2560" s="157"/>
      <c r="R2560" s="155" t="s">
        <v>853</v>
      </c>
      <c r="S2560" s="155"/>
      <c r="T2560" s="159" t="s">
        <v>75</v>
      </c>
      <c r="U2560" s="90"/>
      <c r="V2560" s="160"/>
    </row>
    <row r="2561" spans="1:22" s="175" customFormat="1" ht="66" hidden="1" customHeight="1" x14ac:dyDescent="0.25">
      <c r="A2561" s="113" t="s">
        <v>662</v>
      </c>
      <c r="B2561" s="90" t="s">
        <v>663</v>
      </c>
      <c r="C2561" s="155" t="s">
        <v>5480</v>
      </c>
      <c r="D2561" s="155" t="s">
        <v>5659</v>
      </c>
      <c r="E2561" s="157" t="s">
        <v>605</v>
      </c>
      <c r="F2561" s="155" t="s">
        <v>5651</v>
      </c>
      <c r="G2561" s="158" t="s">
        <v>172</v>
      </c>
      <c r="H2561" s="155" t="s">
        <v>5655</v>
      </c>
      <c r="I2561" s="158">
        <v>1</v>
      </c>
      <c r="J2561" s="155" t="s">
        <v>72</v>
      </c>
      <c r="K2561" s="158" t="s">
        <v>55</v>
      </c>
      <c r="L2561" s="190">
        <v>44652</v>
      </c>
      <c r="M2561" s="190">
        <f>EOMONTH(L2561,0)</f>
        <v>44681</v>
      </c>
      <c r="N2561" s="190">
        <v>44664</v>
      </c>
      <c r="O2561" s="190">
        <v>44664</v>
      </c>
      <c r="P2561" s="211" t="s">
        <v>5661</v>
      </c>
      <c r="Q2561" s="157"/>
      <c r="R2561" s="155" t="s">
        <v>853</v>
      </c>
      <c r="S2561" s="155"/>
      <c r="T2561" s="159" t="s">
        <v>75</v>
      </c>
      <c r="U2561" s="90"/>
      <c r="V2561" s="160"/>
    </row>
    <row r="2562" spans="1:22" s="175" customFormat="1" ht="66" hidden="1" customHeight="1" x14ac:dyDescent="0.25">
      <c r="A2562" s="113" t="s">
        <v>662</v>
      </c>
      <c r="B2562" s="90" t="s">
        <v>663</v>
      </c>
      <c r="C2562" s="155" t="s">
        <v>5480</v>
      </c>
      <c r="D2562" s="155" t="s">
        <v>5662</v>
      </c>
      <c r="E2562" s="157" t="s">
        <v>605</v>
      </c>
      <c r="F2562" s="155" t="s">
        <v>1321</v>
      </c>
      <c r="G2562" s="158" t="s">
        <v>75</v>
      </c>
      <c r="H2562" s="155"/>
      <c r="I2562" s="158">
        <v>1</v>
      </c>
      <c r="J2562" s="155" t="s">
        <v>72</v>
      </c>
      <c r="K2562" s="158" t="s">
        <v>55</v>
      </c>
      <c r="L2562" s="190">
        <v>44378</v>
      </c>
      <c r="M2562" s="190">
        <f t="shared" si="36"/>
        <v>44408</v>
      </c>
      <c r="N2562" s="190">
        <v>44392</v>
      </c>
      <c r="O2562" s="190">
        <v>44398</v>
      </c>
      <c r="P2562" s="211" t="s">
        <v>5663</v>
      </c>
      <c r="Q2562" s="157"/>
      <c r="R2562" s="155" t="s">
        <v>5664</v>
      </c>
      <c r="S2562" s="155"/>
      <c r="T2562" s="159" t="s">
        <v>75</v>
      </c>
      <c r="U2562" s="155"/>
      <c r="V2562" s="160"/>
    </row>
    <row r="2563" spans="1:22" s="175" customFormat="1" ht="66" hidden="1" customHeight="1" x14ac:dyDescent="0.25">
      <c r="A2563" s="113" t="s">
        <v>662</v>
      </c>
      <c r="B2563" s="90" t="s">
        <v>663</v>
      </c>
      <c r="C2563" s="155" t="s">
        <v>5480</v>
      </c>
      <c r="D2563" s="155" t="s">
        <v>5665</v>
      </c>
      <c r="E2563" s="157" t="s">
        <v>605</v>
      </c>
      <c r="F2563" s="155" t="s">
        <v>1321</v>
      </c>
      <c r="G2563" s="158" t="s">
        <v>75</v>
      </c>
      <c r="H2563" s="155"/>
      <c r="I2563" s="158">
        <v>1</v>
      </c>
      <c r="J2563" s="155" t="s">
        <v>72</v>
      </c>
      <c r="K2563" s="158" t="s">
        <v>55</v>
      </c>
      <c r="L2563" s="190">
        <v>44562</v>
      </c>
      <c r="M2563" s="190">
        <f t="shared" si="36"/>
        <v>44592</v>
      </c>
      <c r="N2563" s="190">
        <v>44583</v>
      </c>
      <c r="O2563" s="190">
        <v>44587</v>
      </c>
      <c r="P2563" s="211" t="s">
        <v>5666</v>
      </c>
      <c r="Q2563" s="157"/>
      <c r="R2563" s="155" t="s">
        <v>5667</v>
      </c>
      <c r="S2563" s="155"/>
      <c r="T2563" s="159" t="s">
        <v>75</v>
      </c>
      <c r="U2563" s="155"/>
      <c r="V2563" s="160"/>
    </row>
    <row r="2564" spans="1:22" s="175" customFormat="1" ht="66" hidden="1" customHeight="1" x14ac:dyDescent="0.25">
      <c r="A2564" s="113" t="s">
        <v>662</v>
      </c>
      <c r="B2564" s="90" t="s">
        <v>663</v>
      </c>
      <c r="C2564" s="155" t="s">
        <v>5480</v>
      </c>
      <c r="D2564" s="155" t="s">
        <v>5668</v>
      </c>
      <c r="E2564" s="157" t="s">
        <v>605</v>
      </c>
      <c r="F2564" s="155" t="s">
        <v>532</v>
      </c>
      <c r="G2564" s="158" t="s">
        <v>168</v>
      </c>
      <c r="H2564" s="155"/>
      <c r="I2564" s="158">
        <v>1</v>
      </c>
      <c r="J2564" s="155" t="s">
        <v>72</v>
      </c>
      <c r="K2564" s="158" t="s">
        <v>55</v>
      </c>
      <c r="L2564" s="190">
        <v>44682</v>
      </c>
      <c r="M2564" s="190">
        <f t="shared" si="36"/>
        <v>44712</v>
      </c>
      <c r="N2564" s="190" t="s">
        <v>496</v>
      </c>
      <c r="O2564" s="190" t="s">
        <v>496</v>
      </c>
      <c r="P2564" s="211" t="s">
        <v>5669</v>
      </c>
      <c r="Q2564" s="157"/>
      <c r="R2564" s="155"/>
      <c r="S2564" s="155"/>
      <c r="T2564" s="159"/>
      <c r="U2564" s="90"/>
      <c r="V2564" s="160"/>
    </row>
    <row r="2565" spans="1:22" s="175" customFormat="1" ht="66" hidden="1" customHeight="1" x14ac:dyDescent="0.25">
      <c r="A2565" s="113" t="s">
        <v>662</v>
      </c>
      <c r="B2565" s="90" t="s">
        <v>663</v>
      </c>
      <c r="C2565" s="155" t="s">
        <v>5480</v>
      </c>
      <c r="D2565" s="155" t="s">
        <v>5670</v>
      </c>
      <c r="E2565" s="157" t="s">
        <v>605</v>
      </c>
      <c r="F2565" s="155" t="s">
        <v>5671</v>
      </c>
      <c r="G2565" s="158" t="s">
        <v>168</v>
      </c>
      <c r="H2565" s="155"/>
      <c r="I2565" s="158">
        <v>1</v>
      </c>
      <c r="J2565" s="155" t="s">
        <v>72</v>
      </c>
      <c r="K2565" s="158" t="s">
        <v>55</v>
      </c>
      <c r="L2565" s="190">
        <v>44682</v>
      </c>
      <c r="M2565" s="190">
        <f t="shared" si="36"/>
        <v>44712</v>
      </c>
      <c r="N2565" s="190">
        <v>44701</v>
      </c>
      <c r="O2565" s="190">
        <v>44704</v>
      </c>
      <c r="P2565" s="211" t="s">
        <v>87</v>
      </c>
      <c r="Q2565" s="157" t="s">
        <v>5672</v>
      </c>
      <c r="R2565" s="155" t="s">
        <v>2853</v>
      </c>
      <c r="S2565" s="155"/>
      <c r="T2565" s="159" t="s">
        <v>66</v>
      </c>
      <c r="U2565" s="90"/>
      <c r="V2565" s="160"/>
    </row>
    <row r="2566" spans="1:22" s="175" customFormat="1" ht="66" hidden="1" customHeight="1" x14ac:dyDescent="0.25">
      <c r="A2566" s="113" t="s">
        <v>662</v>
      </c>
      <c r="B2566" s="90" t="s">
        <v>663</v>
      </c>
      <c r="C2566" s="155" t="s">
        <v>5480</v>
      </c>
      <c r="D2566" s="155" t="s">
        <v>5673</v>
      </c>
      <c r="E2566" s="157" t="s">
        <v>605</v>
      </c>
      <c r="F2566" s="155" t="s">
        <v>5674</v>
      </c>
      <c r="G2566" s="158" t="s">
        <v>168</v>
      </c>
      <c r="H2566" s="155"/>
      <c r="I2566" s="158">
        <v>1</v>
      </c>
      <c r="J2566" s="155" t="s">
        <v>72</v>
      </c>
      <c r="K2566" s="158" t="s">
        <v>55</v>
      </c>
      <c r="L2566" s="190">
        <v>44682</v>
      </c>
      <c r="M2566" s="190">
        <f t="shared" si="36"/>
        <v>44712</v>
      </c>
      <c r="N2566" s="190" t="s">
        <v>496</v>
      </c>
      <c r="O2566" s="190" t="s">
        <v>496</v>
      </c>
      <c r="P2566" s="211" t="s">
        <v>5669</v>
      </c>
      <c r="Q2566" s="157"/>
      <c r="R2566" s="155"/>
      <c r="S2566" s="155"/>
      <c r="T2566" s="159"/>
      <c r="U2566" s="90"/>
      <c r="V2566" s="160"/>
    </row>
    <row r="2567" spans="1:22" s="175" customFormat="1" ht="66" hidden="1" customHeight="1" x14ac:dyDescent="0.25">
      <c r="A2567" s="113" t="s">
        <v>662</v>
      </c>
      <c r="B2567" s="90" t="s">
        <v>663</v>
      </c>
      <c r="C2567" s="155" t="s">
        <v>5480</v>
      </c>
      <c r="D2567" s="155" t="s">
        <v>5675</v>
      </c>
      <c r="E2567" s="157" t="s">
        <v>605</v>
      </c>
      <c r="F2567" s="155" t="s">
        <v>5676</v>
      </c>
      <c r="G2567" s="158" t="s">
        <v>703</v>
      </c>
      <c r="H2567" s="155" t="s">
        <v>5655</v>
      </c>
      <c r="I2567" s="158">
        <v>1</v>
      </c>
      <c r="J2567" s="155" t="s">
        <v>72</v>
      </c>
      <c r="K2567" s="158" t="s">
        <v>55</v>
      </c>
      <c r="L2567" s="190">
        <v>44378</v>
      </c>
      <c r="M2567" s="190">
        <f t="shared" si="36"/>
        <v>44408</v>
      </c>
      <c r="N2567" s="190">
        <v>44393</v>
      </c>
      <c r="O2567" s="190">
        <v>44434</v>
      </c>
      <c r="P2567" s="211" t="s">
        <v>5677</v>
      </c>
      <c r="Q2567" s="157"/>
      <c r="R2567" s="155" t="s">
        <v>1223</v>
      </c>
      <c r="S2567" s="155"/>
      <c r="T2567" s="159" t="s">
        <v>75</v>
      </c>
      <c r="U2567" s="90"/>
      <c r="V2567" s="160"/>
    </row>
    <row r="2568" spans="1:22" s="175" customFormat="1" ht="66" hidden="1" customHeight="1" x14ac:dyDescent="0.25">
      <c r="A2568" s="113" t="s">
        <v>662</v>
      </c>
      <c r="B2568" s="90" t="s">
        <v>663</v>
      </c>
      <c r="C2568" s="155" t="s">
        <v>5480</v>
      </c>
      <c r="D2568" s="155" t="s">
        <v>5678</v>
      </c>
      <c r="E2568" s="157" t="s">
        <v>605</v>
      </c>
      <c r="F2568" s="155" t="s">
        <v>5676</v>
      </c>
      <c r="G2568" s="158" t="s">
        <v>703</v>
      </c>
      <c r="H2568" s="155" t="s">
        <v>5655</v>
      </c>
      <c r="I2568" s="158">
        <v>1</v>
      </c>
      <c r="J2568" s="155" t="s">
        <v>72</v>
      </c>
      <c r="K2568" s="158" t="s">
        <v>55</v>
      </c>
      <c r="L2568" s="190">
        <v>44409</v>
      </c>
      <c r="M2568" s="190">
        <f t="shared" si="36"/>
        <v>44439</v>
      </c>
      <c r="N2568" s="190">
        <v>44417</v>
      </c>
      <c r="O2568" s="190">
        <v>44417</v>
      </c>
      <c r="P2568" s="211" t="s">
        <v>87</v>
      </c>
      <c r="Q2568" s="157"/>
      <c r="R2568" s="155" t="s">
        <v>1223</v>
      </c>
      <c r="S2568" s="155"/>
      <c r="T2568" s="159" t="s">
        <v>75</v>
      </c>
      <c r="U2568" s="90"/>
      <c r="V2568" s="160"/>
    </row>
    <row r="2569" spans="1:22" s="175" customFormat="1" ht="66" hidden="1" customHeight="1" x14ac:dyDescent="0.25">
      <c r="A2569" s="113" t="s">
        <v>662</v>
      </c>
      <c r="B2569" s="90" t="s">
        <v>663</v>
      </c>
      <c r="C2569" s="155" t="s">
        <v>5480</v>
      </c>
      <c r="D2569" s="155" t="s">
        <v>5679</v>
      </c>
      <c r="E2569" s="157" t="s">
        <v>605</v>
      </c>
      <c r="F2569" s="155" t="s">
        <v>5676</v>
      </c>
      <c r="G2569" s="158" t="s">
        <v>703</v>
      </c>
      <c r="H2569" s="155" t="s">
        <v>5655</v>
      </c>
      <c r="I2569" s="158">
        <v>1</v>
      </c>
      <c r="J2569" s="155" t="s">
        <v>72</v>
      </c>
      <c r="K2569" s="158" t="s">
        <v>55</v>
      </c>
      <c r="L2569" s="190">
        <v>44440</v>
      </c>
      <c r="M2569" s="190">
        <f t="shared" si="36"/>
        <v>44469</v>
      </c>
      <c r="N2569" s="190">
        <v>44446</v>
      </c>
      <c r="O2569" s="190">
        <v>44446</v>
      </c>
      <c r="P2569" s="211" t="s">
        <v>5677</v>
      </c>
      <c r="Q2569" s="157"/>
      <c r="R2569" s="155" t="s">
        <v>1223</v>
      </c>
      <c r="S2569" s="155"/>
      <c r="T2569" s="159" t="s">
        <v>75</v>
      </c>
      <c r="U2569" s="90"/>
      <c r="V2569" s="160"/>
    </row>
    <row r="2570" spans="1:22" s="175" customFormat="1" ht="66" hidden="1" customHeight="1" x14ac:dyDescent="0.25">
      <c r="A2570" s="113" t="s">
        <v>662</v>
      </c>
      <c r="B2570" s="90" t="s">
        <v>663</v>
      </c>
      <c r="C2570" s="155" t="s">
        <v>5480</v>
      </c>
      <c r="D2570" s="155" t="s">
        <v>5680</v>
      </c>
      <c r="E2570" s="157" t="s">
        <v>605</v>
      </c>
      <c r="F2570" s="155" t="s">
        <v>5676</v>
      </c>
      <c r="G2570" s="158" t="s">
        <v>703</v>
      </c>
      <c r="H2570" s="155" t="s">
        <v>5655</v>
      </c>
      <c r="I2570" s="158">
        <v>1</v>
      </c>
      <c r="J2570" s="155" t="s">
        <v>72</v>
      </c>
      <c r="K2570" s="158" t="s">
        <v>55</v>
      </c>
      <c r="L2570" s="190">
        <v>44470</v>
      </c>
      <c r="M2570" s="190">
        <f t="shared" si="36"/>
        <v>44500</v>
      </c>
      <c r="N2570" s="190">
        <v>44477</v>
      </c>
      <c r="O2570" s="190">
        <v>44477</v>
      </c>
      <c r="P2570" s="211" t="s">
        <v>5677</v>
      </c>
      <c r="Q2570" s="157"/>
      <c r="R2570" s="155" t="s">
        <v>1223</v>
      </c>
      <c r="S2570" s="155"/>
      <c r="T2570" s="159" t="s">
        <v>66</v>
      </c>
      <c r="U2570" s="90"/>
      <c r="V2570" s="160"/>
    </row>
    <row r="2571" spans="1:22" s="175" customFormat="1" ht="66" hidden="1" customHeight="1" x14ac:dyDescent="0.25">
      <c r="A2571" s="113" t="s">
        <v>662</v>
      </c>
      <c r="B2571" s="90" t="s">
        <v>663</v>
      </c>
      <c r="C2571" s="155" t="s">
        <v>5480</v>
      </c>
      <c r="D2571" s="155" t="s">
        <v>5681</v>
      </c>
      <c r="E2571" s="157" t="s">
        <v>605</v>
      </c>
      <c r="F2571" s="155" t="s">
        <v>5676</v>
      </c>
      <c r="G2571" s="158" t="s">
        <v>703</v>
      </c>
      <c r="H2571" s="155" t="s">
        <v>5655</v>
      </c>
      <c r="I2571" s="158">
        <v>1</v>
      </c>
      <c r="J2571" s="155" t="s">
        <v>72</v>
      </c>
      <c r="K2571" s="158" t="s">
        <v>55</v>
      </c>
      <c r="L2571" s="190">
        <v>44501</v>
      </c>
      <c r="M2571" s="190">
        <f t="shared" si="36"/>
        <v>44530</v>
      </c>
      <c r="N2571" s="190">
        <v>44504</v>
      </c>
      <c r="O2571" s="190">
        <v>44504</v>
      </c>
      <c r="P2571" s="211" t="s">
        <v>5677</v>
      </c>
      <c r="Q2571" s="157"/>
      <c r="R2571" s="155" t="s">
        <v>1223</v>
      </c>
      <c r="S2571" s="155"/>
      <c r="T2571" s="159" t="s">
        <v>75</v>
      </c>
      <c r="U2571" s="90"/>
      <c r="V2571" s="160"/>
    </row>
    <row r="2572" spans="1:22" s="175" customFormat="1" ht="66" hidden="1" customHeight="1" x14ac:dyDescent="0.25">
      <c r="A2572" s="113" t="s">
        <v>662</v>
      </c>
      <c r="B2572" s="90" t="s">
        <v>663</v>
      </c>
      <c r="C2572" s="155" t="s">
        <v>5480</v>
      </c>
      <c r="D2572" s="155" t="s">
        <v>5682</v>
      </c>
      <c r="E2572" s="157" t="s">
        <v>605</v>
      </c>
      <c r="F2572" s="155" t="s">
        <v>5676</v>
      </c>
      <c r="G2572" s="158" t="s">
        <v>703</v>
      </c>
      <c r="H2572" s="155" t="s">
        <v>5655</v>
      </c>
      <c r="I2572" s="158">
        <v>1</v>
      </c>
      <c r="J2572" s="155" t="s">
        <v>72</v>
      </c>
      <c r="K2572" s="158" t="s">
        <v>55</v>
      </c>
      <c r="L2572" s="190">
        <v>44531</v>
      </c>
      <c r="M2572" s="190">
        <f t="shared" si="36"/>
        <v>44561</v>
      </c>
      <c r="N2572" s="190">
        <v>44533</v>
      </c>
      <c r="O2572" s="190">
        <v>44533</v>
      </c>
      <c r="P2572" s="211" t="s">
        <v>5677</v>
      </c>
      <c r="Q2572" s="157"/>
      <c r="R2572" s="155" t="s">
        <v>1223</v>
      </c>
      <c r="S2572" s="155"/>
      <c r="T2572" s="159" t="s">
        <v>66</v>
      </c>
      <c r="U2572" s="90"/>
      <c r="V2572" s="160"/>
    </row>
    <row r="2573" spans="1:22" s="175" customFormat="1" ht="66" hidden="1" customHeight="1" x14ac:dyDescent="0.25">
      <c r="A2573" s="113" t="s">
        <v>662</v>
      </c>
      <c r="B2573" s="90" t="s">
        <v>663</v>
      </c>
      <c r="C2573" s="155" t="s">
        <v>5480</v>
      </c>
      <c r="D2573" s="155" t="s">
        <v>5683</v>
      </c>
      <c r="E2573" s="157" t="s">
        <v>605</v>
      </c>
      <c r="F2573" s="155" t="s">
        <v>5676</v>
      </c>
      <c r="G2573" s="158" t="s">
        <v>703</v>
      </c>
      <c r="H2573" s="155" t="s">
        <v>5655</v>
      </c>
      <c r="I2573" s="158">
        <v>1</v>
      </c>
      <c r="J2573" s="155" t="s">
        <v>72</v>
      </c>
      <c r="K2573" s="158" t="s">
        <v>55</v>
      </c>
      <c r="L2573" s="190">
        <v>44562</v>
      </c>
      <c r="M2573" s="190">
        <f t="shared" si="36"/>
        <v>44592</v>
      </c>
      <c r="N2573" s="190">
        <v>44566</v>
      </c>
      <c r="O2573" s="190">
        <v>44566</v>
      </c>
      <c r="P2573" s="211" t="s">
        <v>5684</v>
      </c>
      <c r="Q2573" s="157"/>
      <c r="R2573" s="155" t="s">
        <v>1223</v>
      </c>
      <c r="S2573" s="155"/>
      <c r="T2573" s="159" t="s">
        <v>66</v>
      </c>
      <c r="U2573" s="90"/>
      <c r="V2573" s="160"/>
    </row>
    <row r="2574" spans="1:22" s="175" customFormat="1" ht="66" hidden="1" customHeight="1" x14ac:dyDescent="0.25">
      <c r="A2574" s="113" t="s">
        <v>662</v>
      </c>
      <c r="B2574" s="90" t="s">
        <v>663</v>
      </c>
      <c r="C2574" s="155" t="s">
        <v>5480</v>
      </c>
      <c r="D2574" s="155" t="s">
        <v>5685</v>
      </c>
      <c r="E2574" s="157" t="s">
        <v>605</v>
      </c>
      <c r="F2574" s="155" t="s">
        <v>5676</v>
      </c>
      <c r="G2574" s="158" t="s">
        <v>703</v>
      </c>
      <c r="H2574" s="155" t="s">
        <v>5655</v>
      </c>
      <c r="I2574" s="158">
        <v>1</v>
      </c>
      <c r="J2574" s="155" t="s">
        <v>72</v>
      </c>
      <c r="K2574" s="158" t="s">
        <v>55</v>
      </c>
      <c r="L2574" s="190">
        <v>44593</v>
      </c>
      <c r="M2574" s="190">
        <f t="shared" si="36"/>
        <v>44620</v>
      </c>
      <c r="N2574" s="190">
        <v>44601</v>
      </c>
      <c r="O2574" s="190">
        <v>44602</v>
      </c>
      <c r="P2574" s="211" t="s">
        <v>5684</v>
      </c>
      <c r="Q2574" s="157"/>
      <c r="R2574" s="155" t="s">
        <v>1223</v>
      </c>
      <c r="S2574" s="155"/>
      <c r="T2574" s="159" t="s">
        <v>75</v>
      </c>
      <c r="U2574" s="90"/>
      <c r="V2574" s="160"/>
    </row>
    <row r="2575" spans="1:22" s="175" customFormat="1" ht="66" hidden="1" customHeight="1" x14ac:dyDescent="0.25">
      <c r="A2575" s="113" t="s">
        <v>662</v>
      </c>
      <c r="B2575" s="90" t="s">
        <v>663</v>
      </c>
      <c r="C2575" s="155" t="s">
        <v>5480</v>
      </c>
      <c r="D2575" s="155" t="s">
        <v>5686</v>
      </c>
      <c r="E2575" s="157" t="s">
        <v>605</v>
      </c>
      <c r="F2575" s="155" t="s">
        <v>5676</v>
      </c>
      <c r="G2575" s="158" t="s">
        <v>703</v>
      </c>
      <c r="H2575" s="155" t="s">
        <v>5655</v>
      </c>
      <c r="I2575" s="158">
        <v>1</v>
      </c>
      <c r="J2575" s="155" t="s">
        <v>72</v>
      </c>
      <c r="K2575" s="158" t="s">
        <v>55</v>
      </c>
      <c r="L2575" s="190">
        <v>44621</v>
      </c>
      <c r="M2575" s="190">
        <f t="shared" si="36"/>
        <v>44651</v>
      </c>
      <c r="N2575" s="190">
        <v>44624</v>
      </c>
      <c r="O2575" s="190">
        <v>44627</v>
      </c>
      <c r="P2575" s="211" t="s">
        <v>5684</v>
      </c>
      <c r="Q2575" s="157"/>
      <c r="R2575" s="155" t="s">
        <v>1223</v>
      </c>
      <c r="S2575" s="155"/>
      <c r="T2575" s="159" t="s">
        <v>66</v>
      </c>
      <c r="U2575" s="90"/>
      <c r="V2575" s="160"/>
    </row>
    <row r="2576" spans="1:22" s="175" customFormat="1" ht="66" hidden="1" customHeight="1" x14ac:dyDescent="0.25">
      <c r="A2576" s="113" t="s">
        <v>662</v>
      </c>
      <c r="B2576" s="90" t="s">
        <v>663</v>
      </c>
      <c r="C2576" s="155" t="s">
        <v>5480</v>
      </c>
      <c r="D2576" s="155" t="s">
        <v>5687</v>
      </c>
      <c r="E2576" s="157" t="s">
        <v>605</v>
      </c>
      <c r="F2576" s="155" t="s">
        <v>5676</v>
      </c>
      <c r="G2576" s="158" t="s">
        <v>703</v>
      </c>
      <c r="H2576" s="155" t="s">
        <v>5655</v>
      </c>
      <c r="I2576" s="158">
        <v>1</v>
      </c>
      <c r="J2576" s="155" t="s">
        <v>72</v>
      </c>
      <c r="K2576" s="158" t="s">
        <v>55</v>
      </c>
      <c r="L2576" s="190">
        <v>44652</v>
      </c>
      <c r="M2576" s="190">
        <f t="shared" si="36"/>
        <v>44681</v>
      </c>
      <c r="N2576" s="190">
        <v>44657</v>
      </c>
      <c r="O2576" s="190">
        <v>44663</v>
      </c>
      <c r="P2576" s="211" t="s">
        <v>5684</v>
      </c>
      <c r="Q2576" s="157"/>
      <c r="R2576" s="155" t="s">
        <v>1223</v>
      </c>
      <c r="S2576" s="155"/>
      <c r="T2576" s="159" t="s">
        <v>66</v>
      </c>
      <c r="U2576" s="90"/>
      <c r="V2576" s="160"/>
    </row>
    <row r="2577" spans="1:22" s="175" customFormat="1" ht="66" hidden="1" customHeight="1" x14ac:dyDescent="0.25">
      <c r="A2577" s="113" t="s">
        <v>662</v>
      </c>
      <c r="B2577" s="90" t="s">
        <v>663</v>
      </c>
      <c r="C2577" s="155" t="s">
        <v>5480</v>
      </c>
      <c r="D2577" s="155" t="s">
        <v>5688</v>
      </c>
      <c r="E2577" s="157" t="s">
        <v>605</v>
      </c>
      <c r="F2577" s="155" t="s">
        <v>5676</v>
      </c>
      <c r="G2577" s="158" t="s">
        <v>703</v>
      </c>
      <c r="H2577" s="155" t="s">
        <v>5655</v>
      </c>
      <c r="I2577" s="158">
        <v>1</v>
      </c>
      <c r="J2577" s="155" t="s">
        <v>72</v>
      </c>
      <c r="K2577" s="158" t="s">
        <v>55</v>
      </c>
      <c r="L2577" s="190">
        <v>44682</v>
      </c>
      <c r="M2577" s="190">
        <f t="shared" si="36"/>
        <v>44712</v>
      </c>
      <c r="N2577" s="190">
        <v>44685</v>
      </c>
      <c r="O2577" s="190">
        <v>44687</v>
      </c>
      <c r="P2577" s="211" t="s">
        <v>5689</v>
      </c>
      <c r="Q2577" s="157"/>
      <c r="R2577" s="155" t="s">
        <v>1223</v>
      </c>
      <c r="S2577" s="155"/>
      <c r="T2577" s="159" t="s">
        <v>75</v>
      </c>
      <c r="U2577" s="90"/>
      <c r="V2577" s="160"/>
    </row>
    <row r="2578" spans="1:22" s="175" customFormat="1" ht="66" hidden="1" customHeight="1" x14ac:dyDescent="0.25">
      <c r="A2578" s="113" t="s">
        <v>662</v>
      </c>
      <c r="B2578" s="90" t="s">
        <v>663</v>
      </c>
      <c r="C2578" s="155" t="s">
        <v>5480</v>
      </c>
      <c r="D2578" s="155" t="s">
        <v>5690</v>
      </c>
      <c r="E2578" s="157" t="s">
        <v>605</v>
      </c>
      <c r="F2578" s="155" t="s">
        <v>5676</v>
      </c>
      <c r="G2578" s="158" t="s">
        <v>703</v>
      </c>
      <c r="H2578" s="155" t="s">
        <v>5655</v>
      </c>
      <c r="I2578" s="158">
        <v>1</v>
      </c>
      <c r="J2578" s="155" t="s">
        <v>72</v>
      </c>
      <c r="K2578" s="158" t="s">
        <v>55</v>
      </c>
      <c r="L2578" s="190">
        <v>44713</v>
      </c>
      <c r="M2578" s="190">
        <f t="shared" si="36"/>
        <v>44742</v>
      </c>
      <c r="N2578" s="190">
        <v>44715</v>
      </c>
      <c r="O2578" s="190">
        <v>44716</v>
      </c>
      <c r="P2578" s="211" t="s">
        <v>5689</v>
      </c>
      <c r="Q2578" s="157"/>
      <c r="R2578" s="155" t="s">
        <v>1223</v>
      </c>
      <c r="S2578" s="155"/>
      <c r="T2578" s="159" t="s">
        <v>66</v>
      </c>
      <c r="U2578" s="90"/>
      <c r="V2578" s="160"/>
    </row>
    <row r="2579" spans="1:22" s="175" customFormat="1" ht="66" hidden="1" customHeight="1" x14ac:dyDescent="0.25">
      <c r="A2579" s="113" t="s">
        <v>662</v>
      </c>
      <c r="B2579" s="90" t="s">
        <v>663</v>
      </c>
      <c r="C2579" s="155" t="s">
        <v>5480</v>
      </c>
      <c r="D2579" s="155" t="s">
        <v>5691</v>
      </c>
      <c r="E2579" s="157" t="s">
        <v>605</v>
      </c>
      <c r="F2579" s="155" t="s">
        <v>5676</v>
      </c>
      <c r="G2579" s="158" t="s">
        <v>703</v>
      </c>
      <c r="H2579" s="155" t="s">
        <v>5652</v>
      </c>
      <c r="I2579" s="158">
        <v>1</v>
      </c>
      <c r="J2579" s="155" t="s">
        <v>72</v>
      </c>
      <c r="K2579" s="158" t="s">
        <v>55</v>
      </c>
      <c r="L2579" s="190">
        <v>44378</v>
      </c>
      <c r="M2579" s="190">
        <f t="shared" si="36"/>
        <v>44408</v>
      </c>
      <c r="N2579" s="190">
        <v>44393</v>
      </c>
      <c r="O2579" s="190">
        <v>44434</v>
      </c>
      <c r="P2579" s="211" t="s">
        <v>5677</v>
      </c>
      <c r="Q2579" s="157"/>
      <c r="R2579" s="155" t="s">
        <v>1223</v>
      </c>
      <c r="S2579" s="155"/>
      <c r="T2579" s="159" t="s">
        <v>75</v>
      </c>
      <c r="U2579" s="90"/>
      <c r="V2579" s="160"/>
    </row>
    <row r="2580" spans="1:22" s="175" customFormat="1" ht="66" hidden="1" customHeight="1" x14ac:dyDescent="0.25">
      <c r="A2580" s="113" t="s">
        <v>662</v>
      </c>
      <c r="B2580" s="90" t="s">
        <v>663</v>
      </c>
      <c r="C2580" s="155" t="s">
        <v>5480</v>
      </c>
      <c r="D2580" s="155" t="s">
        <v>5692</v>
      </c>
      <c r="E2580" s="157" t="s">
        <v>605</v>
      </c>
      <c r="F2580" s="155" t="s">
        <v>5676</v>
      </c>
      <c r="G2580" s="158" t="s">
        <v>703</v>
      </c>
      <c r="H2580" s="155" t="s">
        <v>5652</v>
      </c>
      <c r="I2580" s="158">
        <v>1</v>
      </c>
      <c r="J2580" s="155" t="s">
        <v>72</v>
      </c>
      <c r="K2580" s="158" t="s">
        <v>55</v>
      </c>
      <c r="L2580" s="190">
        <v>44409</v>
      </c>
      <c r="M2580" s="190">
        <f t="shared" si="36"/>
        <v>44439</v>
      </c>
      <c r="N2580" s="190">
        <v>44417</v>
      </c>
      <c r="O2580" s="190">
        <v>44417</v>
      </c>
      <c r="P2580" s="211" t="s">
        <v>87</v>
      </c>
      <c r="Q2580" s="157"/>
      <c r="R2580" s="155" t="s">
        <v>1223</v>
      </c>
      <c r="S2580" s="155"/>
      <c r="T2580" s="159" t="s">
        <v>75</v>
      </c>
      <c r="U2580" s="90"/>
      <c r="V2580" s="160"/>
    </row>
    <row r="2581" spans="1:22" s="175" customFormat="1" ht="66" hidden="1" customHeight="1" x14ac:dyDescent="0.25">
      <c r="A2581" s="113" t="s">
        <v>662</v>
      </c>
      <c r="B2581" s="90" t="s">
        <v>663</v>
      </c>
      <c r="C2581" s="155" t="s">
        <v>5480</v>
      </c>
      <c r="D2581" s="155" t="s">
        <v>5693</v>
      </c>
      <c r="E2581" s="157" t="s">
        <v>605</v>
      </c>
      <c r="F2581" s="155" t="s">
        <v>5676</v>
      </c>
      <c r="G2581" s="158" t="s">
        <v>703</v>
      </c>
      <c r="H2581" s="155" t="s">
        <v>5652</v>
      </c>
      <c r="I2581" s="158">
        <v>1</v>
      </c>
      <c r="J2581" s="155" t="s">
        <v>72</v>
      </c>
      <c r="K2581" s="158" t="s">
        <v>55</v>
      </c>
      <c r="L2581" s="190">
        <v>44440</v>
      </c>
      <c r="M2581" s="190">
        <f t="shared" si="36"/>
        <v>44469</v>
      </c>
      <c r="N2581" s="190">
        <v>44446</v>
      </c>
      <c r="O2581" s="190">
        <v>44446</v>
      </c>
      <c r="P2581" s="211" t="s">
        <v>5677</v>
      </c>
      <c r="Q2581" s="157"/>
      <c r="R2581" s="155" t="s">
        <v>1223</v>
      </c>
      <c r="S2581" s="155"/>
      <c r="T2581" s="159" t="s">
        <v>75</v>
      </c>
      <c r="U2581" s="90"/>
      <c r="V2581" s="160"/>
    </row>
    <row r="2582" spans="1:22" s="175" customFormat="1" ht="66" hidden="1" customHeight="1" x14ac:dyDescent="0.25">
      <c r="A2582" s="113" t="s">
        <v>662</v>
      </c>
      <c r="B2582" s="90" t="s">
        <v>663</v>
      </c>
      <c r="C2582" s="155" t="s">
        <v>5480</v>
      </c>
      <c r="D2582" s="155" t="s">
        <v>5694</v>
      </c>
      <c r="E2582" s="157" t="s">
        <v>605</v>
      </c>
      <c r="F2582" s="155" t="s">
        <v>5676</v>
      </c>
      <c r="G2582" s="158" t="s">
        <v>703</v>
      </c>
      <c r="H2582" s="155" t="s">
        <v>5652</v>
      </c>
      <c r="I2582" s="158">
        <v>1</v>
      </c>
      <c r="J2582" s="155" t="s">
        <v>72</v>
      </c>
      <c r="K2582" s="158" t="s">
        <v>55</v>
      </c>
      <c r="L2582" s="190">
        <v>44470</v>
      </c>
      <c r="M2582" s="190">
        <f t="shared" si="36"/>
        <v>44500</v>
      </c>
      <c r="N2582" s="190">
        <v>44477</v>
      </c>
      <c r="O2582" s="190">
        <v>44477</v>
      </c>
      <c r="P2582" s="211" t="s">
        <v>5695</v>
      </c>
      <c r="Q2582" s="157"/>
      <c r="R2582" s="155" t="s">
        <v>1223</v>
      </c>
      <c r="S2582" s="155"/>
      <c r="T2582" s="159" t="s">
        <v>66</v>
      </c>
      <c r="U2582" s="90"/>
      <c r="V2582" s="160"/>
    </row>
    <row r="2583" spans="1:22" s="175" customFormat="1" ht="66" hidden="1" customHeight="1" x14ac:dyDescent="0.25">
      <c r="A2583" s="113" t="s">
        <v>662</v>
      </c>
      <c r="B2583" s="90" t="s">
        <v>663</v>
      </c>
      <c r="C2583" s="155" t="s">
        <v>5480</v>
      </c>
      <c r="D2583" s="155" t="s">
        <v>5696</v>
      </c>
      <c r="E2583" s="157" t="s">
        <v>605</v>
      </c>
      <c r="F2583" s="155" t="s">
        <v>5676</v>
      </c>
      <c r="G2583" s="158" t="s">
        <v>703</v>
      </c>
      <c r="H2583" s="155" t="s">
        <v>5652</v>
      </c>
      <c r="I2583" s="158">
        <v>1</v>
      </c>
      <c r="J2583" s="155" t="s">
        <v>72</v>
      </c>
      <c r="K2583" s="158" t="s">
        <v>55</v>
      </c>
      <c r="L2583" s="190">
        <v>44501</v>
      </c>
      <c r="M2583" s="190">
        <f t="shared" si="36"/>
        <v>44530</v>
      </c>
      <c r="N2583" s="190">
        <v>44504</v>
      </c>
      <c r="O2583" s="190">
        <v>44504</v>
      </c>
      <c r="P2583" s="211" t="s">
        <v>5677</v>
      </c>
      <c r="Q2583" s="157"/>
      <c r="R2583" s="155" t="s">
        <v>1223</v>
      </c>
      <c r="S2583" s="155"/>
      <c r="T2583" s="159" t="s">
        <v>75</v>
      </c>
      <c r="U2583" s="90"/>
      <c r="V2583" s="160"/>
    </row>
    <row r="2584" spans="1:22" s="175" customFormat="1" ht="66" hidden="1" customHeight="1" x14ac:dyDescent="0.25">
      <c r="A2584" s="113" t="s">
        <v>662</v>
      </c>
      <c r="B2584" s="90" t="s">
        <v>663</v>
      </c>
      <c r="C2584" s="155" t="s">
        <v>5480</v>
      </c>
      <c r="D2584" s="155" t="s">
        <v>5697</v>
      </c>
      <c r="E2584" s="157" t="s">
        <v>605</v>
      </c>
      <c r="F2584" s="155" t="s">
        <v>5676</v>
      </c>
      <c r="G2584" s="158" t="s">
        <v>703</v>
      </c>
      <c r="H2584" s="155" t="s">
        <v>5652</v>
      </c>
      <c r="I2584" s="158">
        <v>1</v>
      </c>
      <c r="J2584" s="155" t="s">
        <v>72</v>
      </c>
      <c r="K2584" s="158" t="s">
        <v>55</v>
      </c>
      <c r="L2584" s="190">
        <v>44531</v>
      </c>
      <c r="M2584" s="190">
        <f t="shared" si="36"/>
        <v>44561</v>
      </c>
      <c r="N2584" s="190">
        <v>44533</v>
      </c>
      <c r="O2584" s="190">
        <v>44533</v>
      </c>
      <c r="P2584" s="211" t="s">
        <v>5677</v>
      </c>
      <c r="Q2584" s="157"/>
      <c r="R2584" s="155" t="s">
        <v>1223</v>
      </c>
      <c r="S2584" s="155"/>
      <c r="T2584" s="159" t="s">
        <v>66</v>
      </c>
      <c r="U2584" s="90"/>
      <c r="V2584" s="160"/>
    </row>
    <row r="2585" spans="1:22" s="175" customFormat="1" ht="66" hidden="1" customHeight="1" x14ac:dyDescent="0.25">
      <c r="A2585" s="113" t="s">
        <v>662</v>
      </c>
      <c r="B2585" s="90" t="s">
        <v>663</v>
      </c>
      <c r="C2585" s="155" t="s">
        <v>5480</v>
      </c>
      <c r="D2585" s="155" t="s">
        <v>5698</v>
      </c>
      <c r="E2585" s="157" t="s">
        <v>605</v>
      </c>
      <c r="F2585" s="155" t="s">
        <v>5676</v>
      </c>
      <c r="G2585" s="158" t="s">
        <v>703</v>
      </c>
      <c r="H2585" s="155" t="s">
        <v>5652</v>
      </c>
      <c r="I2585" s="158">
        <v>1</v>
      </c>
      <c r="J2585" s="155" t="s">
        <v>72</v>
      </c>
      <c r="K2585" s="158" t="s">
        <v>55</v>
      </c>
      <c r="L2585" s="190">
        <v>44562</v>
      </c>
      <c r="M2585" s="190">
        <f t="shared" si="36"/>
        <v>44592</v>
      </c>
      <c r="N2585" s="190">
        <v>44566</v>
      </c>
      <c r="O2585" s="190">
        <v>44566</v>
      </c>
      <c r="P2585" s="211" t="s">
        <v>5684</v>
      </c>
      <c r="Q2585" s="157"/>
      <c r="R2585" s="155" t="s">
        <v>1223</v>
      </c>
      <c r="S2585" s="155"/>
      <c r="T2585" s="159" t="s">
        <v>66</v>
      </c>
      <c r="U2585" s="90"/>
      <c r="V2585" s="160"/>
    </row>
    <row r="2586" spans="1:22" s="175" customFormat="1" ht="66" hidden="1" customHeight="1" x14ac:dyDescent="0.25">
      <c r="A2586" s="113" t="s">
        <v>662</v>
      </c>
      <c r="B2586" s="90" t="s">
        <v>663</v>
      </c>
      <c r="C2586" s="155" t="s">
        <v>5480</v>
      </c>
      <c r="D2586" s="155" t="s">
        <v>5699</v>
      </c>
      <c r="E2586" s="157" t="s">
        <v>605</v>
      </c>
      <c r="F2586" s="155" t="s">
        <v>5676</v>
      </c>
      <c r="G2586" s="158" t="s">
        <v>703</v>
      </c>
      <c r="H2586" s="155" t="s">
        <v>5652</v>
      </c>
      <c r="I2586" s="158">
        <v>1</v>
      </c>
      <c r="J2586" s="155" t="s">
        <v>72</v>
      </c>
      <c r="K2586" s="158" t="s">
        <v>55</v>
      </c>
      <c r="L2586" s="190">
        <v>44593</v>
      </c>
      <c r="M2586" s="190">
        <f t="shared" si="36"/>
        <v>44620</v>
      </c>
      <c r="N2586" s="190">
        <v>44601</v>
      </c>
      <c r="O2586" s="190">
        <v>44602</v>
      </c>
      <c r="P2586" s="211" t="s">
        <v>5684</v>
      </c>
      <c r="Q2586" s="157"/>
      <c r="R2586" s="155" t="s">
        <v>1223</v>
      </c>
      <c r="S2586" s="155"/>
      <c r="T2586" s="159" t="s">
        <v>75</v>
      </c>
      <c r="U2586" s="90"/>
      <c r="V2586" s="160"/>
    </row>
    <row r="2587" spans="1:22" s="175" customFormat="1" ht="66" hidden="1" customHeight="1" x14ac:dyDescent="0.25">
      <c r="A2587" s="113" t="s">
        <v>662</v>
      </c>
      <c r="B2587" s="90" t="s">
        <v>663</v>
      </c>
      <c r="C2587" s="155" t="s">
        <v>5480</v>
      </c>
      <c r="D2587" s="155" t="s">
        <v>5700</v>
      </c>
      <c r="E2587" s="157" t="s">
        <v>605</v>
      </c>
      <c r="F2587" s="155" t="s">
        <v>5676</v>
      </c>
      <c r="G2587" s="158" t="s">
        <v>703</v>
      </c>
      <c r="H2587" s="155" t="s">
        <v>5652</v>
      </c>
      <c r="I2587" s="158">
        <v>1</v>
      </c>
      <c r="J2587" s="155" t="s">
        <v>72</v>
      </c>
      <c r="K2587" s="158" t="s">
        <v>55</v>
      </c>
      <c r="L2587" s="190">
        <v>44621</v>
      </c>
      <c r="M2587" s="190">
        <f t="shared" si="36"/>
        <v>44651</v>
      </c>
      <c r="N2587" s="190">
        <v>44624</v>
      </c>
      <c r="O2587" s="190">
        <v>44627</v>
      </c>
      <c r="P2587" s="211" t="s">
        <v>5684</v>
      </c>
      <c r="Q2587" s="157"/>
      <c r="R2587" s="155" t="s">
        <v>1223</v>
      </c>
      <c r="S2587" s="155"/>
      <c r="T2587" s="159" t="s">
        <v>66</v>
      </c>
      <c r="U2587" s="90"/>
      <c r="V2587" s="160"/>
    </row>
    <row r="2588" spans="1:22" s="175" customFormat="1" ht="66" hidden="1" customHeight="1" x14ac:dyDescent="0.25">
      <c r="A2588" s="113" t="s">
        <v>662</v>
      </c>
      <c r="B2588" s="90" t="s">
        <v>663</v>
      </c>
      <c r="C2588" s="155" t="s">
        <v>5480</v>
      </c>
      <c r="D2588" s="155" t="s">
        <v>5701</v>
      </c>
      <c r="E2588" s="157" t="s">
        <v>605</v>
      </c>
      <c r="F2588" s="155" t="s">
        <v>5676</v>
      </c>
      <c r="G2588" s="158" t="s">
        <v>703</v>
      </c>
      <c r="H2588" s="155" t="s">
        <v>5652</v>
      </c>
      <c r="I2588" s="158">
        <v>1</v>
      </c>
      <c r="J2588" s="155" t="s">
        <v>72</v>
      </c>
      <c r="K2588" s="158" t="s">
        <v>55</v>
      </c>
      <c r="L2588" s="190">
        <v>44652</v>
      </c>
      <c r="M2588" s="190">
        <f t="shared" si="36"/>
        <v>44681</v>
      </c>
      <c r="N2588" s="190">
        <v>44657</v>
      </c>
      <c r="O2588" s="190">
        <v>44663</v>
      </c>
      <c r="P2588" s="211" t="s">
        <v>5684</v>
      </c>
      <c r="Q2588" s="157"/>
      <c r="R2588" s="155" t="s">
        <v>1223</v>
      </c>
      <c r="S2588" s="155"/>
      <c r="T2588" s="159" t="s">
        <v>75</v>
      </c>
      <c r="U2588" s="90"/>
      <c r="V2588" s="160"/>
    </row>
    <row r="2589" spans="1:22" s="175" customFormat="1" ht="66" hidden="1" customHeight="1" x14ac:dyDescent="0.25">
      <c r="A2589" s="113" t="s">
        <v>662</v>
      </c>
      <c r="B2589" s="90" t="s">
        <v>663</v>
      </c>
      <c r="C2589" s="155" t="s">
        <v>5480</v>
      </c>
      <c r="D2589" s="155" t="s">
        <v>5702</v>
      </c>
      <c r="E2589" s="157" t="s">
        <v>605</v>
      </c>
      <c r="F2589" s="155" t="s">
        <v>5676</v>
      </c>
      <c r="G2589" s="158" t="s">
        <v>703</v>
      </c>
      <c r="H2589" s="155" t="s">
        <v>5652</v>
      </c>
      <c r="I2589" s="158">
        <v>1</v>
      </c>
      <c r="J2589" s="155" t="s">
        <v>72</v>
      </c>
      <c r="K2589" s="158" t="s">
        <v>55</v>
      </c>
      <c r="L2589" s="190">
        <v>44682</v>
      </c>
      <c r="M2589" s="190">
        <f t="shared" si="36"/>
        <v>44712</v>
      </c>
      <c r="N2589" s="190">
        <v>44685</v>
      </c>
      <c r="O2589" s="190">
        <v>44687</v>
      </c>
      <c r="P2589" s="211" t="s">
        <v>5689</v>
      </c>
      <c r="Q2589" s="157"/>
      <c r="R2589" s="155" t="s">
        <v>1223</v>
      </c>
      <c r="S2589" s="155"/>
      <c r="T2589" s="159" t="s">
        <v>75</v>
      </c>
      <c r="U2589" s="90"/>
      <c r="V2589" s="160"/>
    </row>
    <row r="2590" spans="1:22" s="175" customFormat="1" ht="66" hidden="1" customHeight="1" x14ac:dyDescent="0.25">
      <c r="A2590" s="113" t="s">
        <v>662</v>
      </c>
      <c r="B2590" s="90" t="s">
        <v>663</v>
      </c>
      <c r="C2590" s="155" t="s">
        <v>5480</v>
      </c>
      <c r="D2590" s="155" t="s">
        <v>5703</v>
      </c>
      <c r="E2590" s="157" t="s">
        <v>605</v>
      </c>
      <c r="F2590" s="155" t="s">
        <v>5676</v>
      </c>
      <c r="G2590" s="158" t="s">
        <v>703</v>
      </c>
      <c r="H2590" s="155" t="s">
        <v>5652</v>
      </c>
      <c r="I2590" s="158">
        <v>1</v>
      </c>
      <c r="J2590" s="155" t="s">
        <v>72</v>
      </c>
      <c r="K2590" s="158" t="s">
        <v>55</v>
      </c>
      <c r="L2590" s="190">
        <v>44713</v>
      </c>
      <c r="M2590" s="190">
        <f t="shared" si="36"/>
        <v>44742</v>
      </c>
      <c r="N2590" s="190">
        <v>44715</v>
      </c>
      <c r="O2590" s="190">
        <v>44716</v>
      </c>
      <c r="P2590" s="211" t="s">
        <v>5689</v>
      </c>
      <c r="Q2590" s="157"/>
      <c r="R2590" s="155" t="s">
        <v>1223</v>
      </c>
      <c r="S2590" s="155"/>
      <c r="T2590" s="159" t="s">
        <v>66</v>
      </c>
      <c r="U2590" s="90"/>
      <c r="V2590" s="160"/>
    </row>
    <row r="2591" spans="1:22" s="175" customFormat="1" ht="66" hidden="1" customHeight="1" x14ac:dyDescent="0.25">
      <c r="A2591" s="113" t="s">
        <v>10017</v>
      </c>
      <c r="B2591" s="155" t="s">
        <v>3214</v>
      </c>
      <c r="C2591" s="155" t="s">
        <v>5704</v>
      </c>
      <c r="D2591" s="155" t="s">
        <v>5704</v>
      </c>
      <c r="E2591" s="157" t="s">
        <v>3394</v>
      </c>
      <c r="F2591" s="155" t="s">
        <v>3395</v>
      </c>
      <c r="G2591" s="158" t="s">
        <v>52</v>
      </c>
      <c r="H2591" s="155"/>
      <c r="I2591" s="158">
        <v>1</v>
      </c>
      <c r="J2591" s="155" t="s">
        <v>54</v>
      </c>
      <c r="K2591" s="158" t="s">
        <v>55</v>
      </c>
      <c r="L2591" s="190">
        <v>44390</v>
      </c>
      <c r="M2591" s="190">
        <v>44393</v>
      </c>
      <c r="N2591" s="190">
        <v>44396</v>
      </c>
      <c r="O2591" s="190">
        <v>44397</v>
      </c>
      <c r="P2591" s="211" t="s">
        <v>5705</v>
      </c>
      <c r="Q2591" s="157"/>
      <c r="R2591" s="155" t="s">
        <v>5253</v>
      </c>
      <c r="S2591" s="155"/>
      <c r="T2591" s="159" t="s">
        <v>75</v>
      </c>
      <c r="U2591" s="155"/>
      <c r="V2591" s="160"/>
    </row>
    <row r="2592" spans="1:22" s="175" customFormat="1" ht="66" hidden="1" customHeight="1" x14ac:dyDescent="0.25">
      <c r="A2592" s="113" t="s">
        <v>5142</v>
      </c>
      <c r="B2592" s="90" t="s">
        <v>10033</v>
      </c>
      <c r="C2592" s="155" t="s">
        <v>5706</v>
      </c>
      <c r="D2592" s="155" t="s">
        <v>5706</v>
      </c>
      <c r="E2592" s="92" t="s">
        <v>5707</v>
      </c>
      <c r="F2592" s="90" t="s">
        <v>401</v>
      </c>
      <c r="G2592" s="158" t="s">
        <v>52</v>
      </c>
      <c r="H2592" s="155"/>
      <c r="I2592" s="158">
        <v>1</v>
      </c>
      <c r="J2592" s="155" t="s">
        <v>54</v>
      </c>
      <c r="K2592" s="158" t="s">
        <v>55</v>
      </c>
      <c r="L2592" s="190">
        <v>44394</v>
      </c>
      <c r="M2592" s="190">
        <v>44409</v>
      </c>
      <c r="N2592" s="190">
        <v>44438</v>
      </c>
      <c r="O2592" s="190">
        <v>44440</v>
      </c>
      <c r="P2592" s="211" t="s">
        <v>5708</v>
      </c>
      <c r="Q2592" s="157"/>
      <c r="R2592" s="155" t="s">
        <v>5147</v>
      </c>
      <c r="S2592" s="155"/>
      <c r="T2592" s="159" t="s">
        <v>66</v>
      </c>
      <c r="U2592" s="90"/>
      <c r="V2592" s="160"/>
    </row>
    <row r="2593" spans="1:22" ht="66" hidden="1" customHeight="1" x14ac:dyDescent="0.25">
      <c r="A2593" s="89" t="s">
        <v>4079</v>
      </c>
      <c r="B2593" s="90" t="s">
        <v>4080</v>
      </c>
      <c r="C2593" s="90" t="s">
        <v>5709</v>
      </c>
      <c r="D2593" s="90" t="s">
        <v>5709</v>
      </c>
      <c r="E2593" s="92" t="s">
        <v>5710</v>
      </c>
      <c r="F2593" s="90" t="s">
        <v>5711</v>
      </c>
      <c r="G2593" s="93" t="s">
        <v>52</v>
      </c>
      <c r="H2593" s="90"/>
      <c r="I2593" s="93">
        <v>1</v>
      </c>
      <c r="J2593" s="90" t="s">
        <v>54</v>
      </c>
      <c r="K2593" s="93" t="s">
        <v>55</v>
      </c>
      <c r="L2593" s="114">
        <v>44501</v>
      </c>
      <c r="M2593" s="114">
        <v>44591</v>
      </c>
      <c r="N2593" s="114" t="s">
        <v>4682</v>
      </c>
      <c r="O2593" s="127" t="s">
        <v>4682</v>
      </c>
      <c r="P2593" s="174"/>
      <c r="Q2593" s="92"/>
      <c r="R2593" s="90"/>
      <c r="S2593" s="90"/>
      <c r="T2593" s="95"/>
      <c r="U2593" s="90" t="s">
        <v>5712</v>
      </c>
    </row>
    <row r="2594" spans="1:22" s="175" customFormat="1" ht="66" hidden="1" customHeight="1" x14ac:dyDescent="0.25">
      <c r="A2594" s="113" t="s">
        <v>214</v>
      </c>
      <c r="B2594" s="90" t="s">
        <v>215</v>
      </c>
      <c r="C2594" s="90" t="s">
        <v>5713</v>
      </c>
      <c r="D2594" s="90" t="s">
        <v>5713</v>
      </c>
      <c r="E2594" s="92" t="s">
        <v>5714</v>
      </c>
      <c r="F2594" s="90" t="s">
        <v>657</v>
      </c>
      <c r="G2594" s="158" t="s">
        <v>52</v>
      </c>
      <c r="H2594" s="155"/>
      <c r="I2594" s="158">
        <v>1</v>
      </c>
      <c r="J2594" s="155" t="s">
        <v>54</v>
      </c>
      <c r="K2594" s="158" t="s">
        <v>55</v>
      </c>
      <c r="L2594" s="190">
        <v>44384</v>
      </c>
      <c r="M2594" s="190">
        <v>44384</v>
      </c>
      <c r="N2594" s="190">
        <v>44384</v>
      </c>
      <c r="O2594" s="190">
        <v>44384</v>
      </c>
      <c r="P2594" s="211" t="s">
        <v>5715</v>
      </c>
      <c r="Q2594" s="157"/>
      <c r="R2594" s="155" t="s">
        <v>74</v>
      </c>
      <c r="S2594" s="155"/>
      <c r="T2594" s="159" t="s">
        <v>66</v>
      </c>
      <c r="U2594" s="90"/>
      <c r="V2594" s="160"/>
    </row>
    <row r="2595" spans="1:22" s="175" customFormat="1" ht="66" hidden="1" customHeight="1" x14ac:dyDescent="0.25">
      <c r="A2595" s="113" t="s">
        <v>2458</v>
      </c>
      <c r="B2595" s="90" t="s">
        <v>2459</v>
      </c>
      <c r="C2595" s="90" t="s">
        <v>5716</v>
      </c>
      <c r="D2595" s="90" t="s">
        <v>5717</v>
      </c>
      <c r="E2595" s="92" t="s">
        <v>2462</v>
      </c>
      <c r="F2595" s="90" t="s">
        <v>2463</v>
      </c>
      <c r="G2595" s="158" t="s">
        <v>75</v>
      </c>
      <c r="H2595" s="155"/>
      <c r="I2595" s="158">
        <v>1</v>
      </c>
      <c r="J2595" s="90" t="s">
        <v>72</v>
      </c>
      <c r="K2595" s="158" t="s">
        <v>55</v>
      </c>
      <c r="L2595" s="114">
        <v>44388</v>
      </c>
      <c r="M2595" s="114">
        <v>44388</v>
      </c>
      <c r="N2595" s="190">
        <v>44388</v>
      </c>
      <c r="O2595" s="190">
        <v>44388</v>
      </c>
      <c r="P2595" s="211" t="s">
        <v>5718</v>
      </c>
      <c r="Q2595" s="157"/>
      <c r="R2595" s="155" t="s">
        <v>5719</v>
      </c>
      <c r="S2595" s="155"/>
      <c r="T2595" s="159" t="s">
        <v>66</v>
      </c>
      <c r="U2595" s="90"/>
      <c r="V2595" s="160"/>
    </row>
    <row r="2596" spans="1:22" s="175" customFormat="1" ht="66" hidden="1" customHeight="1" x14ac:dyDescent="0.25">
      <c r="A2596" s="113" t="s">
        <v>2458</v>
      </c>
      <c r="B2596" s="90" t="s">
        <v>2459</v>
      </c>
      <c r="C2596" s="90" t="s">
        <v>5720</v>
      </c>
      <c r="D2596" s="90" t="s">
        <v>5721</v>
      </c>
      <c r="E2596" s="92" t="s">
        <v>2462</v>
      </c>
      <c r="F2596" s="90" t="s">
        <v>2463</v>
      </c>
      <c r="G2596" s="158" t="s">
        <v>172</v>
      </c>
      <c r="H2596" s="155"/>
      <c r="I2596" s="158">
        <v>1</v>
      </c>
      <c r="J2596" s="90" t="s">
        <v>72</v>
      </c>
      <c r="K2596" s="158" t="s">
        <v>55</v>
      </c>
      <c r="L2596" s="114">
        <v>44470</v>
      </c>
      <c r="M2596" s="114">
        <f t="shared" ref="M2596:M2620" si="37">EOMONTH(L2596,0)</f>
        <v>44500</v>
      </c>
      <c r="N2596" s="190">
        <v>44488</v>
      </c>
      <c r="O2596" s="190">
        <v>44490</v>
      </c>
      <c r="P2596" s="211" t="s">
        <v>5722</v>
      </c>
      <c r="Q2596" s="157"/>
      <c r="R2596" s="155" t="s">
        <v>5723</v>
      </c>
      <c r="S2596" s="155"/>
      <c r="T2596" s="159" t="s">
        <v>66</v>
      </c>
      <c r="U2596" s="90"/>
      <c r="V2596" s="160"/>
    </row>
    <row r="2597" spans="1:22" s="175" customFormat="1" ht="66" hidden="1" customHeight="1" x14ac:dyDescent="0.25">
      <c r="A2597" s="113" t="s">
        <v>2458</v>
      </c>
      <c r="B2597" s="90" t="s">
        <v>2459</v>
      </c>
      <c r="C2597" s="90" t="s">
        <v>5720</v>
      </c>
      <c r="D2597" s="90" t="s">
        <v>5724</v>
      </c>
      <c r="E2597" s="92" t="s">
        <v>2462</v>
      </c>
      <c r="F2597" s="90" t="s">
        <v>2463</v>
      </c>
      <c r="G2597" s="158" t="s">
        <v>172</v>
      </c>
      <c r="H2597" s="155"/>
      <c r="I2597" s="158">
        <v>1</v>
      </c>
      <c r="J2597" s="90" t="s">
        <v>72</v>
      </c>
      <c r="K2597" s="158" t="s">
        <v>55</v>
      </c>
      <c r="L2597" s="114">
        <v>44562</v>
      </c>
      <c r="M2597" s="114">
        <f t="shared" si="37"/>
        <v>44592</v>
      </c>
      <c r="N2597" s="190">
        <v>44568</v>
      </c>
      <c r="O2597" s="190">
        <v>44573</v>
      </c>
      <c r="P2597" s="211" t="s">
        <v>5725</v>
      </c>
      <c r="Q2597" s="157"/>
      <c r="R2597" s="155" t="s">
        <v>5505</v>
      </c>
      <c r="S2597" s="155"/>
      <c r="T2597" s="159" t="s">
        <v>66</v>
      </c>
      <c r="U2597" s="90"/>
      <c r="V2597" s="160"/>
    </row>
    <row r="2598" spans="1:22" s="175" customFormat="1" ht="66" hidden="1" customHeight="1" x14ac:dyDescent="0.25">
      <c r="A2598" s="113" t="s">
        <v>2458</v>
      </c>
      <c r="B2598" s="90" t="s">
        <v>2459</v>
      </c>
      <c r="C2598" s="90" t="s">
        <v>5720</v>
      </c>
      <c r="D2598" s="90" t="s">
        <v>5726</v>
      </c>
      <c r="E2598" s="92" t="s">
        <v>2462</v>
      </c>
      <c r="F2598" s="90" t="s">
        <v>2463</v>
      </c>
      <c r="G2598" s="158" t="s">
        <v>172</v>
      </c>
      <c r="H2598" s="155"/>
      <c r="I2598" s="158">
        <v>1</v>
      </c>
      <c r="J2598" s="90" t="s">
        <v>72</v>
      </c>
      <c r="K2598" s="158" t="s">
        <v>55</v>
      </c>
      <c r="L2598" s="114">
        <v>44652</v>
      </c>
      <c r="M2598" s="114">
        <f t="shared" si="37"/>
        <v>44681</v>
      </c>
      <c r="N2598" s="190">
        <v>44655</v>
      </c>
      <c r="O2598" s="190">
        <v>44657</v>
      </c>
      <c r="P2598" s="211" t="s">
        <v>5727</v>
      </c>
      <c r="Q2598" s="157"/>
      <c r="R2598" s="155" t="s">
        <v>779</v>
      </c>
      <c r="S2598" s="155"/>
      <c r="T2598" s="159" t="s">
        <v>66</v>
      </c>
      <c r="U2598" s="90"/>
      <c r="V2598" s="160"/>
    </row>
    <row r="2599" spans="1:22" s="175" customFormat="1" ht="66" hidden="1" customHeight="1" x14ac:dyDescent="0.25">
      <c r="A2599" s="113" t="s">
        <v>4357</v>
      </c>
      <c r="B2599" s="90" t="s">
        <v>9998</v>
      </c>
      <c r="C2599" s="90" t="s">
        <v>5728</v>
      </c>
      <c r="D2599" s="155" t="s">
        <v>5729</v>
      </c>
      <c r="E2599" s="92" t="s">
        <v>605</v>
      </c>
      <c r="F2599" s="90" t="s">
        <v>4360</v>
      </c>
      <c r="G2599" s="158" t="s">
        <v>75</v>
      </c>
      <c r="H2599" s="155"/>
      <c r="I2599" s="158">
        <v>1</v>
      </c>
      <c r="J2599" s="90" t="s">
        <v>72</v>
      </c>
      <c r="K2599" s="158" t="s">
        <v>55</v>
      </c>
      <c r="L2599" s="114">
        <v>44470</v>
      </c>
      <c r="M2599" s="114">
        <f t="shared" si="37"/>
        <v>44500</v>
      </c>
      <c r="N2599" s="190">
        <v>44464</v>
      </c>
      <c r="O2599" s="190">
        <v>44495</v>
      </c>
      <c r="P2599" s="211" t="s">
        <v>5730</v>
      </c>
      <c r="Q2599" s="157"/>
      <c r="R2599" s="155" t="s">
        <v>5731</v>
      </c>
      <c r="S2599" s="155"/>
      <c r="T2599" s="159" t="s">
        <v>66</v>
      </c>
      <c r="U2599" s="90"/>
      <c r="V2599" s="160"/>
    </row>
    <row r="2600" spans="1:22" s="175" customFormat="1" ht="66" hidden="1" customHeight="1" x14ac:dyDescent="0.25">
      <c r="A2600" s="113" t="s">
        <v>4357</v>
      </c>
      <c r="B2600" s="90" t="s">
        <v>9998</v>
      </c>
      <c r="C2600" s="90" t="s">
        <v>5728</v>
      </c>
      <c r="D2600" s="155" t="s">
        <v>5732</v>
      </c>
      <c r="E2600" s="92" t="s">
        <v>605</v>
      </c>
      <c r="F2600" s="90" t="s">
        <v>4360</v>
      </c>
      <c r="G2600" s="158" t="s">
        <v>75</v>
      </c>
      <c r="H2600" s="155"/>
      <c r="I2600" s="158">
        <v>1</v>
      </c>
      <c r="J2600" s="90" t="s">
        <v>72</v>
      </c>
      <c r="K2600" s="158" t="s">
        <v>55</v>
      </c>
      <c r="L2600" s="190">
        <v>44621</v>
      </c>
      <c r="M2600" s="114">
        <f t="shared" si="37"/>
        <v>44651</v>
      </c>
      <c r="N2600" s="190">
        <v>44646</v>
      </c>
      <c r="O2600" s="190">
        <v>44651</v>
      </c>
      <c r="P2600" s="211" t="s">
        <v>5733</v>
      </c>
      <c r="Q2600" s="157"/>
      <c r="R2600" s="155" t="s">
        <v>5734</v>
      </c>
      <c r="S2600" s="155"/>
      <c r="T2600" s="159" t="s">
        <v>66</v>
      </c>
      <c r="U2600" s="90"/>
      <c r="V2600" s="160"/>
    </row>
    <row r="2601" spans="1:22" s="175" customFormat="1" ht="66" hidden="1" customHeight="1" x14ac:dyDescent="0.25">
      <c r="A2601" s="113" t="s">
        <v>4357</v>
      </c>
      <c r="B2601" s="90" t="s">
        <v>9998</v>
      </c>
      <c r="C2601" s="90" t="s">
        <v>5728</v>
      </c>
      <c r="D2601" s="90" t="s">
        <v>5735</v>
      </c>
      <c r="E2601" s="92" t="s">
        <v>605</v>
      </c>
      <c r="F2601" s="90" t="s">
        <v>528</v>
      </c>
      <c r="G2601" s="158" t="s">
        <v>172</v>
      </c>
      <c r="H2601" s="155"/>
      <c r="I2601" s="158">
        <v>1</v>
      </c>
      <c r="J2601" s="90" t="s">
        <v>72</v>
      </c>
      <c r="K2601" s="158" t="s">
        <v>55</v>
      </c>
      <c r="L2601" s="114">
        <v>44470</v>
      </c>
      <c r="M2601" s="114">
        <f t="shared" si="37"/>
        <v>44500</v>
      </c>
      <c r="N2601" s="190">
        <v>44465</v>
      </c>
      <c r="O2601" s="190">
        <v>44495</v>
      </c>
      <c r="P2601" s="211" t="s">
        <v>5736</v>
      </c>
      <c r="Q2601" s="157"/>
      <c r="R2601" s="155" t="s">
        <v>5737</v>
      </c>
      <c r="S2601" s="155"/>
      <c r="T2601" s="159" t="s">
        <v>66</v>
      </c>
      <c r="U2601" s="90"/>
      <c r="V2601" s="160"/>
    </row>
    <row r="2602" spans="1:22" s="175" customFormat="1" ht="66" hidden="1" customHeight="1" x14ac:dyDescent="0.25">
      <c r="A2602" s="113" t="s">
        <v>4357</v>
      </c>
      <c r="B2602" s="90" t="s">
        <v>9998</v>
      </c>
      <c r="C2602" s="90" t="s">
        <v>5728</v>
      </c>
      <c r="D2602" s="90" t="s">
        <v>5738</v>
      </c>
      <c r="E2602" s="92" t="s">
        <v>605</v>
      </c>
      <c r="F2602" s="90" t="s">
        <v>528</v>
      </c>
      <c r="G2602" s="158" t="s">
        <v>172</v>
      </c>
      <c r="H2602" s="155"/>
      <c r="I2602" s="158">
        <v>1</v>
      </c>
      <c r="J2602" s="90" t="s">
        <v>72</v>
      </c>
      <c r="K2602" s="158" t="s">
        <v>55</v>
      </c>
      <c r="L2602" s="190">
        <v>44531</v>
      </c>
      <c r="M2602" s="190">
        <f t="shared" si="37"/>
        <v>44561</v>
      </c>
      <c r="N2602" s="190">
        <v>44556</v>
      </c>
      <c r="O2602" s="190">
        <v>44558</v>
      </c>
      <c r="P2602" s="211" t="s">
        <v>5739</v>
      </c>
      <c r="Q2602" s="157"/>
      <c r="R2602" s="155" t="s">
        <v>5571</v>
      </c>
      <c r="S2602" s="155"/>
      <c r="T2602" s="159" t="s">
        <v>66</v>
      </c>
      <c r="U2602" s="90"/>
      <c r="V2602" s="160"/>
    </row>
    <row r="2603" spans="1:22" s="175" customFormat="1" ht="66" hidden="1" customHeight="1" x14ac:dyDescent="0.25">
      <c r="A2603" s="113" t="s">
        <v>4357</v>
      </c>
      <c r="B2603" s="90" t="s">
        <v>9998</v>
      </c>
      <c r="C2603" s="90" t="s">
        <v>5728</v>
      </c>
      <c r="D2603" s="90" t="s">
        <v>5740</v>
      </c>
      <c r="E2603" s="92" t="s">
        <v>605</v>
      </c>
      <c r="F2603" s="90" t="s">
        <v>528</v>
      </c>
      <c r="G2603" s="158" t="s">
        <v>172</v>
      </c>
      <c r="H2603" s="155"/>
      <c r="I2603" s="158">
        <v>1</v>
      </c>
      <c r="J2603" s="90" t="s">
        <v>72</v>
      </c>
      <c r="K2603" s="158" t="s">
        <v>55</v>
      </c>
      <c r="L2603" s="190">
        <v>44621</v>
      </c>
      <c r="M2603" s="190">
        <f t="shared" si="37"/>
        <v>44651</v>
      </c>
      <c r="N2603" s="190">
        <v>44633</v>
      </c>
      <c r="O2603" s="190">
        <v>44651</v>
      </c>
      <c r="P2603" s="211" t="s">
        <v>5741</v>
      </c>
      <c r="Q2603" s="157"/>
      <c r="R2603" s="155" t="s">
        <v>5742</v>
      </c>
      <c r="S2603" s="155"/>
      <c r="T2603" s="159" t="s">
        <v>66</v>
      </c>
      <c r="U2603" s="90"/>
      <c r="V2603" s="160"/>
    </row>
    <row r="2604" spans="1:22" s="175" customFormat="1" ht="66" hidden="1" customHeight="1" x14ac:dyDescent="0.25">
      <c r="A2604" s="113" t="s">
        <v>4357</v>
      </c>
      <c r="B2604" s="90" t="s">
        <v>9998</v>
      </c>
      <c r="C2604" s="90" t="s">
        <v>5728</v>
      </c>
      <c r="D2604" s="90" t="s">
        <v>5743</v>
      </c>
      <c r="E2604" s="92" t="s">
        <v>605</v>
      </c>
      <c r="F2604" s="90" t="s">
        <v>528</v>
      </c>
      <c r="G2604" s="158" t="s">
        <v>172</v>
      </c>
      <c r="H2604" s="155"/>
      <c r="I2604" s="158">
        <v>1</v>
      </c>
      <c r="J2604" s="90" t="s">
        <v>72</v>
      </c>
      <c r="K2604" s="158" t="s">
        <v>55</v>
      </c>
      <c r="L2604" s="190">
        <v>44713</v>
      </c>
      <c r="M2604" s="190">
        <f t="shared" si="37"/>
        <v>44742</v>
      </c>
      <c r="N2604" s="190">
        <v>44717</v>
      </c>
      <c r="O2604" s="190">
        <v>44721</v>
      </c>
      <c r="P2604" s="211" t="s">
        <v>5744</v>
      </c>
      <c r="Q2604" s="157"/>
      <c r="R2604" s="155" t="s">
        <v>5745</v>
      </c>
      <c r="S2604" s="155"/>
      <c r="T2604" s="159" t="s">
        <v>66</v>
      </c>
      <c r="U2604" s="90"/>
      <c r="V2604" s="160"/>
    </row>
    <row r="2605" spans="1:22" s="175" customFormat="1" ht="66" hidden="1" customHeight="1" x14ac:dyDescent="0.25">
      <c r="A2605" s="113" t="s">
        <v>4357</v>
      </c>
      <c r="B2605" s="90" t="s">
        <v>9998</v>
      </c>
      <c r="C2605" s="90" t="s">
        <v>5728</v>
      </c>
      <c r="D2605" s="90" t="s">
        <v>5746</v>
      </c>
      <c r="E2605" s="92" t="s">
        <v>605</v>
      </c>
      <c r="F2605" s="90" t="s">
        <v>1321</v>
      </c>
      <c r="G2605" s="158" t="s">
        <v>172</v>
      </c>
      <c r="H2605" s="155"/>
      <c r="I2605" s="158">
        <v>1</v>
      </c>
      <c r="J2605" s="90" t="s">
        <v>72</v>
      </c>
      <c r="K2605" s="158" t="s">
        <v>55</v>
      </c>
      <c r="L2605" s="114">
        <v>44470</v>
      </c>
      <c r="M2605" s="212">
        <f>EOMONTH(L2605,0)</f>
        <v>44500</v>
      </c>
      <c r="N2605" s="190">
        <v>44465</v>
      </c>
      <c r="O2605" s="190">
        <v>44477</v>
      </c>
      <c r="P2605" s="211" t="s">
        <v>5747</v>
      </c>
      <c r="Q2605" s="157"/>
      <c r="R2605" s="90" t="s">
        <v>5748</v>
      </c>
      <c r="S2605" s="155"/>
      <c r="T2605" s="159" t="s">
        <v>66</v>
      </c>
      <c r="U2605" s="90"/>
      <c r="V2605" s="160"/>
    </row>
    <row r="2606" spans="1:22" s="175" customFormat="1" ht="66" hidden="1" customHeight="1" x14ac:dyDescent="0.25">
      <c r="A2606" s="113" t="s">
        <v>4357</v>
      </c>
      <c r="B2606" s="90" t="s">
        <v>9998</v>
      </c>
      <c r="C2606" s="90" t="s">
        <v>5728</v>
      </c>
      <c r="D2606" s="90" t="s">
        <v>5749</v>
      </c>
      <c r="E2606" s="92" t="s">
        <v>605</v>
      </c>
      <c r="F2606" s="90" t="s">
        <v>1321</v>
      </c>
      <c r="G2606" s="158" t="s">
        <v>172</v>
      </c>
      <c r="H2606" s="155"/>
      <c r="I2606" s="158">
        <v>1</v>
      </c>
      <c r="J2606" s="90" t="s">
        <v>72</v>
      </c>
      <c r="K2606" s="158" t="s">
        <v>55</v>
      </c>
      <c r="L2606" s="190">
        <v>44531</v>
      </c>
      <c r="M2606" s="190">
        <f t="shared" si="37"/>
        <v>44561</v>
      </c>
      <c r="N2606" s="190">
        <v>44549</v>
      </c>
      <c r="O2606" s="190">
        <v>44558</v>
      </c>
      <c r="P2606" s="211" t="s">
        <v>1683</v>
      </c>
      <c r="Q2606" s="157"/>
      <c r="R2606" s="155" t="s">
        <v>5571</v>
      </c>
      <c r="S2606" s="155"/>
      <c r="T2606" s="159" t="s">
        <v>66</v>
      </c>
      <c r="U2606" s="90"/>
      <c r="V2606" s="160"/>
    </row>
    <row r="2607" spans="1:22" s="175" customFormat="1" ht="66" hidden="1" customHeight="1" x14ac:dyDescent="0.25">
      <c r="A2607" s="113" t="s">
        <v>4357</v>
      </c>
      <c r="B2607" s="90" t="s">
        <v>9998</v>
      </c>
      <c r="C2607" s="90" t="s">
        <v>5728</v>
      </c>
      <c r="D2607" s="90" t="s">
        <v>5750</v>
      </c>
      <c r="E2607" s="92" t="s">
        <v>605</v>
      </c>
      <c r="F2607" s="90" t="s">
        <v>1321</v>
      </c>
      <c r="G2607" s="158" t="s">
        <v>172</v>
      </c>
      <c r="H2607" s="155"/>
      <c r="I2607" s="158">
        <v>1</v>
      </c>
      <c r="J2607" s="90" t="s">
        <v>72</v>
      </c>
      <c r="K2607" s="158" t="s">
        <v>55</v>
      </c>
      <c r="L2607" s="190">
        <v>44621</v>
      </c>
      <c r="M2607" s="190">
        <f t="shared" si="37"/>
        <v>44651</v>
      </c>
      <c r="N2607" s="190">
        <v>44647</v>
      </c>
      <c r="O2607" s="190">
        <v>44651</v>
      </c>
      <c r="P2607" s="211" t="s">
        <v>1683</v>
      </c>
      <c r="Q2607" s="157"/>
      <c r="R2607" s="155" t="s">
        <v>5751</v>
      </c>
      <c r="S2607" s="155"/>
      <c r="T2607" s="159" t="s">
        <v>66</v>
      </c>
      <c r="U2607" s="90"/>
      <c r="V2607" s="160"/>
    </row>
    <row r="2608" spans="1:22" s="175" customFormat="1" ht="66" hidden="1" customHeight="1" x14ac:dyDescent="0.25">
      <c r="A2608" s="113" t="s">
        <v>4357</v>
      </c>
      <c r="B2608" s="90" t="s">
        <v>9998</v>
      </c>
      <c r="C2608" s="90" t="s">
        <v>5728</v>
      </c>
      <c r="D2608" s="90" t="s">
        <v>5752</v>
      </c>
      <c r="E2608" s="92" t="s">
        <v>605</v>
      </c>
      <c r="F2608" s="90" t="s">
        <v>1321</v>
      </c>
      <c r="G2608" s="158" t="s">
        <v>172</v>
      </c>
      <c r="H2608" s="155"/>
      <c r="I2608" s="158">
        <v>1</v>
      </c>
      <c r="J2608" s="90" t="s">
        <v>72</v>
      </c>
      <c r="K2608" s="158" t="s">
        <v>55</v>
      </c>
      <c r="L2608" s="190">
        <v>44713</v>
      </c>
      <c r="M2608" s="190">
        <f t="shared" si="37"/>
        <v>44742</v>
      </c>
      <c r="N2608" s="190">
        <v>44717</v>
      </c>
      <c r="O2608" s="190">
        <v>44721</v>
      </c>
      <c r="P2608" s="211" t="s">
        <v>1683</v>
      </c>
      <c r="Q2608" s="157"/>
      <c r="R2608" s="155" t="s">
        <v>5590</v>
      </c>
      <c r="S2608" s="155"/>
      <c r="T2608" s="159" t="s">
        <v>66</v>
      </c>
      <c r="U2608" s="90"/>
      <c r="V2608" s="160"/>
    </row>
    <row r="2609" spans="1:22" s="175" customFormat="1" ht="66" hidden="1" customHeight="1" x14ac:dyDescent="0.25">
      <c r="A2609" s="113" t="s">
        <v>4357</v>
      </c>
      <c r="B2609" s="90" t="s">
        <v>9998</v>
      </c>
      <c r="C2609" s="90" t="s">
        <v>5728</v>
      </c>
      <c r="D2609" s="90" t="s">
        <v>5753</v>
      </c>
      <c r="E2609" s="92" t="s">
        <v>605</v>
      </c>
      <c r="F2609" s="90" t="s">
        <v>320</v>
      </c>
      <c r="G2609" s="158" t="s">
        <v>172</v>
      </c>
      <c r="H2609" s="155"/>
      <c r="I2609" s="158">
        <v>1</v>
      </c>
      <c r="J2609" s="90" t="s">
        <v>72</v>
      </c>
      <c r="K2609" s="158" t="s">
        <v>55</v>
      </c>
      <c r="L2609" s="114">
        <v>44470</v>
      </c>
      <c r="M2609" s="212">
        <f>EOMONTH(L2609,0)</f>
        <v>44500</v>
      </c>
      <c r="N2609" s="190">
        <v>44495</v>
      </c>
      <c r="O2609" s="190">
        <v>44495</v>
      </c>
      <c r="P2609" s="211" t="s">
        <v>1957</v>
      </c>
      <c r="Q2609" s="157"/>
      <c r="R2609" s="155" t="s">
        <v>4521</v>
      </c>
      <c r="S2609" s="155"/>
      <c r="T2609" s="95" t="s">
        <v>66</v>
      </c>
      <c r="U2609" s="90"/>
      <c r="V2609" s="160"/>
    </row>
    <row r="2610" spans="1:22" s="175" customFormat="1" ht="66" hidden="1" customHeight="1" x14ac:dyDescent="0.25">
      <c r="A2610" s="113" t="s">
        <v>4357</v>
      </c>
      <c r="B2610" s="90" t="s">
        <v>9998</v>
      </c>
      <c r="C2610" s="90" t="s">
        <v>5728</v>
      </c>
      <c r="D2610" s="90" t="s">
        <v>5754</v>
      </c>
      <c r="E2610" s="92" t="s">
        <v>605</v>
      </c>
      <c r="F2610" s="90" t="s">
        <v>320</v>
      </c>
      <c r="G2610" s="158" t="s">
        <v>172</v>
      </c>
      <c r="H2610" s="155"/>
      <c r="I2610" s="158">
        <v>1</v>
      </c>
      <c r="J2610" s="90" t="s">
        <v>72</v>
      </c>
      <c r="K2610" s="158" t="s">
        <v>55</v>
      </c>
      <c r="L2610" s="190">
        <v>44531</v>
      </c>
      <c r="M2610" s="190">
        <f t="shared" si="37"/>
        <v>44561</v>
      </c>
      <c r="N2610" s="190">
        <v>44558</v>
      </c>
      <c r="O2610" s="190">
        <v>44558</v>
      </c>
      <c r="P2610" s="211" t="s">
        <v>5755</v>
      </c>
      <c r="Q2610" s="157"/>
      <c r="R2610" s="155" t="s">
        <v>5571</v>
      </c>
      <c r="S2610" s="155"/>
      <c r="T2610" s="159" t="s">
        <v>66</v>
      </c>
      <c r="U2610" s="90"/>
      <c r="V2610" s="160"/>
    </row>
    <row r="2611" spans="1:22" s="175" customFormat="1" ht="66" hidden="1" customHeight="1" x14ac:dyDescent="0.25">
      <c r="A2611" s="113" t="s">
        <v>4357</v>
      </c>
      <c r="B2611" s="90" t="s">
        <v>9998</v>
      </c>
      <c r="C2611" s="90" t="s">
        <v>5728</v>
      </c>
      <c r="D2611" s="90" t="s">
        <v>5756</v>
      </c>
      <c r="E2611" s="92" t="s">
        <v>605</v>
      </c>
      <c r="F2611" s="90" t="s">
        <v>320</v>
      </c>
      <c r="G2611" s="158" t="s">
        <v>172</v>
      </c>
      <c r="H2611" s="155"/>
      <c r="I2611" s="158">
        <v>1</v>
      </c>
      <c r="J2611" s="90" t="s">
        <v>72</v>
      </c>
      <c r="K2611" s="158" t="s">
        <v>55</v>
      </c>
      <c r="L2611" s="190">
        <v>44621</v>
      </c>
      <c r="M2611" s="190">
        <f t="shared" si="37"/>
        <v>44651</v>
      </c>
      <c r="N2611" s="190">
        <v>44633</v>
      </c>
      <c r="O2611" s="190">
        <v>44651</v>
      </c>
      <c r="P2611" s="211" t="s">
        <v>1957</v>
      </c>
      <c r="Q2611" s="157"/>
      <c r="R2611" s="155" t="s">
        <v>5757</v>
      </c>
      <c r="S2611" s="155"/>
      <c r="T2611" s="159" t="s">
        <v>66</v>
      </c>
      <c r="U2611" s="90"/>
      <c r="V2611" s="160"/>
    </row>
    <row r="2612" spans="1:22" s="175" customFormat="1" ht="66" hidden="1" customHeight="1" x14ac:dyDescent="0.25">
      <c r="A2612" s="113" t="s">
        <v>4357</v>
      </c>
      <c r="B2612" s="90" t="s">
        <v>9998</v>
      </c>
      <c r="C2612" s="90" t="s">
        <v>5728</v>
      </c>
      <c r="D2612" s="90" t="s">
        <v>5758</v>
      </c>
      <c r="E2612" s="92" t="s">
        <v>605</v>
      </c>
      <c r="F2612" s="90" t="s">
        <v>320</v>
      </c>
      <c r="G2612" s="158" t="s">
        <v>172</v>
      </c>
      <c r="H2612" s="155"/>
      <c r="I2612" s="158">
        <v>1</v>
      </c>
      <c r="J2612" s="90" t="s">
        <v>72</v>
      </c>
      <c r="K2612" s="158" t="s">
        <v>55</v>
      </c>
      <c r="L2612" s="190">
        <v>44713</v>
      </c>
      <c r="M2612" s="190">
        <f t="shared" si="37"/>
        <v>44742</v>
      </c>
      <c r="N2612" s="190">
        <v>44717</v>
      </c>
      <c r="O2612" s="190">
        <v>44721</v>
      </c>
      <c r="P2612" s="211" t="s">
        <v>1428</v>
      </c>
      <c r="Q2612" s="157"/>
      <c r="R2612" s="155" t="s">
        <v>5745</v>
      </c>
      <c r="S2612" s="155"/>
      <c r="T2612" s="159" t="s">
        <v>66</v>
      </c>
      <c r="U2612" s="90"/>
      <c r="V2612" s="160"/>
    </row>
    <row r="2613" spans="1:22" s="175" customFormat="1" ht="66" hidden="1" customHeight="1" x14ac:dyDescent="0.25">
      <c r="A2613" s="113" t="s">
        <v>4357</v>
      </c>
      <c r="B2613" s="90" t="s">
        <v>9998</v>
      </c>
      <c r="C2613" s="90" t="s">
        <v>5728</v>
      </c>
      <c r="D2613" s="90" t="s">
        <v>5759</v>
      </c>
      <c r="E2613" s="92" t="s">
        <v>605</v>
      </c>
      <c r="F2613" s="90" t="s">
        <v>502</v>
      </c>
      <c r="G2613" s="158" t="s">
        <v>172</v>
      </c>
      <c r="H2613" s="155"/>
      <c r="I2613" s="158">
        <v>1</v>
      </c>
      <c r="J2613" s="90" t="s">
        <v>72</v>
      </c>
      <c r="K2613" s="158" t="s">
        <v>55</v>
      </c>
      <c r="L2613" s="114">
        <v>44470</v>
      </c>
      <c r="M2613" s="212">
        <f>EOMONTH(L2613,0)</f>
        <v>44500</v>
      </c>
      <c r="N2613" s="190">
        <v>44472</v>
      </c>
      <c r="O2613" s="190">
        <v>44495</v>
      </c>
      <c r="P2613" s="211" t="s">
        <v>5760</v>
      </c>
      <c r="Q2613" s="157"/>
      <c r="R2613" s="155" t="s">
        <v>4521</v>
      </c>
      <c r="S2613" s="155"/>
      <c r="T2613" s="159" t="s">
        <v>66</v>
      </c>
      <c r="U2613" s="90"/>
      <c r="V2613" s="160"/>
    </row>
    <row r="2614" spans="1:22" s="175" customFormat="1" ht="66" hidden="1" customHeight="1" x14ac:dyDescent="0.25">
      <c r="A2614" s="113" t="s">
        <v>4357</v>
      </c>
      <c r="B2614" s="90" t="s">
        <v>9998</v>
      </c>
      <c r="C2614" s="90" t="s">
        <v>5728</v>
      </c>
      <c r="D2614" s="90" t="s">
        <v>5761</v>
      </c>
      <c r="E2614" s="92" t="s">
        <v>605</v>
      </c>
      <c r="F2614" s="90" t="s">
        <v>502</v>
      </c>
      <c r="G2614" s="158" t="s">
        <v>172</v>
      </c>
      <c r="H2614" s="155"/>
      <c r="I2614" s="158">
        <v>1</v>
      </c>
      <c r="J2614" s="90" t="s">
        <v>72</v>
      </c>
      <c r="K2614" s="158" t="s">
        <v>55</v>
      </c>
      <c r="L2614" s="190">
        <v>44531</v>
      </c>
      <c r="M2614" s="190">
        <f t="shared" si="37"/>
        <v>44561</v>
      </c>
      <c r="N2614" s="190">
        <v>44549</v>
      </c>
      <c r="O2614" s="190">
        <v>44558</v>
      </c>
      <c r="P2614" s="211" t="s">
        <v>4396</v>
      </c>
      <c r="Q2614" s="157"/>
      <c r="R2614" s="155" t="s">
        <v>5571</v>
      </c>
      <c r="S2614" s="155"/>
      <c r="T2614" s="159" t="s">
        <v>66</v>
      </c>
      <c r="U2614" s="90"/>
      <c r="V2614" s="160"/>
    </row>
    <row r="2615" spans="1:22" s="175" customFormat="1" ht="66" hidden="1" customHeight="1" x14ac:dyDescent="0.25">
      <c r="A2615" s="113" t="s">
        <v>4357</v>
      </c>
      <c r="B2615" s="90" t="s">
        <v>9998</v>
      </c>
      <c r="C2615" s="90" t="s">
        <v>5728</v>
      </c>
      <c r="D2615" s="90" t="s">
        <v>5762</v>
      </c>
      <c r="E2615" s="92" t="s">
        <v>605</v>
      </c>
      <c r="F2615" s="90" t="s">
        <v>502</v>
      </c>
      <c r="G2615" s="158" t="s">
        <v>172</v>
      </c>
      <c r="H2615" s="155"/>
      <c r="I2615" s="158">
        <v>1</v>
      </c>
      <c r="J2615" s="90" t="s">
        <v>72</v>
      </c>
      <c r="K2615" s="158" t="s">
        <v>55</v>
      </c>
      <c r="L2615" s="190">
        <v>44621</v>
      </c>
      <c r="M2615" s="190">
        <f t="shared" si="37"/>
        <v>44651</v>
      </c>
      <c r="N2615" s="190">
        <v>44647</v>
      </c>
      <c r="O2615" s="190">
        <v>44651</v>
      </c>
      <c r="P2615" s="211" t="s">
        <v>5760</v>
      </c>
      <c r="Q2615" s="157"/>
      <c r="R2615" s="155" t="s">
        <v>5763</v>
      </c>
      <c r="S2615" s="155"/>
      <c r="T2615" s="159" t="s">
        <v>66</v>
      </c>
      <c r="U2615" s="90"/>
      <c r="V2615" s="160"/>
    </row>
    <row r="2616" spans="1:22" s="175" customFormat="1" ht="66" hidden="1" customHeight="1" x14ac:dyDescent="0.25">
      <c r="A2616" s="113" t="s">
        <v>4357</v>
      </c>
      <c r="B2616" s="90" t="s">
        <v>9998</v>
      </c>
      <c r="C2616" s="90" t="s">
        <v>5728</v>
      </c>
      <c r="D2616" s="90" t="s">
        <v>5764</v>
      </c>
      <c r="E2616" s="92" t="s">
        <v>605</v>
      </c>
      <c r="F2616" s="90" t="s">
        <v>502</v>
      </c>
      <c r="G2616" s="158" t="s">
        <v>172</v>
      </c>
      <c r="H2616" s="155"/>
      <c r="I2616" s="158">
        <v>1</v>
      </c>
      <c r="J2616" s="90" t="s">
        <v>72</v>
      </c>
      <c r="K2616" s="158" t="s">
        <v>55</v>
      </c>
      <c r="L2616" s="190">
        <v>44713</v>
      </c>
      <c r="M2616" s="190">
        <f t="shared" si="37"/>
        <v>44742</v>
      </c>
      <c r="N2616" s="190">
        <v>44717</v>
      </c>
      <c r="O2616" s="190">
        <v>44721</v>
      </c>
      <c r="P2616" s="211" t="s">
        <v>4396</v>
      </c>
      <c r="Q2616" s="157"/>
      <c r="R2616" s="155" t="s">
        <v>5595</v>
      </c>
      <c r="S2616" s="155"/>
      <c r="T2616" s="159" t="s">
        <v>66</v>
      </c>
      <c r="U2616" s="90"/>
      <c r="V2616" s="160"/>
    </row>
    <row r="2617" spans="1:22" s="175" customFormat="1" ht="66" hidden="1" customHeight="1" x14ac:dyDescent="0.25">
      <c r="A2617" s="113" t="s">
        <v>4357</v>
      </c>
      <c r="B2617" s="90" t="s">
        <v>9998</v>
      </c>
      <c r="C2617" s="90" t="s">
        <v>5728</v>
      </c>
      <c r="D2617" s="90" t="s">
        <v>5765</v>
      </c>
      <c r="E2617" s="92" t="s">
        <v>605</v>
      </c>
      <c r="F2617" s="90" t="s">
        <v>4543</v>
      </c>
      <c r="G2617" s="158" t="s">
        <v>172</v>
      </c>
      <c r="H2617" s="155"/>
      <c r="I2617" s="158">
        <v>1</v>
      </c>
      <c r="J2617" s="90" t="s">
        <v>72</v>
      </c>
      <c r="K2617" s="158" t="s">
        <v>55</v>
      </c>
      <c r="L2617" s="114">
        <v>44470</v>
      </c>
      <c r="M2617" s="212">
        <f>EOMONTH(L2617,0)</f>
        <v>44500</v>
      </c>
      <c r="N2617" s="190">
        <v>44472</v>
      </c>
      <c r="O2617" s="190">
        <v>44495</v>
      </c>
      <c r="P2617" s="211" t="s">
        <v>5766</v>
      </c>
      <c r="Q2617" s="157"/>
      <c r="R2617" s="155" t="s">
        <v>4521</v>
      </c>
      <c r="S2617" s="155"/>
      <c r="T2617" s="159" t="s">
        <v>66</v>
      </c>
      <c r="U2617" s="90"/>
      <c r="V2617" s="160"/>
    </row>
    <row r="2618" spans="1:22" s="175" customFormat="1" ht="66" hidden="1" customHeight="1" x14ac:dyDescent="0.25">
      <c r="A2618" s="113" t="s">
        <v>4357</v>
      </c>
      <c r="B2618" s="90" t="s">
        <v>9998</v>
      </c>
      <c r="C2618" s="90" t="s">
        <v>5728</v>
      </c>
      <c r="D2618" s="90" t="s">
        <v>5767</v>
      </c>
      <c r="E2618" s="92" t="s">
        <v>605</v>
      </c>
      <c r="F2618" s="90" t="s">
        <v>4543</v>
      </c>
      <c r="G2618" s="158" t="s">
        <v>172</v>
      </c>
      <c r="H2618" s="155"/>
      <c r="I2618" s="158">
        <v>1</v>
      </c>
      <c r="J2618" s="90" t="s">
        <v>72</v>
      </c>
      <c r="K2618" s="158" t="s">
        <v>55</v>
      </c>
      <c r="L2618" s="190">
        <v>44531</v>
      </c>
      <c r="M2618" s="190">
        <f t="shared" si="37"/>
        <v>44561</v>
      </c>
      <c r="N2618" s="190">
        <v>44549</v>
      </c>
      <c r="O2618" s="190">
        <v>44558</v>
      </c>
      <c r="P2618" s="211" t="s">
        <v>5766</v>
      </c>
      <c r="Q2618" s="157"/>
      <c r="R2618" s="155" t="s">
        <v>5571</v>
      </c>
      <c r="S2618" s="155"/>
      <c r="T2618" s="159" t="s">
        <v>66</v>
      </c>
      <c r="U2618" s="90"/>
      <c r="V2618" s="160"/>
    </row>
    <row r="2619" spans="1:22" s="175" customFormat="1" ht="66" hidden="1" customHeight="1" x14ac:dyDescent="0.25">
      <c r="A2619" s="113" t="s">
        <v>4357</v>
      </c>
      <c r="B2619" s="90" t="s">
        <v>9998</v>
      </c>
      <c r="C2619" s="90" t="s">
        <v>5728</v>
      </c>
      <c r="D2619" s="90" t="s">
        <v>5768</v>
      </c>
      <c r="E2619" s="92" t="s">
        <v>605</v>
      </c>
      <c r="F2619" s="90" t="s">
        <v>4543</v>
      </c>
      <c r="G2619" s="158" t="s">
        <v>172</v>
      </c>
      <c r="H2619" s="155"/>
      <c r="I2619" s="158">
        <v>1</v>
      </c>
      <c r="J2619" s="90" t="s">
        <v>72</v>
      </c>
      <c r="K2619" s="158" t="s">
        <v>55</v>
      </c>
      <c r="L2619" s="190">
        <v>44621</v>
      </c>
      <c r="M2619" s="190">
        <f t="shared" si="37"/>
        <v>44651</v>
      </c>
      <c r="N2619" s="190">
        <v>44633</v>
      </c>
      <c r="O2619" s="190">
        <v>44651</v>
      </c>
      <c r="P2619" s="211" t="s">
        <v>984</v>
      </c>
      <c r="Q2619" s="157"/>
      <c r="R2619" s="155" t="s">
        <v>5769</v>
      </c>
      <c r="S2619" s="155"/>
      <c r="T2619" s="159" t="s">
        <v>66</v>
      </c>
      <c r="U2619" s="90"/>
      <c r="V2619" s="160"/>
    </row>
    <row r="2620" spans="1:22" s="175" customFormat="1" ht="66" hidden="1" customHeight="1" x14ac:dyDescent="0.25">
      <c r="A2620" s="113" t="s">
        <v>4357</v>
      </c>
      <c r="B2620" s="90" t="s">
        <v>9998</v>
      </c>
      <c r="C2620" s="90" t="s">
        <v>5728</v>
      </c>
      <c r="D2620" s="90" t="s">
        <v>5770</v>
      </c>
      <c r="E2620" s="92" t="s">
        <v>605</v>
      </c>
      <c r="F2620" s="90" t="s">
        <v>4543</v>
      </c>
      <c r="G2620" s="158" t="s">
        <v>172</v>
      </c>
      <c r="H2620" s="155"/>
      <c r="I2620" s="158">
        <v>1</v>
      </c>
      <c r="J2620" s="90" t="s">
        <v>72</v>
      </c>
      <c r="K2620" s="158" t="s">
        <v>55</v>
      </c>
      <c r="L2620" s="190">
        <v>44713</v>
      </c>
      <c r="M2620" s="190">
        <f t="shared" si="37"/>
        <v>44742</v>
      </c>
      <c r="N2620" s="190">
        <v>44717</v>
      </c>
      <c r="O2620" s="190">
        <v>44721</v>
      </c>
      <c r="P2620" s="211" t="s">
        <v>5766</v>
      </c>
      <c r="Q2620" s="157"/>
      <c r="R2620" s="155" t="s">
        <v>5771</v>
      </c>
      <c r="S2620" s="155"/>
      <c r="T2620" s="159" t="s">
        <v>66</v>
      </c>
      <c r="U2620" s="90"/>
      <c r="V2620" s="160"/>
    </row>
    <row r="2621" spans="1:22" s="175" customFormat="1" ht="66" hidden="1" customHeight="1" x14ac:dyDescent="0.25">
      <c r="A2621" s="113" t="s">
        <v>4357</v>
      </c>
      <c r="B2621" s="90" t="s">
        <v>9998</v>
      </c>
      <c r="C2621" s="90" t="s">
        <v>5728</v>
      </c>
      <c r="D2621" s="155" t="s">
        <v>5772</v>
      </c>
      <c r="E2621" s="92" t="s">
        <v>605</v>
      </c>
      <c r="F2621" s="90" t="s">
        <v>4549</v>
      </c>
      <c r="G2621" s="158" t="s">
        <v>75</v>
      </c>
      <c r="H2621" s="155"/>
      <c r="I2621" s="158">
        <v>1</v>
      </c>
      <c r="J2621" s="90" t="s">
        <v>72</v>
      </c>
      <c r="K2621" s="158" t="s">
        <v>55</v>
      </c>
      <c r="L2621" s="114">
        <v>44470</v>
      </c>
      <c r="M2621" s="212">
        <f>EOMONTH(L2621,0)</f>
        <v>44500</v>
      </c>
      <c r="N2621" s="190">
        <v>44465</v>
      </c>
      <c r="O2621" s="190">
        <v>44495</v>
      </c>
      <c r="P2621" s="211" t="s">
        <v>5773</v>
      </c>
      <c r="Q2621" s="157"/>
      <c r="R2621" s="155" t="s">
        <v>5731</v>
      </c>
      <c r="S2621" s="155"/>
      <c r="T2621" s="95" t="s">
        <v>66</v>
      </c>
      <c r="U2621" s="90"/>
      <c r="V2621" s="160"/>
    </row>
    <row r="2622" spans="1:22" s="175" customFormat="1" ht="66" hidden="1" customHeight="1" x14ac:dyDescent="0.25">
      <c r="A2622" s="113" t="s">
        <v>4357</v>
      </c>
      <c r="B2622" s="90" t="s">
        <v>9998</v>
      </c>
      <c r="C2622" s="90" t="s">
        <v>5728</v>
      </c>
      <c r="D2622" s="155" t="s">
        <v>5774</v>
      </c>
      <c r="E2622" s="92" t="s">
        <v>605</v>
      </c>
      <c r="F2622" s="90" t="s">
        <v>4549</v>
      </c>
      <c r="G2622" s="158" t="s">
        <v>75</v>
      </c>
      <c r="H2622" s="155"/>
      <c r="I2622" s="158">
        <v>1</v>
      </c>
      <c r="J2622" s="90" t="s">
        <v>72</v>
      </c>
      <c r="K2622" s="158" t="s">
        <v>55</v>
      </c>
      <c r="L2622" s="190">
        <v>44621</v>
      </c>
      <c r="M2622" s="190">
        <f>EOMONTH(L2622,0)</f>
        <v>44651</v>
      </c>
      <c r="N2622" s="190">
        <v>44647</v>
      </c>
      <c r="O2622" s="190">
        <v>44651</v>
      </c>
      <c r="P2622" s="211" t="s">
        <v>937</v>
      </c>
      <c r="Q2622" s="157"/>
      <c r="R2622" s="155" t="s">
        <v>5775</v>
      </c>
      <c r="S2622" s="155"/>
      <c r="T2622" s="159" t="s">
        <v>66</v>
      </c>
      <c r="U2622" s="90"/>
      <c r="V2622" s="160"/>
    </row>
    <row r="2623" spans="1:22" s="175" customFormat="1" ht="66" hidden="1" customHeight="1" x14ac:dyDescent="0.25">
      <c r="A2623" s="113" t="s">
        <v>4357</v>
      </c>
      <c r="B2623" s="90" t="s">
        <v>9998</v>
      </c>
      <c r="C2623" s="90" t="s">
        <v>5728</v>
      </c>
      <c r="D2623" s="90" t="s">
        <v>5776</v>
      </c>
      <c r="E2623" s="92" t="s">
        <v>605</v>
      </c>
      <c r="F2623" s="90" t="s">
        <v>5777</v>
      </c>
      <c r="G2623" s="158" t="s">
        <v>172</v>
      </c>
      <c r="H2623" s="155"/>
      <c r="I2623" s="158">
        <v>1</v>
      </c>
      <c r="J2623" s="90" t="s">
        <v>72</v>
      </c>
      <c r="K2623" s="158" t="s">
        <v>55</v>
      </c>
      <c r="L2623" s="114">
        <v>44470</v>
      </c>
      <c r="M2623" s="114">
        <f>EOMONTH(L2623,0)</f>
        <v>44500</v>
      </c>
      <c r="N2623" s="190">
        <v>44465</v>
      </c>
      <c r="O2623" s="190">
        <v>44495</v>
      </c>
      <c r="P2623" s="211" t="s">
        <v>5778</v>
      </c>
      <c r="Q2623" s="157"/>
      <c r="R2623" s="155" t="s">
        <v>5731</v>
      </c>
      <c r="S2623" s="155"/>
      <c r="T2623" s="159" t="s">
        <v>66</v>
      </c>
      <c r="U2623" s="90"/>
      <c r="V2623" s="160"/>
    </row>
    <row r="2624" spans="1:22" s="175" customFormat="1" ht="66" hidden="1" customHeight="1" x14ac:dyDescent="0.25">
      <c r="A2624" s="113" t="s">
        <v>4357</v>
      </c>
      <c r="B2624" s="90" t="s">
        <v>9998</v>
      </c>
      <c r="C2624" s="90" t="s">
        <v>5728</v>
      </c>
      <c r="D2624" s="90" t="s">
        <v>5779</v>
      </c>
      <c r="E2624" s="92" t="s">
        <v>605</v>
      </c>
      <c r="F2624" s="90" t="s">
        <v>5777</v>
      </c>
      <c r="G2624" s="158" t="s">
        <v>172</v>
      </c>
      <c r="H2624" s="155"/>
      <c r="I2624" s="158">
        <v>1</v>
      </c>
      <c r="J2624" s="90" t="s">
        <v>72</v>
      </c>
      <c r="K2624" s="158" t="s">
        <v>55</v>
      </c>
      <c r="L2624" s="190">
        <v>44531</v>
      </c>
      <c r="M2624" s="190">
        <f t="shared" ref="M2624:M2630" si="38">EOMONTH(L2624,0)</f>
        <v>44561</v>
      </c>
      <c r="N2624" s="190">
        <v>44556</v>
      </c>
      <c r="O2624" s="190">
        <v>44558</v>
      </c>
      <c r="P2624" s="211" t="s">
        <v>5780</v>
      </c>
      <c r="Q2624" s="157"/>
      <c r="R2624" s="155" t="s">
        <v>5571</v>
      </c>
      <c r="S2624" s="155"/>
      <c r="T2624" s="159" t="s">
        <v>66</v>
      </c>
      <c r="U2624" s="90"/>
      <c r="V2624" s="160"/>
    </row>
    <row r="2625" spans="1:22" s="175" customFormat="1" ht="66" hidden="1" customHeight="1" x14ac:dyDescent="0.25">
      <c r="A2625" s="113" t="s">
        <v>4357</v>
      </c>
      <c r="B2625" s="90" t="s">
        <v>9998</v>
      </c>
      <c r="C2625" s="90" t="s">
        <v>5728</v>
      </c>
      <c r="D2625" s="90" t="s">
        <v>5781</v>
      </c>
      <c r="E2625" s="92" t="s">
        <v>605</v>
      </c>
      <c r="F2625" s="90" t="s">
        <v>5777</v>
      </c>
      <c r="G2625" s="158" t="s">
        <v>172</v>
      </c>
      <c r="H2625" s="155"/>
      <c r="I2625" s="158">
        <v>1</v>
      </c>
      <c r="J2625" s="90" t="s">
        <v>72</v>
      </c>
      <c r="K2625" s="158" t="s">
        <v>55</v>
      </c>
      <c r="L2625" s="190">
        <v>44621</v>
      </c>
      <c r="M2625" s="190">
        <f t="shared" si="38"/>
        <v>44651</v>
      </c>
      <c r="N2625" s="190">
        <v>44646</v>
      </c>
      <c r="O2625" s="190">
        <v>44651</v>
      </c>
      <c r="P2625" s="211" t="s">
        <v>5780</v>
      </c>
      <c r="Q2625" s="157"/>
      <c r="R2625" s="155" t="s">
        <v>5775</v>
      </c>
      <c r="S2625" s="155"/>
      <c r="T2625" s="159" t="s">
        <v>66</v>
      </c>
      <c r="U2625" s="90"/>
      <c r="V2625" s="160"/>
    </row>
    <row r="2626" spans="1:22" s="175" customFormat="1" ht="66" hidden="1" customHeight="1" x14ac:dyDescent="0.25">
      <c r="A2626" s="113" t="s">
        <v>4357</v>
      </c>
      <c r="B2626" s="90" t="s">
        <v>9998</v>
      </c>
      <c r="C2626" s="90" t="s">
        <v>5728</v>
      </c>
      <c r="D2626" s="90" t="s">
        <v>5782</v>
      </c>
      <c r="E2626" s="92" t="s">
        <v>605</v>
      </c>
      <c r="F2626" s="90" t="s">
        <v>5777</v>
      </c>
      <c r="G2626" s="158" t="s">
        <v>172</v>
      </c>
      <c r="H2626" s="155"/>
      <c r="I2626" s="158">
        <v>1</v>
      </c>
      <c r="J2626" s="90" t="s">
        <v>72</v>
      </c>
      <c r="K2626" s="158" t="s">
        <v>55</v>
      </c>
      <c r="L2626" s="190">
        <v>44713</v>
      </c>
      <c r="M2626" s="190">
        <f t="shared" si="38"/>
        <v>44742</v>
      </c>
      <c r="N2626" s="190">
        <v>44717</v>
      </c>
      <c r="O2626" s="190">
        <v>44721</v>
      </c>
      <c r="P2626" s="211" t="s">
        <v>5783</v>
      </c>
      <c r="Q2626" s="157"/>
      <c r="R2626" s="155" t="s">
        <v>5784</v>
      </c>
      <c r="S2626" s="155"/>
      <c r="T2626" s="159" t="s">
        <v>66</v>
      </c>
      <c r="U2626" s="90"/>
      <c r="V2626" s="160"/>
    </row>
    <row r="2627" spans="1:22" s="175" customFormat="1" ht="66" hidden="1" customHeight="1" x14ac:dyDescent="0.25">
      <c r="A2627" s="113" t="s">
        <v>4357</v>
      </c>
      <c r="B2627" s="90" t="s">
        <v>9998</v>
      </c>
      <c r="C2627" s="90" t="s">
        <v>5728</v>
      </c>
      <c r="D2627" s="90" t="s">
        <v>5785</v>
      </c>
      <c r="E2627" s="92" t="s">
        <v>605</v>
      </c>
      <c r="F2627" s="90" t="s">
        <v>2382</v>
      </c>
      <c r="G2627" s="158" t="s">
        <v>172</v>
      </c>
      <c r="H2627" s="155"/>
      <c r="I2627" s="158">
        <v>1</v>
      </c>
      <c r="J2627" s="90" t="s">
        <v>72</v>
      </c>
      <c r="K2627" s="158" t="s">
        <v>55</v>
      </c>
      <c r="L2627" s="114">
        <v>44470</v>
      </c>
      <c r="M2627" s="212">
        <f>EOMONTH(L2627,0)</f>
        <v>44500</v>
      </c>
      <c r="N2627" s="190">
        <v>44464</v>
      </c>
      <c r="O2627" s="190">
        <v>44495</v>
      </c>
      <c r="P2627" s="211" t="s">
        <v>5786</v>
      </c>
      <c r="Q2627" s="157"/>
      <c r="R2627" s="155" t="s">
        <v>5737</v>
      </c>
      <c r="S2627" s="155"/>
      <c r="T2627" s="159" t="s">
        <v>66</v>
      </c>
      <c r="U2627" s="90"/>
      <c r="V2627" s="160"/>
    </row>
    <row r="2628" spans="1:22" s="175" customFormat="1" ht="66" hidden="1" customHeight="1" x14ac:dyDescent="0.25">
      <c r="A2628" s="113" t="s">
        <v>4357</v>
      </c>
      <c r="B2628" s="90" t="s">
        <v>9998</v>
      </c>
      <c r="C2628" s="90" t="s">
        <v>5728</v>
      </c>
      <c r="D2628" s="90" t="s">
        <v>5787</v>
      </c>
      <c r="E2628" s="92" t="s">
        <v>605</v>
      </c>
      <c r="F2628" s="90" t="s">
        <v>2382</v>
      </c>
      <c r="G2628" s="158" t="s">
        <v>172</v>
      </c>
      <c r="H2628" s="155"/>
      <c r="I2628" s="158">
        <v>1</v>
      </c>
      <c r="J2628" s="90" t="s">
        <v>72</v>
      </c>
      <c r="K2628" s="158" t="s">
        <v>55</v>
      </c>
      <c r="L2628" s="190">
        <v>44531</v>
      </c>
      <c r="M2628" s="190">
        <f t="shared" si="38"/>
        <v>44561</v>
      </c>
      <c r="N2628" s="190">
        <v>44556</v>
      </c>
      <c r="O2628" s="190">
        <v>44558</v>
      </c>
      <c r="P2628" s="211" t="s">
        <v>5788</v>
      </c>
      <c r="Q2628" s="157"/>
      <c r="R2628" s="155" t="s">
        <v>5789</v>
      </c>
      <c r="S2628" s="155"/>
      <c r="T2628" s="159" t="s">
        <v>66</v>
      </c>
      <c r="U2628" s="90"/>
      <c r="V2628" s="160"/>
    </row>
    <row r="2629" spans="1:22" s="175" customFormat="1" ht="66" hidden="1" customHeight="1" x14ac:dyDescent="0.25">
      <c r="A2629" s="113" t="s">
        <v>4357</v>
      </c>
      <c r="B2629" s="90" t="s">
        <v>9998</v>
      </c>
      <c r="C2629" s="90" t="s">
        <v>5728</v>
      </c>
      <c r="D2629" s="90" t="s">
        <v>5790</v>
      </c>
      <c r="E2629" s="92" t="s">
        <v>605</v>
      </c>
      <c r="F2629" s="90" t="s">
        <v>2382</v>
      </c>
      <c r="G2629" s="158" t="s">
        <v>172</v>
      </c>
      <c r="H2629" s="155"/>
      <c r="I2629" s="158">
        <v>1</v>
      </c>
      <c r="J2629" s="90" t="s">
        <v>72</v>
      </c>
      <c r="K2629" s="158" t="s">
        <v>55</v>
      </c>
      <c r="L2629" s="190">
        <v>44621</v>
      </c>
      <c r="M2629" s="190">
        <f t="shared" si="38"/>
        <v>44651</v>
      </c>
      <c r="N2629" s="190">
        <v>44647</v>
      </c>
      <c r="O2629" s="190">
        <v>44651</v>
      </c>
      <c r="P2629" s="211" t="s">
        <v>5791</v>
      </c>
      <c r="Q2629" s="157"/>
      <c r="R2629" s="155" t="s">
        <v>5775</v>
      </c>
      <c r="S2629" s="155"/>
      <c r="T2629" s="159" t="s">
        <v>66</v>
      </c>
      <c r="U2629" s="90"/>
      <c r="V2629" s="160"/>
    </row>
    <row r="2630" spans="1:22" s="175" customFormat="1" ht="66" hidden="1" customHeight="1" x14ac:dyDescent="0.25">
      <c r="A2630" s="113" t="s">
        <v>4357</v>
      </c>
      <c r="B2630" s="90" t="s">
        <v>9998</v>
      </c>
      <c r="C2630" s="90" t="s">
        <v>5728</v>
      </c>
      <c r="D2630" s="90" t="s">
        <v>5792</v>
      </c>
      <c r="E2630" s="92" t="s">
        <v>605</v>
      </c>
      <c r="F2630" s="90" t="s">
        <v>2382</v>
      </c>
      <c r="G2630" s="158" t="s">
        <v>172</v>
      </c>
      <c r="H2630" s="155"/>
      <c r="I2630" s="158">
        <v>1</v>
      </c>
      <c r="J2630" s="90" t="s">
        <v>72</v>
      </c>
      <c r="K2630" s="158" t="s">
        <v>55</v>
      </c>
      <c r="L2630" s="190">
        <v>44713</v>
      </c>
      <c r="M2630" s="190">
        <f t="shared" si="38"/>
        <v>44742</v>
      </c>
      <c r="N2630" s="190">
        <v>44717</v>
      </c>
      <c r="O2630" s="190">
        <v>44721</v>
      </c>
      <c r="P2630" s="211" t="s">
        <v>5793</v>
      </c>
      <c r="Q2630" s="157" t="s">
        <v>5794</v>
      </c>
      <c r="R2630" s="155" t="s">
        <v>5795</v>
      </c>
      <c r="S2630" s="155"/>
      <c r="T2630" s="159" t="s">
        <v>66</v>
      </c>
      <c r="U2630" s="90"/>
      <c r="V2630" s="160"/>
    </row>
    <row r="2631" spans="1:22" s="175" customFormat="1" ht="66" hidden="1" customHeight="1" x14ac:dyDescent="0.25">
      <c r="A2631" s="113" t="s">
        <v>4357</v>
      </c>
      <c r="B2631" s="90" t="s">
        <v>9998</v>
      </c>
      <c r="C2631" s="90" t="s">
        <v>5728</v>
      </c>
      <c r="D2631" s="90" t="s">
        <v>5796</v>
      </c>
      <c r="E2631" s="92" t="s">
        <v>605</v>
      </c>
      <c r="F2631" s="90" t="s">
        <v>4445</v>
      </c>
      <c r="G2631" s="158" t="s">
        <v>75</v>
      </c>
      <c r="H2631" s="155"/>
      <c r="I2631" s="158">
        <v>1</v>
      </c>
      <c r="J2631" s="90" t="s">
        <v>72</v>
      </c>
      <c r="K2631" s="158" t="s">
        <v>55</v>
      </c>
      <c r="L2631" s="114">
        <v>44470</v>
      </c>
      <c r="M2631" s="212">
        <f>EOMONTH(L2631,0)</f>
        <v>44500</v>
      </c>
      <c r="N2631" s="190">
        <v>44472</v>
      </c>
      <c r="O2631" s="190">
        <v>44495</v>
      </c>
      <c r="P2631" s="211" t="s">
        <v>5797</v>
      </c>
      <c r="Q2631" s="157"/>
      <c r="R2631" s="155" t="s">
        <v>5798</v>
      </c>
      <c r="S2631" s="155"/>
      <c r="T2631" s="95" t="s">
        <v>66</v>
      </c>
      <c r="U2631" s="90"/>
      <c r="V2631" s="160"/>
    </row>
    <row r="2632" spans="1:22" s="175" customFormat="1" ht="66" hidden="1" customHeight="1" x14ac:dyDescent="0.25">
      <c r="A2632" s="113" t="s">
        <v>4357</v>
      </c>
      <c r="B2632" s="90" t="s">
        <v>9998</v>
      </c>
      <c r="C2632" s="90" t="s">
        <v>5728</v>
      </c>
      <c r="D2632" s="90" t="s">
        <v>5799</v>
      </c>
      <c r="E2632" s="92" t="s">
        <v>605</v>
      </c>
      <c r="F2632" s="90" t="s">
        <v>4445</v>
      </c>
      <c r="G2632" s="158" t="s">
        <v>75</v>
      </c>
      <c r="H2632" s="155"/>
      <c r="I2632" s="158">
        <v>1</v>
      </c>
      <c r="J2632" s="90" t="s">
        <v>72</v>
      </c>
      <c r="K2632" s="158" t="s">
        <v>55</v>
      </c>
      <c r="L2632" s="190">
        <v>44621</v>
      </c>
      <c r="M2632" s="190">
        <f>EOMONTH(L2632,0)</f>
        <v>44651</v>
      </c>
      <c r="N2632" s="190">
        <v>44647</v>
      </c>
      <c r="O2632" s="190">
        <v>44651</v>
      </c>
      <c r="P2632" s="211" t="s">
        <v>5800</v>
      </c>
      <c r="Q2632" s="157"/>
      <c r="R2632" s="155" t="s">
        <v>5775</v>
      </c>
      <c r="S2632" s="155"/>
      <c r="T2632" s="159" t="s">
        <v>66</v>
      </c>
      <c r="U2632" s="90"/>
      <c r="V2632" s="160"/>
    </row>
    <row r="2633" spans="1:22" s="175" customFormat="1" ht="66" hidden="1" customHeight="1" x14ac:dyDescent="0.25">
      <c r="A2633" s="113" t="s">
        <v>4357</v>
      </c>
      <c r="B2633" s="90" t="s">
        <v>9998</v>
      </c>
      <c r="C2633" s="90" t="s">
        <v>5728</v>
      </c>
      <c r="D2633" s="90" t="s">
        <v>5801</v>
      </c>
      <c r="E2633" s="92" t="s">
        <v>605</v>
      </c>
      <c r="F2633" s="90" t="s">
        <v>4449</v>
      </c>
      <c r="G2633" s="158" t="s">
        <v>75</v>
      </c>
      <c r="H2633" s="155"/>
      <c r="I2633" s="158">
        <v>1</v>
      </c>
      <c r="J2633" s="90" t="s">
        <v>72</v>
      </c>
      <c r="K2633" s="158" t="s">
        <v>55</v>
      </c>
      <c r="L2633" s="114">
        <v>44470</v>
      </c>
      <c r="M2633" s="114">
        <f>EOMONTH(L2633,0)</f>
        <v>44500</v>
      </c>
      <c r="N2633" s="190">
        <v>44464</v>
      </c>
      <c r="O2633" s="190">
        <v>44495</v>
      </c>
      <c r="P2633" s="211" t="s">
        <v>4450</v>
      </c>
      <c r="Q2633" s="157"/>
      <c r="R2633" s="90" t="s">
        <v>5737</v>
      </c>
      <c r="S2633" s="155"/>
      <c r="T2633" s="159" t="s">
        <v>66</v>
      </c>
      <c r="U2633" s="90"/>
      <c r="V2633" s="160"/>
    </row>
    <row r="2634" spans="1:22" s="175" customFormat="1" ht="66" hidden="1" customHeight="1" x14ac:dyDescent="0.25">
      <c r="A2634" s="113" t="s">
        <v>4357</v>
      </c>
      <c r="B2634" s="90" t="s">
        <v>9998</v>
      </c>
      <c r="C2634" s="90" t="s">
        <v>5728</v>
      </c>
      <c r="D2634" s="90" t="s">
        <v>5802</v>
      </c>
      <c r="E2634" s="92" t="s">
        <v>605</v>
      </c>
      <c r="F2634" s="90" t="s">
        <v>4449</v>
      </c>
      <c r="G2634" s="158" t="s">
        <v>75</v>
      </c>
      <c r="H2634" s="155"/>
      <c r="I2634" s="158">
        <v>1</v>
      </c>
      <c r="J2634" s="90" t="s">
        <v>72</v>
      </c>
      <c r="K2634" s="158" t="s">
        <v>55</v>
      </c>
      <c r="L2634" s="190">
        <v>44621</v>
      </c>
      <c r="M2634" s="190">
        <f>EOMONTH(L2634,0)</f>
        <v>44651</v>
      </c>
      <c r="N2634" s="190">
        <v>44647</v>
      </c>
      <c r="O2634" s="190">
        <v>44651</v>
      </c>
      <c r="P2634" s="211" t="s">
        <v>5007</v>
      </c>
      <c r="Q2634" s="157"/>
      <c r="R2634" s="155" t="s">
        <v>5775</v>
      </c>
      <c r="S2634" s="155"/>
      <c r="T2634" s="159" t="s">
        <v>66</v>
      </c>
      <c r="U2634" s="90"/>
      <c r="V2634" s="160"/>
    </row>
    <row r="2635" spans="1:22" s="175" customFormat="1" ht="66" hidden="1" customHeight="1" x14ac:dyDescent="0.25">
      <c r="A2635" s="89" t="s">
        <v>4079</v>
      </c>
      <c r="B2635" s="90" t="s">
        <v>4080</v>
      </c>
      <c r="C2635" s="155" t="s">
        <v>5803</v>
      </c>
      <c r="D2635" s="155" t="s">
        <v>5803</v>
      </c>
      <c r="E2635" s="92" t="s">
        <v>5804</v>
      </c>
      <c r="F2635" s="90" t="s">
        <v>5805</v>
      </c>
      <c r="G2635" s="158" t="s">
        <v>52</v>
      </c>
      <c r="H2635" s="155" t="s">
        <v>5806</v>
      </c>
      <c r="I2635" s="158">
        <v>1</v>
      </c>
      <c r="J2635" s="90" t="s">
        <v>54</v>
      </c>
      <c r="K2635" s="158" t="s">
        <v>55</v>
      </c>
      <c r="L2635" s="114">
        <v>44471</v>
      </c>
      <c r="M2635" s="190">
        <v>44471</v>
      </c>
      <c r="N2635" s="190">
        <v>44394</v>
      </c>
      <c r="O2635" s="190">
        <v>44473</v>
      </c>
      <c r="P2635" s="211" t="s">
        <v>5807</v>
      </c>
      <c r="Q2635" s="157"/>
      <c r="R2635" s="155" t="s">
        <v>5808</v>
      </c>
      <c r="S2635" s="155"/>
      <c r="T2635" s="159" t="s">
        <v>75</v>
      </c>
      <c r="U2635" s="90"/>
      <c r="V2635" s="160"/>
    </row>
    <row r="2636" spans="1:22" s="175" customFormat="1" ht="66" hidden="1" customHeight="1" x14ac:dyDescent="0.25">
      <c r="A2636" s="89" t="s">
        <v>4079</v>
      </c>
      <c r="B2636" s="90" t="s">
        <v>4080</v>
      </c>
      <c r="C2636" s="155" t="s">
        <v>5803</v>
      </c>
      <c r="D2636" s="155" t="s">
        <v>5803</v>
      </c>
      <c r="E2636" s="92" t="s">
        <v>5804</v>
      </c>
      <c r="F2636" s="90" t="s">
        <v>5805</v>
      </c>
      <c r="G2636" s="158" t="s">
        <v>52</v>
      </c>
      <c r="H2636" s="155" t="s">
        <v>5809</v>
      </c>
      <c r="I2636" s="158">
        <v>1</v>
      </c>
      <c r="J2636" s="90" t="s">
        <v>54</v>
      </c>
      <c r="K2636" s="158" t="s">
        <v>55</v>
      </c>
      <c r="L2636" s="114">
        <v>44471</v>
      </c>
      <c r="M2636" s="190">
        <v>44471</v>
      </c>
      <c r="N2636" s="190">
        <v>44471</v>
      </c>
      <c r="O2636" s="190">
        <v>44473</v>
      </c>
      <c r="P2636" s="211" t="s">
        <v>5810</v>
      </c>
      <c r="Q2636" s="157"/>
      <c r="R2636" s="155" t="s">
        <v>5811</v>
      </c>
      <c r="S2636" s="155"/>
      <c r="T2636" s="159" t="s">
        <v>75</v>
      </c>
      <c r="U2636" s="90"/>
      <c r="V2636" s="160"/>
    </row>
    <row r="2637" spans="1:22" s="175" customFormat="1" ht="66" hidden="1" customHeight="1" x14ac:dyDescent="0.25">
      <c r="A2637" s="89" t="s">
        <v>4079</v>
      </c>
      <c r="B2637" s="90" t="s">
        <v>4080</v>
      </c>
      <c r="C2637" s="155" t="s">
        <v>5803</v>
      </c>
      <c r="D2637" s="155" t="s">
        <v>5803</v>
      </c>
      <c r="E2637" s="92" t="s">
        <v>5804</v>
      </c>
      <c r="F2637" s="90" t="s">
        <v>5805</v>
      </c>
      <c r="G2637" s="158" t="s">
        <v>52</v>
      </c>
      <c r="H2637" s="155" t="s">
        <v>5812</v>
      </c>
      <c r="I2637" s="158">
        <v>1</v>
      </c>
      <c r="J2637" s="90" t="s">
        <v>54</v>
      </c>
      <c r="K2637" s="158" t="s">
        <v>55</v>
      </c>
      <c r="L2637" s="114">
        <v>44471</v>
      </c>
      <c r="M2637" s="190">
        <v>44471</v>
      </c>
      <c r="N2637" s="190">
        <v>44471</v>
      </c>
      <c r="O2637" s="190">
        <v>44473</v>
      </c>
      <c r="P2637" s="211" t="s">
        <v>5813</v>
      </c>
      <c r="Q2637" s="157"/>
      <c r="R2637" s="155" t="s">
        <v>5814</v>
      </c>
      <c r="S2637" s="155"/>
      <c r="T2637" s="159" t="s">
        <v>66</v>
      </c>
      <c r="U2637" s="90"/>
      <c r="V2637" s="160"/>
    </row>
    <row r="2638" spans="1:22" s="175" customFormat="1" ht="66" hidden="1" customHeight="1" x14ac:dyDescent="0.25">
      <c r="A2638" s="113" t="s">
        <v>1748</v>
      </c>
      <c r="B2638" s="90" t="s">
        <v>5815</v>
      </c>
      <c r="C2638" s="155" t="s">
        <v>5816</v>
      </c>
      <c r="D2638" s="155" t="s">
        <v>5816</v>
      </c>
      <c r="E2638" s="92" t="s">
        <v>5817</v>
      </c>
      <c r="F2638" s="90" t="s">
        <v>5818</v>
      </c>
      <c r="G2638" s="158" t="s">
        <v>52</v>
      </c>
      <c r="H2638" s="155"/>
      <c r="I2638" s="158">
        <v>1</v>
      </c>
      <c r="J2638" s="90" t="s">
        <v>54</v>
      </c>
      <c r="K2638" s="158" t="s">
        <v>55</v>
      </c>
      <c r="L2638" s="190">
        <v>44394</v>
      </c>
      <c r="M2638" s="190">
        <v>44394</v>
      </c>
      <c r="N2638" s="190">
        <v>44386</v>
      </c>
      <c r="O2638" s="190">
        <v>44386</v>
      </c>
      <c r="P2638" s="211" t="s">
        <v>5819</v>
      </c>
      <c r="Q2638" s="157"/>
      <c r="R2638" s="155" t="s">
        <v>5820</v>
      </c>
      <c r="S2638" s="155"/>
      <c r="T2638" s="159" t="s">
        <v>66</v>
      </c>
      <c r="U2638" s="90"/>
      <c r="V2638" s="160"/>
    </row>
    <row r="2639" spans="1:22" s="175" customFormat="1" ht="66" hidden="1" customHeight="1" x14ac:dyDescent="0.25">
      <c r="A2639" s="113" t="s">
        <v>10017</v>
      </c>
      <c r="B2639" s="155" t="s">
        <v>3214</v>
      </c>
      <c r="C2639" s="155" t="s">
        <v>5821</v>
      </c>
      <c r="D2639" s="155" t="s">
        <v>5821</v>
      </c>
      <c r="E2639" s="157" t="s">
        <v>5822</v>
      </c>
      <c r="F2639" s="155" t="s">
        <v>502</v>
      </c>
      <c r="G2639" s="158" t="s">
        <v>52</v>
      </c>
      <c r="H2639" s="155"/>
      <c r="I2639" s="158">
        <v>1</v>
      </c>
      <c r="J2639" s="155" t="s">
        <v>72</v>
      </c>
      <c r="K2639" s="158" t="s">
        <v>55</v>
      </c>
      <c r="L2639" s="190">
        <v>44405</v>
      </c>
      <c r="M2639" s="190">
        <v>44405</v>
      </c>
      <c r="N2639" s="190">
        <v>44407</v>
      </c>
      <c r="O2639" s="190">
        <v>44408</v>
      </c>
      <c r="P2639" s="211" t="s">
        <v>5823</v>
      </c>
      <c r="Q2639" s="157"/>
      <c r="R2639" s="155" t="s">
        <v>5253</v>
      </c>
      <c r="S2639" s="155"/>
      <c r="T2639" s="159" t="s">
        <v>66</v>
      </c>
      <c r="U2639" s="155"/>
      <c r="V2639" s="160"/>
    </row>
    <row r="2640" spans="1:22" s="175" customFormat="1" ht="66" hidden="1" customHeight="1" x14ac:dyDescent="0.25">
      <c r="A2640" s="113" t="s">
        <v>662</v>
      </c>
      <c r="B2640" s="90" t="s">
        <v>663</v>
      </c>
      <c r="C2640" s="155" t="s">
        <v>5824</v>
      </c>
      <c r="D2640" s="155" t="s">
        <v>5824</v>
      </c>
      <c r="E2640" s="92" t="s">
        <v>5825</v>
      </c>
      <c r="F2640" s="90" t="s">
        <v>5826</v>
      </c>
      <c r="G2640" s="158" t="s">
        <v>52</v>
      </c>
      <c r="H2640" s="155"/>
      <c r="I2640" s="158">
        <v>1</v>
      </c>
      <c r="J2640" s="90" t="s">
        <v>54</v>
      </c>
      <c r="K2640" s="158" t="s">
        <v>55</v>
      </c>
      <c r="L2640" s="190">
        <v>44396</v>
      </c>
      <c r="M2640" s="190">
        <v>44397</v>
      </c>
      <c r="N2640" s="190">
        <v>44403</v>
      </c>
      <c r="O2640" s="190">
        <v>44403</v>
      </c>
      <c r="P2640" s="211" t="s">
        <v>5827</v>
      </c>
      <c r="Q2640" s="157"/>
      <c r="R2640" s="155" t="s">
        <v>4639</v>
      </c>
      <c r="S2640" s="155"/>
      <c r="T2640" s="159" t="s">
        <v>75</v>
      </c>
      <c r="U2640" s="90"/>
      <c r="V2640" s="160"/>
    </row>
    <row r="2641" spans="1:22" s="175" customFormat="1" ht="66" hidden="1" customHeight="1" x14ac:dyDescent="0.25">
      <c r="A2641" s="89" t="s">
        <v>4079</v>
      </c>
      <c r="B2641" s="90" t="s">
        <v>4080</v>
      </c>
      <c r="C2641" s="90" t="s">
        <v>4081</v>
      </c>
      <c r="D2641" s="90" t="s">
        <v>4151</v>
      </c>
      <c r="E2641" s="92" t="s">
        <v>4834</v>
      </c>
      <c r="F2641" s="90" t="s">
        <v>5711</v>
      </c>
      <c r="G2641" s="158" t="s">
        <v>52</v>
      </c>
      <c r="H2641" s="155"/>
      <c r="I2641" s="158">
        <v>1</v>
      </c>
      <c r="J2641" s="90" t="s">
        <v>62</v>
      </c>
      <c r="K2641" s="158" t="s">
        <v>63</v>
      </c>
      <c r="L2641" s="190">
        <v>44380</v>
      </c>
      <c r="M2641" s="190">
        <v>44380</v>
      </c>
      <c r="N2641" s="190">
        <v>44380</v>
      </c>
      <c r="O2641" s="190">
        <v>44380</v>
      </c>
      <c r="P2641" s="211" t="s">
        <v>5828</v>
      </c>
      <c r="Q2641" s="157"/>
      <c r="R2641" s="155" t="s">
        <v>4592</v>
      </c>
      <c r="S2641" s="155"/>
      <c r="T2641" s="159" t="s">
        <v>75</v>
      </c>
      <c r="U2641" s="90"/>
      <c r="V2641" s="160"/>
    </row>
    <row r="2642" spans="1:22" s="175" customFormat="1" ht="66" hidden="1" customHeight="1" x14ac:dyDescent="0.25">
      <c r="A2642" s="89" t="s">
        <v>4079</v>
      </c>
      <c r="B2642" s="90" t="s">
        <v>4080</v>
      </c>
      <c r="C2642" s="90" t="s">
        <v>4081</v>
      </c>
      <c r="D2642" s="90" t="s">
        <v>4151</v>
      </c>
      <c r="E2642" s="92" t="s">
        <v>4834</v>
      </c>
      <c r="F2642" s="90" t="s">
        <v>5711</v>
      </c>
      <c r="G2642" s="158" t="s">
        <v>52</v>
      </c>
      <c r="H2642" s="155"/>
      <c r="I2642" s="158">
        <v>1</v>
      </c>
      <c r="J2642" s="90" t="s">
        <v>62</v>
      </c>
      <c r="K2642" s="158" t="s">
        <v>63</v>
      </c>
      <c r="L2642" s="190">
        <v>44385</v>
      </c>
      <c r="M2642" s="190">
        <v>44385</v>
      </c>
      <c r="N2642" s="190">
        <v>44385</v>
      </c>
      <c r="O2642" s="190">
        <v>44385</v>
      </c>
      <c r="P2642" s="211" t="s">
        <v>5829</v>
      </c>
      <c r="Q2642" s="157"/>
      <c r="R2642" s="155" t="s">
        <v>5830</v>
      </c>
      <c r="S2642" s="155"/>
      <c r="T2642" s="159" t="s">
        <v>75</v>
      </c>
      <c r="U2642" s="90"/>
      <c r="V2642" s="160"/>
    </row>
    <row r="2643" spans="1:22" s="175" customFormat="1" ht="66" hidden="1" customHeight="1" x14ac:dyDescent="0.25">
      <c r="A2643" s="89" t="s">
        <v>1361</v>
      </c>
      <c r="B2643" s="155" t="s">
        <v>681</v>
      </c>
      <c r="C2643" s="90" t="s">
        <v>59</v>
      </c>
      <c r="D2643" s="90" t="s">
        <v>59</v>
      </c>
      <c r="E2643" s="92" t="s">
        <v>211</v>
      </c>
      <c r="F2643" s="90" t="s">
        <v>401</v>
      </c>
      <c r="G2643" s="158" t="s">
        <v>52</v>
      </c>
      <c r="H2643" s="155"/>
      <c r="I2643" s="158">
        <v>1</v>
      </c>
      <c r="J2643" s="90" t="s">
        <v>62</v>
      </c>
      <c r="K2643" s="158" t="s">
        <v>63</v>
      </c>
      <c r="L2643" s="190">
        <v>44383</v>
      </c>
      <c r="M2643" s="190">
        <v>44383</v>
      </c>
      <c r="N2643" s="190">
        <v>44383</v>
      </c>
      <c r="O2643" s="190">
        <v>44383</v>
      </c>
      <c r="P2643" s="211" t="s">
        <v>5831</v>
      </c>
      <c r="Q2643" s="157"/>
      <c r="R2643" s="155" t="s">
        <v>381</v>
      </c>
      <c r="S2643" s="155"/>
      <c r="T2643" s="159" t="s">
        <v>75</v>
      </c>
      <c r="U2643" s="90"/>
      <c r="V2643" s="160"/>
    </row>
    <row r="2644" spans="1:22" s="175" customFormat="1" ht="66" hidden="1" customHeight="1" x14ac:dyDescent="0.25">
      <c r="A2644" s="113" t="s">
        <v>2757</v>
      </c>
      <c r="B2644" s="90" t="s">
        <v>2758</v>
      </c>
      <c r="C2644" s="90" t="s">
        <v>59</v>
      </c>
      <c r="D2644" s="90" t="s">
        <v>59</v>
      </c>
      <c r="E2644" s="92" t="s">
        <v>211</v>
      </c>
      <c r="F2644" s="90" t="s">
        <v>320</v>
      </c>
      <c r="G2644" s="158" t="s">
        <v>52</v>
      </c>
      <c r="H2644" s="155"/>
      <c r="I2644" s="158">
        <v>1</v>
      </c>
      <c r="J2644" s="90" t="s">
        <v>62</v>
      </c>
      <c r="K2644" s="158" t="s">
        <v>63</v>
      </c>
      <c r="L2644" s="190">
        <v>44384</v>
      </c>
      <c r="M2644" s="190">
        <v>44384</v>
      </c>
      <c r="N2644" s="190">
        <v>44384</v>
      </c>
      <c r="O2644" s="190">
        <v>44384</v>
      </c>
      <c r="P2644" s="211" t="s">
        <v>5832</v>
      </c>
      <c r="Q2644" s="157"/>
      <c r="R2644" s="155" t="s">
        <v>1721</v>
      </c>
      <c r="S2644" s="155"/>
      <c r="T2644" s="159" t="s">
        <v>75</v>
      </c>
      <c r="U2644" s="90"/>
      <c r="V2644" s="160"/>
    </row>
    <row r="2645" spans="1:22" s="175" customFormat="1" ht="66" hidden="1" customHeight="1" x14ac:dyDescent="0.25">
      <c r="A2645" s="89" t="s">
        <v>3140</v>
      </c>
      <c r="B2645" s="90" t="s">
        <v>3141</v>
      </c>
      <c r="C2645" s="90" t="s">
        <v>59</v>
      </c>
      <c r="D2645" s="90" t="s">
        <v>59</v>
      </c>
      <c r="E2645" s="92" t="s">
        <v>211</v>
      </c>
      <c r="F2645" s="90" t="s">
        <v>51</v>
      </c>
      <c r="G2645" s="158" t="s">
        <v>52</v>
      </c>
      <c r="H2645" s="155"/>
      <c r="I2645" s="158">
        <v>1</v>
      </c>
      <c r="J2645" s="90" t="s">
        <v>62</v>
      </c>
      <c r="K2645" s="158" t="s">
        <v>63</v>
      </c>
      <c r="L2645" s="190">
        <v>44311</v>
      </c>
      <c r="M2645" s="190">
        <v>44311</v>
      </c>
      <c r="N2645" s="190">
        <v>44311</v>
      </c>
      <c r="O2645" s="190">
        <v>44311</v>
      </c>
      <c r="P2645" s="211" t="s">
        <v>5833</v>
      </c>
      <c r="Q2645" s="157"/>
      <c r="R2645" s="155" t="s">
        <v>156</v>
      </c>
      <c r="S2645" s="155"/>
      <c r="T2645" s="159"/>
      <c r="U2645" s="90" t="s">
        <v>58</v>
      </c>
      <c r="V2645" s="160"/>
    </row>
    <row r="2646" spans="1:22" s="175" customFormat="1" ht="66" hidden="1" customHeight="1" x14ac:dyDescent="0.25">
      <c r="A2646" s="113" t="s">
        <v>4910</v>
      </c>
      <c r="B2646" s="90" t="s">
        <v>4911</v>
      </c>
      <c r="C2646" s="90" t="s">
        <v>59</v>
      </c>
      <c r="D2646" s="90" t="s">
        <v>59</v>
      </c>
      <c r="E2646" s="92" t="s">
        <v>211</v>
      </c>
      <c r="F2646" s="90" t="s">
        <v>51</v>
      </c>
      <c r="G2646" s="158" t="s">
        <v>52</v>
      </c>
      <c r="H2646" s="155"/>
      <c r="I2646" s="158">
        <v>1</v>
      </c>
      <c r="J2646" s="90" t="s">
        <v>62</v>
      </c>
      <c r="K2646" s="158" t="s">
        <v>63</v>
      </c>
      <c r="L2646" s="190">
        <v>44327</v>
      </c>
      <c r="M2646" s="190">
        <v>44327</v>
      </c>
      <c r="N2646" s="190">
        <v>44327</v>
      </c>
      <c r="O2646" s="190">
        <v>44327</v>
      </c>
      <c r="P2646" s="211" t="s">
        <v>5834</v>
      </c>
      <c r="Q2646" s="157"/>
      <c r="R2646" s="155" t="s">
        <v>1580</v>
      </c>
      <c r="S2646" s="155"/>
      <c r="T2646" s="159"/>
      <c r="U2646" s="90" t="s">
        <v>58</v>
      </c>
      <c r="V2646" s="160"/>
    </row>
    <row r="2647" spans="1:22" s="175" customFormat="1" ht="66" hidden="1" customHeight="1" x14ac:dyDescent="0.25">
      <c r="A2647" s="89" t="s">
        <v>1361</v>
      </c>
      <c r="B2647" s="155" t="s">
        <v>681</v>
      </c>
      <c r="C2647" s="90" t="s">
        <v>5835</v>
      </c>
      <c r="D2647" s="90" t="s">
        <v>5836</v>
      </c>
      <c r="E2647" s="92" t="s">
        <v>605</v>
      </c>
      <c r="F2647" s="90" t="s">
        <v>51</v>
      </c>
      <c r="G2647" s="158" t="s">
        <v>703</v>
      </c>
      <c r="H2647" s="155"/>
      <c r="I2647" s="158">
        <v>1</v>
      </c>
      <c r="J2647" s="90" t="s">
        <v>72</v>
      </c>
      <c r="K2647" s="158" t="s">
        <v>55</v>
      </c>
      <c r="L2647" s="190">
        <v>44378</v>
      </c>
      <c r="M2647" s="190">
        <f t="shared" ref="M2647:M2698" si="39">EOMONTH(L2647,0)</f>
        <v>44408</v>
      </c>
      <c r="N2647" s="190" t="s">
        <v>496</v>
      </c>
      <c r="O2647" s="190" t="s">
        <v>496</v>
      </c>
      <c r="P2647" s="211"/>
      <c r="Q2647" s="157"/>
      <c r="R2647" s="155"/>
      <c r="S2647" s="155"/>
      <c r="T2647" s="159"/>
      <c r="U2647" s="90"/>
      <c r="V2647" s="160"/>
    </row>
    <row r="2648" spans="1:22" s="175" customFormat="1" ht="66" hidden="1" customHeight="1" x14ac:dyDescent="0.25">
      <c r="A2648" s="89" t="s">
        <v>1361</v>
      </c>
      <c r="B2648" s="155" t="s">
        <v>681</v>
      </c>
      <c r="C2648" s="90" t="s">
        <v>5835</v>
      </c>
      <c r="D2648" s="90" t="s">
        <v>5837</v>
      </c>
      <c r="E2648" s="92" t="s">
        <v>605</v>
      </c>
      <c r="F2648" s="90" t="s">
        <v>51</v>
      </c>
      <c r="G2648" s="158" t="s">
        <v>703</v>
      </c>
      <c r="H2648" s="155"/>
      <c r="I2648" s="158">
        <v>1</v>
      </c>
      <c r="J2648" s="90" t="s">
        <v>72</v>
      </c>
      <c r="K2648" s="158" t="s">
        <v>55</v>
      </c>
      <c r="L2648" s="190">
        <v>44409</v>
      </c>
      <c r="M2648" s="190">
        <f t="shared" si="39"/>
        <v>44439</v>
      </c>
      <c r="N2648" s="190" t="s">
        <v>496</v>
      </c>
      <c r="O2648" s="190" t="s">
        <v>496</v>
      </c>
      <c r="P2648" s="211"/>
      <c r="Q2648" s="157"/>
      <c r="R2648" s="155"/>
      <c r="S2648" s="155"/>
      <c r="T2648" s="159"/>
      <c r="U2648" s="90"/>
      <c r="V2648" s="160"/>
    </row>
    <row r="2649" spans="1:22" s="175" customFormat="1" ht="66" hidden="1" customHeight="1" x14ac:dyDescent="0.25">
      <c r="A2649" s="89" t="s">
        <v>1361</v>
      </c>
      <c r="B2649" s="155" t="s">
        <v>681</v>
      </c>
      <c r="C2649" s="90" t="s">
        <v>5835</v>
      </c>
      <c r="D2649" s="90" t="s">
        <v>5838</v>
      </c>
      <c r="E2649" s="92" t="s">
        <v>605</v>
      </c>
      <c r="F2649" s="90" t="s">
        <v>51</v>
      </c>
      <c r="G2649" s="158" t="s">
        <v>703</v>
      </c>
      <c r="H2649" s="155"/>
      <c r="I2649" s="158">
        <v>1</v>
      </c>
      <c r="J2649" s="90" t="s">
        <v>72</v>
      </c>
      <c r="K2649" s="158" t="s">
        <v>55</v>
      </c>
      <c r="L2649" s="190">
        <v>44440</v>
      </c>
      <c r="M2649" s="190">
        <f t="shared" si="39"/>
        <v>44469</v>
      </c>
      <c r="N2649" s="190">
        <v>44462</v>
      </c>
      <c r="O2649" s="190">
        <v>44463</v>
      </c>
      <c r="P2649" s="211" t="s">
        <v>232</v>
      </c>
      <c r="Q2649" s="157"/>
      <c r="R2649" s="90" t="s">
        <v>853</v>
      </c>
      <c r="S2649" s="155"/>
      <c r="T2649" s="159" t="s">
        <v>75</v>
      </c>
      <c r="U2649" s="90"/>
      <c r="V2649" s="160"/>
    </row>
    <row r="2650" spans="1:22" s="175" customFormat="1" ht="66" hidden="1" customHeight="1" x14ac:dyDescent="0.25">
      <c r="A2650" s="89" t="s">
        <v>1361</v>
      </c>
      <c r="B2650" s="155" t="s">
        <v>681</v>
      </c>
      <c r="C2650" s="90" t="s">
        <v>5835</v>
      </c>
      <c r="D2650" s="90" t="s">
        <v>5839</v>
      </c>
      <c r="E2650" s="92" t="s">
        <v>605</v>
      </c>
      <c r="F2650" s="90" t="s">
        <v>51</v>
      </c>
      <c r="G2650" s="158" t="s">
        <v>168</v>
      </c>
      <c r="H2650" s="155"/>
      <c r="I2650" s="158">
        <v>1</v>
      </c>
      <c r="J2650" s="90" t="s">
        <v>72</v>
      </c>
      <c r="K2650" s="158" t="s">
        <v>55</v>
      </c>
      <c r="L2650" s="190">
        <v>44470</v>
      </c>
      <c r="M2650" s="190">
        <f t="shared" si="39"/>
        <v>44500</v>
      </c>
      <c r="N2650" s="190">
        <v>44497</v>
      </c>
      <c r="O2650" s="190">
        <v>44497</v>
      </c>
      <c r="P2650" s="211" t="s">
        <v>5840</v>
      </c>
      <c r="Q2650" s="157"/>
      <c r="R2650" s="155" t="s">
        <v>5841</v>
      </c>
      <c r="S2650" s="155"/>
      <c r="T2650" s="159" t="s">
        <v>75</v>
      </c>
      <c r="U2650" s="90"/>
      <c r="V2650" s="160"/>
    </row>
    <row r="2651" spans="1:22" s="175" customFormat="1" ht="66" hidden="1" customHeight="1" x14ac:dyDescent="0.25">
      <c r="A2651" s="89" t="s">
        <v>1361</v>
      </c>
      <c r="B2651" s="155" t="s">
        <v>681</v>
      </c>
      <c r="C2651" s="90" t="s">
        <v>5835</v>
      </c>
      <c r="D2651" s="90" t="s">
        <v>5842</v>
      </c>
      <c r="E2651" s="92" t="s">
        <v>605</v>
      </c>
      <c r="F2651" s="90" t="s">
        <v>51</v>
      </c>
      <c r="G2651" s="158" t="s">
        <v>703</v>
      </c>
      <c r="H2651" s="155"/>
      <c r="I2651" s="158">
        <v>1</v>
      </c>
      <c r="J2651" s="90" t="s">
        <v>72</v>
      </c>
      <c r="K2651" s="158" t="s">
        <v>55</v>
      </c>
      <c r="L2651" s="190">
        <v>44501</v>
      </c>
      <c r="M2651" s="190">
        <f t="shared" si="39"/>
        <v>44530</v>
      </c>
      <c r="N2651" s="190" t="s">
        <v>496</v>
      </c>
      <c r="O2651" s="190" t="s">
        <v>496</v>
      </c>
      <c r="P2651" s="211"/>
      <c r="Q2651" s="157"/>
      <c r="R2651" s="155"/>
      <c r="S2651" s="155"/>
      <c r="T2651" s="159"/>
      <c r="U2651" s="90"/>
      <c r="V2651" s="160"/>
    </row>
    <row r="2652" spans="1:22" s="175" customFormat="1" ht="66" hidden="1" customHeight="1" x14ac:dyDescent="0.25">
      <c r="A2652" s="89" t="s">
        <v>1361</v>
      </c>
      <c r="B2652" s="155" t="s">
        <v>681</v>
      </c>
      <c r="C2652" s="90" t="s">
        <v>5835</v>
      </c>
      <c r="D2652" s="90" t="s">
        <v>5843</v>
      </c>
      <c r="E2652" s="92" t="s">
        <v>605</v>
      </c>
      <c r="F2652" s="90" t="s">
        <v>51</v>
      </c>
      <c r="G2652" s="158" t="s">
        <v>703</v>
      </c>
      <c r="H2652" s="155"/>
      <c r="I2652" s="158">
        <v>1</v>
      </c>
      <c r="J2652" s="90" t="s">
        <v>72</v>
      </c>
      <c r="K2652" s="158" t="s">
        <v>55</v>
      </c>
      <c r="L2652" s="190">
        <v>44531</v>
      </c>
      <c r="M2652" s="190">
        <f t="shared" si="39"/>
        <v>44561</v>
      </c>
      <c r="N2652" s="190" t="s">
        <v>496</v>
      </c>
      <c r="O2652" s="190" t="s">
        <v>496</v>
      </c>
      <c r="P2652" s="211"/>
      <c r="Q2652" s="157"/>
      <c r="R2652" s="155"/>
      <c r="S2652" s="155"/>
      <c r="T2652" s="159"/>
      <c r="U2652" s="90"/>
      <c r="V2652" s="160"/>
    </row>
    <row r="2653" spans="1:22" s="175" customFormat="1" ht="66" hidden="1" customHeight="1" x14ac:dyDescent="0.25">
      <c r="A2653" s="89" t="s">
        <v>1361</v>
      </c>
      <c r="B2653" s="155" t="s">
        <v>681</v>
      </c>
      <c r="C2653" s="90" t="s">
        <v>5835</v>
      </c>
      <c r="D2653" s="90" t="s">
        <v>5844</v>
      </c>
      <c r="E2653" s="92" t="s">
        <v>605</v>
      </c>
      <c r="F2653" s="90" t="s">
        <v>51</v>
      </c>
      <c r="G2653" s="158" t="s">
        <v>703</v>
      </c>
      <c r="H2653" s="155"/>
      <c r="I2653" s="158">
        <v>1</v>
      </c>
      <c r="J2653" s="90" t="s">
        <v>72</v>
      </c>
      <c r="K2653" s="158" t="s">
        <v>55</v>
      </c>
      <c r="L2653" s="190">
        <v>44562</v>
      </c>
      <c r="M2653" s="190">
        <f t="shared" si="39"/>
        <v>44592</v>
      </c>
      <c r="N2653" s="190" t="s">
        <v>496</v>
      </c>
      <c r="O2653" s="190" t="s">
        <v>496</v>
      </c>
      <c r="P2653" s="211"/>
      <c r="Q2653" s="157"/>
      <c r="R2653" s="155"/>
      <c r="S2653" s="155"/>
      <c r="T2653" s="159"/>
      <c r="U2653" s="90"/>
      <c r="V2653" s="160"/>
    </row>
    <row r="2654" spans="1:22" s="175" customFormat="1" ht="66" hidden="1" customHeight="1" x14ac:dyDescent="0.25">
      <c r="A2654" s="89" t="s">
        <v>1361</v>
      </c>
      <c r="B2654" s="155" t="s">
        <v>681</v>
      </c>
      <c r="C2654" s="90" t="s">
        <v>5835</v>
      </c>
      <c r="D2654" s="90" t="s">
        <v>5845</v>
      </c>
      <c r="E2654" s="92" t="s">
        <v>605</v>
      </c>
      <c r="F2654" s="90" t="s">
        <v>51</v>
      </c>
      <c r="G2654" s="158" t="s">
        <v>703</v>
      </c>
      <c r="H2654" s="155"/>
      <c r="I2654" s="158">
        <v>1</v>
      </c>
      <c r="J2654" s="90" t="s">
        <v>72</v>
      </c>
      <c r="K2654" s="158" t="s">
        <v>55</v>
      </c>
      <c r="L2654" s="190">
        <v>44593</v>
      </c>
      <c r="M2654" s="190">
        <f t="shared" si="39"/>
        <v>44620</v>
      </c>
      <c r="N2654" s="190" t="s">
        <v>496</v>
      </c>
      <c r="O2654" s="190" t="s">
        <v>496</v>
      </c>
      <c r="P2654" s="211" t="s">
        <v>3672</v>
      </c>
      <c r="Q2654" s="157"/>
      <c r="R2654" s="155"/>
      <c r="S2654" s="155"/>
      <c r="T2654" s="159"/>
      <c r="U2654" s="90"/>
      <c r="V2654" s="160"/>
    </row>
    <row r="2655" spans="1:22" s="175" customFormat="1" ht="66" hidden="1" customHeight="1" x14ac:dyDescent="0.25">
      <c r="A2655" s="89" t="s">
        <v>1361</v>
      </c>
      <c r="B2655" s="155" t="s">
        <v>681</v>
      </c>
      <c r="C2655" s="90" t="s">
        <v>5835</v>
      </c>
      <c r="D2655" s="90" t="s">
        <v>5846</v>
      </c>
      <c r="E2655" s="92" t="s">
        <v>605</v>
      </c>
      <c r="F2655" s="90" t="s">
        <v>51</v>
      </c>
      <c r="G2655" s="158" t="s">
        <v>703</v>
      </c>
      <c r="H2655" s="155"/>
      <c r="I2655" s="158">
        <v>1</v>
      </c>
      <c r="J2655" s="90" t="s">
        <v>72</v>
      </c>
      <c r="K2655" s="158" t="s">
        <v>55</v>
      </c>
      <c r="L2655" s="190">
        <v>44621</v>
      </c>
      <c r="M2655" s="190">
        <f t="shared" si="39"/>
        <v>44651</v>
      </c>
      <c r="N2655" s="190">
        <v>44641</v>
      </c>
      <c r="O2655" s="190">
        <v>44645</v>
      </c>
      <c r="P2655" s="211" t="s">
        <v>3871</v>
      </c>
      <c r="Q2655" s="157"/>
      <c r="R2655" s="155" t="s">
        <v>5847</v>
      </c>
      <c r="S2655" s="155"/>
      <c r="T2655" s="159" t="s">
        <v>75</v>
      </c>
      <c r="U2655" s="90"/>
      <c r="V2655" s="160"/>
    </row>
    <row r="2656" spans="1:22" s="175" customFormat="1" ht="66" hidden="1" customHeight="1" x14ac:dyDescent="0.25">
      <c r="A2656" s="89" t="s">
        <v>1361</v>
      </c>
      <c r="B2656" s="155" t="s">
        <v>681</v>
      </c>
      <c r="C2656" s="90" t="s">
        <v>5835</v>
      </c>
      <c r="D2656" s="90" t="s">
        <v>5848</v>
      </c>
      <c r="E2656" s="92" t="s">
        <v>605</v>
      </c>
      <c r="F2656" s="90" t="s">
        <v>51</v>
      </c>
      <c r="G2656" s="158" t="s">
        <v>703</v>
      </c>
      <c r="H2656" s="155"/>
      <c r="I2656" s="158">
        <v>1</v>
      </c>
      <c r="J2656" s="90" t="s">
        <v>72</v>
      </c>
      <c r="K2656" s="158" t="s">
        <v>55</v>
      </c>
      <c r="L2656" s="190">
        <v>44652</v>
      </c>
      <c r="M2656" s="190">
        <f t="shared" si="39"/>
        <v>44681</v>
      </c>
      <c r="N2656" s="190">
        <v>44679</v>
      </c>
      <c r="O2656" s="190">
        <v>44679</v>
      </c>
      <c r="P2656" s="211" t="s">
        <v>3871</v>
      </c>
      <c r="Q2656" s="157"/>
      <c r="R2656" s="155" t="s">
        <v>3120</v>
      </c>
      <c r="S2656" s="155"/>
      <c r="T2656" s="159" t="s">
        <v>75</v>
      </c>
      <c r="U2656" s="90"/>
      <c r="V2656" s="160"/>
    </row>
    <row r="2657" spans="1:22" s="175" customFormat="1" ht="66" hidden="1" customHeight="1" x14ac:dyDescent="0.25">
      <c r="A2657" s="89" t="s">
        <v>1361</v>
      </c>
      <c r="B2657" s="155" t="s">
        <v>681</v>
      </c>
      <c r="C2657" s="90" t="s">
        <v>5835</v>
      </c>
      <c r="D2657" s="90" t="s">
        <v>5849</v>
      </c>
      <c r="E2657" s="92" t="s">
        <v>605</v>
      </c>
      <c r="F2657" s="90" t="s">
        <v>51</v>
      </c>
      <c r="G2657" s="158" t="s">
        <v>703</v>
      </c>
      <c r="H2657" s="155"/>
      <c r="I2657" s="158">
        <v>1</v>
      </c>
      <c r="J2657" s="90" t="s">
        <v>72</v>
      </c>
      <c r="K2657" s="158" t="s">
        <v>55</v>
      </c>
      <c r="L2657" s="190">
        <v>44682</v>
      </c>
      <c r="M2657" s="190">
        <f t="shared" si="39"/>
        <v>44712</v>
      </c>
      <c r="N2657" s="190" t="s">
        <v>496</v>
      </c>
      <c r="O2657" s="190" t="s">
        <v>496</v>
      </c>
      <c r="P2657" s="211" t="s">
        <v>5669</v>
      </c>
      <c r="Q2657" s="157"/>
      <c r="R2657" s="155"/>
      <c r="S2657" s="155"/>
      <c r="T2657" s="159"/>
      <c r="U2657" s="90"/>
      <c r="V2657" s="160"/>
    </row>
    <row r="2658" spans="1:22" s="175" customFormat="1" ht="66" hidden="1" customHeight="1" x14ac:dyDescent="0.25">
      <c r="A2658" s="89" t="s">
        <v>1361</v>
      </c>
      <c r="B2658" s="155" t="s">
        <v>681</v>
      </c>
      <c r="C2658" s="90" t="s">
        <v>5835</v>
      </c>
      <c r="D2658" s="90" t="s">
        <v>5850</v>
      </c>
      <c r="E2658" s="92" t="s">
        <v>605</v>
      </c>
      <c r="F2658" s="90" t="s">
        <v>51</v>
      </c>
      <c r="G2658" s="158" t="s">
        <v>703</v>
      </c>
      <c r="H2658" s="155"/>
      <c r="I2658" s="158">
        <v>1</v>
      </c>
      <c r="J2658" s="90" t="s">
        <v>72</v>
      </c>
      <c r="K2658" s="158" t="s">
        <v>55</v>
      </c>
      <c r="L2658" s="190">
        <v>44713</v>
      </c>
      <c r="M2658" s="190">
        <f t="shared" si="39"/>
        <v>44742</v>
      </c>
      <c r="N2658" s="190" t="s">
        <v>496</v>
      </c>
      <c r="O2658" s="190" t="s">
        <v>496</v>
      </c>
      <c r="P2658" s="211"/>
      <c r="Q2658" s="157"/>
      <c r="R2658" s="155"/>
      <c r="S2658" s="155"/>
      <c r="T2658" s="159"/>
      <c r="U2658" s="90"/>
      <c r="V2658" s="160"/>
    </row>
    <row r="2659" spans="1:22" s="175" customFormat="1" ht="66" hidden="1" customHeight="1" x14ac:dyDescent="0.25">
      <c r="A2659" s="89" t="s">
        <v>1361</v>
      </c>
      <c r="B2659" s="155" t="s">
        <v>681</v>
      </c>
      <c r="C2659" s="90" t="s">
        <v>5835</v>
      </c>
      <c r="D2659" s="90" t="s">
        <v>5851</v>
      </c>
      <c r="E2659" s="92" t="s">
        <v>605</v>
      </c>
      <c r="F2659" s="90" t="s">
        <v>86</v>
      </c>
      <c r="G2659" s="158" t="s">
        <v>172</v>
      </c>
      <c r="H2659" s="155"/>
      <c r="I2659" s="158">
        <v>1</v>
      </c>
      <c r="J2659" s="90" t="s">
        <v>72</v>
      </c>
      <c r="K2659" s="158" t="s">
        <v>55</v>
      </c>
      <c r="L2659" s="190">
        <v>44440</v>
      </c>
      <c r="M2659" s="190">
        <f t="shared" si="39"/>
        <v>44469</v>
      </c>
      <c r="N2659" s="190">
        <v>44462</v>
      </c>
      <c r="O2659" s="190">
        <v>44463</v>
      </c>
      <c r="P2659" s="211" t="s">
        <v>5852</v>
      </c>
      <c r="Q2659" s="157"/>
      <c r="R2659" s="155" t="s">
        <v>853</v>
      </c>
      <c r="S2659" s="155"/>
      <c r="T2659" s="159" t="s">
        <v>75</v>
      </c>
      <c r="U2659" s="90"/>
      <c r="V2659" s="160"/>
    </row>
    <row r="2660" spans="1:22" s="175" customFormat="1" ht="66" hidden="1" customHeight="1" x14ac:dyDescent="0.25">
      <c r="A2660" s="89" t="s">
        <v>1361</v>
      </c>
      <c r="B2660" s="155" t="s">
        <v>681</v>
      </c>
      <c r="C2660" s="90" t="s">
        <v>5835</v>
      </c>
      <c r="D2660" s="90" t="s">
        <v>5853</v>
      </c>
      <c r="E2660" s="92" t="s">
        <v>605</v>
      </c>
      <c r="F2660" s="90" t="s">
        <v>86</v>
      </c>
      <c r="G2660" s="158" t="s">
        <v>172</v>
      </c>
      <c r="H2660" s="155"/>
      <c r="I2660" s="158">
        <v>1</v>
      </c>
      <c r="J2660" s="90" t="s">
        <v>72</v>
      </c>
      <c r="K2660" s="158" t="s">
        <v>55</v>
      </c>
      <c r="L2660" s="190">
        <v>44593</v>
      </c>
      <c r="M2660" s="190">
        <f t="shared" si="39"/>
        <v>44620</v>
      </c>
      <c r="N2660" s="190" t="s">
        <v>496</v>
      </c>
      <c r="O2660" s="190" t="s">
        <v>496</v>
      </c>
      <c r="P2660" s="211" t="s">
        <v>3672</v>
      </c>
      <c r="Q2660" s="157"/>
      <c r="R2660" s="155"/>
      <c r="S2660" s="155"/>
      <c r="T2660" s="159"/>
      <c r="U2660" s="90"/>
      <c r="V2660" s="160"/>
    </row>
    <row r="2661" spans="1:22" s="175" customFormat="1" ht="66" hidden="1" customHeight="1" x14ac:dyDescent="0.25">
      <c r="A2661" s="89" t="s">
        <v>1361</v>
      </c>
      <c r="B2661" s="155" t="s">
        <v>681</v>
      </c>
      <c r="C2661" s="90" t="s">
        <v>5835</v>
      </c>
      <c r="D2661" s="90" t="s">
        <v>5854</v>
      </c>
      <c r="E2661" s="92" t="s">
        <v>605</v>
      </c>
      <c r="F2661" s="90" t="s">
        <v>86</v>
      </c>
      <c r="G2661" s="158" t="s">
        <v>172</v>
      </c>
      <c r="H2661" s="155"/>
      <c r="I2661" s="158">
        <v>1</v>
      </c>
      <c r="J2661" s="90" t="s">
        <v>72</v>
      </c>
      <c r="K2661" s="158" t="s">
        <v>55</v>
      </c>
      <c r="L2661" s="190">
        <v>44621</v>
      </c>
      <c r="M2661" s="190">
        <f t="shared" si="39"/>
        <v>44651</v>
      </c>
      <c r="N2661" s="190">
        <v>44645</v>
      </c>
      <c r="O2661" s="190">
        <v>44666</v>
      </c>
      <c r="P2661" s="211" t="s">
        <v>5855</v>
      </c>
      <c r="Q2661" s="157"/>
      <c r="R2661" s="155" t="s">
        <v>5856</v>
      </c>
      <c r="S2661" s="155"/>
      <c r="T2661" s="159" t="s">
        <v>75</v>
      </c>
      <c r="U2661" s="90"/>
      <c r="V2661" s="160"/>
    </row>
    <row r="2662" spans="1:22" s="175" customFormat="1" ht="66" hidden="1" customHeight="1" x14ac:dyDescent="0.25">
      <c r="A2662" s="89" t="s">
        <v>1361</v>
      </c>
      <c r="B2662" s="155" t="s">
        <v>681</v>
      </c>
      <c r="C2662" s="90" t="s">
        <v>5835</v>
      </c>
      <c r="D2662" s="90" t="s">
        <v>5857</v>
      </c>
      <c r="E2662" s="92" t="s">
        <v>605</v>
      </c>
      <c r="F2662" s="90" t="s">
        <v>86</v>
      </c>
      <c r="G2662" s="158" t="s">
        <v>172</v>
      </c>
      <c r="H2662" s="155"/>
      <c r="I2662" s="158">
        <v>1</v>
      </c>
      <c r="J2662" s="90" t="s">
        <v>72</v>
      </c>
      <c r="K2662" s="158" t="s">
        <v>55</v>
      </c>
      <c r="L2662" s="190">
        <v>44713</v>
      </c>
      <c r="M2662" s="190">
        <f t="shared" si="39"/>
        <v>44742</v>
      </c>
      <c r="N2662" s="190" t="s">
        <v>496</v>
      </c>
      <c r="O2662" s="190" t="s">
        <v>496</v>
      </c>
      <c r="P2662" s="211"/>
      <c r="Q2662" s="157"/>
      <c r="R2662" s="155"/>
      <c r="S2662" s="155"/>
      <c r="T2662" s="159"/>
      <c r="U2662" s="90"/>
      <c r="V2662" s="160"/>
    </row>
    <row r="2663" spans="1:22" s="175" customFormat="1" ht="66" hidden="1" customHeight="1" x14ac:dyDescent="0.25">
      <c r="A2663" s="89" t="s">
        <v>1361</v>
      </c>
      <c r="B2663" s="155" t="s">
        <v>681</v>
      </c>
      <c r="C2663" s="90" t="s">
        <v>5835</v>
      </c>
      <c r="D2663" s="90" t="s">
        <v>5858</v>
      </c>
      <c r="E2663" s="92" t="s">
        <v>605</v>
      </c>
      <c r="F2663" s="90" t="s">
        <v>320</v>
      </c>
      <c r="G2663" s="158" t="s">
        <v>172</v>
      </c>
      <c r="H2663" s="155"/>
      <c r="I2663" s="158">
        <v>1</v>
      </c>
      <c r="J2663" s="90" t="s">
        <v>72</v>
      </c>
      <c r="K2663" s="158" t="s">
        <v>55</v>
      </c>
      <c r="L2663" s="190">
        <v>44440</v>
      </c>
      <c r="M2663" s="190">
        <f t="shared" si="39"/>
        <v>44469</v>
      </c>
      <c r="N2663" s="190">
        <v>44468</v>
      </c>
      <c r="O2663" s="190">
        <v>44468</v>
      </c>
      <c r="P2663" s="211" t="s">
        <v>5859</v>
      </c>
      <c r="Q2663" s="157"/>
      <c r="R2663" s="155" t="s">
        <v>5860</v>
      </c>
      <c r="S2663" s="155"/>
      <c r="T2663" s="159" t="s">
        <v>75</v>
      </c>
      <c r="U2663" s="90"/>
      <c r="V2663" s="160"/>
    </row>
    <row r="2664" spans="1:22" s="175" customFormat="1" ht="66" hidden="1" customHeight="1" x14ac:dyDescent="0.25">
      <c r="A2664" s="89" t="s">
        <v>1361</v>
      </c>
      <c r="B2664" s="155" t="s">
        <v>681</v>
      </c>
      <c r="C2664" s="90" t="s">
        <v>5835</v>
      </c>
      <c r="D2664" s="90" t="s">
        <v>5861</v>
      </c>
      <c r="E2664" s="92" t="s">
        <v>605</v>
      </c>
      <c r="F2664" s="90" t="s">
        <v>320</v>
      </c>
      <c r="G2664" s="158" t="s">
        <v>172</v>
      </c>
      <c r="H2664" s="155"/>
      <c r="I2664" s="158">
        <v>1</v>
      </c>
      <c r="J2664" s="90" t="s">
        <v>72</v>
      </c>
      <c r="K2664" s="158" t="s">
        <v>55</v>
      </c>
      <c r="L2664" s="190">
        <v>44593</v>
      </c>
      <c r="M2664" s="190">
        <f t="shared" si="39"/>
        <v>44620</v>
      </c>
      <c r="N2664" s="190" t="s">
        <v>496</v>
      </c>
      <c r="O2664" s="190" t="s">
        <v>496</v>
      </c>
      <c r="P2664" s="211" t="s">
        <v>3672</v>
      </c>
      <c r="Q2664" s="157"/>
      <c r="R2664" s="155"/>
      <c r="S2664" s="155"/>
      <c r="T2664" s="159"/>
      <c r="U2664" s="90"/>
      <c r="V2664" s="160"/>
    </row>
    <row r="2665" spans="1:22" s="175" customFormat="1" ht="66" hidden="1" customHeight="1" x14ac:dyDescent="0.25">
      <c r="A2665" s="89" t="s">
        <v>1361</v>
      </c>
      <c r="B2665" s="155" t="s">
        <v>681</v>
      </c>
      <c r="C2665" s="155" t="s">
        <v>5835</v>
      </c>
      <c r="D2665" s="155" t="s">
        <v>5862</v>
      </c>
      <c r="E2665" s="157" t="s">
        <v>605</v>
      </c>
      <c r="F2665" s="155" t="s">
        <v>320</v>
      </c>
      <c r="G2665" s="158" t="s">
        <v>172</v>
      </c>
      <c r="H2665" s="155"/>
      <c r="I2665" s="219">
        <v>1</v>
      </c>
      <c r="J2665" s="217" t="s">
        <v>72</v>
      </c>
      <c r="K2665" s="219" t="s">
        <v>55</v>
      </c>
      <c r="L2665" s="190">
        <v>44621</v>
      </c>
      <c r="M2665" s="190">
        <f t="shared" si="39"/>
        <v>44651</v>
      </c>
      <c r="N2665" s="190">
        <v>44645</v>
      </c>
      <c r="O2665" s="190">
        <v>44648</v>
      </c>
      <c r="P2665" s="211" t="s">
        <v>1957</v>
      </c>
      <c r="Q2665" s="157"/>
      <c r="R2665" s="155" t="s">
        <v>5863</v>
      </c>
      <c r="S2665" s="155"/>
      <c r="T2665" s="159" t="s">
        <v>75</v>
      </c>
      <c r="U2665" s="155"/>
      <c r="V2665" s="160"/>
    </row>
    <row r="2666" spans="1:22" s="175" customFormat="1" ht="66" hidden="1" customHeight="1" x14ac:dyDescent="0.25">
      <c r="A2666" s="89" t="s">
        <v>1361</v>
      </c>
      <c r="B2666" s="155" t="s">
        <v>681</v>
      </c>
      <c r="C2666" s="90" t="s">
        <v>5835</v>
      </c>
      <c r="D2666" s="90" t="s">
        <v>5864</v>
      </c>
      <c r="E2666" s="92" t="s">
        <v>605</v>
      </c>
      <c r="F2666" s="90" t="s">
        <v>320</v>
      </c>
      <c r="G2666" s="158" t="s">
        <v>172</v>
      </c>
      <c r="H2666" s="155"/>
      <c r="I2666" s="158">
        <v>1</v>
      </c>
      <c r="J2666" s="90" t="s">
        <v>72</v>
      </c>
      <c r="K2666" s="158" t="s">
        <v>55</v>
      </c>
      <c r="L2666" s="190">
        <v>44713</v>
      </c>
      <c r="M2666" s="190">
        <f t="shared" si="39"/>
        <v>44742</v>
      </c>
      <c r="N2666" s="190" t="s">
        <v>496</v>
      </c>
      <c r="O2666" s="190" t="s">
        <v>496</v>
      </c>
      <c r="P2666" s="211"/>
      <c r="Q2666" s="157"/>
      <c r="R2666" s="155"/>
      <c r="S2666" s="155"/>
      <c r="T2666" s="159"/>
      <c r="U2666" s="90"/>
      <c r="V2666" s="160"/>
    </row>
    <row r="2667" spans="1:22" s="175" customFormat="1" ht="66" hidden="1" customHeight="1" x14ac:dyDescent="0.25">
      <c r="A2667" s="89" t="s">
        <v>1361</v>
      </c>
      <c r="B2667" s="155" t="s">
        <v>681</v>
      </c>
      <c r="C2667" s="90" t="s">
        <v>5835</v>
      </c>
      <c r="D2667" s="90" t="s">
        <v>5865</v>
      </c>
      <c r="E2667" s="92" t="s">
        <v>605</v>
      </c>
      <c r="F2667" s="90" t="s">
        <v>1389</v>
      </c>
      <c r="G2667" s="158" t="s">
        <v>172</v>
      </c>
      <c r="H2667" s="155"/>
      <c r="I2667" s="158">
        <v>1</v>
      </c>
      <c r="J2667" s="90" t="s">
        <v>72</v>
      </c>
      <c r="K2667" s="158" t="s">
        <v>55</v>
      </c>
      <c r="L2667" s="190">
        <v>44440</v>
      </c>
      <c r="M2667" s="190">
        <f t="shared" si="39"/>
        <v>44469</v>
      </c>
      <c r="N2667" s="190">
        <v>44463</v>
      </c>
      <c r="O2667" s="190">
        <v>44469</v>
      </c>
      <c r="P2667" s="211" t="s">
        <v>5866</v>
      </c>
      <c r="Q2667" s="157"/>
      <c r="R2667" s="155" t="s">
        <v>5867</v>
      </c>
      <c r="S2667" s="155"/>
      <c r="T2667" s="159" t="s">
        <v>75</v>
      </c>
      <c r="U2667" s="90"/>
      <c r="V2667" s="160"/>
    </row>
    <row r="2668" spans="1:22" s="175" customFormat="1" ht="66" hidden="1" customHeight="1" x14ac:dyDescent="0.25">
      <c r="A2668" s="89" t="s">
        <v>1361</v>
      </c>
      <c r="B2668" s="155" t="s">
        <v>681</v>
      </c>
      <c r="C2668" s="90" t="s">
        <v>5835</v>
      </c>
      <c r="D2668" s="90" t="s">
        <v>5868</v>
      </c>
      <c r="E2668" s="92" t="s">
        <v>605</v>
      </c>
      <c r="F2668" s="90" t="s">
        <v>1389</v>
      </c>
      <c r="G2668" s="158" t="s">
        <v>172</v>
      </c>
      <c r="H2668" s="155"/>
      <c r="I2668" s="158">
        <v>1</v>
      </c>
      <c r="J2668" s="90" t="s">
        <v>72</v>
      </c>
      <c r="K2668" s="158" t="s">
        <v>55</v>
      </c>
      <c r="L2668" s="190">
        <v>44593</v>
      </c>
      <c r="M2668" s="190">
        <f t="shared" si="39"/>
        <v>44620</v>
      </c>
      <c r="N2668" s="190" t="s">
        <v>496</v>
      </c>
      <c r="O2668" s="190" t="s">
        <v>496</v>
      </c>
      <c r="P2668" s="211" t="s">
        <v>3672</v>
      </c>
      <c r="Q2668" s="157"/>
      <c r="R2668" s="155"/>
      <c r="S2668" s="155"/>
      <c r="T2668" s="159"/>
      <c r="U2668" s="90"/>
      <c r="V2668" s="160"/>
    </row>
    <row r="2669" spans="1:22" s="175" customFormat="1" ht="66" hidden="1" customHeight="1" x14ac:dyDescent="0.25">
      <c r="A2669" s="89" t="s">
        <v>1361</v>
      </c>
      <c r="B2669" s="155" t="s">
        <v>681</v>
      </c>
      <c r="C2669" s="90" t="s">
        <v>5835</v>
      </c>
      <c r="D2669" s="90" t="s">
        <v>5869</v>
      </c>
      <c r="E2669" s="92" t="s">
        <v>605</v>
      </c>
      <c r="F2669" s="90" t="s">
        <v>1389</v>
      </c>
      <c r="G2669" s="158" t="s">
        <v>172</v>
      </c>
      <c r="H2669" s="155"/>
      <c r="I2669" s="158">
        <v>1</v>
      </c>
      <c r="J2669" s="90" t="s">
        <v>72</v>
      </c>
      <c r="K2669" s="158" t="s">
        <v>55</v>
      </c>
      <c r="L2669" s="190">
        <v>44621</v>
      </c>
      <c r="M2669" s="190">
        <f t="shared" si="39"/>
        <v>44651</v>
      </c>
      <c r="N2669" s="190">
        <v>44641</v>
      </c>
      <c r="O2669" s="190">
        <v>44645</v>
      </c>
      <c r="P2669" s="211" t="s">
        <v>5870</v>
      </c>
      <c r="Q2669" s="157"/>
      <c r="R2669" s="155" t="s">
        <v>5847</v>
      </c>
      <c r="S2669" s="155"/>
      <c r="T2669" s="159" t="s">
        <v>75</v>
      </c>
      <c r="U2669" s="90"/>
      <c r="V2669" s="160"/>
    </row>
    <row r="2670" spans="1:22" s="175" customFormat="1" ht="66" hidden="1" customHeight="1" x14ac:dyDescent="0.25">
      <c r="A2670" s="89" t="s">
        <v>1361</v>
      </c>
      <c r="B2670" s="155" t="s">
        <v>681</v>
      </c>
      <c r="C2670" s="90" t="s">
        <v>5835</v>
      </c>
      <c r="D2670" s="90" t="s">
        <v>5871</v>
      </c>
      <c r="E2670" s="92" t="s">
        <v>605</v>
      </c>
      <c r="F2670" s="90" t="s">
        <v>1389</v>
      </c>
      <c r="G2670" s="158" t="s">
        <v>172</v>
      </c>
      <c r="H2670" s="155"/>
      <c r="I2670" s="158">
        <v>1</v>
      </c>
      <c r="J2670" s="90" t="s">
        <v>72</v>
      </c>
      <c r="K2670" s="158" t="s">
        <v>55</v>
      </c>
      <c r="L2670" s="190">
        <v>44713</v>
      </c>
      <c r="M2670" s="190">
        <f t="shared" si="39"/>
        <v>44742</v>
      </c>
      <c r="N2670" s="190" t="s">
        <v>496</v>
      </c>
      <c r="O2670" s="190" t="s">
        <v>496</v>
      </c>
      <c r="P2670" s="211"/>
      <c r="Q2670" s="157"/>
      <c r="R2670" s="155"/>
      <c r="S2670" s="155"/>
      <c r="T2670" s="159"/>
      <c r="U2670" s="90"/>
      <c r="V2670" s="160"/>
    </row>
    <row r="2671" spans="1:22" s="175" customFormat="1" ht="66" hidden="1" customHeight="1" x14ac:dyDescent="0.25">
      <c r="A2671" s="89" t="s">
        <v>1361</v>
      </c>
      <c r="B2671" s="155" t="s">
        <v>681</v>
      </c>
      <c r="C2671" s="90" t="s">
        <v>5835</v>
      </c>
      <c r="D2671" s="90" t="s">
        <v>5872</v>
      </c>
      <c r="E2671" s="92" t="s">
        <v>605</v>
      </c>
      <c r="F2671" s="90" t="s">
        <v>2137</v>
      </c>
      <c r="G2671" s="158" t="s">
        <v>172</v>
      </c>
      <c r="H2671" s="155"/>
      <c r="I2671" s="158">
        <v>1</v>
      </c>
      <c r="J2671" s="90" t="s">
        <v>72</v>
      </c>
      <c r="K2671" s="158" t="s">
        <v>55</v>
      </c>
      <c r="L2671" s="190">
        <v>44440</v>
      </c>
      <c r="M2671" s="190">
        <f t="shared" si="39"/>
        <v>44469</v>
      </c>
      <c r="N2671" s="190">
        <v>44462</v>
      </c>
      <c r="O2671" s="190">
        <v>44469</v>
      </c>
      <c r="P2671" s="211" t="s">
        <v>5873</v>
      </c>
      <c r="Q2671" s="157"/>
      <c r="R2671" s="155" t="s">
        <v>5874</v>
      </c>
      <c r="S2671" s="155"/>
      <c r="T2671" s="159" t="s">
        <v>75</v>
      </c>
      <c r="U2671" s="90"/>
      <c r="V2671" s="160"/>
    </row>
    <row r="2672" spans="1:22" s="175" customFormat="1" ht="66" hidden="1" customHeight="1" x14ac:dyDescent="0.25">
      <c r="A2672" s="89" t="s">
        <v>1361</v>
      </c>
      <c r="B2672" s="155" t="s">
        <v>681</v>
      </c>
      <c r="C2672" s="90" t="s">
        <v>5835</v>
      </c>
      <c r="D2672" s="90" t="s">
        <v>5875</v>
      </c>
      <c r="E2672" s="92" t="s">
        <v>605</v>
      </c>
      <c r="F2672" s="90" t="s">
        <v>2137</v>
      </c>
      <c r="G2672" s="158" t="s">
        <v>172</v>
      </c>
      <c r="H2672" s="155"/>
      <c r="I2672" s="158">
        <v>1</v>
      </c>
      <c r="J2672" s="90" t="s">
        <v>72</v>
      </c>
      <c r="K2672" s="158" t="s">
        <v>55</v>
      </c>
      <c r="L2672" s="190">
        <v>44593</v>
      </c>
      <c r="M2672" s="190">
        <f t="shared" si="39"/>
        <v>44620</v>
      </c>
      <c r="N2672" s="190" t="s">
        <v>496</v>
      </c>
      <c r="O2672" s="190" t="s">
        <v>496</v>
      </c>
      <c r="P2672" s="211" t="s">
        <v>3672</v>
      </c>
      <c r="Q2672" s="157"/>
      <c r="R2672" s="155"/>
      <c r="S2672" s="155"/>
      <c r="T2672" s="159"/>
      <c r="U2672" s="90"/>
      <c r="V2672" s="160"/>
    </row>
    <row r="2673" spans="1:22" s="175" customFormat="1" ht="66" hidden="1" customHeight="1" x14ac:dyDescent="0.25">
      <c r="A2673" s="89" t="s">
        <v>1361</v>
      </c>
      <c r="B2673" s="155" t="s">
        <v>681</v>
      </c>
      <c r="C2673" s="90" t="s">
        <v>5835</v>
      </c>
      <c r="D2673" s="90" t="s">
        <v>5876</v>
      </c>
      <c r="E2673" s="92" t="s">
        <v>605</v>
      </c>
      <c r="F2673" s="90" t="s">
        <v>2137</v>
      </c>
      <c r="G2673" s="158" t="s">
        <v>172</v>
      </c>
      <c r="H2673" s="155"/>
      <c r="I2673" s="158">
        <v>1</v>
      </c>
      <c r="J2673" s="90" t="s">
        <v>72</v>
      </c>
      <c r="K2673" s="158" t="s">
        <v>55</v>
      </c>
      <c r="L2673" s="190">
        <v>44621</v>
      </c>
      <c r="M2673" s="190">
        <f t="shared" si="39"/>
        <v>44651</v>
      </c>
      <c r="N2673" s="190">
        <v>44642</v>
      </c>
      <c r="O2673" s="190">
        <v>44666</v>
      </c>
      <c r="P2673" s="211" t="s">
        <v>5007</v>
      </c>
      <c r="Q2673" s="157"/>
      <c r="R2673" s="155" t="s">
        <v>5877</v>
      </c>
      <c r="S2673" s="155"/>
      <c r="T2673" s="159" t="s">
        <v>75</v>
      </c>
      <c r="U2673" s="90"/>
      <c r="V2673" s="160"/>
    </row>
    <row r="2674" spans="1:22" s="175" customFormat="1" ht="66" hidden="1" customHeight="1" x14ac:dyDescent="0.25">
      <c r="A2674" s="89" t="s">
        <v>1361</v>
      </c>
      <c r="B2674" s="155" t="s">
        <v>681</v>
      </c>
      <c r="C2674" s="90" t="s">
        <v>5835</v>
      </c>
      <c r="D2674" s="90" t="s">
        <v>5878</v>
      </c>
      <c r="E2674" s="92" t="s">
        <v>605</v>
      </c>
      <c r="F2674" s="90" t="s">
        <v>2137</v>
      </c>
      <c r="G2674" s="158" t="s">
        <v>172</v>
      </c>
      <c r="H2674" s="155"/>
      <c r="I2674" s="158">
        <v>1</v>
      </c>
      <c r="J2674" s="90" t="s">
        <v>72</v>
      </c>
      <c r="K2674" s="158" t="s">
        <v>55</v>
      </c>
      <c r="L2674" s="190">
        <v>44713</v>
      </c>
      <c r="M2674" s="190">
        <f t="shared" si="39"/>
        <v>44742</v>
      </c>
      <c r="N2674" s="190" t="s">
        <v>496</v>
      </c>
      <c r="O2674" s="190" t="s">
        <v>496</v>
      </c>
      <c r="P2674" s="211"/>
      <c r="Q2674" s="157"/>
      <c r="R2674" s="155"/>
      <c r="S2674" s="155"/>
      <c r="T2674" s="159"/>
      <c r="U2674" s="90"/>
      <c r="V2674" s="160"/>
    </row>
    <row r="2675" spans="1:22" s="175" customFormat="1" ht="66" hidden="1" customHeight="1" x14ac:dyDescent="0.25">
      <c r="A2675" s="89" t="s">
        <v>1361</v>
      </c>
      <c r="B2675" s="155" t="s">
        <v>681</v>
      </c>
      <c r="C2675" s="155" t="s">
        <v>5835</v>
      </c>
      <c r="D2675" s="155" t="s">
        <v>5879</v>
      </c>
      <c r="E2675" s="157" t="s">
        <v>605</v>
      </c>
      <c r="F2675" s="155" t="s">
        <v>1638</v>
      </c>
      <c r="G2675" s="158" t="s">
        <v>172</v>
      </c>
      <c r="H2675" s="155"/>
      <c r="I2675" s="158">
        <v>1</v>
      </c>
      <c r="J2675" s="155" t="s">
        <v>72</v>
      </c>
      <c r="K2675" s="158" t="s">
        <v>55</v>
      </c>
      <c r="L2675" s="190">
        <v>44440</v>
      </c>
      <c r="M2675" s="190">
        <f t="shared" si="39"/>
        <v>44469</v>
      </c>
      <c r="N2675" s="190">
        <v>44468</v>
      </c>
      <c r="O2675" s="190">
        <v>44468</v>
      </c>
      <c r="P2675" s="211" t="s">
        <v>5880</v>
      </c>
      <c r="Q2675" s="157"/>
      <c r="R2675" s="155" t="s">
        <v>5881</v>
      </c>
      <c r="S2675" s="155"/>
      <c r="T2675" s="159" t="s">
        <v>75</v>
      </c>
      <c r="U2675" s="155"/>
      <c r="V2675" s="160"/>
    </row>
    <row r="2676" spans="1:22" s="175" customFormat="1" ht="66" hidden="1" customHeight="1" x14ac:dyDescent="0.25">
      <c r="A2676" s="89" t="s">
        <v>1361</v>
      </c>
      <c r="B2676" s="155" t="s">
        <v>681</v>
      </c>
      <c r="C2676" s="155" t="s">
        <v>5835</v>
      </c>
      <c r="D2676" s="155" t="s">
        <v>5882</v>
      </c>
      <c r="E2676" s="157" t="s">
        <v>605</v>
      </c>
      <c r="F2676" s="155" t="s">
        <v>1638</v>
      </c>
      <c r="G2676" s="158" t="s">
        <v>172</v>
      </c>
      <c r="H2676" s="155"/>
      <c r="I2676" s="158">
        <v>1</v>
      </c>
      <c r="J2676" s="155" t="s">
        <v>72</v>
      </c>
      <c r="K2676" s="158" t="s">
        <v>55</v>
      </c>
      <c r="L2676" s="190">
        <v>44593</v>
      </c>
      <c r="M2676" s="190">
        <f t="shared" si="39"/>
        <v>44620</v>
      </c>
      <c r="N2676" s="190" t="s">
        <v>496</v>
      </c>
      <c r="O2676" s="190" t="s">
        <v>496</v>
      </c>
      <c r="P2676" s="211" t="s">
        <v>3672</v>
      </c>
      <c r="Q2676" s="157"/>
      <c r="R2676" s="155"/>
      <c r="S2676" s="155"/>
      <c r="T2676" s="159"/>
      <c r="U2676" s="90" t="s">
        <v>5883</v>
      </c>
      <c r="V2676" s="160"/>
    </row>
    <row r="2677" spans="1:22" s="175" customFormat="1" ht="66" hidden="1" customHeight="1" x14ac:dyDescent="0.25">
      <c r="A2677" s="89" t="s">
        <v>1361</v>
      </c>
      <c r="B2677" s="155" t="s">
        <v>681</v>
      </c>
      <c r="C2677" s="155" t="s">
        <v>5835</v>
      </c>
      <c r="D2677" s="155" t="s">
        <v>5884</v>
      </c>
      <c r="E2677" s="157" t="s">
        <v>605</v>
      </c>
      <c r="F2677" s="155" t="s">
        <v>1638</v>
      </c>
      <c r="G2677" s="158" t="s">
        <v>172</v>
      </c>
      <c r="H2677" s="155"/>
      <c r="I2677" s="158">
        <v>1</v>
      </c>
      <c r="J2677" s="155" t="s">
        <v>72</v>
      </c>
      <c r="K2677" s="158" t="s">
        <v>55</v>
      </c>
      <c r="L2677" s="190">
        <v>44621</v>
      </c>
      <c r="M2677" s="190">
        <f>EOMONTH(L2677,0)</f>
        <v>44651</v>
      </c>
      <c r="N2677" s="190">
        <v>44643</v>
      </c>
      <c r="O2677" s="190">
        <v>44666</v>
      </c>
      <c r="P2677" s="211" t="s">
        <v>5007</v>
      </c>
      <c r="Q2677" s="157"/>
      <c r="R2677" s="155" t="s">
        <v>5885</v>
      </c>
      <c r="S2677" s="155"/>
      <c r="T2677" s="159" t="s">
        <v>75</v>
      </c>
      <c r="U2677" s="90"/>
      <c r="V2677" s="160"/>
    </row>
    <row r="2678" spans="1:22" s="175" customFormat="1" ht="66" hidden="1" customHeight="1" x14ac:dyDescent="0.25">
      <c r="A2678" s="89" t="s">
        <v>1361</v>
      </c>
      <c r="B2678" s="155" t="s">
        <v>681</v>
      </c>
      <c r="C2678" s="155" t="s">
        <v>5835</v>
      </c>
      <c r="D2678" s="155" t="s">
        <v>5886</v>
      </c>
      <c r="E2678" s="157" t="s">
        <v>605</v>
      </c>
      <c r="F2678" s="155" t="s">
        <v>1638</v>
      </c>
      <c r="G2678" s="158" t="s">
        <v>172</v>
      </c>
      <c r="H2678" s="155"/>
      <c r="I2678" s="158">
        <v>1</v>
      </c>
      <c r="J2678" s="155" t="s">
        <v>72</v>
      </c>
      <c r="K2678" s="158" t="s">
        <v>55</v>
      </c>
      <c r="L2678" s="190">
        <v>44713</v>
      </c>
      <c r="M2678" s="190">
        <f>EOMONTH(L2678,0)</f>
        <v>44742</v>
      </c>
      <c r="N2678" s="190" t="s">
        <v>496</v>
      </c>
      <c r="O2678" s="190" t="s">
        <v>496</v>
      </c>
      <c r="P2678" s="211"/>
      <c r="Q2678" s="157"/>
      <c r="R2678" s="155"/>
      <c r="S2678" s="155"/>
      <c r="T2678" s="159"/>
      <c r="U2678" s="155"/>
      <c r="V2678" s="160"/>
    </row>
    <row r="2679" spans="1:22" s="175" customFormat="1" ht="66" hidden="1" customHeight="1" x14ac:dyDescent="0.25">
      <c r="A2679" s="89" t="s">
        <v>1361</v>
      </c>
      <c r="B2679" s="155" t="s">
        <v>681</v>
      </c>
      <c r="C2679" s="155" t="s">
        <v>5835</v>
      </c>
      <c r="D2679" s="155" t="s">
        <v>5887</v>
      </c>
      <c r="E2679" s="157" t="s">
        <v>605</v>
      </c>
      <c r="F2679" s="155" t="s">
        <v>1642</v>
      </c>
      <c r="G2679" s="158" t="s">
        <v>172</v>
      </c>
      <c r="H2679" s="155"/>
      <c r="I2679" s="158">
        <v>1</v>
      </c>
      <c r="J2679" s="155" t="s">
        <v>72</v>
      </c>
      <c r="K2679" s="158" t="s">
        <v>55</v>
      </c>
      <c r="L2679" s="190">
        <v>44440</v>
      </c>
      <c r="M2679" s="190">
        <f t="shared" si="39"/>
        <v>44469</v>
      </c>
      <c r="N2679" s="190">
        <v>44463</v>
      </c>
      <c r="O2679" s="190">
        <v>44468</v>
      </c>
      <c r="P2679" s="211" t="s">
        <v>5888</v>
      </c>
      <c r="Q2679" s="157"/>
      <c r="R2679" s="155" t="s">
        <v>5889</v>
      </c>
      <c r="S2679" s="155"/>
      <c r="T2679" s="159" t="s">
        <v>75</v>
      </c>
      <c r="U2679" s="155"/>
      <c r="V2679" s="160"/>
    </row>
    <row r="2680" spans="1:22" s="175" customFormat="1" ht="66" hidden="1" customHeight="1" x14ac:dyDescent="0.25">
      <c r="A2680" s="89" t="s">
        <v>1361</v>
      </c>
      <c r="B2680" s="155" t="s">
        <v>681</v>
      </c>
      <c r="C2680" s="155" t="s">
        <v>5835</v>
      </c>
      <c r="D2680" s="155" t="s">
        <v>5890</v>
      </c>
      <c r="E2680" s="157" t="s">
        <v>605</v>
      </c>
      <c r="F2680" s="155" t="s">
        <v>1642</v>
      </c>
      <c r="G2680" s="158" t="s">
        <v>172</v>
      </c>
      <c r="H2680" s="155"/>
      <c r="I2680" s="158">
        <v>1</v>
      </c>
      <c r="J2680" s="155" t="s">
        <v>72</v>
      </c>
      <c r="K2680" s="158" t="s">
        <v>55</v>
      </c>
      <c r="L2680" s="190">
        <v>44593</v>
      </c>
      <c r="M2680" s="190">
        <f>EOMONTH(L2680,0)</f>
        <v>44620</v>
      </c>
      <c r="N2680" s="190" t="s">
        <v>496</v>
      </c>
      <c r="O2680" s="190" t="s">
        <v>496</v>
      </c>
      <c r="P2680" s="211" t="s">
        <v>3672</v>
      </c>
      <c r="Q2680" s="157"/>
      <c r="R2680" s="155"/>
      <c r="S2680" s="155"/>
      <c r="T2680" s="159"/>
      <c r="U2680" s="155"/>
      <c r="V2680" s="160"/>
    </row>
    <row r="2681" spans="1:22" s="175" customFormat="1" ht="66" hidden="1" customHeight="1" x14ac:dyDescent="0.25">
      <c r="A2681" s="89" t="s">
        <v>1361</v>
      </c>
      <c r="B2681" s="155" t="s">
        <v>681</v>
      </c>
      <c r="C2681" s="155" t="s">
        <v>5835</v>
      </c>
      <c r="D2681" s="155" t="s">
        <v>5891</v>
      </c>
      <c r="E2681" s="157" t="s">
        <v>605</v>
      </c>
      <c r="F2681" s="155" t="s">
        <v>1642</v>
      </c>
      <c r="G2681" s="158" t="s">
        <v>172</v>
      </c>
      <c r="H2681" s="155"/>
      <c r="I2681" s="158">
        <v>1</v>
      </c>
      <c r="J2681" s="155" t="s">
        <v>72</v>
      </c>
      <c r="K2681" s="158" t="s">
        <v>55</v>
      </c>
      <c r="L2681" s="190">
        <v>44621</v>
      </c>
      <c r="M2681" s="190">
        <f>EOMONTH(L2681,0)</f>
        <v>44651</v>
      </c>
      <c r="N2681" s="190">
        <v>44643</v>
      </c>
      <c r="O2681" s="190">
        <v>44666</v>
      </c>
      <c r="P2681" s="211" t="s">
        <v>5007</v>
      </c>
      <c r="Q2681" s="157"/>
      <c r="R2681" s="155" t="s">
        <v>5885</v>
      </c>
      <c r="S2681" s="155"/>
      <c r="T2681" s="159" t="s">
        <v>75</v>
      </c>
      <c r="U2681" s="90"/>
      <c r="V2681" s="160"/>
    </row>
    <row r="2682" spans="1:22" s="175" customFormat="1" ht="66" hidden="1" customHeight="1" x14ac:dyDescent="0.25">
      <c r="A2682" s="89" t="s">
        <v>1361</v>
      </c>
      <c r="B2682" s="155" t="s">
        <v>681</v>
      </c>
      <c r="C2682" s="155" t="s">
        <v>5835</v>
      </c>
      <c r="D2682" s="155" t="s">
        <v>5892</v>
      </c>
      <c r="E2682" s="157" t="s">
        <v>605</v>
      </c>
      <c r="F2682" s="155" t="s">
        <v>1642</v>
      </c>
      <c r="G2682" s="158" t="s">
        <v>172</v>
      </c>
      <c r="H2682" s="155"/>
      <c r="I2682" s="158">
        <v>1</v>
      </c>
      <c r="J2682" s="155" t="s">
        <v>72</v>
      </c>
      <c r="K2682" s="158" t="s">
        <v>55</v>
      </c>
      <c r="L2682" s="190">
        <v>44713</v>
      </c>
      <c r="M2682" s="190">
        <f>EOMONTH(L2682,0)</f>
        <v>44742</v>
      </c>
      <c r="N2682" s="190" t="s">
        <v>496</v>
      </c>
      <c r="O2682" s="190" t="s">
        <v>496</v>
      </c>
      <c r="P2682" s="211"/>
      <c r="Q2682" s="157"/>
      <c r="R2682" s="155"/>
      <c r="S2682" s="155"/>
      <c r="T2682" s="159"/>
      <c r="U2682" s="155"/>
      <c r="V2682" s="160"/>
    </row>
    <row r="2683" spans="1:22" s="175" customFormat="1" ht="66" hidden="1" customHeight="1" x14ac:dyDescent="0.25">
      <c r="A2683" s="89" t="s">
        <v>1361</v>
      </c>
      <c r="B2683" s="155" t="s">
        <v>681</v>
      </c>
      <c r="C2683" s="155" t="s">
        <v>5835</v>
      </c>
      <c r="D2683" s="155" t="s">
        <v>5893</v>
      </c>
      <c r="E2683" s="157" t="s">
        <v>605</v>
      </c>
      <c r="F2683" s="155" t="s">
        <v>1645</v>
      </c>
      <c r="G2683" s="158" t="s">
        <v>172</v>
      </c>
      <c r="H2683" s="155"/>
      <c r="I2683" s="158">
        <v>1</v>
      </c>
      <c r="J2683" s="155" t="s">
        <v>72</v>
      </c>
      <c r="K2683" s="158" t="s">
        <v>55</v>
      </c>
      <c r="L2683" s="190">
        <v>44440</v>
      </c>
      <c r="M2683" s="190">
        <f t="shared" si="39"/>
        <v>44469</v>
      </c>
      <c r="N2683" s="190">
        <v>44468</v>
      </c>
      <c r="O2683" s="190">
        <v>44468</v>
      </c>
      <c r="P2683" s="211" t="s">
        <v>5894</v>
      </c>
      <c r="Q2683" s="157"/>
      <c r="R2683" s="155" t="s">
        <v>5881</v>
      </c>
      <c r="S2683" s="155"/>
      <c r="T2683" s="159" t="s">
        <v>75</v>
      </c>
      <c r="U2683" s="155"/>
      <c r="V2683" s="160"/>
    </row>
    <row r="2684" spans="1:22" s="175" customFormat="1" ht="66" hidden="1" customHeight="1" x14ac:dyDescent="0.25">
      <c r="A2684" s="89" t="s">
        <v>1361</v>
      </c>
      <c r="B2684" s="155" t="s">
        <v>681</v>
      </c>
      <c r="C2684" s="155" t="s">
        <v>5835</v>
      </c>
      <c r="D2684" s="155" t="s">
        <v>5895</v>
      </c>
      <c r="E2684" s="157" t="s">
        <v>605</v>
      </c>
      <c r="F2684" s="155" t="s">
        <v>1645</v>
      </c>
      <c r="G2684" s="158" t="s">
        <v>172</v>
      </c>
      <c r="H2684" s="155"/>
      <c r="I2684" s="158">
        <v>1</v>
      </c>
      <c r="J2684" s="155" t="s">
        <v>72</v>
      </c>
      <c r="K2684" s="158" t="s">
        <v>55</v>
      </c>
      <c r="L2684" s="190">
        <v>44593</v>
      </c>
      <c r="M2684" s="190">
        <f t="shared" si="39"/>
        <v>44620</v>
      </c>
      <c r="N2684" s="190" t="s">
        <v>496</v>
      </c>
      <c r="O2684" s="190" t="s">
        <v>496</v>
      </c>
      <c r="P2684" s="211" t="s">
        <v>3672</v>
      </c>
      <c r="Q2684" s="157"/>
      <c r="R2684" s="155"/>
      <c r="S2684" s="155"/>
      <c r="T2684" s="159"/>
      <c r="U2684" s="155"/>
      <c r="V2684" s="160"/>
    </row>
    <row r="2685" spans="1:22" s="175" customFormat="1" ht="66" hidden="1" customHeight="1" x14ac:dyDescent="0.25">
      <c r="A2685" s="89" t="s">
        <v>1361</v>
      </c>
      <c r="B2685" s="155" t="s">
        <v>681</v>
      </c>
      <c r="C2685" s="155" t="s">
        <v>5835</v>
      </c>
      <c r="D2685" s="155" t="s">
        <v>5896</v>
      </c>
      <c r="E2685" s="157" t="s">
        <v>605</v>
      </c>
      <c r="F2685" s="155" t="s">
        <v>1645</v>
      </c>
      <c r="G2685" s="158" t="s">
        <v>172</v>
      </c>
      <c r="H2685" s="155"/>
      <c r="I2685" s="158">
        <v>1</v>
      </c>
      <c r="J2685" s="155" t="s">
        <v>72</v>
      </c>
      <c r="K2685" s="158" t="s">
        <v>55</v>
      </c>
      <c r="L2685" s="190">
        <v>44621</v>
      </c>
      <c r="M2685" s="190">
        <f>EOMONTH(L2685,0)</f>
        <v>44651</v>
      </c>
      <c r="N2685" s="190">
        <v>44644</v>
      </c>
      <c r="O2685" s="190">
        <v>44666</v>
      </c>
      <c r="P2685" s="211" t="s">
        <v>5897</v>
      </c>
      <c r="Q2685" s="157"/>
      <c r="R2685" s="155" t="s">
        <v>5885</v>
      </c>
      <c r="S2685" s="155"/>
      <c r="T2685" s="159" t="s">
        <v>75</v>
      </c>
      <c r="U2685" s="90"/>
      <c r="V2685" s="160"/>
    </row>
    <row r="2686" spans="1:22" s="175" customFormat="1" ht="66" hidden="1" customHeight="1" x14ac:dyDescent="0.25">
      <c r="A2686" s="89" t="s">
        <v>1361</v>
      </c>
      <c r="B2686" s="155" t="s">
        <v>681</v>
      </c>
      <c r="C2686" s="155" t="s">
        <v>5835</v>
      </c>
      <c r="D2686" s="155" t="s">
        <v>5898</v>
      </c>
      <c r="E2686" s="157" t="s">
        <v>605</v>
      </c>
      <c r="F2686" s="155" t="s">
        <v>1645</v>
      </c>
      <c r="G2686" s="158" t="s">
        <v>172</v>
      </c>
      <c r="H2686" s="155"/>
      <c r="I2686" s="158">
        <v>1</v>
      </c>
      <c r="J2686" s="155" t="s">
        <v>72</v>
      </c>
      <c r="K2686" s="158" t="s">
        <v>55</v>
      </c>
      <c r="L2686" s="190">
        <v>44713</v>
      </c>
      <c r="M2686" s="190">
        <f>EOMONTH(L2686,0)</f>
        <v>44742</v>
      </c>
      <c r="N2686" s="190" t="s">
        <v>496</v>
      </c>
      <c r="O2686" s="190" t="s">
        <v>496</v>
      </c>
      <c r="P2686" s="211"/>
      <c r="Q2686" s="157"/>
      <c r="R2686" s="155"/>
      <c r="S2686" s="155"/>
      <c r="T2686" s="159"/>
      <c r="U2686" s="155"/>
      <c r="V2686" s="160"/>
    </row>
    <row r="2687" spans="1:22" s="175" customFormat="1" ht="66" hidden="1" customHeight="1" x14ac:dyDescent="0.25">
      <c r="A2687" s="89" t="s">
        <v>1361</v>
      </c>
      <c r="B2687" s="155" t="s">
        <v>681</v>
      </c>
      <c r="C2687" s="90" t="s">
        <v>5835</v>
      </c>
      <c r="D2687" s="90" t="s">
        <v>5899</v>
      </c>
      <c r="E2687" s="92" t="s">
        <v>605</v>
      </c>
      <c r="F2687" s="90" t="s">
        <v>1395</v>
      </c>
      <c r="G2687" s="158" t="s">
        <v>172</v>
      </c>
      <c r="H2687" s="155"/>
      <c r="I2687" s="158">
        <v>1</v>
      </c>
      <c r="J2687" s="90" t="s">
        <v>72</v>
      </c>
      <c r="K2687" s="158" t="s">
        <v>55</v>
      </c>
      <c r="L2687" s="190">
        <v>44440</v>
      </c>
      <c r="M2687" s="190">
        <f t="shared" si="39"/>
        <v>44469</v>
      </c>
      <c r="N2687" s="190">
        <v>44461</v>
      </c>
      <c r="O2687" s="190">
        <v>44463</v>
      </c>
      <c r="P2687" s="211" t="s">
        <v>5900</v>
      </c>
      <c r="Q2687" s="157"/>
      <c r="R2687" s="155" t="s">
        <v>3091</v>
      </c>
      <c r="S2687" s="155"/>
      <c r="T2687" s="159" t="s">
        <v>75</v>
      </c>
      <c r="U2687" s="90"/>
      <c r="V2687" s="160"/>
    </row>
    <row r="2688" spans="1:22" s="175" customFormat="1" ht="66" hidden="1" customHeight="1" x14ac:dyDescent="0.25">
      <c r="A2688" s="89" t="s">
        <v>1361</v>
      </c>
      <c r="B2688" s="155" t="s">
        <v>681</v>
      </c>
      <c r="C2688" s="90" t="s">
        <v>5835</v>
      </c>
      <c r="D2688" s="90" t="s">
        <v>5901</v>
      </c>
      <c r="E2688" s="92" t="s">
        <v>605</v>
      </c>
      <c r="F2688" s="90" t="s">
        <v>1395</v>
      </c>
      <c r="G2688" s="158" t="s">
        <v>172</v>
      </c>
      <c r="H2688" s="155"/>
      <c r="I2688" s="158">
        <v>1</v>
      </c>
      <c r="J2688" s="90" t="s">
        <v>72</v>
      </c>
      <c r="K2688" s="158" t="s">
        <v>55</v>
      </c>
      <c r="L2688" s="190">
        <v>44593</v>
      </c>
      <c r="M2688" s="190">
        <f t="shared" si="39"/>
        <v>44620</v>
      </c>
      <c r="N2688" s="190" t="s">
        <v>496</v>
      </c>
      <c r="O2688" s="190" t="s">
        <v>496</v>
      </c>
      <c r="P2688" s="211" t="s">
        <v>3672</v>
      </c>
      <c r="Q2688" s="157"/>
      <c r="R2688" s="155"/>
      <c r="S2688" s="155"/>
      <c r="T2688" s="159"/>
      <c r="U2688" s="90"/>
      <c r="V2688" s="160"/>
    </row>
    <row r="2689" spans="1:22" s="175" customFormat="1" ht="66" hidden="1" customHeight="1" x14ac:dyDescent="0.25">
      <c r="A2689" s="89" t="s">
        <v>1361</v>
      </c>
      <c r="B2689" s="155" t="s">
        <v>681</v>
      </c>
      <c r="C2689" s="90" t="s">
        <v>5835</v>
      </c>
      <c r="D2689" s="90" t="s">
        <v>5902</v>
      </c>
      <c r="E2689" s="92" t="s">
        <v>605</v>
      </c>
      <c r="F2689" s="90" t="s">
        <v>1395</v>
      </c>
      <c r="G2689" s="158" t="s">
        <v>172</v>
      </c>
      <c r="H2689" s="155"/>
      <c r="I2689" s="158">
        <v>1</v>
      </c>
      <c r="J2689" s="90" t="s">
        <v>72</v>
      </c>
      <c r="K2689" s="158" t="s">
        <v>55</v>
      </c>
      <c r="L2689" s="190">
        <v>44621</v>
      </c>
      <c r="M2689" s="190">
        <f t="shared" si="39"/>
        <v>44651</v>
      </c>
      <c r="N2689" s="190">
        <v>44644</v>
      </c>
      <c r="O2689" s="190">
        <v>44666</v>
      </c>
      <c r="P2689" s="211" t="s">
        <v>5903</v>
      </c>
      <c r="Q2689" s="157"/>
      <c r="R2689" s="155" t="s">
        <v>5885</v>
      </c>
      <c r="S2689" s="155"/>
      <c r="T2689" s="159" t="s">
        <v>75</v>
      </c>
      <c r="U2689" s="90"/>
      <c r="V2689" s="160"/>
    </row>
    <row r="2690" spans="1:22" s="175" customFormat="1" ht="66" hidden="1" customHeight="1" x14ac:dyDescent="0.25">
      <c r="A2690" s="89" t="s">
        <v>1361</v>
      </c>
      <c r="B2690" s="155" t="s">
        <v>681</v>
      </c>
      <c r="C2690" s="90" t="s">
        <v>5835</v>
      </c>
      <c r="D2690" s="90" t="s">
        <v>5904</v>
      </c>
      <c r="E2690" s="92" t="s">
        <v>605</v>
      </c>
      <c r="F2690" s="90" t="s">
        <v>1395</v>
      </c>
      <c r="G2690" s="158" t="s">
        <v>172</v>
      </c>
      <c r="H2690" s="155"/>
      <c r="I2690" s="158">
        <v>1</v>
      </c>
      <c r="J2690" s="90" t="s">
        <v>72</v>
      </c>
      <c r="K2690" s="158" t="s">
        <v>55</v>
      </c>
      <c r="L2690" s="190">
        <v>44713</v>
      </c>
      <c r="M2690" s="190">
        <f t="shared" si="39"/>
        <v>44742</v>
      </c>
      <c r="N2690" s="190" t="s">
        <v>496</v>
      </c>
      <c r="O2690" s="190" t="s">
        <v>496</v>
      </c>
      <c r="P2690" s="211"/>
      <c r="Q2690" s="157"/>
      <c r="R2690" s="155"/>
      <c r="S2690" s="155"/>
      <c r="T2690" s="159"/>
      <c r="U2690" s="90"/>
      <c r="V2690" s="160"/>
    </row>
    <row r="2691" spans="1:22" s="175" customFormat="1" ht="66" hidden="1" customHeight="1" x14ac:dyDescent="0.25">
      <c r="A2691" s="89" t="s">
        <v>1361</v>
      </c>
      <c r="B2691" s="155" t="s">
        <v>681</v>
      </c>
      <c r="C2691" s="90" t="s">
        <v>5835</v>
      </c>
      <c r="D2691" s="90" t="s">
        <v>5905</v>
      </c>
      <c r="E2691" s="92" t="s">
        <v>605</v>
      </c>
      <c r="F2691" s="90" t="s">
        <v>1696</v>
      </c>
      <c r="G2691" s="158" t="s">
        <v>172</v>
      </c>
      <c r="H2691" s="155"/>
      <c r="I2691" s="158">
        <v>1</v>
      </c>
      <c r="J2691" s="90" t="s">
        <v>72</v>
      </c>
      <c r="K2691" s="158" t="s">
        <v>55</v>
      </c>
      <c r="L2691" s="190">
        <v>44440</v>
      </c>
      <c r="M2691" s="190">
        <f t="shared" si="39"/>
        <v>44469</v>
      </c>
      <c r="N2691" s="190">
        <v>44463</v>
      </c>
      <c r="O2691" s="190">
        <v>44469</v>
      </c>
      <c r="P2691" s="211" t="s">
        <v>3699</v>
      </c>
      <c r="Q2691" s="157"/>
      <c r="R2691" s="155" t="s">
        <v>5867</v>
      </c>
      <c r="S2691" s="155"/>
      <c r="T2691" s="159" t="s">
        <v>75</v>
      </c>
      <c r="U2691" s="90"/>
      <c r="V2691" s="160"/>
    </row>
    <row r="2692" spans="1:22" s="175" customFormat="1" ht="66" hidden="1" customHeight="1" x14ac:dyDescent="0.25">
      <c r="A2692" s="89" t="s">
        <v>1361</v>
      </c>
      <c r="B2692" s="155" t="s">
        <v>681</v>
      </c>
      <c r="C2692" s="90" t="s">
        <v>5835</v>
      </c>
      <c r="D2692" s="90" t="s">
        <v>5906</v>
      </c>
      <c r="E2692" s="92" t="s">
        <v>605</v>
      </c>
      <c r="F2692" s="90" t="s">
        <v>1696</v>
      </c>
      <c r="G2692" s="158" t="s">
        <v>172</v>
      </c>
      <c r="H2692" s="155"/>
      <c r="I2692" s="158">
        <v>1</v>
      </c>
      <c r="J2692" s="90" t="s">
        <v>72</v>
      </c>
      <c r="K2692" s="158" t="s">
        <v>55</v>
      </c>
      <c r="L2692" s="190">
        <v>44593</v>
      </c>
      <c r="M2692" s="190">
        <f t="shared" si="39"/>
        <v>44620</v>
      </c>
      <c r="N2692" s="190" t="s">
        <v>496</v>
      </c>
      <c r="O2692" s="190" t="s">
        <v>496</v>
      </c>
      <c r="P2692" s="211" t="s">
        <v>3672</v>
      </c>
      <c r="Q2692" s="157"/>
      <c r="R2692" s="155"/>
      <c r="S2692" s="155"/>
      <c r="T2692" s="159"/>
      <c r="U2692" s="90"/>
      <c r="V2692" s="160"/>
    </row>
    <row r="2693" spans="1:22" s="175" customFormat="1" ht="66" hidden="1" customHeight="1" x14ac:dyDescent="0.25">
      <c r="A2693" s="89" t="s">
        <v>1361</v>
      </c>
      <c r="B2693" s="155" t="s">
        <v>681</v>
      </c>
      <c r="C2693" s="90" t="s">
        <v>5835</v>
      </c>
      <c r="D2693" s="90" t="s">
        <v>5907</v>
      </c>
      <c r="E2693" s="92" t="s">
        <v>605</v>
      </c>
      <c r="F2693" s="90" t="s">
        <v>1696</v>
      </c>
      <c r="G2693" s="158" t="s">
        <v>172</v>
      </c>
      <c r="H2693" s="155"/>
      <c r="I2693" s="158">
        <v>1</v>
      </c>
      <c r="J2693" s="90" t="s">
        <v>72</v>
      </c>
      <c r="K2693" s="158" t="s">
        <v>55</v>
      </c>
      <c r="L2693" s="190">
        <v>44621</v>
      </c>
      <c r="M2693" s="190">
        <f t="shared" si="39"/>
        <v>44651</v>
      </c>
      <c r="N2693" s="190">
        <v>44645</v>
      </c>
      <c r="O2693" s="190">
        <v>44666</v>
      </c>
      <c r="P2693" s="211" t="s">
        <v>5007</v>
      </c>
      <c r="Q2693" s="157"/>
      <c r="R2693" s="155" t="s">
        <v>5908</v>
      </c>
      <c r="S2693" s="155"/>
      <c r="T2693" s="159" t="s">
        <v>75</v>
      </c>
      <c r="U2693" s="90"/>
      <c r="V2693" s="160"/>
    </row>
    <row r="2694" spans="1:22" s="175" customFormat="1" ht="66" hidden="1" customHeight="1" x14ac:dyDescent="0.25">
      <c r="A2694" s="89" t="s">
        <v>1361</v>
      </c>
      <c r="B2694" s="155" t="s">
        <v>681</v>
      </c>
      <c r="C2694" s="90" t="s">
        <v>5835</v>
      </c>
      <c r="D2694" s="90" t="s">
        <v>5909</v>
      </c>
      <c r="E2694" s="92" t="s">
        <v>605</v>
      </c>
      <c r="F2694" s="90" t="s">
        <v>1696</v>
      </c>
      <c r="G2694" s="158" t="s">
        <v>172</v>
      </c>
      <c r="H2694" s="155"/>
      <c r="I2694" s="158">
        <v>1</v>
      </c>
      <c r="J2694" s="90" t="s">
        <v>72</v>
      </c>
      <c r="K2694" s="158" t="s">
        <v>55</v>
      </c>
      <c r="L2694" s="190">
        <v>44713</v>
      </c>
      <c r="M2694" s="190">
        <f t="shared" si="39"/>
        <v>44742</v>
      </c>
      <c r="N2694" s="190" t="s">
        <v>496</v>
      </c>
      <c r="O2694" s="190" t="s">
        <v>496</v>
      </c>
      <c r="P2694" s="211"/>
      <c r="Q2694" s="157"/>
      <c r="R2694" s="155"/>
      <c r="S2694" s="155"/>
      <c r="T2694" s="159"/>
      <c r="U2694" s="90"/>
      <c r="V2694" s="160"/>
    </row>
    <row r="2695" spans="1:22" s="175" customFormat="1" ht="66" hidden="1" customHeight="1" x14ac:dyDescent="0.25">
      <c r="A2695" s="89" t="s">
        <v>1361</v>
      </c>
      <c r="B2695" s="155" t="s">
        <v>681</v>
      </c>
      <c r="C2695" s="90" t="s">
        <v>5835</v>
      </c>
      <c r="D2695" s="90" t="s">
        <v>5910</v>
      </c>
      <c r="E2695" s="92" t="s">
        <v>605</v>
      </c>
      <c r="F2695" s="90" t="s">
        <v>1401</v>
      </c>
      <c r="G2695" s="158" t="s">
        <v>172</v>
      </c>
      <c r="H2695" s="155"/>
      <c r="I2695" s="158">
        <v>1</v>
      </c>
      <c r="J2695" s="90" t="s">
        <v>72</v>
      </c>
      <c r="K2695" s="158" t="s">
        <v>55</v>
      </c>
      <c r="L2695" s="190">
        <v>44440</v>
      </c>
      <c r="M2695" s="190">
        <f t="shared" si="39"/>
        <v>44469</v>
      </c>
      <c r="N2695" s="190">
        <v>44461</v>
      </c>
      <c r="O2695" s="190">
        <v>44463</v>
      </c>
      <c r="P2695" s="211" t="s">
        <v>5911</v>
      </c>
      <c r="Q2695" s="157"/>
      <c r="R2695" s="155" t="s">
        <v>3091</v>
      </c>
      <c r="S2695" s="155"/>
      <c r="T2695" s="159" t="s">
        <v>75</v>
      </c>
      <c r="U2695" s="90"/>
      <c r="V2695" s="160"/>
    </row>
    <row r="2696" spans="1:22" s="175" customFormat="1" ht="66" hidden="1" customHeight="1" x14ac:dyDescent="0.25">
      <c r="A2696" s="89" t="s">
        <v>1361</v>
      </c>
      <c r="B2696" s="155" t="s">
        <v>681</v>
      </c>
      <c r="C2696" s="90" t="s">
        <v>5835</v>
      </c>
      <c r="D2696" s="90" t="s">
        <v>5912</v>
      </c>
      <c r="E2696" s="92" t="s">
        <v>605</v>
      </c>
      <c r="F2696" s="90" t="s">
        <v>1401</v>
      </c>
      <c r="G2696" s="158" t="s">
        <v>172</v>
      </c>
      <c r="H2696" s="155"/>
      <c r="I2696" s="158">
        <v>1</v>
      </c>
      <c r="J2696" s="90" t="s">
        <v>72</v>
      </c>
      <c r="K2696" s="158" t="s">
        <v>55</v>
      </c>
      <c r="L2696" s="190">
        <v>44593</v>
      </c>
      <c r="M2696" s="190">
        <f t="shared" si="39"/>
        <v>44620</v>
      </c>
      <c r="N2696" s="190" t="s">
        <v>496</v>
      </c>
      <c r="O2696" s="190" t="s">
        <v>496</v>
      </c>
      <c r="P2696" s="211" t="s">
        <v>3672</v>
      </c>
      <c r="Q2696" s="157"/>
      <c r="R2696" s="155"/>
      <c r="S2696" s="155"/>
      <c r="T2696" s="159"/>
      <c r="U2696" s="90"/>
      <c r="V2696" s="160"/>
    </row>
    <row r="2697" spans="1:22" s="175" customFormat="1" ht="66" hidden="1" customHeight="1" x14ac:dyDescent="0.25">
      <c r="A2697" s="89" t="s">
        <v>1361</v>
      </c>
      <c r="B2697" s="155" t="s">
        <v>681</v>
      </c>
      <c r="C2697" s="90" t="s">
        <v>5835</v>
      </c>
      <c r="D2697" s="90" t="s">
        <v>5913</v>
      </c>
      <c r="E2697" s="92" t="s">
        <v>605</v>
      </c>
      <c r="F2697" s="90" t="s">
        <v>1401</v>
      </c>
      <c r="G2697" s="158" t="s">
        <v>172</v>
      </c>
      <c r="H2697" s="155"/>
      <c r="I2697" s="158">
        <v>1</v>
      </c>
      <c r="J2697" s="90" t="s">
        <v>72</v>
      </c>
      <c r="K2697" s="158" t="s">
        <v>55</v>
      </c>
      <c r="L2697" s="190">
        <v>44621</v>
      </c>
      <c r="M2697" s="190">
        <f t="shared" si="39"/>
        <v>44651</v>
      </c>
      <c r="N2697" s="190">
        <v>44645</v>
      </c>
      <c r="O2697" s="190">
        <v>44666</v>
      </c>
      <c r="P2697" s="211" t="s">
        <v>5007</v>
      </c>
      <c r="Q2697" s="157"/>
      <c r="R2697" s="155" t="s">
        <v>5885</v>
      </c>
      <c r="S2697" s="155"/>
      <c r="T2697" s="159" t="s">
        <v>75</v>
      </c>
      <c r="U2697" s="90"/>
      <c r="V2697" s="160"/>
    </row>
    <row r="2698" spans="1:22" s="175" customFormat="1" ht="66" hidden="1" customHeight="1" x14ac:dyDescent="0.25">
      <c r="A2698" s="89" t="s">
        <v>1361</v>
      </c>
      <c r="B2698" s="155" t="s">
        <v>681</v>
      </c>
      <c r="C2698" s="90" t="s">
        <v>5835</v>
      </c>
      <c r="D2698" s="90" t="s">
        <v>5914</v>
      </c>
      <c r="E2698" s="92" t="s">
        <v>605</v>
      </c>
      <c r="F2698" s="90" t="s">
        <v>1401</v>
      </c>
      <c r="G2698" s="158" t="s">
        <v>172</v>
      </c>
      <c r="H2698" s="155"/>
      <c r="I2698" s="158">
        <v>1</v>
      </c>
      <c r="J2698" s="90" t="s">
        <v>72</v>
      </c>
      <c r="K2698" s="158" t="s">
        <v>55</v>
      </c>
      <c r="L2698" s="190">
        <v>44713</v>
      </c>
      <c r="M2698" s="190">
        <f t="shared" si="39"/>
        <v>44742</v>
      </c>
      <c r="N2698" s="190" t="s">
        <v>496</v>
      </c>
      <c r="O2698" s="190" t="s">
        <v>496</v>
      </c>
      <c r="P2698" s="211"/>
      <c r="Q2698" s="157"/>
      <c r="R2698" s="155"/>
      <c r="S2698" s="155"/>
      <c r="T2698" s="159"/>
      <c r="U2698" s="90"/>
      <c r="V2698" s="160"/>
    </row>
    <row r="2699" spans="1:22" s="175" customFormat="1" ht="66" hidden="1" customHeight="1" x14ac:dyDescent="0.25">
      <c r="A2699" s="89" t="s">
        <v>1361</v>
      </c>
      <c r="B2699" s="155" t="s">
        <v>681</v>
      </c>
      <c r="C2699" s="155" t="s">
        <v>5915</v>
      </c>
      <c r="D2699" s="155" t="s">
        <v>5915</v>
      </c>
      <c r="E2699" s="157" t="s">
        <v>5916</v>
      </c>
      <c r="F2699" s="155" t="s">
        <v>401</v>
      </c>
      <c r="G2699" s="158" t="s">
        <v>52</v>
      </c>
      <c r="H2699" s="155"/>
      <c r="I2699" s="158">
        <v>1</v>
      </c>
      <c r="J2699" s="155" t="s">
        <v>54</v>
      </c>
      <c r="K2699" s="158" t="s">
        <v>55</v>
      </c>
      <c r="L2699" s="190">
        <v>44405</v>
      </c>
      <c r="M2699" s="190">
        <v>44408</v>
      </c>
      <c r="N2699" s="190">
        <v>44392</v>
      </c>
      <c r="O2699" s="190">
        <v>44392</v>
      </c>
      <c r="P2699" s="211" t="s">
        <v>5917</v>
      </c>
      <c r="Q2699" s="157"/>
      <c r="R2699" s="155" t="s">
        <v>5918</v>
      </c>
      <c r="S2699" s="155"/>
      <c r="T2699" s="159" t="s">
        <v>75</v>
      </c>
      <c r="U2699" s="155"/>
      <c r="V2699" s="160"/>
    </row>
    <row r="2700" spans="1:22" s="175" customFormat="1" ht="66" hidden="1" customHeight="1" x14ac:dyDescent="0.25">
      <c r="A2700" s="89" t="s">
        <v>2255</v>
      </c>
      <c r="B2700" s="90" t="s">
        <v>2256</v>
      </c>
      <c r="C2700" s="155" t="s">
        <v>5919</v>
      </c>
      <c r="D2700" s="155" t="s">
        <v>5920</v>
      </c>
      <c r="E2700" s="157" t="s">
        <v>5921</v>
      </c>
      <c r="F2700" s="155" t="s">
        <v>51</v>
      </c>
      <c r="G2700" s="158" t="s">
        <v>75</v>
      </c>
      <c r="H2700" s="155" t="s">
        <v>5922</v>
      </c>
      <c r="I2700" s="158">
        <v>1</v>
      </c>
      <c r="J2700" s="155" t="s">
        <v>72</v>
      </c>
      <c r="K2700" s="158" t="s">
        <v>55</v>
      </c>
      <c r="L2700" s="190">
        <v>44392</v>
      </c>
      <c r="M2700" s="190">
        <v>44408</v>
      </c>
      <c r="N2700" s="190">
        <v>44396</v>
      </c>
      <c r="O2700" s="190">
        <v>44397</v>
      </c>
      <c r="P2700" s="211" t="s">
        <v>5923</v>
      </c>
      <c r="Q2700" s="157" t="s">
        <v>5924</v>
      </c>
      <c r="R2700" s="155" t="s">
        <v>5925</v>
      </c>
      <c r="S2700" s="155"/>
      <c r="T2700" s="159" t="s">
        <v>75</v>
      </c>
      <c r="U2700" s="155"/>
      <c r="V2700" s="160"/>
    </row>
    <row r="2701" spans="1:22" s="175" customFormat="1" ht="66" hidden="1" customHeight="1" x14ac:dyDescent="0.25">
      <c r="A2701" s="89" t="s">
        <v>2255</v>
      </c>
      <c r="B2701" s="90" t="s">
        <v>2256</v>
      </c>
      <c r="C2701" s="155" t="s">
        <v>5919</v>
      </c>
      <c r="D2701" s="155" t="s">
        <v>5920</v>
      </c>
      <c r="E2701" s="92" t="s">
        <v>5921</v>
      </c>
      <c r="F2701" s="90" t="s">
        <v>51</v>
      </c>
      <c r="G2701" s="158" t="s">
        <v>75</v>
      </c>
      <c r="H2701" s="155" t="s">
        <v>5926</v>
      </c>
      <c r="I2701" s="158">
        <v>1</v>
      </c>
      <c r="J2701" s="90" t="s">
        <v>72</v>
      </c>
      <c r="K2701" s="158" t="s">
        <v>55</v>
      </c>
      <c r="L2701" s="190">
        <v>44392</v>
      </c>
      <c r="M2701" s="190">
        <v>44408</v>
      </c>
      <c r="N2701" s="190">
        <v>44397</v>
      </c>
      <c r="O2701" s="190">
        <v>44477</v>
      </c>
      <c r="P2701" s="211" t="s">
        <v>5923</v>
      </c>
      <c r="Q2701" s="157" t="s">
        <v>5927</v>
      </c>
      <c r="R2701" s="155" t="s">
        <v>5925</v>
      </c>
      <c r="S2701" s="155"/>
      <c r="T2701" s="159" t="s">
        <v>75</v>
      </c>
      <c r="U2701" s="90"/>
      <c r="V2701" s="160"/>
    </row>
    <row r="2702" spans="1:22" s="175" customFormat="1" ht="66" hidden="1" customHeight="1" x14ac:dyDescent="0.25">
      <c r="A2702" s="89" t="s">
        <v>2255</v>
      </c>
      <c r="B2702" s="90" t="s">
        <v>2256</v>
      </c>
      <c r="C2702" s="155" t="s">
        <v>5919</v>
      </c>
      <c r="D2702" s="155" t="s">
        <v>5928</v>
      </c>
      <c r="E2702" s="92" t="s">
        <v>5921</v>
      </c>
      <c r="F2702" s="90" t="s">
        <v>51</v>
      </c>
      <c r="G2702" s="158" t="s">
        <v>168</v>
      </c>
      <c r="H2702" s="155" t="s">
        <v>5922</v>
      </c>
      <c r="I2702" s="158">
        <v>1</v>
      </c>
      <c r="J2702" s="90" t="s">
        <v>72</v>
      </c>
      <c r="K2702" s="158" t="s">
        <v>55</v>
      </c>
      <c r="L2702" s="190">
        <v>44562</v>
      </c>
      <c r="M2702" s="190">
        <f>EOMONTH(L2702,0)</f>
        <v>44592</v>
      </c>
      <c r="N2702" s="190">
        <v>44576</v>
      </c>
      <c r="O2702" s="190">
        <v>44636</v>
      </c>
      <c r="P2702" s="211" t="s">
        <v>5929</v>
      </c>
      <c r="Q2702" s="157" t="s">
        <v>5930</v>
      </c>
      <c r="R2702" s="155" t="s">
        <v>3876</v>
      </c>
      <c r="S2702" s="155"/>
      <c r="T2702" s="159" t="s">
        <v>75</v>
      </c>
      <c r="U2702" s="90"/>
      <c r="V2702" s="160"/>
    </row>
    <row r="2703" spans="1:22" s="175" customFormat="1" ht="66" hidden="1" customHeight="1" x14ac:dyDescent="0.25">
      <c r="A2703" s="89" t="s">
        <v>2255</v>
      </c>
      <c r="B2703" s="90" t="s">
        <v>2256</v>
      </c>
      <c r="C2703" s="155" t="s">
        <v>5919</v>
      </c>
      <c r="D2703" s="155" t="s">
        <v>5928</v>
      </c>
      <c r="E2703" s="92" t="s">
        <v>5921</v>
      </c>
      <c r="F2703" s="90" t="s">
        <v>51</v>
      </c>
      <c r="G2703" s="158" t="s">
        <v>168</v>
      </c>
      <c r="H2703" s="155" t="s">
        <v>5926</v>
      </c>
      <c r="I2703" s="158">
        <v>1</v>
      </c>
      <c r="J2703" s="90" t="s">
        <v>72</v>
      </c>
      <c r="K2703" s="158" t="s">
        <v>55</v>
      </c>
      <c r="L2703" s="190">
        <v>44562</v>
      </c>
      <c r="M2703" s="190">
        <f>EOMONTH(L2703,0)</f>
        <v>44592</v>
      </c>
      <c r="N2703" s="190">
        <v>44576</v>
      </c>
      <c r="O2703" s="190">
        <v>44636</v>
      </c>
      <c r="P2703" s="211" t="s">
        <v>5931</v>
      </c>
      <c r="Q2703" s="157" t="s">
        <v>5930</v>
      </c>
      <c r="R2703" s="155" t="s">
        <v>3876</v>
      </c>
      <c r="S2703" s="155"/>
      <c r="T2703" s="159" t="s">
        <v>75</v>
      </c>
      <c r="U2703" s="90"/>
      <c r="V2703" s="160"/>
    </row>
    <row r="2704" spans="1:22" s="175" customFormat="1" ht="66" hidden="1" customHeight="1" x14ac:dyDescent="0.25">
      <c r="A2704" s="89" t="s">
        <v>1361</v>
      </c>
      <c r="B2704" s="155" t="s">
        <v>681</v>
      </c>
      <c r="C2704" s="90" t="s">
        <v>59</v>
      </c>
      <c r="D2704" s="155" t="s">
        <v>59</v>
      </c>
      <c r="E2704" s="92" t="s">
        <v>211</v>
      </c>
      <c r="F2704" s="90" t="s">
        <v>401</v>
      </c>
      <c r="G2704" s="158" t="s">
        <v>52</v>
      </c>
      <c r="H2704" s="155"/>
      <c r="I2704" s="158">
        <v>1</v>
      </c>
      <c r="J2704" s="90" t="s">
        <v>62</v>
      </c>
      <c r="K2704" s="158" t="s">
        <v>55</v>
      </c>
      <c r="L2704" s="190">
        <v>44373</v>
      </c>
      <c r="M2704" s="190">
        <v>44373</v>
      </c>
      <c r="N2704" s="190">
        <v>44373</v>
      </c>
      <c r="O2704" s="190">
        <v>44373</v>
      </c>
      <c r="P2704" s="211" t="s">
        <v>5932</v>
      </c>
      <c r="Q2704" s="157"/>
      <c r="R2704" s="155" t="s">
        <v>853</v>
      </c>
      <c r="S2704" s="155"/>
      <c r="T2704" s="159" t="s">
        <v>75</v>
      </c>
      <c r="U2704" s="90"/>
      <c r="V2704" s="160"/>
    </row>
    <row r="2705" spans="1:22" s="175" customFormat="1" ht="66" hidden="1" customHeight="1" x14ac:dyDescent="0.25">
      <c r="A2705" s="89" t="s">
        <v>10005</v>
      </c>
      <c r="B2705" s="90" t="s">
        <v>10006</v>
      </c>
      <c r="C2705" s="155" t="s">
        <v>5933</v>
      </c>
      <c r="D2705" s="155" t="s">
        <v>5933</v>
      </c>
      <c r="E2705" s="92" t="s">
        <v>5934</v>
      </c>
      <c r="F2705" s="90" t="s">
        <v>1032</v>
      </c>
      <c r="G2705" s="158" t="s">
        <v>52</v>
      </c>
      <c r="H2705" s="155"/>
      <c r="I2705" s="158">
        <v>1</v>
      </c>
      <c r="J2705" s="90" t="s">
        <v>54</v>
      </c>
      <c r="K2705" s="158" t="s">
        <v>55</v>
      </c>
      <c r="L2705" s="190">
        <v>44393</v>
      </c>
      <c r="M2705" s="190">
        <v>44393</v>
      </c>
      <c r="N2705" s="190">
        <v>44393</v>
      </c>
      <c r="O2705" s="190">
        <v>44396</v>
      </c>
      <c r="P2705" s="211" t="s">
        <v>5935</v>
      </c>
      <c r="Q2705" s="157"/>
      <c r="R2705" s="155" t="s">
        <v>5936</v>
      </c>
      <c r="S2705" s="155"/>
      <c r="T2705" s="159" t="s">
        <v>75</v>
      </c>
      <c r="U2705" s="90"/>
      <c r="V2705" s="160"/>
    </row>
    <row r="2706" spans="1:22" s="175" customFormat="1" ht="66" hidden="1" customHeight="1" x14ac:dyDescent="0.25">
      <c r="A2706" s="89" t="s">
        <v>3140</v>
      </c>
      <c r="B2706" s="90" t="s">
        <v>3141</v>
      </c>
      <c r="C2706" s="155" t="s">
        <v>5937</v>
      </c>
      <c r="D2706" s="155" t="s">
        <v>5937</v>
      </c>
      <c r="E2706" s="92" t="s">
        <v>5938</v>
      </c>
      <c r="F2706" s="90" t="s">
        <v>1088</v>
      </c>
      <c r="G2706" s="158" t="s">
        <v>52</v>
      </c>
      <c r="H2706" s="155"/>
      <c r="I2706" s="158">
        <v>1</v>
      </c>
      <c r="J2706" s="90" t="s">
        <v>54</v>
      </c>
      <c r="K2706" s="158" t="s">
        <v>55</v>
      </c>
      <c r="L2706" s="114">
        <v>44470</v>
      </c>
      <c r="M2706" s="212">
        <f>EOMONTH(L2706,0)</f>
        <v>44500</v>
      </c>
      <c r="N2706" s="190">
        <v>44500</v>
      </c>
      <c r="O2706" s="190">
        <v>44500</v>
      </c>
      <c r="P2706" s="211" t="s">
        <v>5939</v>
      </c>
      <c r="Q2706" s="157"/>
      <c r="R2706" s="155" t="s">
        <v>5246</v>
      </c>
      <c r="S2706" s="155"/>
      <c r="T2706" s="159" t="s">
        <v>66</v>
      </c>
      <c r="U2706" s="90"/>
      <c r="V2706" s="160"/>
    </row>
    <row r="2707" spans="1:22" s="175" customFormat="1" ht="66" hidden="1" customHeight="1" x14ac:dyDescent="0.25">
      <c r="A2707" s="113" t="s">
        <v>125</v>
      </c>
      <c r="B2707" s="90" t="s">
        <v>5940</v>
      </c>
      <c r="C2707" s="155" t="s">
        <v>5941</v>
      </c>
      <c r="D2707" s="155" t="s">
        <v>5941</v>
      </c>
      <c r="E2707" s="92" t="s">
        <v>5942</v>
      </c>
      <c r="F2707" s="90" t="s">
        <v>5943</v>
      </c>
      <c r="G2707" s="158" t="s">
        <v>52</v>
      </c>
      <c r="H2707" s="155"/>
      <c r="I2707" s="158">
        <v>1</v>
      </c>
      <c r="J2707" s="90" t="s">
        <v>54</v>
      </c>
      <c r="K2707" s="158" t="s">
        <v>55</v>
      </c>
      <c r="L2707" s="190">
        <v>44621</v>
      </c>
      <c r="M2707" s="190">
        <v>44681</v>
      </c>
      <c r="N2707" s="190">
        <v>44672</v>
      </c>
      <c r="O2707" s="190">
        <v>44694</v>
      </c>
      <c r="P2707" s="211" t="s">
        <v>5944</v>
      </c>
      <c r="Q2707" s="157"/>
      <c r="R2707" s="155" t="s">
        <v>5945</v>
      </c>
      <c r="S2707" s="155"/>
      <c r="T2707" s="159" t="s">
        <v>75</v>
      </c>
      <c r="U2707" s="90"/>
      <c r="V2707" s="160"/>
    </row>
    <row r="2708" spans="1:22" s="175" customFormat="1" ht="66" hidden="1" customHeight="1" x14ac:dyDescent="0.25">
      <c r="A2708" s="113" t="s">
        <v>159</v>
      </c>
      <c r="B2708" s="90" t="s">
        <v>164</v>
      </c>
      <c r="C2708" s="90" t="s">
        <v>59</v>
      </c>
      <c r="D2708" s="155" t="s">
        <v>59</v>
      </c>
      <c r="E2708" s="92" t="s">
        <v>211</v>
      </c>
      <c r="F2708" s="90" t="s">
        <v>51</v>
      </c>
      <c r="G2708" s="158" t="s">
        <v>52</v>
      </c>
      <c r="H2708" s="155"/>
      <c r="I2708" s="158">
        <v>1</v>
      </c>
      <c r="J2708" s="90" t="s">
        <v>62</v>
      </c>
      <c r="K2708" s="158" t="s">
        <v>63</v>
      </c>
      <c r="L2708" s="190">
        <v>44395</v>
      </c>
      <c r="M2708" s="190">
        <v>44395</v>
      </c>
      <c r="N2708" s="190">
        <v>44395</v>
      </c>
      <c r="O2708" s="190">
        <v>44395</v>
      </c>
      <c r="P2708" s="211" t="s">
        <v>5946</v>
      </c>
      <c r="Q2708" s="157"/>
      <c r="R2708" s="155" t="s">
        <v>853</v>
      </c>
      <c r="S2708" s="155"/>
      <c r="T2708" s="159" t="s">
        <v>66</v>
      </c>
      <c r="U2708" s="90"/>
      <c r="V2708" s="160"/>
    </row>
    <row r="2709" spans="1:22" s="175" customFormat="1" ht="66" hidden="1" customHeight="1" x14ac:dyDescent="0.25">
      <c r="A2709" s="89" t="s">
        <v>10013</v>
      </c>
      <c r="B2709" s="90" t="s">
        <v>3019</v>
      </c>
      <c r="C2709" s="90" t="s">
        <v>59</v>
      </c>
      <c r="D2709" s="155" t="s">
        <v>59</v>
      </c>
      <c r="E2709" s="92" t="s">
        <v>211</v>
      </c>
      <c r="F2709" s="90" t="s">
        <v>51</v>
      </c>
      <c r="G2709" s="158" t="s">
        <v>52</v>
      </c>
      <c r="H2709" s="155"/>
      <c r="I2709" s="158">
        <v>1</v>
      </c>
      <c r="J2709" s="90" t="s">
        <v>62</v>
      </c>
      <c r="K2709" s="158" t="s">
        <v>63</v>
      </c>
      <c r="L2709" s="190">
        <v>44393</v>
      </c>
      <c r="M2709" s="190">
        <v>44393</v>
      </c>
      <c r="N2709" s="190">
        <v>44393</v>
      </c>
      <c r="O2709" s="190">
        <v>44393</v>
      </c>
      <c r="P2709" s="211" t="s">
        <v>5947</v>
      </c>
      <c r="Q2709" s="157"/>
      <c r="R2709" s="155" t="s">
        <v>853</v>
      </c>
      <c r="S2709" s="155"/>
      <c r="T2709" s="159"/>
      <c r="U2709" s="90" t="s">
        <v>58</v>
      </c>
      <c r="V2709" s="160"/>
    </row>
    <row r="2710" spans="1:22" s="175" customFormat="1" ht="66" hidden="1" customHeight="1" x14ac:dyDescent="0.25">
      <c r="A2710" s="113" t="s">
        <v>662</v>
      </c>
      <c r="B2710" s="90" t="s">
        <v>663</v>
      </c>
      <c r="C2710" s="90" t="s">
        <v>59</v>
      </c>
      <c r="D2710" s="155" t="s">
        <v>59</v>
      </c>
      <c r="E2710" s="92" t="s">
        <v>211</v>
      </c>
      <c r="F2710" s="90" t="s">
        <v>502</v>
      </c>
      <c r="G2710" s="158" t="s">
        <v>52</v>
      </c>
      <c r="H2710" s="155"/>
      <c r="I2710" s="158">
        <v>1</v>
      </c>
      <c r="J2710" s="90" t="s">
        <v>62</v>
      </c>
      <c r="K2710" s="158" t="s">
        <v>63</v>
      </c>
      <c r="L2710" s="190">
        <v>44370</v>
      </c>
      <c r="M2710" s="190">
        <v>44370</v>
      </c>
      <c r="N2710" s="190">
        <v>44370</v>
      </c>
      <c r="O2710" s="190">
        <v>44370</v>
      </c>
      <c r="P2710" s="211" t="s">
        <v>5948</v>
      </c>
      <c r="Q2710" s="157"/>
      <c r="R2710" s="155" t="s">
        <v>4639</v>
      </c>
      <c r="S2710" s="155"/>
      <c r="T2710" s="159" t="s">
        <v>75</v>
      </c>
      <c r="U2710" s="90"/>
      <c r="V2710" s="160"/>
    </row>
    <row r="2711" spans="1:22" s="175" customFormat="1" ht="66" hidden="1" customHeight="1" x14ac:dyDescent="0.25">
      <c r="A2711" s="113" t="s">
        <v>5142</v>
      </c>
      <c r="B2711" s="90" t="s">
        <v>10033</v>
      </c>
      <c r="C2711" s="90" t="s">
        <v>5949</v>
      </c>
      <c r="D2711" s="155" t="s">
        <v>5949</v>
      </c>
      <c r="E2711" s="92" t="s">
        <v>5950</v>
      </c>
      <c r="F2711" s="90" t="s">
        <v>401</v>
      </c>
      <c r="G2711" s="158" t="s">
        <v>52</v>
      </c>
      <c r="H2711" s="155"/>
      <c r="I2711" s="158">
        <v>1</v>
      </c>
      <c r="J2711" s="90" t="s">
        <v>54</v>
      </c>
      <c r="K2711" s="158" t="s">
        <v>55</v>
      </c>
      <c r="L2711" s="190">
        <v>44401</v>
      </c>
      <c r="M2711" s="190">
        <f>L2711+3</f>
        <v>44404</v>
      </c>
      <c r="N2711" s="190">
        <v>44400</v>
      </c>
      <c r="O2711" s="190">
        <v>44400</v>
      </c>
      <c r="P2711" s="211" t="s">
        <v>5951</v>
      </c>
      <c r="Q2711" s="157"/>
      <c r="R2711" s="155" t="s">
        <v>5147</v>
      </c>
      <c r="S2711" s="155"/>
      <c r="T2711" s="159" t="s">
        <v>66</v>
      </c>
      <c r="U2711" s="90" t="s">
        <v>5952</v>
      </c>
      <c r="V2711" s="160"/>
    </row>
    <row r="2712" spans="1:22" s="175" customFormat="1" ht="66" hidden="1" customHeight="1" x14ac:dyDescent="0.25">
      <c r="A2712" s="113" t="s">
        <v>235</v>
      </c>
      <c r="B2712" s="90" t="s">
        <v>236</v>
      </c>
      <c r="C2712" s="155" t="s">
        <v>5953</v>
      </c>
      <c r="D2712" s="155" t="s">
        <v>5954</v>
      </c>
      <c r="E2712" s="92" t="s">
        <v>167</v>
      </c>
      <c r="F2712" s="90" t="s">
        <v>51</v>
      </c>
      <c r="G2712" s="158" t="s">
        <v>75</v>
      </c>
      <c r="H2712" s="155"/>
      <c r="I2712" s="158">
        <v>1</v>
      </c>
      <c r="J2712" s="90" t="s">
        <v>72</v>
      </c>
      <c r="K2712" s="93" t="s">
        <v>55</v>
      </c>
      <c r="L2712" s="190">
        <v>44440</v>
      </c>
      <c r="M2712" s="190">
        <v>44499</v>
      </c>
      <c r="N2712" s="190">
        <v>44495</v>
      </c>
      <c r="O2712" s="190">
        <v>44495</v>
      </c>
      <c r="P2712" s="211" t="s">
        <v>5955</v>
      </c>
      <c r="Q2712" s="157"/>
      <c r="R2712" s="155" t="s">
        <v>5548</v>
      </c>
      <c r="S2712" s="155"/>
      <c r="T2712" s="159" t="s">
        <v>75</v>
      </c>
      <c r="U2712" s="90"/>
      <c r="V2712" s="160"/>
    </row>
    <row r="2713" spans="1:22" s="175" customFormat="1" ht="66" hidden="1" customHeight="1" x14ac:dyDescent="0.25">
      <c r="A2713" s="113" t="s">
        <v>235</v>
      </c>
      <c r="B2713" s="90" t="s">
        <v>236</v>
      </c>
      <c r="C2713" s="155" t="s">
        <v>5953</v>
      </c>
      <c r="D2713" s="155" t="s">
        <v>5956</v>
      </c>
      <c r="E2713" s="92" t="s">
        <v>167</v>
      </c>
      <c r="F2713" s="90" t="s">
        <v>51</v>
      </c>
      <c r="G2713" s="158" t="s">
        <v>172</v>
      </c>
      <c r="H2713" s="155"/>
      <c r="I2713" s="158">
        <v>1</v>
      </c>
      <c r="J2713" s="90" t="s">
        <v>72</v>
      </c>
      <c r="K2713" s="93" t="s">
        <v>55</v>
      </c>
      <c r="L2713" s="190">
        <v>44562</v>
      </c>
      <c r="M2713" s="190">
        <f>EOMONTH(L2713,0)</f>
        <v>44592</v>
      </c>
      <c r="N2713" s="190">
        <v>44571</v>
      </c>
      <c r="O2713" s="190">
        <v>44572</v>
      </c>
      <c r="P2713" s="211" t="s">
        <v>5957</v>
      </c>
      <c r="Q2713" s="157" t="s">
        <v>5958</v>
      </c>
      <c r="R2713" s="155" t="s">
        <v>853</v>
      </c>
      <c r="S2713" s="155"/>
      <c r="T2713" s="159" t="s">
        <v>75</v>
      </c>
      <c r="U2713" s="90"/>
      <c r="V2713" s="160"/>
    </row>
    <row r="2714" spans="1:22" s="175" customFormat="1" ht="66" hidden="1" customHeight="1" x14ac:dyDescent="0.25">
      <c r="A2714" s="113" t="s">
        <v>235</v>
      </c>
      <c r="B2714" s="90" t="s">
        <v>236</v>
      </c>
      <c r="C2714" s="155" t="s">
        <v>5953</v>
      </c>
      <c r="D2714" s="155" t="s">
        <v>5959</v>
      </c>
      <c r="E2714" s="92" t="s">
        <v>167</v>
      </c>
      <c r="F2714" s="90" t="s">
        <v>51</v>
      </c>
      <c r="G2714" s="158" t="s">
        <v>168</v>
      </c>
      <c r="H2714" s="155"/>
      <c r="I2714" s="158">
        <v>1</v>
      </c>
      <c r="J2714" s="90" t="s">
        <v>72</v>
      </c>
      <c r="K2714" s="93" t="s">
        <v>55</v>
      </c>
      <c r="L2714" s="190">
        <v>44594</v>
      </c>
      <c r="M2714" s="190">
        <f>EOMONTH(L2714,0)</f>
        <v>44620</v>
      </c>
      <c r="N2714" s="190">
        <v>44607</v>
      </c>
      <c r="O2714" s="190">
        <v>44607</v>
      </c>
      <c r="P2714" s="211" t="s">
        <v>5960</v>
      </c>
      <c r="Q2714" s="157" t="s">
        <v>5961</v>
      </c>
      <c r="R2714" s="155" t="s">
        <v>3876</v>
      </c>
      <c r="S2714" s="155"/>
      <c r="T2714" s="159" t="s">
        <v>75</v>
      </c>
      <c r="U2714" s="90"/>
      <c r="V2714" s="160"/>
    </row>
    <row r="2715" spans="1:22" s="175" customFormat="1" ht="66" hidden="1" customHeight="1" x14ac:dyDescent="0.25">
      <c r="A2715" s="113" t="s">
        <v>235</v>
      </c>
      <c r="B2715" s="90" t="s">
        <v>236</v>
      </c>
      <c r="C2715" s="155" t="s">
        <v>5953</v>
      </c>
      <c r="D2715" s="155" t="s">
        <v>5962</v>
      </c>
      <c r="E2715" s="92" t="s">
        <v>167</v>
      </c>
      <c r="F2715" s="90" t="s">
        <v>51</v>
      </c>
      <c r="G2715" s="158" t="s">
        <v>172</v>
      </c>
      <c r="H2715" s="155"/>
      <c r="I2715" s="158">
        <v>1</v>
      </c>
      <c r="J2715" s="90" t="s">
        <v>72</v>
      </c>
      <c r="K2715" s="93" t="s">
        <v>55</v>
      </c>
      <c r="L2715" s="190">
        <v>44682</v>
      </c>
      <c r="M2715" s="190">
        <f>EOMONTH(L2715,0)</f>
        <v>44712</v>
      </c>
      <c r="N2715" s="190">
        <v>44652</v>
      </c>
      <c r="O2715" s="190">
        <v>44652</v>
      </c>
      <c r="P2715" s="211" t="s">
        <v>5963</v>
      </c>
      <c r="Q2715" s="157"/>
      <c r="R2715" s="155" t="s">
        <v>5964</v>
      </c>
      <c r="S2715" s="155"/>
      <c r="T2715" s="159" t="s">
        <v>75</v>
      </c>
      <c r="U2715" s="90"/>
      <c r="V2715" s="160"/>
    </row>
    <row r="2716" spans="1:22" s="175" customFormat="1" ht="66" hidden="1" customHeight="1" x14ac:dyDescent="0.25">
      <c r="A2716" s="113" t="s">
        <v>235</v>
      </c>
      <c r="B2716" s="90" t="s">
        <v>236</v>
      </c>
      <c r="C2716" s="155" t="s">
        <v>5965</v>
      </c>
      <c r="D2716" s="155" t="s">
        <v>5965</v>
      </c>
      <c r="E2716" s="92" t="s">
        <v>5966</v>
      </c>
      <c r="F2716" s="90" t="s">
        <v>5967</v>
      </c>
      <c r="G2716" s="158" t="s">
        <v>52</v>
      </c>
      <c r="H2716" s="155"/>
      <c r="I2716" s="158">
        <v>1</v>
      </c>
      <c r="J2716" s="90" t="s">
        <v>54</v>
      </c>
      <c r="K2716" s="93" t="s">
        <v>55</v>
      </c>
      <c r="L2716" s="190">
        <v>44440</v>
      </c>
      <c r="M2716" s="190">
        <v>44499</v>
      </c>
      <c r="N2716" s="190">
        <v>44495</v>
      </c>
      <c r="O2716" s="190">
        <v>44496</v>
      </c>
      <c r="P2716" s="211" t="s">
        <v>5968</v>
      </c>
      <c r="Q2716" s="157"/>
      <c r="R2716" s="155" t="s">
        <v>5969</v>
      </c>
      <c r="S2716" s="155"/>
      <c r="T2716" s="159" t="s">
        <v>75</v>
      </c>
      <c r="U2716" s="90"/>
      <c r="V2716" s="160"/>
    </row>
    <row r="2717" spans="1:22" s="175" customFormat="1" ht="66" hidden="1" customHeight="1" x14ac:dyDescent="0.25">
      <c r="A2717" s="113" t="s">
        <v>10007</v>
      </c>
      <c r="B2717" s="90" t="s">
        <v>2296</v>
      </c>
      <c r="C2717" s="155" t="s">
        <v>5970</v>
      </c>
      <c r="D2717" s="155" t="s">
        <v>5970</v>
      </c>
      <c r="E2717" s="92" t="s">
        <v>5971</v>
      </c>
      <c r="F2717" s="90" t="s">
        <v>334</v>
      </c>
      <c r="G2717" s="158" t="s">
        <v>52</v>
      </c>
      <c r="H2717" s="155"/>
      <c r="I2717" s="158">
        <v>1</v>
      </c>
      <c r="J2717" s="90" t="s">
        <v>54</v>
      </c>
      <c r="K2717" s="93" t="s">
        <v>55</v>
      </c>
      <c r="L2717" s="190">
        <v>44367</v>
      </c>
      <c r="M2717" s="190">
        <v>44374</v>
      </c>
      <c r="N2717" s="190">
        <v>44367</v>
      </c>
      <c r="O2717" s="190">
        <v>44374</v>
      </c>
      <c r="P2717" s="211"/>
      <c r="Q2717" s="157"/>
      <c r="R2717" s="155" t="s">
        <v>5972</v>
      </c>
      <c r="S2717" s="155"/>
      <c r="T2717" s="159" t="s">
        <v>75</v>
      </c>
      <c r="U2717" s="90" t="s">
        <v>5973</v>
      </c>
      <c r="V2717" s="160"/>
    </row>
    <row r="2718" spans="1:22" s="175" customFormat="1" ht="66" hidden="1" customHeight="1" x14ac:dyDescent="0.25">
      <c r="A2718" s="113" t="s">
        <v>10007</v>
      </c>
      <c r="B2718" s="90" t="s">
        <v>2296</v>
      </c>
      <c r="C2718" s="155" t="s">
        <v>5974</v>
      </c>
      <c r="D2718" s="155" t="s">
        <v>5975</v>
      </c>
      <c r="E2718" s="92" t="s">
        <v>605</v>
      </c>
      <c r="F2718" s="90" t="s">
        <v>334</v>
      </c>
      <c r="G2718" s="158" t="s">
        <v>75</v>
      </c>
      <c r="H2718" s="155"/>
      <c r="I2718" s="158">
        <v>1</v>
      </c>
      <c r="J2718" s="90" t="s">
        <v>72</v>
      </c>
      <c r="K2718" s="93" t="s">
        <v>55</v>
      </c>
      <c r="L2718" s="190">
        <v>44621</v>
      </c>
      <c r="M2718" s="190">
        <f t="shared" ref="M2718:M2723" si="40">EOMONTH(L2718,0)</f>
        <v>44651</v>
      </c>
      <c r="N2718" s="190">
        <v>44569</v>
      </c>
      <c r="O2718" s="190">
        <v>44753</v>
      </c>
      <c r="P2718" s="211" t="s">
        <v>5976</v>
      </c>
      <c r="Q2718" s="157"/>
      <c r="R2718" s="155" t="s">
        <v>5977</v>
      </c>
      <c r="S2718" s="155"/>
      <c r="T2718" s="159" t="s">
        <v>75</v>
      </c>
      <c r="U2718" s="90"/>
      <c r="V2718" s="160"/>
    </row>
    <row r="2719" spans="1:22" s="175" customFormat="1" ht="66" hidden="1" customHeight="1" x14ac:dyDescent="0.25">
      <c r="A2719" s="113" t="s">
        <v>10007</v>
      </c>
      <c r="B2719" s="90" t="s">
        <v>2296</v>
      </c>
      <c r="C2719" s="155" t="s">
        <v>5974</v>
      </c>
      <c r="D2719" s="155" t="s">
        <v>5978</v>
      </c>
      <c r="E2719" s="92" t="s">
        <v>605</v>
      </c>
      <c r="F2719" s="90" t="s">
        <v>337</v>
      </c>
      <c r="G2719" s="158" t="s">
        <v>75</v>
      </c>
      <c r="H2719" s="155"/>
      <c r="I2719" s="158">
        <v>1</v>
      </c>
      <c r="J2719" s="90" t="s">
        <v>72</v>
      </c>
      <c r="K2719" s="93" t="s">
        <v>55</v>
      </c>
      <c r="L2719" s="190">
        <v>44621</v>
      </c>
      <c r="M2719" s="190">
        <f t="shared" si="40"/>
        <v>44651</v>
      </c>
      <c r="N2719" s="190">
        <v>44569</v>
      </c>
      <c r="O2719" s="190">
        <v>44753</v>
      </c>
      <c r="P2719" s="211" t="s">
        <v>5979</v>
      </c>
      <c r="Q2719" s="157"/>
      <c r="R2719" s="155" t="s">
        <v>5977</v>
      </c>
      <c r="S2719" s="155"/>
      <c r="T2719" s="159" t="s">
        <v>75</v>
      </c>
      <c r="U2719" s="90"/>
      <c r="V2719" s="160"/>
    </row>
    <row r="2720" spans="1:22" s="175" customFormat="1" ht="66" hidden="1" customHeight="1" x14ac:dyDescent="0.25">
      <c r="A2720" s="113" t="s">
        <v>10007</v>
      </c>
      <c r="B2720" s="90" t="s">
        <v>2296</v>
      </c>
      <c r="C2720" s="155" t="s">
        <v>5974</v>
      </c>
      <c r="D2720" s="155" t="s">
        <v>5980</v>
      </c>
      <c r="E2720" s="92" t="s">
        <v>605</v>
      </c>
      <c r="F2720" s="90" t="s">
        <v>1340</v>
      </c>
      <c r="G2720" s="158" t="s">
        <v>168</v>
      </c>
      <c r="H2720" s="155"/>
      <c r="I2720" s="158">
        <v>1</v>
      </c>
      <c r="J2720" s="90" t="s">
        <v>72</v>
      </c>
      <c r="K2720" s="93" t="s">
        <v>55</v>
      </c>
      <c r="L2720" s="190">
        <v>44470</v>
      </c>
      <c r="M2720" s="190">
        <f t="shared" si="40"/>
        <v>44500</v>
      </c>
      <c r="N2720" s="190">
        <v>44500</v>
      </c>
      <c r="O2720" s="190">
        <v>44557</v>
      </c>
      <c r="P2720" s="211" t="s">
        <v>5981</v>
      </c>
      <c r="Q2720" s="157"/>
      <c r="R2720" s="155" t="s">
        <v>5982</v>
      </c>
      <c r="S2720" s="155"/>
      <c r="T2720" s="159" t="s">
        <v>110</v>
      </c>
      <c r="U2720" s="90"/>
      <c r="V2720" s="160"/>
    </row>
    <row r="2721" spans="1:23" s="175" customFormat="1" ht="66" hidden="1" customHeight="1" x14ac:dyDescent="0.25">
      <c r="A2721" s="113" t="s">
        <v>10007</v>
      </c>
      <c r="B2721" s="90" t="s">
        <v>2296</v>
      </c>
      <c r="C2721" s="155" t="s">
        <v>5974</v>
      </c>
      <c r="D2721" s="155" t="s">
        <v>5983</v>
      </c>
      <c r="E2721" s="92" t="s">
        <v>605</v>
      </c>
      <c r="F2721" s="90" t="s">
        <v>1340</v>
      </c>
      <c r="G2721" s="158" t="s">
        <v>75</v>
      </c>
      <c r="H2721" s="155"/>
      <c r="I2721" s="158">
        <v>1</v>
      </c>
      <c r="J2721" s="90" t="s">
        <v>72</v>
      </c>
      <c r="K2721" s="93" t="s">
        <v>55</v>
      </c>
      <c r="L2721" s="190">
        <v>44805</v>
      </c>
      <c r="M2721" s="190">
        <f t="shared" si="40"/>
        <v>44834</v>
      </c>
      <c r="N2721" s="190" t="s">
        <v>496</v>
      </c>
      <c r="O2721" s="190" t="s">
        <v>496</v>
      </c>
      <c r="P2721" s="211" t="s">
        <v>5984</v>
      </c>
      <c r="Q2721" s="157"/>
      <c r="R2721" s="155"/>
      <c r="S2721" s="155"/>
      <c r="T2721" s="159"/>
      <c r="U2721" s="90"/>
      <c r="V2721" s="160"/>
    </row>
    <row r="2722" spans="1:23" s="175" customFormat="1" ht="66" hidden="1" customHeight="1" x14ac:dyDescent="0.25">
      <c r="A2722" s="113" t="s">
        <v>10007</v>
      </c>
      <c r="B2722" s="90" t="s">
        <v>2296</v>
      </c>
      <c r="C2722" s="155" t="s">
        <v>5974</v>
      </c>
      <c r="D2722" s="155" t="s">
        <v>5985</v>
      </c>
      <c r="E2722" s="92" t="s">
        <v>605</v>
      </c>
      <c r="F2722" s="90" t="s">
        <v>2389</v>
      </c>
      <c r="G2722" s="158" t="s">
        <v>75</v>
      </c>
      <c r="H2722" s="155"/>
      <c r="I2722" s="158">
        <v>1</v>
      </c>
      <c r="J2722" s="90" t="s">
        <v>72</v>
      </c>
      <c r="K2722" s="93" t="s">
        <v>55</v>
      </c>
      <c r="L2722" s="190">
        <v>44470</v>
      </c>
      <c r="M2722" s="190">
        <f t="shared" si="40"/>
        <v>44500</v>
      </c>
      <c r="N2722" s="190">
        <v>44499</v>
      </c>
      <c r="O2722" s="190">
        <v>44537</v>
      </c>
      <c r="P2722" s="211" t="s">
        <v>5986</v>
      </c>
      <c r="Q2722" s="157"/>
      <c r="R2722" s="155" t="s">
        <v>5987</v>
      </c>
      <c r="S2722" s="155"/>
      <c r="T2722" s="159" t="s">
        <v>75</v>
      </c>
      <c r="U2722" s="90"/>
      <c r="V2722" s="160"/>
    </row>
    <row r="2723" spans="1:23" s="175" customFormat="1" ht="66" hidden="1" customHeight="1" x14ac:dyDescent="0.25">
      <c r="A2723" s="113" t="s">
        <v>10007</v>
      </c>
      <c r="B2723" s="90" t="s">
        <v>2296</v>
      </c>
      <c r="C2723" s="155" t="s">
        <v>5974</v>
      </c>
      <c r="D2723" s="155" t="s">
        <v>5988</v>
      </c>
      <c r="E2723" s="92" t="s">
        <v>605</v>
      </c>
      <c r="F2723" s="90" t="s">
        <v>2389</v>
      </c>
      <c r="G2723" s="158" t="s">
        <v>75</v>
      </c>
      <c r="H2723" s="155"/>
      <c r="I2723" s="158">
        <v>1</v>
      </c>
      <c r="J2723" s="90" t="s">
        <v>72</v>
      </c>
      <c r="K2723" s="93" t="s">
        <v>55</v>
      </c>
      <c r="L2723" s="190">
        <v>44713</v>
      </c>
      <c r="M2723" s="190">
        <f t="shared" si="40"/>
        <v>44742</v>
      </c>
      <c r="N2723" s="90" t="s">
        <v>4682</v>
      </c>
      <c r="O2723" s="90" t="s">
        <v>4682</v>
      </c>
      <c r="P2723" s="211"/>
      <c r="Q2723" s="157"/>
      <c r="R2723" s="155"/>
      <c r="S2723" s="155"/>
      <c r="T2723" s="159"/>
      <c r="U2723" s="90" t="s">
        <v>4682</v>
      </c>
      <c r="V2723" s="160"/>
    </row>
    <row r="2724" spans="1:23" s="175" customFormat="1" ht="66" hidden="1" customHeight="1" x14ac:dyDescent="0.25">
      <c r="A2724" s="113" t="s">
        <v>662</v>
      </c>
      <c r="B2724" s="90" t="s">
        <v>663</v>
      </c>
      <c r="C2724" s="155" t="s">
        <v>5989</v>
      </c>
      <c r="D2724" s="155" t="s">
        <v>5989</v>
      </c>
      <c r="E2724" s="157" t="s">
        <v>5990</v>
      </c>
      <c r="F2724" s="155" t="s">
        <v>334</v>
      </c>
      <c r="G2724" s="158" t="s">
        <v>52</v>
      </c>
      <c r="H2724" s="155"/>
      <c r="I2724" s="158">
        <v>1</v>
      </c>
      <c r="J2724" s="155" t="s">
        <v>54</v>
      </c>
      <c r="K2724" s="158" t="s">
        <v>55</v>
      </c>
      <c r="L2724" s="190">
        <v>44415</v>
      </c>
      <c r="M2724" s="190">
        <v>44418</v>
      </c>
      <c r="N2724" s="190">
        <v>44420</v>
      </c>
      <c r="O2724" s="190">
        <v>44421</v>
      </c>
      <c r="P2724" s="211" t="s">
        <v>5991</v>
      </c>
      <c r="Q2724" s="157"/>
      <c r="R2724" s="155" t="s">
        <v>3910</v>
      </c>
      <c r="S2724" s="155"/>
      <c r="T2724" s="159" t="s">
        <v>75</v>
      </c>
      <c r="U2724" s="155"/>
      <c r="V2724" s="160"/>
    </row>
    <row r="2725" spans="1:23" s="175" customFormat="1" ht="66" hidden="1" customHeight="1" x14ac:dyDescent="0.25">
      <c r="A2725" s="113" t="s">
        <v>5142</v>
      </c>
      <c r="B2725" s="90" t="s">
        <v>10033</v>
      </c>
      <c r="C2725" s="155" t="s">
        <v>5992</v>
      </c>
      <c r="D2725" s="155" t="s">
        <v>5992</v>
      </c>
      <c r="E2725" s="92" t="s">
        <v>5397</v>
      </c>
      <c r="F2725" s="90" t="s">
        <v>401</v>
      </c>
      <c r="G2725" s="158" t="s">
        <v>52</v>
      </c>
      <c r="H2725" s="155"/>
      <c r="I2725" s="158">
        <v>1</v>
      </c>
      <c r="J2725" s="90" t="s">
        <v>54</v>
      </c>
      <c r="K2725" s="93" t="s">
        <v>55</v>
      </c>
      <c r="L2725" s="190">
        <v>44407</v>
      </c>
      <c r="M2725" s="114">
        <v>44438</v>
      </c>
      <c r="N2725" s="190">
        <v>44438</v>
      </c>
      <c r="O2725" s="190">
        <v>44440</v>
      </c>
      <c r="P2725" s="211" t="s">
        <v>5993</v>
      </c>
      <c r="Q2725" s="157"/>
      <c r="R2725" s="155" t="s">
        <v>5147</v>
      </c>
      <c r="S2725" s="155"/>
      <c r="T2725" s="159" t="s">
        <v>66</v>
      </c>
      <c r="U2725" s="90"/>
      <c r="V2725" s="160"/>
    </row>
    <row r="2726" spans="1:23" s="175" customFormat="1" ht="66" hidden="1" customHeight="1" x14ac:dyDescent="0.25">
      <c r="A2726" s="113" t="s">
        <v>329</v>
      </c>
      <c r="B2726" s="90" t="s">
        <v>330</v>
      </c>
      <c r="C2726" s="90" t="s">
        <v>5050</v>
      </c>
      <c r="D2726" s="90" t="s">
        <v>5051</v>
      </c>
      <c r="E2726" s="92" t="s">
        <v>5994</v>
      </c>
      <c r="F2726" s="90" t="s">
        <v>337</v>
      </c>
      <c r="G2726" s="158" t="s">
        <v>52</v>
      </c>
      <c r="H2726" s="155"/>
      <c r="I2726" s="158">
        <v>1</v>
      </c>
      <c r="J2726" s="90" t="s">
        <v>62</v>
      </c>
      <c r="K2726" s="93" t="s">
        <v>63</v>
      </c>
      <c r="L2726" s="190">
        <v>44400</v>
      </c>
      <c r="M2726" s="190">
        <v>44400</v>
      </c>
      <c r="N2726" s="190">
        <v>44400</v>
      </c>
      <c r="O2726" s="190">
        <v>44400</v>
      </c>
      <c r="P2726" s="211" t="s">
        <v>5995</v>
      </c>
      <c r="Q2726" s="157" t="s">
        <v>5996</v>
      </c>
      <c r="R2726" s="155" t="s">
        <v>5997</v>
      </c>
      <c r="S2726" s="155"/>
      <c r="T2726" s="159"/>
      <c r="U2726" s="90" t="s">
        <v>58</v>
      </c>
      <c r="V2726" s="160"/>
    </row>
    <row r="2727" spans="1:23" s="175" customFormat="1" ht="66" hidden="1" customHeight="1" x14ac:dyDescent="0.25">
      <c r="A2727" s="89" t="s">
        <v>2255</v>
      </c>
      <c r="B2727" s="90" t="s">
        <v>2256</v>
      </c>
      <c r="C2727" s="155" t="s">
        <v>5919</v>
      </c>
      <c r="D2727" s="155" t="s">
        <v>5920</v>
      </c>
      <c r="E2727" s="92" t="s">
        <v>5921</v>
      </c>
      <c r="F2727" s="90" t="s">
        <v>644</v>
      </c>
      <c r="G2727" s="158" t="s">
        <v>52</v>
      </c>
      <c r="H2727" s="155"/>
      <c r="I2727" s="158">
        <v>1</v>
      </c>
      <c r="J2727" s="90" t="s">
        <v>54</v>
      </c>
      <c r="K2727" s="93" t="s">
        <v>55</v>
      </c>
      <c r="L2727" s="190">
        <v>44396</v>
      </c>
      <c r="M2727" s="190">
        <v>44397</v>
      </c>
      <c r="N2727" s="190">
        <v>44396</v>
      </c>
      <c r="O2727" s="190">
        <v>44397</v>
      </c>
      <c r="P2727" s="211" t="s">
        <v>5998</v>
      </c>
      <c r="Q2727" s="157" t="s">
        <v>5999</v>
      </c>
      <c r="R2727" s="155" t="s">
        <v>5925</v>
      </c>
      <c r="S2727" s="155"/>
      <c r="T2727" s="159" t="s">
        <v>66</v>
      </c>
      <c r="U2727" s="90"/>
      <c r="V2727" s="160"/>
    </row>
    <row r="2728" spans="1:23" s="175" customFormat="1" ht="66" hidden="1" customHeight="1" x14ac:dyDescent="0.25">
      <c r="A2728" s="113" t="s">
        <v>10017</v>
      </c>
      <c r="B2728" s="90" t="s">
        <v>3214</v>
      </c>
      <c r="C2728" s="155" t="s">
        <v>59</v>
      </c>
      <c r="D2728" s="155" t="s">
        <v>59</v>
      </c>
      <c r="E2728" s="92" t="s">
        <v>6000</v>
      </c>
      <c r="F2728" s="90" t="s">
        <v>5020</v>
      </c>
      <c r="G2728" s="158" t="s">
        <v>52</v>
      </c>
      <c r="H2728" s="155"/>
      <c r="I2728" s="158">
        <v>1</v>
      </c>
      <c r="J2728" s="90" t="s">
        <v>54</v>
      </c>
      <c r="K2728" s="93" t="s">
        <v>63</v>
      </c>
      <c r="L2728" s="190">
        <v>44396</v>
      </c>
      <c r="M2728" s="190">
        <v>44396</v>
      </c>
      <c r="N2728" s="190">
        <v>44396</v>
      </c>
      <c r="O2728" s="190">
        <v>44396</v>
      </c>
      <c r="P2728" s="211" t="s">
        <v>6001</v>
      </c>
      <c r="Q2728" s="157"/>
      <c r="R2728" s="90" t="s">
        <v>5253</v>
      </c>
      <c r="S2728" s="155"/>
      <c r="T2728" s="159" t="s">
        <v>75</v>
      </c>
      <c r="U2728" s="90"/>
      <c r="V2728" s="160"/>
    </row>
    <row r="2729" spans="1:23" s="175" customFormat="1" ht="66" hidden="1" customHeight="1" x14ac:dyDescent="0.25">
      <c r="A2729" s="113" t="s">
        <v>1748</v>
      </c>
      <c r="B2729" s="90" t="s">
        <v>6002</v>
      </c>
      <c r="C2729" s="155" t="s">
        <v>6003</v>
      </c>
      <c r="D2729" s="155" t="s">
        <v>6003</v>
      </c>
      <c r="E2729" s="92" t="s">
        <v>1939</v>
      </c>
      <c r="F2729" s="90" t="s">
        <v>107</v>
      </c>
      <c r="G2729" s="158" t="s">
        <v>52</v>
      </c>
      <c r="H2729" s="155"/>
      <c r="I2729" s="158">
        <v>1</v>
      </c>
      <c r="J2729" s="90" t="s">
        <v>54</v>
      </c>
      <c r="K2729" s="93" t="s">
        <v>55</v>
      </c>
      <c r="L2729" s="190">
        <v>44405</v>
      </c>
      <c r="M2729" s="190">
        <v>44412</v>
      </c>
      <c r="N2729" s="190">
        <v>44408</v>
      </c>
      <c r="O2729" s="190">
        <v>44469</v>
      </c>
      <c r="P2729" s="211" t="s">
        <v>6004</v>
      </c>
      <c r="Q2729" s="157"/>
      <c r="R2729" s="90" t="s">
        <v>6005</v>
      </c>
      <c r="S2729" s="155"/>
      <c r="T2729" s="159" t="s">
        <v>66</v>
      </c>
      <c r="U2729" s="90"/>
      <c r="V2729" s="160"/>
      <c r="W2729" s="175" t="s">
        <v>10034</v>
      </c>
    </row>
    <row r="2730" spans="1:23" s="175" customFormat="1" ht="66" hidden="1" customHeight="1" x14ac:dyDescent="0.25">
      <c r="A2730" s="113" t="s">
        <v>10017</v>
      </c>
      <c r="B2730" s="90" t="s">
        <v>3214</v>
      </c>
      <c r="C2730" s="155" t="s">
        <v>6006</v>
      </c>
      <c r="D2730" s="155" t="s">
        <v>6006</v>
      </c>
      <c r="E2730" s="92" t="s">
        <v>6007</v>
      </c>
      <c r="F2730" s="90" t="s">
        <v>320</v>
      </c>
      <c r="G2730" s="158" t="s">
        <v>52</v>
      </c>
      <c r="H2730" s="155"/>
      <c r="I2730" s="158">
        <v>1</v>
      </c>
      <c r="J2730" s="90" t="s">
        <v>54</v>
      </c>
      <c r="K2730" s="93" t="s">
        <v>55</v>
      </c>
      <c r="L2730" s="114">
        <v>44440</v>
      </c>
      <c r="M2730" s="190">
        <v>44500</v>
      </c>
      <c r="N2730" s="190">
        <v>44471</v>
      </c>
      <c r="O2730" s="190">
        <v>44473</v>
      </c>
      <c r="P2730" s="211" t="s">
        <v>6008</v>
      </c>
      <c r="Q2730" s="157"/>
      <c r="R2730" s="90" t="s">
        <v>6009</v>
      </c>
      <c r="S2730" s="155"/>
      <c r="T2730" s="159" t="s">
        <v>66</v>
      </c>
      <c r="U2730" s="90"/>
      <c r="V2730" s="160"/>
    </row>
    <row r="2731" spans="1:23" ht="66" hidden="1" customHeight="1" x14ac:dyDescent="0.25">
      <c r="A2731" s="89" t="s">
        <v>662</v>
      </c>
      <c r="B2731" s="90" t="s">
        <v>663</v>
      </c>
      <c r="C2731" s="90" t="s">
        <v>6010</v>
      </c>
      <c r="D2731" s="90" t="s">
        <v>6010</v>
      </c>
      <c r="E2731" s="92" t="s">
        <v>6011</v>
      </c>
      <c r="F2731" s="90" t="s">
        <v>320</v>
      </c>
      <c r="G2731" s="93" t="s">
        <v>52</v>
      </c>
      <c r="H2731" s="90"/>
      <c r="I2731" s="93">
        <v>1</v>
      </c>
      <c r="J2731" s="90" t="s">
        <v>54</v>
      </c>
      <c r="K2731" s="93" t="s">
        <v>55</v>
      </c>
      <c r="L2731" s="114">
        <v>44444</v>
      </c>
      <c r="M2731" s="114">
        <v>44469</v>
      </c>
      <c r="N2731" s="114">
        <v>44444</v>
      </c>
      <c r="O2731" s="114">
        <v>44448</v>
      </c>
      <c r="P2731" s="174" t="s">
        <v>6012</v>
      </c>
      <c r="Q2731" s="92"/>
      <c r="R2731" s="90" t="s">
        <v>6013</v>
      </c>
      <c r="S2731" s="90"/>
      <c r="T2731" s="95" t="s">
        <v>66</v>
      </c>
      <c r="U2731" s="90"/>
    </row>
    <row r="2732" spans="1:23" s="175" customFormat="1" ht="66" hidden="1" customHeight="1" x14ac:dyDescent="0.25">
      <c r="A2732" s="113" t="s">
        <v>3491</v>
      </c>
      <c r="B2732" s="90" t="s">
        <v>10021</v>
      </c>
      <c r="C2732" s="155" t="s">
        <v>6014</v>
      </c>
      <c r="D2732" s="155" t="s">
        <v>6014</v>
      </c>
      <c r="E2732" s="157" t="s">
        <v>6015</v>
      </c>
      <c r="F2732" s="155" t="s">
        <v>3160</v>
      </c>
      <c r="G2732" s="158" t="s">
        <v>52</v>
      </c>
      <c r="H2732" s="155"/>
      <c r="I2732" s="158">
        <v>1</v>
      </c>
      <c r="J2732" s="155" t="s">
        <v>54</v>
      </c>
      <c r="K2732" s="158" t="s">
        <v>55</v>
      </c>
      <c r="L2732" s="190">
        <v>44419</v>
      </c>
      <c r="M2732" s="190">
        <v>44429</v>
      </c>
      <c r="N2732" s="190">
        <v>44406</v>
      </c>
      <c r="O2732" s="190">
        <v>44407</v>
      </c>
      <c r="P2732" s="211" t="s">
        <v>6016</v>
      </c>
      <c r="Q2732" s="157"/>
      <c r="R2732" s="155" t="s">
        <v>6017</v>
      </c>
      <c r="S2732" s="155"/>
      <c r="T2732" s="159" t="s">
        <v>75</v>
      </c>
      <c r="U2732" s="155"/>
      <c r="V2732" s="160"/>
    </row>
    <row r="2733" spans="1:23" s="175" customFormat="1" ht="66" hidden="1" customHeight="1" x14ac:dyDescent="0.25">
      <c r="A2733" s="113" t="s">
        <v>3140</v>
      </c>
      <c r="B2733" s="155" t="s">
        <v>3141</v>
      </c>
      <c r="C2733" s="155" t="s">
        <v>6018</v>
      </c>
      <c r="D2733" s="155" t="s">
        <v>6018</v>
      </c>
      <c r="E2733" s="157" t="s">
        <v>6019</v>
      </c>
      <c r="F2733" s="155" t="s">
        <v>6020</v>
      </c>
      <c r="G2733" s="158" t="s">
        <v>52</v>
      </c>
      <c r="H2733" s="155"/>
      <c r="I2733" s="158">
        <v>1</v>
      </c>
      <c r="J2733" s="155" t="s">
        <v>54</v>
      </c>
      <c r="K2733" s="158" t="s">
        <v>55</v>
      </c>
      <c r="L2733" s="190">
        <v>44409</v>
      </c>
      <c r="M2733" s="190">
        <f>L2733+2</f>
        <v>44411</v>
      </c>
      <c r="N2733" s="190">
        <v>44409</v>
      </c>
      <c r="O2733" s="190">
        <v>44409</v>
      </c>
      <c r="P2733" s="211" t="s">
        <v>6021</v>
      </c>
      <c r="Q2733" s="157"/>
      <c r="R2733" s="155" t="s">
        <v>81</v>
      </c>
      <c r="S2733" s="155"/>
      <c r="T2733" s="159" t="s">
        <v>75</v>
      </c>
      <c r="U2733" s="155" t="s">
        <v>6022</v>
      </c>
      <c r="V2733" s="160"/>
    </row>
    <row r="2734" spans="1:23" s="175" customFormat="1" ht="66" hidden="1" customHeight="1" x14ac:dyDescent="0.25">
      <c r="A2734" s="113" t="s">
        <v>2757</v>
      </c>
      <c r="B2734" s="90" t="s">
        <v>2758</v>
      </c>
      <c r="C2734" s="155" t="s">
        <v>6023</v>
      </c>
      <c r="D2734" s="155" t="s">
        <v>6023</v>
      </c>
      <c r="E2734" s="92" t="s">
        <v>6024</v>
      </c>
      <c r="F2734" s="90" t="s">
        <v>6025</v>
      </c>
      <c r="G2734" s="158" t="s">
        <v>52</v>
      </c>
      <c r="H2734" s="155"/>
      <c r="I2734" s="158">
        <v>1</v>
      </c>
      <c r="J2734" s="90" t="s">
        <v>54</v>
      </c>
      <c r="K2734" s="93" t="s">
        <v>55</v>
      </c>
      <c r="L2734" s="114">
        <v>44445</v>
      </c>
      <c r="M2734" s="190">
        <v>44500</v>
      </c>
      <c r="N2734" s="190">
        <v>44477</v>
      </c>
      <c r="O2734" s="190">
        <v>44481</v>
      </c>
      <c r="P2734" s="211" t="s">
        <v>6026</v>
      </c>
      <c r="Q2734" s="157"/>
      <c r="R2734" s="90" t="s">
        <v>2883</v>
      </c>
      <c r="S2734" s="155"/>
      <c r="T2734" s="159"/>
      <c r="U2734" s="90" t="s">
        <v>6027</v>
      </c>
      <c r="V2734" s="160"/>
    </row>
    <row r="2735" spans="1:23" s="175" customFormat="1" ht="66" hidden="1" customHeight="1" x14ac:dyDescent="0.25">
      <c r="A2735" s="113" t="s">
        <v>2757</v>
      </c>
      <c r="B2735" s="90" t="s">
        <v>2758</v>
      </c>
      <c r="C2735" s="155" t="s">
        <v>6028</v>
      </c>
      <c r="D2735" s="155" t="s">
        <v>6028</v>
      </c>
      <c r="E2735" s="92" t="s">
        <v>6029</v>
      </c>
      <c r="F2735" s="90" t="s">
        <v>6030</v>
      </c>
      <c r="G2735" s="158" t="s">
        <v>52</v>
      </c>
      <c r="H2735" s="155"/>
      <c r="I2735" s="158">
        <v>1</v>
      </c>
      <c r="J2735" s="90" t="s">
        <v>54</v>
      </c>
      <c r="K2735" s="93" t="s">
        <v>55</v>
      </c>
      <c r="L2735" s="114">
        <v>44445</v>
      </c>
      <c r="M2735" s="190">
        <v>44500</v>
      </c>
      <c r="N2735" s="190">
        <v>44499</v>
      </c>
      <c r="O2735" s="190">
        <v>44500</v>
      </c>
      <c r="P2735" s="211" t="s">
        <v>6031</v>
      </c>
      <c r="Q2735" s="157"/>
      <c r="R2735" s="90" t="s">
        <v>2883</v>
      </c>
      <c r="S2735" s="155"/>
      <c r="T2735" s="159"/>
      <c r="U2735" s="90" t="s">
        <v>6027</v>
      </c>
      <c r="V2735" s="160"/>
    </row>
    <row r="2736" spans="1:23" s="175" customFormat="1" ht="66" hidden="1" customHeight="1" x14ac:dyDescent="0.25">
      <c r="A2736" s="113" t="s">
        <v>1748</v>
      </c>
      <c r="B2736" s="90" t="s">
        <v>1749</v>
      </c>
      <c r="C2736" s="90" t="s">
        <v>1750</v>
      </c>
      <c r="D2736" s="90" t="s">
        <v>1808</v>
      </c>
      <c r="E2736" s="92" t="s">
        <v>6032</v>
      </c>
      <c r="F2736" s="90" t="s">
        <v>51</v>
      </c>
      <c r="G2736" s="158" t="s">
        <v>52</v>
      </c>
      <c r="H2736" s="155"/>
      <c r="I2736" s="158">
        <v>1</v>
      </c>
      <c r="J2736" s="90" t="s">
        <v>62</v>
      </c>
      <c r="K2736" s="93" t="s">
        <v>63</v>
      </c>
      <c r="L2736" s="190">
        <v>44385</v>
      </c>
      <c r="M2736" s="190">
        <v>44385</v>
      </c>
      <c r="N2736" s="190">
        <v>44385</v>
      </c>
      <c r="O2736" s="190">
        <v>44385</v>
      </c>
      <c r="P2736" s="211" t="s">
        <v>6033</v>
      </c>
      <c r="Q2736" s="157"/>
      <c r="R2736" s="90" t="s">
        <v>6034</v>
      </c>
      <c r="S2736" s="155"/>
      <c r="T2736" s="159" t="s">
        <v>75</v>
      </c>
      <c r="U2736" s="90"/>
      <c r="V2736" s="160"/>
    </row>
    <row r="2737" spans="1:22" s="175" customFormat="1" ht="66" hidden="1" customHeight="1" x14ac:dyDescent="0.25">
      <c r="A2737" s="89" t="s">
        <v>2255</v>
      </c>
      <c r="B2737" s="90" t="s">
        <v>2256</v>
      </c>
      <c r="C2737" s="155" t="s">
        <v>59</v>
      </c>
      <c r="D2737" s="155" t="s">
        <v>59</v>
      </c>
      <c r="E2737" s="157" t="s">
        <v>211</v>
      </c>
      <c r="F2737" s="155" t="s">
        <v>51</v>
      </c>
      <c r="G2737" s="158" t="s">
        <v>52</v>
      </c>
      <c r="H2737" s="155"/>
      <c r="I2737" s="158">
        <v>1</v>
      </c>
      <c r="J2737" s="155" t="s">
        <v>62</v>
      </c>
      <c r="K2737" s="158" t="s">
        <v>63</v>
      </c>
      <c r="L2737" s="190">
        <v>44407</v>
      </c>
      <c r="M2737" s="190">
        <v>44407</v>
      </c>
      <c r="N2737" s="190">
        <v>44407</v>
      </c>
      <c r="O2737" s="190">
        <v>44407</v>
      </c>
      <c r="P2737" s="211" t="s">
        <v>6035</v>
      </c>
      <c r="Q2737" s="157"/>
      <c r="R2737" s="155" t="s">
        <v>156</v>
      </c>
      <c r="S2737" s="155"/>
      <c r="T2737" s="159" t="s">
        <v>66</v>
      </c>
      <c r="U2737" s="155"/>
      <c r="V2737" s="160"/>
    </row>
    <row r="2738" spans="1:22" s="175" customFormat="1" ht="66" hidden="1" customHeight="1" x14ac:dyDescent="0.25">
      <c r="A2738" s="113" t="s">
        <v>4357</v>
      </c>
      <c r="B2738" s="155" t="s">
        <v>9998</v>
      </c>
      <c r="C2738" s="155" t="s">
        <v>4494</v>
      </c>
      <c r="D2738" s="155" t="s">
        <v>4572</v>
      </c>
      <c r="E2738" s="157" t="s">
        <v>4834</v>
      </c>
      <c r="F2738" s="155" t="s">
        <v>3160</v>
      </c>
      <c r="G2738" s="158" t="s">
        <v>52</v>
      </c>
      <c r="H2738" s="155"/>
      <c r="I2738" s="158">
        <v>1</v>
      </c>
      <c r="J2738" s="155" t="s">
        <v>62</v>
      </c>
      <c r="K2738" s="158" t="s">
        <v>63</v>
      </c>
      <c r="L2738" s="190">
        <v>44409</v>
      </c>
      <c r="M2738" s="190">
        <v>44409</v>
      </c>
      <c r="N2738" s="190">
        <v>44409</v>
      </c>
      <c r="O2738" s="190">
        <v>44409</v>
      </c>
      <c r="P2738" s="211" t="s">
        <v>6036</v>
      </c>
      <c r="Q2738" s="157"/>
      <c r="R2738" s="155" t="s">
        <v>74</v>
      </c>
      <c r="S2738" s="155"/>
      <c r="T2738" s="159" t="s">
        <v>66</v>
      </c>
      <c r="U2738" s="155"/>
      <c r="V2738" s="160"/>
    </row>
    <row r="2739" spans="1:22" s="175" customFormat="1" ht="66" hidden="1" customHeight="1" x14ac:dyDescent="0.25">
      <c r="A2739" s="113" t="s">
        <v>662</v>
      </c>
      <c r="B2739" s="90" t="s">
        <v>663</v>
      </c>
      <c r="C2739" s="155" t="s">
        <v>6037</v>
      </c>
      <c r="D2739" s="155" t="s">
        <v>6037</v>
      </c>
      <c r="E2739" s="92" t="s">
        <v>6038</v>
      </c>
      <c r="F2739" s="90" t="s">
        <v>1321</v>
      </c>
      <c r="G2739" s="158" t="s">
        <v>52</v>
      </c>
      <c r="H2739" s="155"/>
      <c r="I2739" s="158">
        <v>1</v>
      </c>
      <c r="J2739" s="90" t="s">
        <v>54</v>
      </c>
      <c r="K2739" s="93" t="s">
        <v>55</v>
      </c>
      <c r="L2739" s="190">
        <v>44395</v>
      </c>
      <c r="M2739" s="190">
        <v>44395</v>
      </c>
      <c r="N2739" s="190">
        <v>44395</v>
      </c>
      <c r="O2739" s="190">
        <v>44395</v>
      </c>
      <c r="P2739" s="211" t="s">
        <v>6039</v>
      </c>
      <c r="Q2739" s="157"/>
      <c r="R2739" s="90" t="s">
        <v>6040</v>
      </c>
      <c r="S2739" s="155"/>
      <c r="T2739" s="159" t="s">
        <v>75</v>
      </c>
      <c r="U2739" s="90"/>
      <c r="V2739" s="160"/>
    </row>
    <row r="2740" spans="1:22" s="175" customFormat="1" ht="66" hidden="1" customHeight="1" x14ac:dyDescent="0.25">
      <c r="A2740" s="113" t="s">
        <v>662</v>
      </c>
      <c r="B2740" s="90" t="s">
        <v>663</v>
      </c>
      <c r="C2740" s="155" t="s">
        <v>6041</v>
      </c>
      <c r="D2740" s="155" t="s">
        <v>6041</v>
      </c>
      <c r="E2740" s="92" t="s">
        <v>6042</v>
      </c>
      <c r="F2740" s="90" t="s">
        <v>6043</v>
      </c>
      <c r="G2740" s="158" t="s">
        <v>52</v>
      </c>
      <c r="H2740" s="155"/>
      <c r="I2740" s="158">
        <v>1</v>
      </c>
      <c r="J2740" s="90" t="s">
        <v>54</v>
      </c>
      <c r="K2740" s="93" t="s">
        <v>55</v>
      </c>
      <c r="L2740" s="190">
        <v>44440</v>
      </c>
      <c r="M2740" s="190">
        <v>44440</v>
      </c>
      <c r="N2740" s="190">
        <v>44419</v>
      </c>
      <c r="O2740" s="190">
        <v>44419</v>
      </c>
      <c r="P2740" s="211" t="s">
        <v>6044</v>
      </c>
      <c r="Q2740" s="157"/>
      <c r="R2740" s="90" t="s">
        <v>381</v>
      </c>
      <c r="S2740" s="155"/>
      <c r="T2740" s="159" t="s">
        <v>75</v>
      </c>
      <c r="U2740" s="90"/>
      <c r="V2740" s="160"/>
    </row>
    <row r="2741" spans="1:22" s="175" customFormat="1" ht="66" hidden="1" customHeight="1" x14ac:dyDescent="0.25">
      <c r="A2741" s="113" t="s">
        <v>662</v>
      </c>
      <c r="B2741" s="90" t="s">
        <v>663</v>
      </c>
      <c r="C2741" s="155" t="s">
        <v>6045</v>
      </c>
      <c r="D2741" s="155" t="s">
        <v>6045</v>
      </c>
      <c r="E2741" s="92" t="s">
        <v>6046</v>
      </c>
      <c r="F2741" s="90" t="s">
        <v>6043</v>
      </c>
      <c r="G2741" s="158" t="s">
        <v>52</v>
      </c>
      <c r="H2741" s="155"/>
      <c r="I2741" s="158">
        <v>1</v>
      </c>
      <c r="J2741" s="90" t="s">
        <v>54</v>
      </c>
      <c r="K2741" s="93" t="s">
        <v>55</v>
      </c>
      <c r="L2741" s="190">
        <v>44440</v>
      </c>
      <c r="M2741" s="190">
        <v>44440</v>
      </c>
      <c r="N2741" s="190">
        <v>44419</v>
      </c>
      <c r="O2741" s="190">
        <v>44419</v>
      </c>
      <c r="P2741" s="211" t="s">
        <v>6047</v>
      </c>
      <c r="Q2741" s="157"/>
      <c r="R2741" s="90" t="s">
        <v>381</v>
      </c>
      <c r="S2741" s="155"/>
      <c r="T2741" s="159" t="s">
        <v>75</v>
      </c>
      <c r="U2741" s="90"/>
      <c r="V2741" s="160"/>
    </row>
    <row r="2742" spans="1:22" s="175" customFormat="1" ht="66" hidden="1" customHeight="1" x14ac:dyDescent="0.25">
      <c r="A2742" s="113" t="s">
        <v>662</v>
      </c>
      <c r="B2742" s="90" t="s">
        <v>663</v>
      </c>
      <c r="C2742" s="155" t="s">
        <v>6048</v>
      </c>
      <c r="D2742" s="155" t="s">
        <v>6048</v>
      </c>
      <c r="E2742" s="92" t="s">
        <v>6049</v>
      </c>
      <c r="F2742" s="90" t="s">
        <v>6043</v>
      </c>
      <c r="G2742" s="158" t="s">
        <v>52</v>
      </c>
      <c r="H2742" s="155"/>
      <c r="I2742" s="158">
        <v>1</v>
      </c>
      <c r="J2742" s="90" t="s">
        <v>54</v>
      </c>
      <c r="K2742" s="93" t="s">
        <v>55</v>
      </c>
      <c r="L2742" s="190">
        <v>44440</v>
      </c>
      <c r="M2742" s="190">
        <v>44440</v>
      </c>
      <c r="N2742" s="190">
        <v>44419</v>
      </c>
      <c r="O2742" s="190">
        <v>44419</v>
      </c>
      <c r="P2742" s="211" t="s">
        <v>6050</v>
      </c>
      <c r="Q2742" s="157"/>
      <c r="R2742" s="90" t="s">
        <v>381</v>
      </c>
      <c r="S2742" s="155"/>
      <c r="T2742" s="159" t="s">
        <v>75</v>
      </c>
      <c r="U2742" s="90"/>
      <c r="V2742" s="160"/>
    </row>
    <row r="2743" spans="1:22" s="175" customFormat="1" ht="66" hidden="1" customHeight="1" x14ac:dyDescent="0.25">
      <c r="A2743" s="113" t="s">
        <v>5142</v>
      </c>
      <c r="B2743" s="90" t="s">
        <v>5143</v>
      </c>
      <c r="C2743" s="155" t="s">
        <v>6051</v>
      </c>
      <c r="D2743" s="155" t="s">
        <v>6051</v>
      </c>
      <c r="E2743" s="92" t="s">
        <v>6052</v>
      </c>
      <c r="F2743" s="90" t="s">
        <v>6053</v>
      </c>
      <c r="G2743" s="158" t="s">
        <v>52</v>
      </c>
      <c r="H2743" s="155"/>
      <c r="I2743" s="158">
        <v>1</v>
      </c>
      <c r="J2743" s="90" t="s">
        <v>54</v>
      </c>
      <c r="K2743" s="93" t="s">
        <v>55</v>
      </c>
      <c r="L2743" s="114">
        <v>44531</v>
      </c>
      <c r="M2743" s="190">
        <v>44561</v>
      </c>
      <c r="N2743" s="190">
        <v>44547</v>
      </c>
      <c r="O2743" s="190">
        <v>44547</v>
      </c>
      <c r="P2743" s="211" t="s">
        <v>6054</v>
      </c>
      <c r="Q2743" s="157"/>
      <c r="R2743" s="155" t="s">
        <v>616</v>
      </c>
      <c r="S2743" s="155"/>
      <c r="T2743" s="159" t="s">
        <v>75</v>
      </c>
      <c r="U2743" s="90"/>
      <c r="V2743" s="160"/>
    </row>
    <row r="2744" spans="1:22" s="175" customFormat="1" ht="66" hidden="1" customHeight="1" x14ac:dyDescent="0.25">
      <c r="A2744" s="113" t="s">
        <v>10024</v>
      </c>
      <c r="B2744" s="90" t="s">
        <v>3557</v>
      </c>
      <c r="C2744" s="155" t="s">
        <v>59</v>
      </c>
      <c r="D2744" s="155" t="s">
        <v>59</v>
      </c>
      <c r="E2744" s="92" t="s">
        <v>211</v>
      </c>
      <c r="F2744" s="90" t="s">
        <v>666</v>
      </c>
      <c r="G2744" s="158" t="s">
        <v>52</v>
      </c>
      <c r="H2744" s="155"/>
      <c r="I2744" s="158">
        <v>1</v>
      </c>
      <c r="J2744" s="90" t="s">
        <v>62</v>
      </c>
      <c r="K2744" s="93" t="s">
        <v>63</v>
      </c>
      <c r="L2744" s="190">
        <v>44401</v>
      </c>
      <c r="M2744" s="190">
        <v>44401</v>
      </c>
      <c r="N2744" s="190">
        <v>44401</v>
      </c>
      <c r="O2744" s="190">
        <v>44401</v>
      </c>
      <c r="P2744" s="211" t="s">
        <v>6055</v>
      </c>
      <c r="Q2744" s="157"/>
      <c r="R2744" s="90" t="s">
        <v>6056</v>
      </c>
      <c r="S2744" s="155"/>
      <c r="T2744" s="159" t="s">
        <v>66</v>
      </c>
      <c r="U2744" s="90"/>
      <c r="V2744" s="160"/>
    </row>
    <row r="2745" spans="1:22" s="175" customFormat="1" ht="66" hidden="1" customHeight="1" x14ac:dyDescent="0.25">
      <c r="A2745" s="113" t="s">
        <v>4910</v>
      </c>
      <c r="B2745" s="90" t="s">
        <v>4911</v>
      </c>
      <c r="C2745" s="155" t="s">
        <v>6057</v>
      </c>
      <c r="D2745" s="155" t="s">
        <v>6057</v>
      </c>
      <c r="E2745" s="92" t="s">
        <v>6058</v>
      </c>
      <c r="F2745" s="90" t="s">
        <v>6059</v>
      </c>
      <c r="G2745" s="158" t="s">
        <v>52</v>
      </c>
      <c r="H2745" s="155"/>
      <c r="I2745" s="158">
        <v>1</v>
      </c>
      <c r="J2745" s="90" t="s">
        <v>72</v>
      </c>
      <c r="K2745" s="93" t="s">
        <v>55</v>
      </c>
      <c r="L2745" s="190">
        <v>44435</v>
      </c>
      <c r="M2745" s="190">
        <f>L2745</f>
        <v>44435</v>
      </c>
      <c r="N2745" s="190">
        <v>44419</v>
      </c>
      <c r="O2745" s="190">
        <v>44420</v>
      </c>
      <c r="P2745" s="211" t="s">
        <v>6060</v>
      </c>
      <c r="Q2745" s="157" t="s">
        <v>6061</v>
      </c>
      <c r="R2745" s="90" t="s">
        <v>6062</v>
      </c>
      <c r="S2745" s="155"/>
      <c r="T2745" s="159" t="s">
        <v>66</v>
      </c>
      <c r="U2745" s="90"/>
      <c r="V2745" s="160"/>
    </row>
    <row r="2746" spans="1:22" s="175" customFormat="1" ht="66" hidden="1" customHeight="1" x14ac:dyDescent="0.25">
      <c r="A2746" s="113" t="s">
        <v>4910</v>
      </c>
      <c r="B2746" s="90" t="s">
        <v>4911</v>
      </c>
      <c r="C2746" s="155" t="s">
        <v>6057</v>
      </c>
      <c r="D2746" s="155" t="s">
        <v>6057</v>
      </c>
      <c r="E2746" s="92" t="s">
        <v>6058</v>
      </c>
      <c r="F2746" s="90" t="s">
        <v>6059</v>
      </c>
      <c r="G2746" s="158" t="s">
        <v>52</v>
      </c>
      <c r="H2746" s="155"/>
      <c r="I2746" s="158">
        <v>1</v>
      </c>
      <c r="J2746" s="90" t="s">
        <v>72</v>
      </c>
      <c r="K2746" s="93" t="s">
        <v>55</v>
      </c>
      <c r="L2746" s="190">
        <v>44454</v>
      </c>
      <c r="M2746" s="190">
        <v>44469</v>
      </c>
      <c r="N2746" s="190">
        <v>44468</v>
      </c>
      <c r="O2746" s="190">
        <v>44469</v>
      </c>
      <c r="P2746" s="211" t="s">
        <v>6063</v>
      </c>
      <c r="Q2746" s="157" t="s">
        <v>6064</v>
      </c>
      <c r="R2746" s="90" t="s">
        <v>853</v>
      </c>
      <c r="S2746" s="155"/>
      <c r="T2746" s="159" t="s">
        <v>75</v>
      </c>
      <c r="U2746" s="90"/>
      <c r="V2746" s="160"/>
    </row>
    <row r="2747" spans="1:22" s="175" customFormat="1" ht="66" hidden="1" customHeight="1" x14ac:dyDescent="0.25">
      <c r="A2747" s="113" t="s">
        <v>4910</v>
      </c>
      <c r="B2747" s="90" t="s">
        <v>4911</v>
      </c>
      <c r="C2747" s="155" t="s">
        <v>6057</v>
      </c>
      <c r="D2747" s="155" t="s">
        <v>6057</v>
      </c>
      <c r="E2747" s="92" t="s">
        <v>6058</v>
      </c>
      <c r="F2747" s="90" t="s">
        <v>6059</v>
      </c>
      <c r="G2747" s="158" t="s">
        <v>52</v>
      </c>
      <c r="H2747" s="155"/>
      <c r="I2747" s="158">
        <v>1</v>
      </c>
      <c r="J2747" s="90" t="s">
        <v>72</v>
      </c>
      <c r="K2747" s="93" t="s">
        <v>55</v>
      </c>
      <c r="L2747" s="190">
        <v>44454</v>
      </c>
      <c r="M2747" s="190">
        <v>44484</v>
      </c>
      <c r="N2747" s="190">
        <v>44476</v>
      </c>
      <c r="O2747" s="190">
        <v>44500</v>
      </c>
      <c r="P2747" s="211" t="s">
        <v>6065</v>
      </c>
      <c r="Q2747" s="157" t="s">
        <v>6066</v>
      </c>
      <c r="R2747" s="90" t="s">
        <v>6062</v>
      </c>
      <c r="S2747" s="155"/>
      <c r="T2747" s="159" t="s">
        <v>75</v>
      </c>
      <c r="U2747" s="90"/>
      <c r="V2747" s="160"/>
    </row>
    <row r="2748" spans="1:22" s="175" customFormat="1" ht="66" hidden="1" customHeight="1" x14ac:dyDescent="0.25">
      <c r="A2748" s="113" t="s">
        <v>10017</v>
      </c>
      <c r="B2748" s="90" t="s">
        <v>3214</v>
      </c>
      <c r="C2748" s="155" t="s">
        <v>6067</v>
      </c>
      <c r="D2748" s="155" t="s">
        <v>6067</v>
      </c>
      <c r="E2748" s="92" t="s">
        <v>6068</v>
      </c>
      <c r="F2748" s="90" t="s">
        <v>6069</v>
      </c>
      <c r="G2748" s="158" t="s">
        <v>52</v>
      </c>
      <c r="H2748" s="155"/>
      <c r="I2748" s="158">
        <v>1</v>
      </c>
      <c r="J2748" s="90" t="s">
        <v>54</v>
      </c>
      <c r="K2748" s="93" t="s">
        <v>55</v>
      </c>
      <c r="L2748" s="114">
        <v>44471</v>
      </c>
      <c r="M2748" s="190">
        <v>44472</v>
      </c>
      <c r="N2748" s="190">
        <v>44472</v>
      </c>
      <c r="O2748" s="190">
        <v>44474</v>
      </c>
      <c r="P2748" s="211" t="s">
        <v>6070</v>
      </c>
      <c r="Q2748" s="157"/>
      <c r="R2748" s="90" t="s">
        <v>6071</v>
      </c>
      <c r="S2748" s="155"/>
      <c r="T2748" s="159" t="s">
        <v>66</v>
      </c>
      <c r="U2748" s="90"/>
      <c r="V2748" s="160"/>
    </row>
    <row r="2749" spans="1:22" s="175" customFormat="1" ht="66" hidden="1" customHeight="1" x14ac:dyDescent="0.25">
      <c r="A2749" s="113" t="s">
        <v>2757</v>
      </c>
      <c r="B2749" s="155" t="s">
        <v>2758</v>
      </c>
      <c r="C2749" s="155" t="s">
        <v>6072</v>
      </c>
      <c r="D2749" s="155" t="s">
        <v>6072</v>
      </c>
      <c r="E2749" s="157" t="s">
        <v>6073</v>
      </c>
      <c r="F2749" s="155" t="s">
        <v>340</v>
      </c>
      <c r="G2749" s="158" t="s">
        <v>52</v>
      </c>
      <c r="H2749" s="155"/>
      <c r="I2749" s="158">
        <v>1</v>
      </c>
      <c r="J2749" s="155" t="s">
        <v>54</v>
      </c>
      <c r="K2749" s="158" t="s">
        <v>55</v>
      </c>
      <c r="L2749" s="190">
        <v>44419</v>
      </c>
      <c r="M2749" s="190">
        <v>44434</v>
      </c>
      <c r="N2749" s="190">
        <v>44413</v>
      </c>
      <c r="O2749" s="190">
        <v>44413</v>
      </c>
      <c r="P2749" s="211" t="s">
        <v>6074</v>
      </c>
      <c r="Q2749" s="157"/>
      <c r="R2749" s="155" t="s">
        <v>417</v>
      </c>
      <c r="S2749" s="155"/>
      <c r="T2749" s="159" t="s">
        <v>75</v>
      </c>
      <c r="U2749" s="155"/>
      <c r="V2749" s="160"/>
    </row>
    <row r="2750" spans="1:22" s="175" customFormat="1" ht="66" hidden="1" customHeight="1" x14ac:dyDescent="0.25">
      <c r="A2750" s="113" t="s">
        <v>4357</v>
      </c>
      <c r="B2750" s="155" t="s">
        <v>9998</v>
      </c>
      <c r="C2750" s="155" t="s">
        <v>4494</v>
      </c>
      <c r="D2750" s="155" t="s">
        <v>4572</v>
      </c>
      <c r="E2750" s="157" t="s">
        <v>4834</v>
      </c>
      <c r="F2750" s="155" t="s">
        <v>334</v>
      </c>
      <c r="G2750" s="158" t="s">
        <v>52</v>
      </c>
      <c r="H2750" s="155"/>
      <c r="I2750" s="158">
        <v>1</v>
      </c>
      <c r="J2750" s="155" t="s">
        <v>62</v>
      </c>
      <c r="K2750" s="158" t="s">
        <v>63</v>
      </c>
      <c r="L2750" s="190">
        <v>44366</v>
      </c>
      <c r="M2750" s="190">
        <v>44366</v>
      </c>
      <c r="N2750" s="190">
        <v>44366</v>
      </c>
      <c r="O2750" s="190">
        <v>44366</v>
      </c>
      <c r="P2750" s="223" t="s">
        <v>6075</v>
      </c>
      <c r="Q2750" s="157"/>
      <c r="R2750" s="155" t="s">
        <v>381</v>
      </c>
      <c r="S2750" s="155"/>
      <c r="T2750" s="159" t="s">
        <v>66</v>
      </c>
      <c r="U2750" s="155"/>
      <c r="V2750" s="160"/>
    </row>
    <row r="2751" spans="1:22" s="175" customFormat="1" ht="66" hidden="1" customHeight="1" x14ac:dyDescent="0.25">
      <c r="A2751" s="113" t="s">
        <v>2757</v>
      </c>
      <c r="B2751" s="90" t="s">
        <v>2758</v>
      </c>
      <c r="C2751" s="155" t="s">
        <v>6076</v>
      </c>
      <c r="D2751" s="155" t="s">
        <v>6076</v>
      </c>
      <c r="E2751" s="92" t="s">
        <v>6077</v>
      </c>
      <c r="F2751" s="90" t="s">
        <v>5777</v>
      </c>
      <c r="G2751" s="158" t="s">
        <v>52</v>
      </c>
      <c r="H2751" s="155"/>
      <c r="I2751" s="158">
        <v>1</v>
      </c>
      <c r="J2751" s="90" t="s">
        <v>54</v>
      </c>
      <c r="K2751" s="93" t="s">
        <v>55</v>
      </c>
      <c r="L2751" s="190">
        <v>44501</v>
      </c>
      <c r="M2751" s="190">
        <v>44530</v>
      </c>
      <c r="N2751" s="190">
        <v>44522</v>
      </c>
      <c r="O2751" s="190">
        <v>44524</v>
      </c>
      <c r="P2751" s="211" t="s">
        <v>6078</v>
      </c>
      <c r="Q2751" s="157"/>
      <c r="R2751" s="90" t="s">
        <v>6079</v>
      </c>
      <c r="S2751" s="155"/>
      <c r="T2751" s="159" t="s">
        <v>75</v>
      </c>
      <c r="U2751" s="90"/>
      <c r="V2751" s="160"/>
    </row>
    <row r="2752" spans="1:22" s="175" customFormat="1" ht="66" hidden="1" customHeight="1" x14ac:dyDescent="0.25">
      <c r="A2752" s="89" t="s">
        <v>2255</v>
      </c>
      <c r="B2752" s="90" t="s">
        <v>2256</v>
      </c>
      <c r="C2752" s="155" t="s">
        <v>6080</v>
      </c>
      <c r="D2752" s="155" t="s">
        <v>6080</v>
      </c>
      <c r="E2752" s="92" t="s">
        <v>6081</v>
      </c>
      <c r="F2752" s="90" t="s">
        <v>51</v>
      </c>
      <c r="G2752" s="158" t="s">
        <v>52</v>
      </c>
      <c r="H2752" s="155"/>
      <c r="I2752" s="158">
        <v>1</v>
      </c>
      <c r="J2752" s="90" t="s">
        <v>54</v>
      </c>
      <c r="K2752" s="93" t="s">
        <v>55</v>
      </c>
      <c r="L2752" s="190">
        <v>44421</v>
      </c>
      <c r="M2752" s="190">
        <f>L2752+1</f>
        <v>44422</v>
      </c>
      <c r="N2752" s="190">
        <v>44415</v>
      </c>
      <c r="O2752" s="190">
        <v>44415</v>
      </c>
      <c r="P2752" s="211" t="s">
        <v>6082</v>
      </c>
      <c r="Q2752" s="157" t="s">
        <v>6083</v>
      </c>
      <c r="R2752" s="90" t="s">
        <v>6084</v>
      </c>
      <c r="S2752" s="155"/>
      <c r="T2752" s="159" t="s">
        <v>66</v>
      </c>
      <c r="U2752" s="90"/>
      <c r="V2752" s="160"/>
    </row>
    <row r="2753" spans="1:22" s="175" customFormat="1" ht="66" hidden="1" customHeight="1" x14ac:dyDescent="0.25">
      <c r="A2753" s="89" t="s">
        <v>2255</v>
      </c>
      <c r="B2753" s="90" t="s">
        <v>2256</v>
      </c>
      <c r="C2753" s="155" t="s">
        <v>6080</v>
      </c>
      <c r="D2753" s="155" t="s">
        <v>6080</v>
      </c>
      <c r="E2753" s="92" t="s">
        <v>6081</v>
      </c>
      <c r="F2753" s="90" t="s">
        <v>51</v>
      </c>
      <c r="G2753" s="158" t="s">
        <v>52</v>
      </c>
      <c r="H2753" s="155"/>
      <c r="I2753" s="158">
        <v>1</v>
      </c>
      <c r="J2753" s="90" t="s">
        <v>54</v>
      </c>
      <c r="K2753" s="93" t="s">
        <v>55</v>
      </c>
      <c r="L2753" s="190">
        <v>44421</v>
      </c>
      <c r="M2753" s="190">
        <f>L2753+1</f>
        <v>44422</v>
      </c>
      <c r="N2753" s="190">
        <v>44418</v>
      </c>
      <c r="O2753" s="190">
        <v>44418</v>
      </c>
      <c r="P2753" s="211" t="s">
        <v>6085</v>
      </c>
      <c r="Q2753" s="157"/>
      <c r="R2753" s="90" t="s">
        <v>6084</v>
      </c>
      <c r="S2753" s="155"/>
      <c r="T2753" s="159" t="s">
        <v>75</v>
      </c>
      <c r="U2753" s="90"/>
      <c r="V2753" s="160"/>
    </row>
    <row r="2754" spans="1:22" ht="66" hidden="1" customHeight="1" x14ac:dyDescent="0.25">
      <c r="A2754" s="89" t="s">
        <v>1361</v>
      </c>
      <c r="B2754" s="155" t="s">
        <v>681</v>
      </c>
      <c r="C2754" s="90" t="s">
        <v>1566</v>
      </c>
      <c r="D2754" s="90" t="s">
        <v>1566</v>
      </c>
      <c r="E2754" s="92" t="s">
        <v>4834</v>
      </c>
      <c r="F2754" s="90" t="s">
        <v>4141</v>
      </c>
      <c r="G2754" s="93" t="s">
        <v>52</v>
      </c>
      <c r="H2754" s="90"/>
      <c r="I2754" s="93">
        <v>1</v>
      </c>
      <c r="J2754" s="90" t="s">
        <v>62</v>
      </c>
      <c r="K2754" s="93" t="s">
        <v>63</v>
      </c>
      <c r="L2754" s="114">
        <v>44413</v>
      </c>
      <c r="M2754" s="114">
        <v>44413</v>
      </c>
      <c r="N2754" s="114">
        <v>44413</v>
      </c>
      <c r="O2754" s="114">
        <v>44413</v>
      </c>
      <c r="P2754" s="174" t="s">
        <v>6086</v>
      </c>
      <c r="Q2754" s="92"/>
      <c r="R2754" s="90" t="s">
        <v>292</v>
      </c>
      <c r="S2754" s="90"/>
      <c r="T2754" s="95" t="s">
        <v>75</v>
      </c>
      <c r="U2754" s="90"/>
    </row>
    <row r="2755" spans="1:22" ht="66" hidden="1" customHeight="1" x14ac:dyDescent="0.25">
      <c r="A2755" s="89" t="s">
        <v>1361</v>
      </c>
      <c r="B2755" s="155" t="s">
        <v>681</v>
      </c>
      <c r="C2755" s="155" t="s">
        <v>6087</v>
      </c>
      <c r="D2755" s="155" t="s">
        <v>6087</v>
      </c>
      <c r="E2755" s="92" t="s">
        <v>6088</v>
      </c>
      <c r="F2755" s="90" t="s">
        <v>4141</v>
      </c>
      <c r="G2755" s="93" t="s">
        <v>52</v>
      </c>
      <c r="H2755" s="90"/>
      <c r="I2755" s="93">
        <v>1</v>
      </c>
      <c r="J2755" s="90" t="s">
        <v>54</v>
      </c>
      <c r="K2755" s="93" t="s">
        <v>55</v>
      </c>
      <c r="L2755" s="114">
        <v>44414</v>
      </c>
      <c r="M2755" s="114">
        <v>44414</v>
      </c>
      <c r="N2755" s="114">
        <v>44414</v>
      </c>
      <c r="O2755" s="114">
        <v>44414</v>
      </c>
      <c r="P2755" s="174" t="s">
        <v>6089</v>
      </c>
      <c r="Q2755" s="92"/>
      <c r="R2755" s="90" t="s">
        <v>292</v>
      </c>
      <c r="S2755" s="90"/>
      <c r="T2755" s="95" t="s">
        <v>75</v>
      </c>
      <c r="U2755" s="90"/>
    </row>
    <row r="2756" spans="1:22" s="175" customFormat="1" ht="66" hidden="1" customHeight="1" x14ac:dyDescent="0.25">
      <c r="A2756" s="113" t="s">
        <v>662</v>
      </c>
      <c r="B2756" s="90" t="s">
        <v>663</v>
      </c>
      <c r="C2756" s="155" t="s">
        <v>6090</v>
      </c>
      <c r="D2756" s="155" t="s">
        <v>6090</v>
      </c>
      <c r="E2756" s="92" t="s">
        <v>6091</v>
      </c>
      <c r="F2756" s="90" t="s">
        <v>6092</v>
      </c>
      <c r="G2756" s="158" t="s">
        <v>52</v>
      </c>
      <c r="H2756" s="155"/>
      <c r="I2756" s="158">
        <v>1</v>
      </c>
      <c r="J2756" s="90" t="s">
        <v>54</v>
      </c>
      <c r="K2756" s="93" t="s">
        <v>55</v>
      </c>
      <c r="L2756" s="190">
        <v>44454</v>
      </c>
      <c r="M2756" s="190">
        <v>44457</v>
      </c>
      <c r="N2756" s="190">
        <v>44467</v>
      </c>
      <c r="O2756" s="190">
        <v>44467</v>
      </c>
      <c r="P2756" s="211" t="s">
        <v>6093</v>
      </c>
      <c r="Q2756" s="157"/>
      <c r="R2756" s="90" t="s">
        <v>4902</v>
      </c>
      <c r="S2756" s="155"/>
      <c r="T2756" s="159" t="s">
        <v>66</v>
      </c>
      <c r="U2756" s="90"/>
      <c r="V2756" s="160"/>
    </row>
    <row r="2757" spans="1:22" s="175" customFormat="1" ht="66" hidden="1" customHeight="1" x14ac:dyDescent="0.25">
      <c r="A2757" s="113" t="s">
        <v>662</v>
      </c>
      <c r="B2757" s="90" t="s">
        <v>663</v>
      </c>
      <c r="C2757" s="155" t="s">
        <v>6090</v>
      </c>
      <c r="D2757" s="155" t="s">
        <v>6090</v>
      </c>
      <c r="E2757" s="92" t="s">
        <v>6091</v>
      </c>
      <c r="F2757" s="90" t="s">
        <v>6092</v>
      </c>
      <c r="G2757" s="158" t="s">
        <v>52</v>
      </c>
      <c r="H2757" s="155"/>
      <c r="I2757" s="158">
        <v>1</v>
      </c>
      <c r="J2757" s="90" t="s">
        <v>54</v>
      </c>
      <c r="K2757" s="93" t="s">
        <v>55</v>
      </c>
      <c r="L2757" s="114">
        <v>44454</v>
      </c>
      <c r="M2757" s="190">
        <v>44500</v>
      </c>
      <c r="N2757" s="190">
        <v>44473</v>
      </c>
      <c r="O2757" s="190">
        <v>44473</v>
      </c>
      <c r="P2757" s="211" t="s">
        <v>6094</v>
      </c>
      <c r="Q2757" s="157"/>
      <c r="R2757" s="90" t="s">
        <v>5472</v>
      </c>
      <c r="S2757" s="155"/>
      <c r="T2757" s="159" t="s">
        <v>66</v>
      </c>
      <c r="U2757" s="90"/>
      <c r="V2757" s="160"/>
    </row>
    <row r="2758" spans="1:22" s="175" customFormat="1" ht="66" hidden="1" customHeight="1" x14ac:dyDescent="0.25">
      <c r="A2758" s="113" t="s">
        <v>5076</v>
      </c>
      <c r="B2758" s="90" t="s">
        <v>10035</v>
      </c>
      <c r="C2758" s="155" t="s">
        <v>6095</v>
      </c>
      <c r="D2758" s="155" t="s">
        <v>6095</v>
      </c>
      <c r="E2758" s="92" t="s">
        <v>2484</v>
      </c>
      <c r="F2758" s="90" t="s">
        <v>6096</v>
      </c>
      <c r="G2758" s="158" t="s">
        <v>52</v>
      </c>
      <c r="H2758" s="155"/>
      <c r="I2758" s="158">
        <v>1</v>
      </c>
      <c r="J2758" s="90" t="s">
        <v>72</v>
      </c>
      <c r="K2758" s="93" t="s">
        <v>55</v>
      </c>
      <c r="L2758" s="190">
        <v>44449</v>
      </c>
      <c r="M2758" s="190">
        <v>44469</v>
      </c>
      <c r="N2758" s="190">
        <v>44464</v>
      </c>
      <c r="O2758" s="190">
        <v>44466</v>
      </c>
      <c r="P2758" s="211" t="s">
        <v>6097</v>
      </c>
      <c r="Q2758" s="157"/>
      <c r="R2758" s="90" t="s">
        <v>6071</v>
      </c>
      <c r="S2758" s="155"/>
      <c r="T2758" s="159" t="s">
        <v>75</v>
      </c>
      <c r="U2758" s="90"/>
      <c r="V2758" s="160"/>
    </row>
    <row r="2759" spans="1:22" s="175" customFormat="1" ht="66" hidden="1" customHeight="1" x14ac:dyDescent="0.25">
      <c r="A2759" s="113" t="s">
        <v>5076</v>
      </c>
      <c r="B2759" s="90" t="s">
        <v>10035</v>
      </c>
      <c r="C2759" s="155" t="s">
        <v>6095</v>
      </c>
      <c r="D2759" s="155" t="s">
        <v>6095</v>
      </c>
      <c r="E2759" s="92" t="s">
        <v>2484</v>
      </c>
      <c r="F2759" s="90" t="s">
        <v>334</v>
      </c>
      <c r="G2759" s="158" t="s">
        <v>52</v>
      </c>
      <c r="H2759" s="155"/>
      <c r="I2759" s="158">
        <v>1</v>
      </c>
      <c r="J2759" s="90" t="s">
        <v>72</v>
      </c>
      <c r="K2759" s="93" t="s">
        <v>55</v>
      </c>
      <c r="L2759" s="190">
        <v>44449</v>
      </c>
      <c r="M2759" s="190">
        <v>44469</v>
      </c>
      <c r="N2759" s="190">
        <v>44464</v>
      </c>
      <c r="O2759" s="190">
        <v>44466</v>
      </c>
      <c r="P2759" s="211" t="s">
        <v>6098</v>
      </c>
      <c r="Q2759" s="157"/>
      <c r="R2759" s="90" t="s">
        <v>6071</v>
      </c>
      <c r="S2759" s="155"/>
      <c r="T2759" s="159" t="s">
        <v>75</v>
      </c>
      <c r="U2759" s="90"/>
      <c r="V2759" s="160"/>
    </row>
    <row r="2760" spans="1:22" s="175" customFormat="1" ht="66" hidden="1" customHeight="1" x14ac:dyDescent="0.25">
      <c r="A2760" s="113" t="s">
        <v>662</v>
      </c>
      <c r="B2760" s="90" t="s">
        <v>663</v>
      </c>
      <c r="C2760" s="155" t="s">
        <v>6099</v>
      </c>
      <c r="D2760" s="155" t="s">
        <v>6099</v>
      </c>
      <c r="E2760" s="92" t="s">
        <v>6100</v>
      </c>
      <c r="F2760" s="90" t="s">
        <v>401</v>
      </c>
      <c r="G2760" s="158" t="s">
        <v>52</v>
      </c>
      <c r="H2760" s="155"/>
      <c r="I2760" s="158">
        <v>1</v>
      </c>
      <c r="J2760" s="90" t="s">
        <v>54</v>
      </c>
      <c r="K2760" s="93" t="s">
        <v>55</v>
      </c>
      <c r="L2760" s="190">
        <v>44417</v>
      </c>
      <c r="M2760" s="190">
        <v>44417</v>
      </c>
      <c r="N2760" s="190">
        <v>44417</v>
      </c>
      <c r="O2760" s="190">
        <v>44417</v>
      </c>
      <c r="P2760" s="211" t="s">
        <v>6101</v>
      </c>
      <c r="Q2760" s="157"/>
      <c r="R2760" s="90" t="s">
        <v>6102</v>
      </c>
      <c r="S2760" s="155"/>
      <c r="T2760" s="159" t="s">
        <v>75</v>
      </c>
      <c r="U2760" s="90"/>
      <c r="V2760" s="160"/>
    </row>
    <row r="2761" spans="1:22" s="175" customFormat="1" ht="66" hidden="1" customHeight="1" x14ac:dyDescent="0.25">
      <c r="A2761" s="89" t="s">
        <v>1361</v>
      </c>
      <c r="B2761" s="155" t="s">
        <v>681</v>
      </c>
      <c r="C2761" s="155" t="s">
        <v>5310</v>
      </c>
      <c r="D2761" s="155" t="s">
        <v>5310</v>
      </c>
      <c r="E2761" s="92" t="s">
        <v>6103</v>
      </c>
      <c r="F2761" s="90" t="s">
        <v>401</v>
      </c>
      <c r="G2761" s="158" t="s">
        <v>52</v>
      </c>
      <c r="H2761" s="155"/>
      <c r="I2761" s="158">
        <v>1</v>
      </c>
      <c r="J2761" s="90" t="s">
        <v>99</v>
      </c>
      <c r="K2761" s="93" t="s">
        <v>63</v>
      </c>
      <c r="L2761" s="190">
        <v>44417</v>
      </c>
      <c r="M2761" s="190">
        <v>44417</v>
      </c>
      <c r="N2761" s="190">
        <v>44417</v>
      </c>
      <c r="O2761" s="190">
        <v>44417</v>
      </c>
      <c r="P2761" s="211" t="s">
        <v>6104</v>
      </c>
      <c r="Q2761" s="157"/>
      <c r="R2761" s="90" t="s">
        <v>4691</v>
      </c>
      <c r="S2761" s="155"/>
      <c r="T2761" s="159" t="s">
        <v>75</v>
      </c>
      <c r="U2761" s="90"/>
      <c r="V2761" s="160"/>
    </row>
    <row r="2762" spans="1:22" s="175" customFormat="1" ht="66" hidden="1" customHeight="1" x14ac:dyDescent="0.25">
      <c r="A2762" s="113" t="s">
        <v>2757</v>
      </c>
      <c r="B2762" s="155" t="s">
        <v>2758</v>
      </c>
      <c r="C2762" s="155" t="s">
        <v>6105</v>
      </c>
      <c r="D2762" s="155" t="s">
        <v>6105</v>
      </c>
      <c r="E2762" s="157" t="s">
        <v>2569</v>
      </c>
      <c r="F2762" s="155" t="s">
        <v>320</v>
      </c>
      <c r="G2762" s="158" t="s">
        <v>52</v>
      </c>
      <c r="H2762" s="155"/>
      <c r="I2762" s="158">
        <v>1</v>
      </c>
      <c r="J2762" s="155" t="s">
        <v>54</v>
      </c>
      <c r="K2762" s="158" t="s">
        <v>55</v>
      </c>
      <c r="L2762" s="190">
        <v>44417</v>
      </c>
      <c r="M2762" s="190">
        <v>44417</v>
      </c>
      <c r="N2762" s="190">
        <v>44417</v>
      </c>
      <c r="O2762" s="190">
        <v>44417</v>
      </c>
      <c r="P2762" s="211" t="s">
        <v>6106</v>
      </c>
      <c r="Q2762" s="157"/>
      <c r="R2762" s="155" t="s">
        <v>6107</v>
      </c>
      <c r="S2762" s="155"/>
      <c r="T2762" s="159" t="s">
        <v>75</v>
      </c>
      <c r="U2762" s="155"/>
      <c r="V2762" s="160"/>
    </row>
    <row r="2763" spans="1:22" s="175" customFormat="1" ht="66" hidden="1" customHeight="1" x14ac:dyDescent="0.25">
      <c r="A2763" s="113" t="s">
        <v>662</v>
      </c>
      <c r="B2763" s="90" t="s">
        <v>663</v>
      </c>
      <c r="C2763" s="155" t="s">
        <v>6108</v>
      </c>
      <c r="D2763" s="155" t="s">
        <v>6108</v>
      </c>
      <c r="E2763" s="92" t="s">
        <v>6109</v>
      </c>
      <c r="F2763" s="90" t="s">
        <v>51</v>
      </c>
      <c r="G2763" s="158" t="s">
        <v>52</v>
      </c>
      <c r="H2763" s="155"/>
      <c r="I2763" s="158">
        <v>1</v>
      </c>
      <c r="J2763" s="90" t="s">
        <v>54</v>
      </c>
      <c r="K2763" s="93" t="s">
        <v>55</v>
      </c>
      <c r="L2763" s="190">
        <v>44450</v>
      </c>
      <c r="M2763" s="190">
        <f>L2763</f>
        <v>44450</v>
      </c>
      <c r="N2763" s="190">
        <v>44432</v>
      </c>
      <c r="O2763" s="190">
        <v>44434</v>
      </c>
      <c r="P2763" s="211" t="s">
        <v>6110</v>
      </c>
      <c r="Q2763" s="157"/>
      <c r="R2763" s="90" t="s">
        <v>4691</v>
      </c>
      <c r="S2763" s="155"/>
      <c r="T2763" s="159" t="s">
        <v>75</v>
      </c>
      <c r="U2763" s="90"/>
      <c r="V2763" s="160"/>
    </row>
    <row r="2764" spans="1:22" s="175" customFormat="1" ht="66" hidden="1" customHeight="1" x14ac:dyDescent="0.25">
      <c r="A2764" s="113" t="s">
        <v>2757</v>
      </c>
      <c r="B2764" s="155" t="s">
        <v>2758</v>
      </c>
      <c r="C2764" s="155" t="s">
        <v>6111</v>
      </c>
      <c r="D2764" s="155" t="s">
        <v>6111</v>
      </c>
      <c r="E2764" s="157" t="s">
        <v>6112</v>
      </c>
      <c r="F2764" s="155" t="s">
        <v>320</v>
      </c>
      <c r="G2764" s="158" t="s">
        <v>52</v>
      </c>
      <c r="H2764" s="155"/>
      <c r="I2764" s="158">
        <v>1</v>
      </c>
      <c r="J2764" s="155" t="s">
        <v>54</v>
      </c>
      <c r="K2764" s="158" t="s">
        <v>55</v>
      </c>
      <c r="L2764" s="190">
        <v>44445</v>
      </c>
      <c r="M2764" s="190">
        <v>44469</v>
      </c>
      <c r="N2764" s="190">
        <v>44466</v>
      </c>
      <c r="O2764" s="190">
        <v>44469</v>
      </c>
      <c r="P2764" s="211" t="s">
        <v>6113</v>
      </c>
      <c r="Q2764" s="157"/>
      <c r="R2764" s="155" t="s">
        <v>6114</v>
      </c>
      <c r="S2764" s="155"/>
      <c r="T2764" s="159" t="s">
        <v>66</v>
      </c>
      <c r="U2764" s="155"/>
      <c r="V2764" s="160"/>
    </row>
    <row r="2765" spans="1:22" s="175" customFormat="1" ht="66" hidden="1" customHeight="1" x14ac:dyDescent="0.25">
      <c r="A2765" s="89" t="s">
        <v>1361</v>
      </c>
      <c r="B2765" s="155" t="s">
        <v>681</v>
      </c>
      <c r="C2765" s="155" t="s">
        <v>6087</v>
      </c>
      <c r="D2765" s="155" t="s">
        <v>6087</v>
      </c>
      <c r="E2765" s="92" t="s">
        <v>6088</v>
      </c>
      <c r="F2765" s="155" t="s">
        <v>1474</v>
      </c>
      <c r="G2765" s="158" t="s">
        <v>52</v>
      </c>
      <c r="H2765" s="155"/>
      <c r="I2765" s="158">
        <v>1</v>
      </c>
      <c r="J2765" s="155" t="s">
        <v>54</v>
      </c>
      <c r="K2765" s="158" t="s">
        <v>55</v>
      </c>
      <c r="L2765" s="190">
        <v>44420</v>
      </c>
      <c r="M2765" s="190">
        <v>44421</v>
      </c>
      <c r="N2765" s="190">
        <v>44420</v>
      </c>
      <c r="O2765" s="190">
        <v>44421</v>
      </c>
      <c r="P2765" s="211" t="s">
        <v>6115</v>
      </c>
      <c r="Q2765" s="157"/>
      <c r="R2765" s="155" t="s">
        <v>6116</v>
      </c>
      <c r="S2765" s="155"/>
      <c r="T2765" s="159" t="s">
        <v>75</v>
      </c>
      <c r="U2765" s="155"/>
      <c r="V2765" s="160"/>
    </row>
    <row r="2766" spans="1:22" s="175" customFormat="1" ht="66" hidden="1" customHeight="1" x14ac:dyDescent="0.25">
      <c r="A2766" s="113" t="s">
        <v>2757</v>
      </c>
      <c r="B2766" s="155" t="s">
        <v>2758</v>
      </c>
      <c r="C2766" s="155" t="s">
        <v>59</v>
      </c>
      <c r="D2766" s="155" t="s">
        <v>59</v>
      </c>
      <c r="E2766" s="157" t="s">
        <v>6117</v>
      </c>
      <c r="F2766" s="155" t="s">
        <v>6118</v>
      </c>
      <c r="G2766" s="158" t="s">
        <v>52</v>
      </c>
      <c r="H2766" s="155"/>
      <c r="I2766" s="158">
        <v>1</v>
      </c>
      <c r="J2766" s="155" t="s">
        <v>62</v>
      </c>
      <c r="K2766" s="158" t="s">
        <v>63</v>
      </c>
      <c r="L2766" s="190">
        <v>44421</v>
      </c>
      <c r="M2766" s="190">
        <v>44421</v>
      </c>
      <c r="N2766" s="190">
        <v>44421</v>
      </c>
      <c r="O2766" s="190">
        <v>44421</v>
      </c>
      <c r="P2766" s="211" t="s">
        <v>6119</v>
      </c>
      <c r="Q2766" s="157"/>
      <c r="R2766" s="155" t="s">
        <v>2883</v>
      </c>
      <c r="S2766" s="155"/>
      <c r="T2766" s="159" t="s">
        <v>75</v>
      </c>
      <c r="U2766" s="155"/>
      <c r="V2766" s="160"/>
    </row>
    <row r="2767" spans="1:22" s="175" customFormat="1" ht="66" hidden="1" customHeight="1" x14ac:dyDescent="0.25">
      <c r="A2767" s="113" t="s">
        <v>10007</v>
      </c>
      <c r="B2767" s="155" t="s">
        <v>2296</v>
      </c>
      <c r="C2767" s="155" t="s">
        <v>6120</v>
      </c>
      <c r="D2767" s="155" t="s">
        <v>6120</v>
      </c>
      <c r="E2767" s="157" t="s">
        <v>6121</v>
      </c>
      <c r="F2767" s="155" t="s">
        <v>6122</v>
      </c>
      <c r="G2767" s="158" t="s">
        <v>52</v>
      </c>
      <c r="H2767" s="155"/>
      <c r="I2767" s="158">
        <v>1</v>
      </c>
      <c r="J2767" s="155" t="s">
        <v>54</v>
      </c>
      <c r="K2767" s="158" t="s">
        <v>55</v>
      </c>
      <c r="L2767" s="190">
        <v>44431</v>
      </c>
      <c r="M2767" s="190">
        <v>44431</v>
      </c>
      <c r="N2767" s="190">
        <v>44439</v>
      </c>
      <c r="O2767" s="190">
        <v>44440</v>
      </c>
      <c r="P2767" s="211"/>
      <c r="Q2767" s="157"/>
      <c r="R2767" s="155" t="s">
        <v>81</v>
      </c>
      <c r="S2767" s="155"/>
      <c r="T2767" s="159"/>
      <c r="U2767" s="155" t="s">
        <v>6123</v>
      </c>
      <c r="V2767" s="160"/>
    </row>
    <row r="2768" spans="1:22" s="175" customFormat="1" ht="66" hidden="1" customHeight="1" x14ac:dyDescent="0.25">
      <c r="A2768" s="113" t="s">
        <v>2757</v>
      </c>
      <c r="B2768" s="155" t="s">
        <v>2758</v>
      </c>
      <c r="C2768" s="155" t="s">
        <v>6124</v>
      </c>
      <c r="D2768" s="155" t="s">
        <v>6124</v>
      </c>
      <c r="E2768" s="157" t="s">
        <v>6125</v>
      </c>
      <c r="F2768" s="155" t="s">
        <v>4609</v>
      </c>
      <c r="G2768" s="158" t="s">
        <v>52</v>
      </c>
      <c r="H2768" s="155"/>
      <c r="I2768" s="158">
        <v>1</v>
      </c>
      <c r="J2768" s="155" t="s">
        <v>54</v>
      </c>
      <c r="K2768" s="158" t="s">
        <v>55</v>
      </c>
      <c r="L2768" s="190">
        <v>44481</v>
      </c>
      <c r="M2768" s="190">
        <v>44481</v>
      </c>
      <c r="N2768" s="190">
        <v>44477</v>
      </c>
      <c r="O2768" s="190">
        <v>44481</v>
      </c>
      <c r="P2768" s="211" t="s">
        <v>6126</v>
      </c>
      <c r="Q2768" s="157"/>
      <c r="R2768" s="90" t="s">
        <v>2883</v>
      </c>
      <c r="S2768" s="155"/>
      <c r="T2768" s="159"/>
      <c r="U2768" s="90" t="s">
        <v>6027</v>
      </c>
      <c r="V2768" s="160"/>
    </row>
    <row r="2769" spans="1:22" s="175" customFormat="1" ht="66" hidden="1" customHeight="1" x14ac:dyDescent="0.25">
      <c r="A2769" s="113" t="s">
        <v>2757</v>
      </c>
      <c r="B2769" s="155" t="s">
        <v>2758</v>
      </c>
      <c r="C2769" s="155" t="s">
        <v>6127</v>
      </c>
      <c r="D2769" s="155" t="s">
        <v>6128</v>
      </c>
      <c r="E2769" s="157" t="s">
        <v>2768</v>
      </c>
      <c r="F2769" s="155" t="s">
        <v>2382</v>
      </c>
      <c r="G2769" s="158" t="s">
        <v>172</v>
      </c>
      <c r="H2769" s="155"/>
      <c r="I2769" s="158">
        <v>1</v>
      </c>
      <c r="J2769" s="155" t="s">
        <v>72</v>
      </c>
      <c r="K2769" s="158" t="s">
        <v>55</v>
      </c>
      <c r="L2769" s="114">
        <v>44466</v>
      </c>
      <c r="M2769" s="190">
        <v>44479</v>
      </c>
      <c r="N2769" s="190">
        <v>44467</v>
      </c>
      <c r="O2769" s="190">
        <v>44502</v>
      </c>
      <c r="P2769" s="211" t="s">
        <v>6129</v>
      </c>
      <c r="Q2769" s="157"/>
      <c r="R2769" s="155" t="s">
        <v>5977</v>
      </c>
      <c r="S2769" s="155"/>
      <c r="T2769" s="159" t="s">
        <v>66</v>
      </c>
      <c r="U2769" s="155"/>
      <c r="V2769" s="160"/>
    </row>
    <row r="2770" spans="1:22" s="175" customFormat="1" ht="66" hidden="1" customHeight="1" x14ac:dyDescent="0.25">
      <c r="A2770" s="113" t="s">
        <v>2757</v>
      </c>
      <c r="B2770" s="155" t="s">
        <v>2758</v>
      </c>
      <c r="C2770" s="155" t="s">
        <v>6127</v>
      </c>
      <c r="D2770" s="155" t="s">
        <v>6130</v>
      </c>
      <c r="E2770" s="157" t="s">
        <v>2768</v>
      </c>
      <c r="F2770" s="155" t="s">
        <v>2382</v>
      </c>
      <c r="G2770" s="158" t="s">
        <v>172</v>
      </c>
      <c r="H2770" s="155"/>
      <c r="I2770" s="158">
        <v>1</v>
      </c>
      <c r="J2770" s="155" t="s">
        <v>72</v>
      </c>
      <c r="K2770" s="158" t="s">
        <v>55</v>
      </c>
      <c r="L2770" s="190">
        <v>44531</v>
      </c>
      <c r="M2770" s="190">
        <f>EOMONTH(L2770,0)</f>
        <v>44561</v>
      </c>
      <c r="N2770" s="190">
        <v>44548</v>
      </c>
      <c r="O2770" s="190">
        <v>44553</v>
      </c>
      <c r="P2770" s="211" t="s">
        <v>6131</v>
      </c>
      <c r="Q2770" s="157"/>
      <c r="R2770" s="155" t="s">
        <v>6132</v>
      </c>
      <c r="S2770" s="155"/>
      <c r="T2770" s="159" t="s">
        <v>66</v>
      </c>
      <c r="U2770" s="155"/>
      <c r="V2770" s="160"/>
    </row>
    <row r="2771" spans="1:22" s="175" customFormat="1" ht="66" hidden="1" customHeight="1" x14ac:dyDescent="0.25">
      <c r="A2771" s="113" t="s">
        <v>2757</v>
      </c>
      <c r="B2771" s="155" t="s">
        <v>2758</v>
      </c>
      <c r="C2771" s="155" t="s">
        <v>6127</v>
      </c>
      <c r="D2771" s="155" t="s">
        <v>6133</v>
      </c>
      <c r="E2771" s="157" t="s">
        <v>2768</v>
      </c>
      <c r="F2771" s="155" t="s">
        <v>2382</v>
      </c>
      <c r="G2771" s="158" t="s">
        <v>172</v>
      </c>
      <c r="H2771" s="155"/>
      <c r="I2771" s="158">
        <v>1</v>
      </c>
      <c r="J2771" s="155" t="s">
        <v>72</v>
      </c>
      <c r="K2771" s="158" t="s">
        <v>55</v>
      </c>
      <c r="L2771" s="190">
        <v>44621</v>
      </c>
      <c r="M2771" s="190">
        <f>EOMONTH(L2771,0)</f>
        <v>44651</v>
      </c>
      <c r="N2771" s="190">
        <v>44629</v>
      </c>
      <c r="O2771" s="190">
        <v>44629</v>
      </c>
      <c r="P2771" s="211" t="s">
        <v>6134</v>
      </c>
      <c r="Q2771" s="157"/>
      <c r="R2771" s="155" t="s">
        <v>6135</v>
      </c>
      <c r="S2771" s="155"/>
      <c r="T2771" s="159" t="s">
        <v>75</v>
      </c>
      <c r="U2771" s="155"/>
      <c r="V2771" s="160"/>
    </row>
    <row r="2772" spans="1:22" s="175" customFormat="1" ht="66" hidden="1" customHeight="1" x14ac:dyDescent="0.25">
      <c r="A2772" s="113" t="s">
        <v>2757</v>
      </c>
      <c r="B2772" s="155" t="s">
        <v>2758</v>
      </c>
      <c r="C2772" s="155" t="s">
        <v>6127</v>
      </c>
      <c r="D2772" s="155" t="s">
        <v>6136</v>
      </c>
      <c r="E2772" s="157" t="s">
        <v>2768</v>
      </c>
      <c r="F2772" s="155" t="s">
        <v>2382</v>
      </c>
      <c r="G2772" s="158" t="s">
        <v>172</v>
      </c>
      <c r="H2772" s="155"/>
      <c r="I2772" s="158">
        <v>1</v>
      </c>
      <c r="J2772" s="155" t="s">
        <v>72</v>
      </c>
      <c r="K2772" s="158" t="s">
        <v>55</v>
      </c>
      <c r="L2772" s="190">
        <v>44713</v>
      </c>
      <c r="M2772" s="190">
        <f>EOMONTH(L2772,0)</f>
        <v>44742</v>
      </c>
      <c r="N2772" s="190">
        <v>44719</v>
      </c>
      <c r="O2772" s="190">
        <v>44721</v>
      </c>
      <c r="P2772" s="211" t="s">
        <v>6137</v>
      </c>
      <c r="Q2772" s="157"/>
      <c r="R2772" s="155" t="s">
        <v>3990</v>
      </c>
      <c r="S2772" s="155"/>
      <c r="T2772" s="159" t="s">
        <v>75</v>
      </c>
      <c r="U2772" s="155"/>
      <c r="V2772" s="160"/>
    </row>
    <row r="2773" spans="1:22" s="175" customFormat="1" ht="66" hidden="1" customHeight="1" x14ac:dyDescent="0.25">
      <c r="A2773" s="113" t="s">
        <v>2757</v>
      </c>
      <c r="B2773" s="155" t="s">
        <v>2758</v>
      </c>
      <c r="C2773" s="155" t="s">
        <v>6138</v>
      </c>
      <c r="D2773" s="155" t="s">
        <v>6139</v>
      </c>
      <c r="E2773" s="157" t="s">
        <v>605</v>
      </c>
      <c r="F2773" s="155" t="s">
        <v>1999</v>
      </c>
      <c r="G2773" s="158" t="s">
        <v>2369</v>
      </c>
      <c r="H2773" s="155"/>
      <c r="I2773" s="158">
        <v>1</v>
      </c>
      <c r="J2773" s="155" t="s">
        <v>72</v>
      </c>
      <c r="K2773" s="158" t="s">
        <v>55</v>
      </c>
      <c r="L2773" s="114">
        <v>44466</v>
      </c>
      <c r="M2773" s="190">
        <v>44479</v>
      </c>
      <c r="N2773" s="190">
        <v>44499</v>
      </c>
      <c r="O2773" s="190">
        <v>44500</v>
      </c>
      <c r="P2773" s="211" t="s">
        <v>5007</v>
      </c>
      <c r="Q2773" s="157"/>
      <c r="R2773" s="155" t="s">
        <v>5246</v>
      </c>
      <c r="S2773" s="155"/>
      <c r="T2773" s="159" t="s">
        <v>66</v>
      </c>
      <c r="U2773" s="155"/>
      <c r="V2773" s="160"/>
    </row>
    <row r="2774" spans="1:22" s="175" customFormat="1" ht="66" hidden="1" customHeight="1" x14ac:dyDescent="0.25">
      <c r="A2774" s="113" t="s">
        <v>2757</v>
      </c>
      <c r="B2774" s="155" t="s">
        <v>2758</v>
      </c>
      <c r="C2774" s="155" t="s">
        <v>6138</v>
      </c>
      <c r="D2774" s="155" t="s">
        <v>6140</v>
      </c>
      <c r="E2774" s="157" t="s">
        <v>605</v>
      </c>
      <c r="F2774" s="155" t="s">
        <v>1999</v>
      </c>
      <c r="G2774" s="158" t="s">
        <v>2369</v>
      </c>
      <c r="H2774" s="155"/>
      <c r="I2774" s="158">
        <v>1</v>
      </c>
      <c r="J2774" s="155" t="s">
        <v>72</v>
      </c>
      <c r="K2774" s="158" t="s">
        <v>55</v>
      </c>
      <c r="L2774" s="190">
        <v>44621</v>
      </c>
      <c r="M2774" s="190">
        <f>EOMONTH(L2774,0)</f>
        <v>44651</v>
      </c>
      <c r="N2774" s="190">
        <v>44629</v>
      </c>
      <c r="O2774" s="190">
        <v>44629</v>
      </c>
      <c r="P2774" s="211" t="s">
        <v>6141</v>
      </c>
      <c r="Q2774" s="157"/>
      <c r="R2774" s="155" t="s">
        <v>6135</v>
      </c>
      <c r="S2774" s="155"/>
      <c r="T2774" s="159" t="s">
        <v>75</v>
      </c>
      <c r="U2774" s="155"/>
      <c r="V2774" s="160"/>
    </row>
    <row r="2775" spans="1:22" s="175" customFormat="1" ht="66" hidden="1" customHeight="1" x14ac:dyDescent="0.25">
      <c r="A2775" s="113" t="s">
        <v>2757</v>
      </c>
      <c r="B2775" s="155" t="s">
        <v>2758</v>
      </c>
      <c r="C2775" s="155" t="s">
        <v>6138</v>
      </c>
      <c r="D2775" s="155" t="s">
        <v>6142</v>
      </c>
      <c r="E2775" s="157" t="s">
        <v>605</v>
      </c>
      <c r="F2775" s="155" t="s">
        <v>1999</v>
      </c>
      <c r="G2775" s="158" t="s">
        <v>2369</v>
      </c>
      <c r="H2775" s="155"/>
      <c r="I2775" s="158">
        <v>1</v>
      </c>
      <c r="J2775" s="155" t="s">
        <v>72</v>
      </c>
      <c r="K2775" s="158" t="s">
        <v>55</v>
      </c>
      <c r="L2775" s="190">
        <v>44713</v>
      </c>
      <c r="M2775" s="190">
        <f>EOMONTH(L2775,0)</f>
        <v>44742</v>
      </c>
      <c r="N2775" s="190">
        <v>44729</v>
      </c>
      <c r="O2775" s="190">
        <v>44730</v>
      </c>
      <c r="P2775" s="211" t="s">
        <v>6143</v>
      </c>
      <c r="Q2775" s="157"/>
      <c r="R2775" s="155" t="s">
        <v>6144</v>
      </c>
      <c r="S2775" s="155"/>
      <c r="T2775" s="159" t="s">
        <v>75</v>
      </c>
      <c r="U2775" s="155"/>
      <c r="V2775" s="160"/>
    </row>
    <row r="2776" spans="1:22" s="175" customFormat="1" ht="66" hidden="1" customHeight="1" x14ac:dyDescent="0.25">
      <c r="A2776" s="113" t="s">
        <v>2757</v>
      </c>
      <c r="B2776" s="155" t="s">
        <v>2758</v>
      </c>
      <c r="C2776" s="155" t="s">
        <v>6138</v>
      </c>
      <c r="D2776" s="155" t="s">
        <v>6145</v>
      </c>
      <c r="E2776" s="157" t="s">
        <v>605</v>
      </c>
      <c r="F2776" s="155" t="s">
        <v>502</v>
      </c>
      <c r="G2776" s="158" t="s">
        <v>75</v>
      </c>
      <c r="H2776" s="155"/>
      <c r="I2776" s="158">
        <v>1</v>
      </c>
      <c r="J2776" s="155" t="s">
        <v>72</v>
      </c>
      <c r="K2776" s="158" t="s">
        <v>55</v>
      </c>
      <c r="L2776" s="114">
        <v>44466</v>
      </c>
      <c r="M2776" s="190">
        <v>44479</v>
      </c>
      <c r="N2776" s="190">
        <v>44480</v>
      </c>
      <c r="O2776" s="190">
        <v>44482</v>
      </c>
      <c r="P2776" s="211" t="s">
        <v>6146</v>
      </c>
      <c r="Q2776" s="157"/>
      <c r="R2776" s="155" t="s">
        <v>5494</v>
      </c>
      <c r="S2776" s="155"/>
      <c r="T2776" s="159" t="s">
        <v>66</v>
      </c>
      <c r="U2776" s="155"/>
      <c r="V2776" s="160"/>
    </row>
    <row r="2777" spans="1:22" s="175" customFormat="1" ht="66" hidden="1" customHeight="1" x14ac:dyDescent="0.25">
      <c r="A2777" s="113" t="s">
        <v>2757</v>
      </c>
      <c r="B2777" s="155" t="s">
        <v>2758</v>
      </c>
      <c r="C2777" s="155" t="s">
        <v>6138</v>
      </c>
      <c r="D2777" s="155" t="s">
        <v>6147</v>
      </c>
      <c r="E2777" s="157" t="s">
        <v>605</v>
      </c>
      <c r="F2777" s="155" t="s">
        <v>502</v>
      </c>
      <c r="G2777" s="158" t="s">
        <v>168</v>
      </c>
      <c r="H2777" s="155"/>
      <c r="I2777" s="158">
        <v>1</v>
      </c>
      <c r="J2777" s="155" t="s">
        <v>72</v>
      </c>
      <c r="K2777" s="158" t="s">
        <v>55</v>
      </c>
      <c r="L2777" s="190">
        <v>44621</v>
      </c>
      <c r="M2777" s="190">
        <f>EOMONTH(L2777,0)</f>
        <v>44651</v>
      </c>
      <c r="N2777" s="190">
        <v>44629</v>
      </c>
      <c r="O2777" s="190">
        <v>44645</v>
      </c>
      <c r="P2777" s="211" t="s">
        <v>5007</v>
      </c>
      <c r="Q2777" s="157"/>
      <c r="R2777" s="155" t="s">
        <v>6148</v>
      </c>
      <c r="S2777" s="155"/>
      <c r="T2777" s="159" t="s">
        <v>75</v>
      </c>
      <c r="U2777" s="155"/>
      <c r="V2777" s="160"/>
    </row>
    <row r="2778" spans="1:22" s="175" customFormat="1" ht="66" hidden="1" customHeight="1" x14ac:dyDescent="0.25">
      <c r="A2778" s="113" t="s">
        <v>2757</v>
      </c>
      <c r="B2778" s="155" t="s">
        <v>2758</v>
      </c>
      <c r="C2778" s="155" t="s">
        <v>6138</v>
      </c>
      <c r="D2778" s="155" t="s">
        <v>6149</v>
      </c>
      <c r="E2778" s="157" t="s">
        <v>605</v>
      </c>
      <c r="F2778" s="155" t="s">
        <v>334</v>
      </c>
      <c r="G2778" s="158" t="s">
        <v>168</v>
      </c>
      <c r="H2778" s="155"/>
      <c r="I2778" s="158">
        <v>1</v>
      </c>
      <c r="J2778" s="155" t="s">
        <v>72</v>
      </c>
      <c r="K2778" s="158" t="s">
        <v>55</v>
      </c>
      <c r="L2778" s="114">
        <v>44531</v>
      </c>
      <c r="M2778" s="190">
        <v>44591</v>
      </c>
      <c r="N2778" s="190">
        <v>44569</v>
      </c>
      <c r="O2778" s="190">
        <v>44571</v>
      </c>
      <c r="P2778" s="211" t="s">
        <v>6150</v>
      </c>
      <c r="Q2778" s="157"/>
      <c r="R2778" s="155" t="s">
        <v>6151</v>
      </c>
      <c r="S2778" s="155"/>
      <c r="T2778" s="159" t="s">
        <v>66</v>
      </c>
      <c r="U2778" s="155"/>
      <c r="V2778" s="160"/>
    </row>
    <row r="2779" spans="1:22" s="175" customFormat="1" ht="66" hidden="1" customHeight="1" x14ac:dyDescent="0.25">
      <c r="A2779" s="113" t="s">
        <v>2757</v>
      </c>
      <c r="B2779" s="155" t="s">
        <v>2758</v>
      </c>
      <c r="C2779" s="155" t="s">
        <v>6138</v>
      </c>
      <c r="D2779" s="155" t="s">
        <v>6152</v>
      </c>
      <c r="E2779" s="157" t="s">
        <v>605</v>
      </c>
      <c r="F2779" s="155" t="s">
        <v>334</v>
      </c>
      <c r="G2779" s="158" t="s">
        <v>2369</v>
      </c>
      <c r="H2779" s="155"/>
      <c r="I2779" s="158">
        <v>1</v>
      </c>
      <c r="J2779" s="155" t="s">
        <v>72</v>
      </c>
      <c r="K2779" s="158" t="s">
        <v>55</v>
      </c>
      <c r="L2779" s="190">
        <v>44621</v>
      </c>
      <c r="M2779" s="190">
        <f>EOMONTH(L2779,0)</f>
        <v>44651</v>
      </c>
      <c r="N2779" s="190">
        <v>44631</v>
      </c>
      <c r="O2779" s="190">
        <v>44632</v>
      </c>
      <c r="P2779" s="211" t="s">
        <v>6153</v>
      </c>
      <c r="Q2779" s="157"/>
      <c r="R2779" s="155" t="s">
        <v>6154</v>
      </c>
      <c r="S2779" s="155"/>
      <c r="T2779" s="159" t="s">
        <v>75</v>
      </c>
      <c r="U2779" s="155"/>
      <c r="V2779" s="160"/>
    </row>
    <row r="2780" spans="1:22" s="175" customFormat="1" ht="66" hidden="1" customHeight="1" x14ac:dyDescent="0.25">
      <c r="A2780" s="113" t="s">
        <v>2757</v>
      </c>
      <c r="B2780" s="155" t="s">
        <v>2758</v>
      </c>
      <c r="C2780" s="155" t="s">
        <v>6138</v>
      </c>
      <c r="D2780" s="155" t="s">
        <v>6155</v>
      </c>
      <c r="E2780" s="157" t="s">
        <v>605</v>
      </c>
      <c r="F2780" s="155" t="s">
        <v>334</v>
      </c>
      <c r="G2780" s="158" t="s">
        <v>2369</v>
      </c>
      <c r="H2780" s="155"/>
      <c r="I2780" s="158">
        <v>1</v>
      </c>
      <c r="J2780" s="155" t="s">
        <v>72</v>
      </c>
      <c r="K2780" s="158" t="s">
        <v>55</v>
      </c>
      <c r="L2780" s="190">
        <v>44713</v>
      </c>
      <c r="M2780" s="190">
        <f>EOMONTH(L2780,0)</f>
        <v>44742</v>
      </c>
      <c r="N2780" s="190">
        <v>44730</v>
      </c>
      <c r="O2780" s="190">
        <v>44732</v>
      </c>
      <c r="P2780" s="211" t="s">
        <v>6156</v>
      </c>
      <c r="Q2780" s="157"/>
      <c r="R2780" s="155" t="s">
        <v>6157</v>
      </c>
      <c r="S2780" s="155"/>
      <c r="T2780" s="159" t="s">
        <v>75</v>
      </c>
      <c r="U2780" s="155"/>
      <c r="V2780" s="160"/>
    </row>
    <row r="2781" spans="1:22" s="175" customFormat="1" ht="66" hidden="1" customHeight="1" x14ac:dyDescent="0.25">
      <c r="A2781" s="113" t="s">
        <v>2757</v>
      </c>
      <c r="B2781" s="155" t="s">
        <v>2758</v>
      </c>
      <c r="C2781" s="155" t="s">
        <v>6138</v>
      </c>
      <c r="D2781" s="155" t="s">
        <v>6158</v>
      </c>
      <c r="E2781" s="157" t="s">
        <v>605</v>
      </c>
      <c r="F2781" s="90" t="s">
        <v>2830</v>
      </c>
      <c r="G2781" s="158" t="s">
        <v>75</v>
      </c>
      <c r="H2781" s="155"/>
      <c r="I2781" s="158">
        <v>1</v>
      </c>
      <c r="J2781" s="155" t="s">
        <v>72</v>
      </c>
      <c r="K2781" s="158" t="s">
        <v>55</v>
      </c>
      <c r="L2781" s="114">
        <v>44466</v>
      </c>
      <c r="M2781" s="190">
        <v>44479</v>
      </c>
      <c r="N2781" s="190">
        <v>44467</v>
      </c>
      <c r="O2781" s="190">
        <v>44481</v>
      </c>
      <c r="P2781" s="211" t="s">
        <v>6159</v>
      </c>
      <c r="Q2781" s="157"/>
      <c r="R2781" s="155" t="s">
        <v>6160</v>
      </c>
      <c r="S2781" s="155"/>
      <c r="T2781" s="159" t="s">
        <v>66</v>
      </c>
      <c r="U2781" s="155"/>
      <c r="V2781" s="160"/>
    </row>
    <row r="2782" spans="1:22" s="175" customFormat="1" ht="66" hidden="1" customHeight="1" x14ac:dyDescent="0.25">
      <c r="A2782" s="113" t="s">
        <v>2757</v>
      </c>
      <c r="B2782" s="155" t="s">
        <v>2758</v>
      </c>
      <c r="C2782" s="155" t="s">
        <v>6138</v>
      </c>
      <c r="D2782" s="155" t="s">
        <v>6161</v>
      </c>
      <c r="E2782" s="157" t="s">
        <v>605</v>
      </c>
      <c r="F2782" s="90" t="s">
        <v>2830</v>
      </c>
      <c r="G2782" s="158" t="s">
        <v>75</v>
      </c>
      <c r="H2782" s="155"/>
      <c r="I2782" s="158">
        <v>1</v>
      </c>
      <c r="J2782" s="155" t="s">
        <v>72</v>
      </c>
      <c r="K2782" s="158" t="s">
        <v>55</v>
      </c>
      <c r="L2782" s="190">
        <v>44621</v>
      </c>
      <c r="M2782" s="190">
        <f>EOMONTH(L2782,0)</f>
        <v>44651</v>
      </c>
      <c r="N2782" s="190">
        <v>44629</v>
      </c>
      <c r="O2782" s="190">
        <v>44629</v>
      </c>
      <c r="P2782" s="211" t="s">
        <v>6162</v>
      </c>
      <c r="Q2782" s="157"/>
      <c r="R2782" s="155" t="s">
        <v>6163</v>
      </c>
      <c r="S2782" s="155"/>
      <c r="T2782" s="159" t="s">
        <v>75</v>
      </c>
      <c r="U2782" s="155"/>
      <c r="V2782" s="160"/>
    </row>
    <row r="2783" spans="1:22" s="175" customFormat="1" ht="66" hidden="1" customHeight="1" x14ac:dyDescent="0.25">
      <c r="A2783" s="113" t="s">
        <v>2757</v>
      </c>
      <c r="B2783" s="155" t="s">
        <v>2758</v>
      </c>
      <c r="C2783" s="155" t="s">
        <v>6138</v>
      </c>
      <c r="D2783" s="155" t="s">
        <v>6164</v>
      </c>
      <c r="E2783" s="157" t="s">
        <v>605</v>
      </c>
      <c r="F2783" s="90" t="s">
        <v>1036</v>
      </c>
      <c r="G2783" s="158" t="s">
        <v>75</v>
      </c>
      <c r="H2783" s="155"/>
      <c r="I2783" s="158">
        <v>1</v>
      </c>
      <c r="J2783" s="155" t="s">
        <v>72</v>
      </c>
      <c r="K2783" s="158" t="s">
        <v>55</v>
      </c>
      <c r="L2783" s="114">
        <v>44466</v>
      </c>
      <c r="M2783" s="190">
        <v>44479</v>
      </c>
      <c r="N2783" s="190">
        <v>44467</v>
      </c>
      <c r="O2783" s="190">
        <v>44481</v>
      </c>
      <c r="P2783" s="211" t="s">
        <v>6165</v>
      </c>
      <c r="Q2783" s="157"/>
      <c r="R2783" s="155" t="s">
        <v>6160</v>
      </c>
      <c r="S2783" s="155"/>
      <c r="T2783" s="159" t="s">
        <v>66</v>
      </c>
      <c r="U2783" s="155"/>
      <c r="V2783" s="160"/>
    </row>
    <row r="2784" spans="1:22" s="175" customFormat="1" ht="66" hidden="1" customHeight="1" x14ac:dyDescent="0.25">
      <c r="A2784" s="113" t="s">
        <v>2757</v>
      </c>
      <c r="B2784" s="155" t="s">
        <v>2758</v>
      </c>
      <c r="C2784" s="155" t="s">
        <v>6138</v>
      </c>
      <c r="D2784" s="155" t="s">
        <v>6166</v>
      </c>
      <c r="E2784" s="157" t="s">
        <v>605</v>
      </c>
      <c r="F2784" s="90" t="s">
        <v>1036</v>
      </c>
      <c r="G2784" s="158" t="s">
        <v>75</v>
      </c>
      <c r="H2784" s="155"/>
      <c r="I2784" s="158">
        <v>1</v>
      </c>
      <c r="J2784" s="155" t="s">
        <v>72</v>
      </c>
      <c r="K2784" s="158" t="s">
        <v>55</v>
      </c>
      <c r="L2784" s="190">
        <v>44621</v>
      </c>
      <c r="M2784" s="190">
        <f>EOMONTH(L2784,0)</f>
        <v>44651</v>
      </c>
      <c r="N2784" s="190">
        <v>44629</v>
      </c>
      <c r="O2784" s="190">
        <v>44629</v>
      </c>
      <c r="P2784" s="211" t="s">
        <v>6167</v>
      </c>
      <c r="Q2784" s="157"/>
      <c r="R2784" s="155" t="s">
        <v>6163</v>
      </c>
      <c r="S2784" s="155"/>
      <c r="T2784" s="159" t="s">
        <v>75</v>
      </c>
      <c r="U2784" s="155"/>
      <c r="V2784" s="160"/>
    </row>
    <row r="2785" spans="1:22" s="175" customFormat="1" ht="66" hidden="1" customHeight="1" x14ac:dyDescent="0.25">
      <c r="A2785" s="113" t="s">
        <v>2757</v>
      </c>
      <c r="B2785" s="155" t="s">
        <v>2758</v>
      </c>
      <c r="C2785" s="155" t="s">
        <v>6138</v>
      </c>
      <c r="D2785" s="155" t="s">
        <v>6168</v>
      </c>
      <c r="E2785" s="157" t="s">
        <v>605</v>
      </c>
      <c r="F2785" s="155" t="s">
        <v>1952</v>
      </c>
      <c r="G2785" s="158" t="s">
        <v>172</v>
      </c>
      <c r="H2785" s="155"/>
      <c r="I2785" s="158">
        <v>1</v>
      </c>
      <c r="J2785" s="155" t="s">
        <v>72</v>
      </c>
      <c r="K2785" s="158" t="s">
        <v>55</v>
      </c>
      <c r="L2785" s="114">
        <v>44466</v>
      </c>
      <c r="M2785" s="190">
        <v>44479</v>
      </c>
      <c r="N2785" s="190">
        <v>44473</v>
      </c>
      <c r="O2785" s="190">
        <v>44481</v>
      </c>
      <c r="P2785" s="211" t="s">
        <v>6169</v>
      </c>
      <c r="Q2785" s="157"/>
      <c r="R2785" s="155" t="s">
        <v>5867</v>
      </c>
      <c r="S2785" s="155"/>
      <c r="T2785" s="159" t="s">
        <v>66</v>
      </c>
      <c r="U2785" s="155"/>
      <c r="V2785" s="160"/>
    </row>
    <row r="2786" spans="1:22" s="175" customFormat="1" ht="66" hidden="1" customHeight="1" x14ac:dyDescent="0.25">
      <c r="A2786" s="113" t="s">
        <v>2757</v>
      </c>
      <c r="B2786" s="155" t="s">
        <v>2758</v>
      </c>
      <c r="C2786" s="155" t="s">
        <v>6138</v>
      </c>
      <c r="D2786" s="155" t="s">
        <v>6170</v>
      </c>
      <c r="E2786" s="157" t="s">
        <v>605</v>
      </c>
      <c r="F2786" s="155" t="s">
        <v>1952</v>
      </c>
      <c r="G2786" s="158" t="s">
        <v>172</v>
      </c>
      <c r="H2786" s="155"/>
      <c r="I2786" s="158">
        <v>1</v>
      </c>
      <c r="J2786" s="155" t="s">
        <v>72</v>
      </c>
      <c r="K2786" s="158" t="s">
        <v>55</v>
      </c>
      <c r="L2786" s="190">
        <v>44531</v>
      </c>
      <c r="M2786" s="190">
        <v>44591</v>
      </c>
      <c r="N2786" s="190">
        <v>44560</v>
      </c>
      <c r="O2786" s="190">
        <v>44573</v>
      </c>
      <c r="P2786" s="211" t="s">
        <v>2806</v>
      </c>
      <c r="Q2786" s="157"/>
      <c r="R2786" s="155" t="s">
        <v>6171</v>
      </c>
      <c r="S2786" s="155"/>
      <c r="T2786" s="159" t="s">
        <v>66</v>
      </c>
      <c r="U2786" s="155"/>
      <c r="V2786" s="160"/>
    </row>
    <row r="2787" spans="1:22" s="175" customFormat="1" ht="66" hidden="1" customHeight="1" x14ac:dyDescent="0.25">
      <c r="A2787" s="113" t="s">
        <v>2757</v>
      </c>
      <c r="B2787" s="155" t="s">
        <v>2758</v>
      </c>
      <c r="C2787" s="155" t="s">
        <v>6138</v>
      </c>
      <c r="D2787" s="155" t="s">
        <v>6172</v>
      </c>
      <c r="E2787" s="157" t="s">
        <v>605</v>
      </c>
      <c r="F2787" s="155" t="s">
        <v>1952</v>
      </c>
      <c r="G2787" s="158" t="s">
        <v>172</v>
      </c>
      <c r="H2787" s="155"/>
      <c r="I2787" s="158">
        <v>1</v>
      </c>
      <c r="J2787" s="155" t="s">
        <v>72</v>
      </c>
      <c r="K2787" s="158" t="s">
        <v>55</v>
      </c>
      <c r="L2787" s="190">
        <v>44621</v>
      </c>
      <c r="M2787" s="190">
        <f>EOMONTH(L2787,0)</f>
        <v>44651</v>
      </c>
      <c r="N2787" s="190">
        <v>44638</v>
      </c>
      <c r="O2787" s="190">
        <v>44648</v>
      </c>
      <c r="P2787" s="211" t="s">
        <v>2806</v>
      </c>
      <c r="Q2787" s="157"/>
      <c r="R2787" s="155" t="s">
        <v>6173</v>
      </c>
      <c r="S2787" s="155"/>
      <c r="T2787" s="159" t="s">
        <v>66</v>
      </c>
      <c r="U2787" s="155"/>
      <c r="V2787" s="160"/>
    </row>
    <row r="2788" spans="1:22" s="175" customFormat="1" ht="66" hidden="1" customHeight="1" x14ac:dyDescent="0.25">
      <c r="A2788" s="113" t="s">
        <v>2757</v>
      </c>
      <c r="B2788" s="155" t="s">
        <v>2758</v>
      </c>
      <c r="C2788" s="155" t="s">
        <v>6138</v>
      </c>
      <c r="D2788" s="155" t="s">
        <v>6174</v>
      </c>
      <c r="E2788" s="157" t="s">
        <v>605</v>
      </c>
      <c r="F2788" s="155" t="s">
        <v>1952</v>
      </c>
      <c r="G2788" s="158" t="s">
        <v>172</v>
      </c>
      <c r="H2788" s="155"/>
      <c r="I2788" s="158">
        <v>1</v>
      </c>
      <c r="J2788" s="155" t="s">
        <v>72</v>
      </c>
      <c r="K2788" s="158" t="s">
        <v>55</v>
      </c>
      <c r="L2788" s="190">
        <v>44713</v>
      </c>
      <c r="M2788" s="190">
        <f>EOMONTH(L2788,0)</f>
        <v>44742</v>
      </c>
      <c r="N2788" s="190">
        <v>44728</v>
      </c>
      <c r="O2788" s="190">
        <v>44729</v>
      </c>
      <c r="P2788" s="211" t="s">
        <v>2806</v>
      </c>
      <c r="Q2788" s="157"/>
      <c r="R2788" s="155" t="s">
        <v>6175</v>
      </c>
      <c r="S2788" s="155"/>
      <c r="T2788" s="159" t="s">
        <v>75</v>
      </c>
      <c r="U2788" s="155"/>
      <c r="V2788" s="160"/>
    </row>
    <row r="2789" spans="1:22" s="175" customFormat="1" ht="66" hidden="1" customHeight="1" x14ac:dyDescent="0.25">
      <c r="A2789" s="113" t="s">
        <v>2757</v>
      </c>
      <c r="B2789" s="155" t="s">
        <v>2758</v>
      </c>
      <c r="C2789" s="155" t="s">
        <v>6138</v>
      </c>
      <c r="D2789" s="155" t="s">
        <v>6176</v>
      </c>
      <c r="E2789" s="157" t="s">
        <v>605</v>
      </c>
      <c r="F2789" s="155" t="s">
        <v>2780</v>
      </c>
      <c r="G2789" s="158" t="s">
        <v>172</v>
      </c>
      <c r="H2789" s="155"/>
      <c r="I2789" s="158">
        <v>1</v>
      </c>
      <c r="J2789" s="155" t="s">
        <v>72</v>
      </c>
      <c r="K2789" s="158" t="s">
        <v>55</v>
      </c>
      <c r="L2789" s="114">
        <v>44466</v>
      </c>
      <c r="M2789" s="190">
        <v>44479</v>
      </c>
      <c r="N2789" s="190">
        <v>44473</v>
      </c>
      <c r="O2789" s="190">
        <v>44481</v>
      </c>
      <c r="P2789" s="211" t="s">
        <v>6177</v>
      </c>
      <c r="Q2789" s="157"/>
      <c r="R2789" s="155" t="s">
        <v>5494</v>
      </c>
      <c r="S2789" s="155"/>
      <c r="T2789" s="159" t="s">
        <v>66</v>
      </c>
      <c r="U2789" s="155"/>
      <c r="V2789" s="160"/>
    </row>
    <row r="2790" spans="1:22" s="175" customFormat="1" ht="66" hidden="1" customHeight="1" x14ac:dyDescent="0.25">
      <c r="A2790" s="113" t="s">
        <v>2757</v>
      </c>
      <c r="B2790" s="155" t="s">
        <v>2758</v>
      </c>
      <c r="C2790" s="155" t="s">
        <v>6138</v>
      </c>
      <c r="D2790" s="155" t="s">
        <v>6178</v>
      </c>
      <c r="E2790" s="157" t="s">
        <v>605</v>
      </c>
      <c r="F2790" s="155" t="s">
        <v>2780</v>
      </c>
      <c r="G2790" s="158" t="s">
        <v>172</v>
      </c>
      <c r="H2790" s="155"/>
      <c r="I2790" s="158">
        <v>1</v>
      </c>
      <c r="J2790" s="155" t="s">
        <v>72</v>
      </c>
      <c r="K2790" s="158" t="s">
        <v>55</v>
      </c>
      <c r="L2790" s="190">
        <v>44531</v>
      </c>
      <c r="M2790" s="190">
        <v>44591</v>
      </c>
      <c r="N2790" s="190">
        <v>44560</v>
      </c>
      <c r="O2790" s="190">
        <v>44573</v>
      </c>
      <c r="P2790" s="211" t="s">
        <v>6179</v>
      </c>
      <c r="Q2790" s="157"/>
      <c r="R2790" s="155" t="s">
        <v>5486</v>
      </c>
      <c r="S2790" s="155"/>
      <c r="T2790" s="159" t="s">
        <v>66</v>
      </c>
      <c r="U2790" s="155"/>
      <c r="V2790" s="160"/>
    </row>
    <row r="2791" spans="1:22" s="175" customFormat="1" ht="66" hidden="1" customHeight="1" x14ac:dyDescent="0.25">
      <c r="A2791" s="113" t="s">
        <v>2757</v>
      </c>
      <c r="B2791" s="155" t="s">
        <v>2758</v>
      </c>
      <c r="C2791" s="155" t="s">
        <v>6138</v>
      </c>
      <c r="D2791" s="155" t="s">
        <v>6180</v>
      </c>
      <c r="E2791" s="157" t="s">
        <v>605</v>
      </c>
      <c r="F2791" s="155" t="s">
        <v>2780</v>
      </c>
      <c r="G2791" s="158" t="s">
        <v>172</v>
      </c>
      <c r="H2791" s="155"/>
      <c r="I2791" s="158">
        <v>1</v>
      </c>
      <c r="J2791" s="155" t="s">
        <v>72</v>
      </c>
      <c r="K2791" s="158" t="s">
        <v>55</v>
      </c>
      <c r="L2791" s="190">
        <v>44621</v>
      </c>
      <c r="M2791" s="190">
        <f>EOMONTH(L2791,0)</f>
        <v>44651</v>
      </c>
      <c r="N2791" s="190">
        <v>44638</v>
      </c>
      <c r="O2791" s="190">
        <v>44648</v>
      </c>
      <c r="P2791" s="211" t="s">
        <v>6179</v>
      </c>
      <c r="Q2791" s="157"/>
      <c r="R2791" s="155" t="s">
        <v>6181</v>
      </c>
      <c r="S2791" s="155"/>
      <c r="T2791" s="159" t="s">
        <v>66</v>
      </c>
      <c r="U2791" s="155"/>
      <c r="V2791" s="160"/>
    </row>
    <row r="2792" spans="1:22" s="175" customFormat="1" ht="66" hidden="1" customHeight="1" x14ac:dyDescent="0.25">
      <c r="A2792" s="113" t="s">
        <v>2757</v>
      </c>
      <c r="B2792" s="155" t="s">
        <v>2758</v>
      </c>
      <c r="C2792" s="155" t="s">
        <v>6138</v>
      </c>
      <c r="D2792" s="155" t="s">
        <v>6182</v>
      </c>
      <c r="E2792" s="157" t="s">
        <v>605</v>
      </c>
      <c r="F2792" s="155" t="s">
        <v>2780</v>
      </c>
      <c r="G2792" s="158" t="s">
        <v>172</v>
      </c>
      <c r="H2792" s="155"/>
      <c r="I2792" s="158">
        <v>1</v>
      </c>
      <c r="J2792" s="155" t="s">
        <v>72</v>
      </c>
      <c r="K2792" s="158" t="s">
        <v>55</v>
      </c>
      <c r="L2792" s="190">
        <v>44713</v>
      </c>
      <c r="M2792" s="190">
        <f>EOMONTH(L2792,0)</f>
        <v>44742</v>
      </c>
      <c r="N2792" s="190">
        <v>44728</v>
      </c>
      <c r="O2792" s="190">
        <v>44729</v>
      </c>
      <c r="P2792" s="211" t="s">
        <v>6179</v>
      </c>
      <c r="Q2792" s="157"/>
      <c r="R2792" s="155" t="s">
        <v>6183</v>
      </c>
      <c r="S2792" s="155"/>
      <c r="T2792" s="159" t="s">
        <v>75</v>
      </c>
      <c r="U2792" s="155"/>
      <c r="V2792" s="160"/>
    </row>
    <row r="2793" spans="1:22" s="175" customFormat="1" ht="66" hidden="1" customHeight="1" x14ac:dyDescent="0.25">
      <c r="A2793" s="113" t="s">
        <v>2757</v>
      </c>
      <c r="B2793" s="155" t="s">
        <v>2758</v>
      </c>
      <c r="C2793" s="155" t="s">
        <v>6138</v>
      </c>
      <c r="D2793" s="155" t="s">
        <v>6184</v>
      </c>
      <c r="E2793" s="157" t="s">
        <v>605</v>
      </c>
      <c r="F2793" s="155" t="s">
        <v>2026</v>
      </c>
      <c r="G2793" s="158" t="s">
        <v>172</v>
      </c>
      <c r="H2793" s="155"/>
      <c r="I2793" s="158">
        <v>1</v>
      </c>
      <c r="J2793" s="155" t="s">
        <v>72</v>
      </c>
      <c r="K2793" s="158" t="s">
        <v>55</v>
      </c>
      <c r="L2793" s="114">
        <v>44466</v>
      </c>
      <c r="M2793" s="190">
        <v>44479</v>
      </c>
      <c r="N2793" s="190">
        <v>44473</v>
      </c>
      <c r="O2793" s="190">
        <v>44481</v>
      </c>
      <c r="P2793" s="211" t="s">
        <v>6185</v>
      </c>
      <c r="Q2793" s="157"/>
      <c r="R2793" s="155" t="s">
        <v>5494</v>
      </c>
      <c r="S2793" s="155"/>
      <c r="T2793" s="159" t="s">
        <v>66</v>
      </c>
      <c r="U2793" s="155"/>
      <c r="V2793" s="160"/>
    </row>
    <row r="2794" spans="1:22" s="175" customFormat="1" ht="66" hidden="1" customHeight="1" x14ac:dyDescent="0.25">
      <c r="A2794" s="113" t="s">
        <v>2757</v>
      </c>
      <c r="B2794" s="155" t="s">
        <v>2758</v>
      </c>
      <c r="C2794" s="155" t="s">
        <v>6138</v>
      </c>
      <c r="D2794" s="155" t="s">
        <v>6186</v>
      </c>
      <c r="E2794" s="157" t="s">
        <v>605</v>
      </c>
      <c r="F2794" s="155" t="s">
        <v>2026</v>
      </c>
      <c r="G2794" s="158" t="s">
        <v>172</v>
      </c>
      <c r="H2794" s="155"/>
      <c r="I2794" s="158">
        <v>1</v>
      </c>
      <c r="J2794" s="155" t="s">
        <v>72</v>
      </c>
      <c r="K2794" s="158" t="s">
        <v>55</v>
      </c>
      <c r="L2794" s="190">
        <v>44531</v>
      </c>
      <c r="M2794" s="190">
        <v>44591</v>
      </c>
      <c r="N2794" s="190">
        <v>44560</v>
      </c>
      <c r="O2794" s="190">
        <v>44573</v>
      </c>
      <c r="P2794" s="211" t="s">
        <v>6187</v>
      </c>
      <c r="Q2794" s="157"/>
      <c r="R2794" s="155" t="s">
        <v>6188</v>
      </c>
      <c r="S2794" s="155"/>
      <c r="T2794" s="159" t="s">
        <v>66</v>
      </c>
      <c r="U2794" s="155"/>
      <c r="V2794" s="160"/>
    </row>
    <row r="2795" spans="1:22" s="175" customFormat="1" ht="66" hidden="1" customHeight="1" x14ac:dyDescent="0.25">
      <c r="A2795" s="113" t="s">
        <v>2757</v>
      </c>
      <c r="B2795" s="155" t="s">
        <v>2758</v>
      </c>
      <c r="C2795" s="155" t="s">
        <v>6138</v>
      </c>
      <c r="D2795" s="155" t="s">
        <v>6189</v>
      </c>
      <c r="E2795" s="157" t="s">
        <v>605</v>
      </c>
      <c r="F2795" s="155" t="s">
        <v>2026</v>
      </c>
      <c r="G2795" s="158" t="s">
        <v>172</v>
      </c>
      <c r="H2795" s="155"/>
      <c r="I2795" s="158">
        <v>1</v>
      </c>
      <c r="J2795" s="155" t="s">
        <v>72</v>
      </c>
      <c r="K2795" s="158" t="s">
        <v>55</v>
      </c>
      <c r="L2795" s="190">
        <v>44621</v>
      </c>
      <c r="M2795" s="190">
        <f>EOMONTH(L2795,0)</f>
        <v>44651</v>
      </c>
      <c r="N2795" s="190">
        <v>44639</v>
      </c>
      <c r="O2795" s="190">
        <v>44648</v>
      </c>
      <c r="P2795" s="211" t="s">
        <v>6190</v>
      </c>
      <c r="Q2795" s="157"/>
      <c r="R2795" s="155" t="s">
        <v>6181</v>
      </c>
      <c r="S2795" s="155"/>
      <c r="T2795" s="159" t="s">
        <v>66</v>
      </c>
      <c r="U2795" s="155"/>
      <c r="V2795" s="160"/>
    </row>
    <row r="2796" spans="1:22" s="175" customFormat="1" ht="66" hidden="1" customHeight="1" x14ac:dyDescent="0.25">
      <c r="A2796" s="113" t="s">
        <v>2757</v>
      </c>
      <c r="B2796" s="155" t="s">
        <v>2758</v>
      </c>
      <c r="C2796" s="155" t="s">
        <v>6138</v>
      </c>
      <c r="D2796" s="155" t="s">
        <v>6191</v>
      </c>
      <c r="E2796" s="157" t="s">
        <v>605</v>
      </c>
      <c r="F2796" s="155" t="s">
        <v>2026</v>
      </c>
      <c r="G2796" s="158" t="s">
        <v>172</v>
      </c>
      <c r="H2796" s="155"/>
      <c r="I2796" s="158">
        <v>1</v>
      </c>
      <c r="J2796" s="155" t="s">
        <v>72</v>
      </c>
      <c r="K2796" s="158" t="s">
        <v>55</v>
      </c>
      <c r="L2796" s="190">
        <v>44713</v>
      </c>
      <c r="M2796" s="190">
        <f>EOMONTH(L2796,0)</f>
        <v>44742</v>
      </c>
      <c r="N2796" s="190">
        <v>44728</v>
      </c>
      <c r="O2796" s="190">
        <v>44729</v>
      </c>
      <c r="P2796" s="211" t="s">
        <v>6190</v>
      </c>
      <c r="Q2796" s="157"/>
      <c r="R2796" s="155" t="s">
        <v>6183</v>
      </c>
      <c r="S2796" s="155"/>
      <c r="T2796" s="159" t="s">
        <v>75</v>
      </c>
      <c r="U2796" s="155"/>
      <c r="V2796" s="160"/>
    </row>
    <row r="2797" spans="1:22" s="175" customFormat="1" ht="66" hidden="1" customHeight="1" x14ac:dyDescent="0.25">
      <c r="A2797" s="113" t="s">
        <v>2757</v>
      </c>
      <c r="B2797" s="155" t="s">
        <v>2758</v>
      </c>
      <c r="C2797" s="155" t="s">
        <v>6138</v>
      </c>
      <c r="D2797" s="155" t="s">
        <v>6192</v>
      </c>
      <c r="E2797" s="157" t="s">
        <v>605</v>
      </c>
      <c r="F2797" s="155" t="s">
        <v>6193</v>
      </c>
      <c r="G2797" s="158" t="s">
        <v>52</v>
      </c>
      <c r="H2797" s="155"/>
      <c r="I2797" s="158">
        <v>1</v>
      </c>
      <c r="J2797" s="155" t="s">
        <v>72</v>
      </c>
      <c r="K2797" s="158" t="s">
        <v>55</v>
      </c>
      <c r="L2797" s="114">
        <v>44466</v>
      </c>
      <c r="M2797" s="190">
        <v>44479</v>
      </c>
      <c r="N2797" s="190">
        <v>44473</v>
      </c>
      <c r="O2797" s="190">
        <v>44481</v>
      </c>
      <c r="P2797" s="211" t="s">
        <v>6194</v>
      </c>
      <c r="Q2797" s="157"/>
      <c r="R2797" s="155" t="s">
        <v>6195</v>
      </c>
      <c r="S2797" s="155"/>
      <c r="T2797" s="159" t="s">
        <v>75</v>
      </c>
      <c r="U2797" s="155"/>
      <c r="V2797" s="160"/>
    </row>
    <row r="2798" spans="1:22" s="175" customFormat="1" ht="66" hidden="1" customHeight="1" x14ac:dyDescent="0.25">
      <c r="A2798" s="89" t="s">
        <v>10013</v>
      </c>
      <c r="B2798" s="90" t="s">
        <v>3019</v>
      </c>
      <c r="C2798" s="155" t="s">
        <v>6196</v>
      </c>
      <c r="D2798" s="155" t="s">
        <v>6197</v>
      </c>
      <c r="E2798" s="157" t="s">
        <v>6198</v>
      </c>
      <c r="F2798" s="155" t="s">
        <v>1221</v>
      </c>
      <c r="G2798" s="158" t="s">
        <v>10014</v>
      </c>
      <c r="H2798" s="155"/>
      <c r="I2798" s="158">
        <v>1</v>
      </c>
      <c r="J2798" s="155" t="s">
        <v>1221</v>
      </c>
      <c r="K2798" s="158" t="s">
        <v>55</v>
      </c>
      <c r="L2798" s="190">
        <v>44378</v>
      </c>
      <c r="M2798" s="190">
        <f t="shared" ref="M2798:N2813" si="41">EOMONTH(L2798,0)</f>
        <v>44408</v>
      </c>
      <c r="N2798" s="190">
        <v>44408</v>
      </c>
      <c r="O2798" s="190">
        <v>44450</v>
      </c>
      <c r="P2798" s="211" t="s">
        <v>6199</v>
      </c>
      <c r="Q2798" s="157"/>
      <c r="R2798" s="155" t="s">
        <v>3028</v>
      </c>
      <c r="S2798" s="155"/>
      <c r="T2798" s="159" t="s">
        <v>75</v>
      </c>
      <c r="U2798" s="155"/>
      <c r="V2798" s="160"/>
    </row>
    <row r="2799" spans="1:22" s="175" customFormat="1" ht="66" hidden="1" customHeight="1" x14ac:dyDescent="0.25">
      <c r="A2799" s="89" t="s">
        <v>10013</v>
      </c>
      <c r="B2799" s="90" t="s">
        <v>3019</v>
      </c>
      <c r="C2799" s="155" t="s">
        <v>6196</v>
      </c>
      <c r="D2799" s="155" t="s">
        <v>6200</v>
      </c>
      <c r="E2799" s="157" t="s">
        <v>6198</v>
      </c>
      <c r="F2799" s="155" t="s">
        <v>1221</v>
      </c>
      <c r="G2799" s="158" t="s">
        <v>10014</v>
      </c>
      <c r="H2799" s="155"/>
      <c r="I2799" s="158">
        <v>1</v>
      </c>
      <c r="J2799" s="155" t="s">
        <v>1221</v>
      </c>
      <c r="K2799" s="158" t="s">
        <v>55</v>
      </c>
      <c r="L2799" s="190">
        <v>44409</v>
      </c>
      <c r="M2799" s="190">
        <f t="shared" si="41"/>
        <v>44439</v>
      </c>
      <c r="N2799" s="190">
        <f t="shared" si="41"/>
        <v>44439</v>
      </c>
      <c r="O2799" s="190">
        <v>44531</v>
      </c>
      <c r="P2799" s="211" t="s">
        <v>6201</v>
      </c>
      <c r="Q2799" s="157"/>
      <c r="R2799" s="155" t="s">
        <v>3028</v>
      </c>
      <c r="S2799" s="155"/>
      <c r="T2799" s="159"/>
      <c r="U2799" s="90" t="s">
        <v>58</v>
      </c>
      <c r="V2799" s="160"/>
    </row>
    <row r="2800" spans="1:22" s="175" customFormat="1" ht="66" hidden="1" customHeight="1" x14ac:dyDescent="0.25">
      <c r="A2800" s="89" t="s">
        <v>10013</v>
      </c>
      <c r="B2800" s="90" t="s">
        <v>3019</v>
      </c>
      <c r="C2800" s="155" t="s">
        <v>6196</v>
      </c>
      <c r="D2800" s="155" t="s">
        <v>6202</v>
      </c>
      <c r="E2800" s="157" t="s">
        <v>6198</v>
      </c>
      <c r="F2800" s="155" t="s">
        <v>1221</v>
      </c>
      <c r="G2800" s="158" t="s">
        <v>10014</v>
      </c>
      <c r="H2800" s="155"/>
      <c r="I2800" s="158">
        <v>1</v>
      </c>
      <c r="J2800" s="155" t="s">
        <v>1221</v>
      </c>
      <c r="K2800" s="158" t="s">
        <v>55</v>
      </c>
      <c r="L2800" s="114">
        <v>44440</v>
      </c>
      <c r="M2800" s="190">
        <f t="shared" si="41"/>
        <v>44469</v>
      </c>
      <c r="N2800" s="190">
        <f t="shared" si="41"/>
        <v>44469</v>
      </c>
      <c r="O2800" s="190">
        <v>44502</v>
      </c>
      <c r="P2800" s="211" t="s">
        <v>6203</v>
      </c>
      <c r="Q2800" s="157"/>
      <c r="R2800" s="155" t="s">
        <v>3028</v>
      </c>
      <c r="S2800" s="155"/>
      <c r="T2800" s="159"/>
      <c r="U2800" s="90" t="s">
        <v>58</v>
      </c>
      <c r="V2800" s="160"/>
    </row>
    <row r="2801" spans="1:22" s="175" customFormat="1" ht="66" hidden="1" customHeight="1" x14ac:dyDescent="0.25">
      <c r="A2801" s="89" t="s">
        <v>10013</v>
      </c>
      <c r="B2801" s="90" t="s">
        <v>3019</v>
      </c>
      <c r="C2801" s="155" t="s">
        <v>6196</v>
      </c>
      <c r="D2801" s="155" t="s">
        <v>6204</v>
      </c>
      <c r="E2801" s="157" t="s">
        <v>6198</v>
      </c>
      <c r="F2801" s="155" t="s">
        <v>1221</v>
      </c>
      <c r="G2801" s="158" t="s">
        <v>10014</v>
      </c>
      <c r="H2801" s="155"/>
      <c r="I2801" s="158">
        <v>1</v>
      </c>
      <c r="J2801" s="155" t="s">
        <v>1221</v>
      </c>
      <c r="K2801" s="158" t="s">
        <v>55</v>
      </c>
      <c r="L2801" s="190">
        <v>44470</v>
      </c>
      <c r="M2801" s="190">
        <f t="shared" si="41"/>
        <v>44500</v>
      </c>
      <c r="N2801" s="190">
        <f t="shared" si="41"/>
        <v>44500</v>
      </c>
      <c r="O2801" s="190">
        <v>44531</v>
      </c>
      <c r="P2801" s="211" t="s">
        <v>6205</v>
      </c>
      <c r="Q2801" s="157"/>
      <c r="R2801" s="155" t="s">
        <v>3028</v>
      </c>
      <c r="S2801" s="155"/>
      <c r="T2801" s="159"/>
      <c r="U2801" s="90" t="s">
        <v>58</v>
      </c>
      <c r="V2801" s="160"/>
    </row>
    <row r="2802" spans="1:22" s="175" customFormat="1" ht="66" hidden="1" customHeight="1" x14ac:dyDescent="0.25">
      <c r="A2802" s="89" t="s">
        <v>10013</v>
      </c>
      <c r="B2802" s="90" t="s">
        <v>3019</v>
      </c>
      <c r="C2802" s="155" t="s">
        <v>6196</v>
      </c>
      <c r="D2802" s="155" t="s">
        <v>6206</v>
      </c>
      <c r="E2802" s="157" t="s">
        <v>6198</v>
      </c>
      <c r="F2802" s="155" t="s">
        <v>1221</v>
      </c>
      <c r="G2802" s="158" t="s">
        <v>10014</v>
      </c>
      <c r="H2802" s="155"/>
      <c r="I2802" s="158">
        <v>1</v>
      </c>
      <c r="J2802" s="155" t="s">
        <v>1221</v>
      </c>
      <c r="K2802" s="158" t="s">
        <v>55</v>
      </c>
      <c r="L2802" s="190">
        <v>44501</v>
      </c>
      <c r="M2802" s="190">
        <f t="shared" si="41"/>
        <v>44530</v>
      </c>
      <c r="N2802" s="190">
        <f t="shared" si="41"/>
        <v>44530</v>
      </c>
      <c r="O2802" s="190">
        <v>44573</v>
      </c>
      <c r="P2802" s="211" t="s">
        <v>6207</v>
      </c>
      <c r="Q2802" s="157"/>
      <c r="R2802" s="155" t="s">
        <v>3028</v>
      </c>
      <c r="S2802" s="155"/>
      <c r="T2802" s="159" t="s">
        <v>75</v>
      </c>
      <c r="U2802" s="155"/>
      <c r="V2802" s="160"/>
    </row>
    <row r="2803" spans="1:22" s="175" customFormat="1" ht="66" hidden="1" customHeight="1" x14ac:dyDescent="0.25">
      <c r="A2803" s="89" t="s">
        <v>10013</v>
      </c>
      <c r="B2803" s="90" t="s">
        <v>3019</v>
      </c>
      <c r="C2803" s="155" t="s">
        <v>6196</v>
      </c>
      <c r="D2803" s="155" t="s">
        <v>6208</v>
      </c>
      <c r="E2803" s="157" t="s">
        <v>6198</v>
      </c>
      <c r="F2803" s="155" t="s">
        <v>1221</v>
      </c>
      <c r="G2803" s="158" t="s">
        <v>10014</v>
      </c>
      <c r="H2803" s="155"/>
      <c r="I2803" s="158">
        <v>1</v>
      </c>
      <c r="J2803" s="155" t="s">
        <v>1221</v>
      </c>
      <c r="K2803" s="158" t="s">
        <v>55</v>
      </c>
      <c r="L2803" s="190">
        <v>44531</v>
      </c>
      <c r="M2803" s="190">
        <f t="shared" si="41"/>
        <v>44561</v>
      </c>
      <c r="N2803" s="190">
        <f t="shared" si="41"/>
        <v>44561</v>
      </c>
      <c r="O2803" s="190">
        <v>44604</v>
      </c>
      <c r="P2803" s="211" t="s">
        <v>6209</v>
      </c>
      <c r="Q2803" s="157"/>
      <c r="R2803" s="155" t="s">
        <v>3028</v>
      </c>
      <c r="S2803" s="155"/>
      <c r="T2803" s="159" t="s">
        <v>75</v>
      </c>
      <c r="U2803" s="155"/>
      <c r="V2803" s="160"/>
    </row>
    <row r="2804" spans="1:22" s="175" customFormat="1" ht="66" hidden="1" customHeight="1" x14ac:dyDescent="0.25">
      <c r="A2804" s="89" t="s">
        <v>10013</v>
      </c>
      <c r="B2804" s="90" t="s">
        <v>3019</v>
      </c>
      <c r="C2804" s="155" t="s">
        <v>6196</v>
      </c>
      <c r="D2804" s="155" t="s">
        <v>6210</v>
      </c>
      <c r="E2804" s="157" t="s">
        <v>6198</v>
      </c>
      <c r="F2804" s="155" t="s">
        <v>1221</v>
      </c>
      <c r="G2804" s="158" t="s">
        <v>10014</v>
      </c>
      <c r="H2804" s="155"/>
      <c r="I2804" s="158">
        <v>1</v>
      </c>
      <c r="J2804" s="155" t="s">
        <v>1221</v>
      </c>
      <c r="K2804" s="158" t="s">
        <v>55</v>
      </c>
      <c r="L2804" s="190">
        <v>44562</v>
      </c>
      <c r="M2804" s="190">
        <f t="shared" si="41"/>
        <v>44592</v>
      </c>
      <c r="N2804" s="190">
        <f t="shared" si="41"/>
        <v>44592</v>
      </c>
      <c r="O2804" s="190">
        <v>44646</v>
      </c>
      <c r="P2804" s="211" t="s">
        <v>6211</v>
      </c>
      <c r="Q2804" s="157"/>
      <c r="R2804" s="155" t="s">
        <v>3028</v>
      </c>
      <c r="S2804" s="155"/>
      <c r="T2804" s="159" t="s">
        <v>75</v>
      </c>
      <c r="U2804" s="155"/>
      <c r="V2804" s="160"/>
    </row>
    <row r="2805" spans="1:22" s="175" customFormat="1" ht="66" hidden="1" customHeight="1" x14ac:dyDescent="0.25">
      <c r="A2805" s="89" t="s">
        <v>10013</v>
      </c>
      <c r="B2805" s="90" t="s">
        <v>3019</v>
      </c>
      <c r="C2805" s="155" t="s">
        <v>6196</v>
      </c>
      <c r="D2805" s="155" t="s">
        <v>6212</v>
      </c>
      <c r="E2805" s="157" t="s">
        <v>6198</v>
      </c>
      <c r="F2805" s="155" t="s">
        <v>1221</v>
      </c>
      <c r="G2805" s="158" t="s">
        <v>10014</v>
      </c>
      <c r="H2805" s="155"/>
      <c r="I2805" s="158">
        <v>1</v>
      </c>
      <c r="J2805" s="155" t="s">
        <v>1221</v>
      </c>
      <c r="K2805" s="158" t="s">
        <v>55</v>
      </c>
      <c r="L2805" s="190">
        <v>44593</v>
      </c>
      <c r="M2805" s="190">
        <f t="shared" si="41"/>
        <v>44620</v>
      </c>
      <c r="N2805" s="190">
        <f t="shared" si="41"/>
        <v>44620</v>
      </c>
      <c r="O2805" s="190">
        <v>44657</v>
      </c>
      <c r="P2805" s="211" t="s">
        <v>6213</v>
      </c>
      <c r="Q2805" s="157"/>
      <c r="R2805" s="155" t="s">
        <v>3028</v>
      </c>
      <c r="S2805" s="155"/>
      <c r="T2805" s="159" t="s">
        <v>75</v>
      </c>
      <c r="U2805" s="155"/>
      <c r="V2805" s="160"/>
    </row>
    <row r="2806" spans="1:22" s="175" customFormat="1" ht="66" hidden="1" customHeight="1" x14ac:dyDescent="0.25">
      <c r="A2806" s="89" t="s">
        <v>10013</v>
      </c>
      <c r="B2806" s="90" t="s">
        <v>3019</v>
      </c>
      <c r="C2806" s="155" t="s">
        <v>6196</v>
      </c>
      <c r="D2806" s="155" t="s">
        <v>6214</v>
      </c>
      <c r="E2806" s="157" t="s">
        <v>6198</v>
      </c>
      <c r="F2806" s="155" t="s">
        <v>1221</v>
      </c>
      <c r="G2806" s="158" t="s">
        <v>10014</v>
      </c>
      <c r="H2806" s="155"/>
      <c r="I2806" s="158">
        <v>1</v>
      </c>
      <c r="J2806" s="155" t="s">
        <v>1221</v>
      </c>
      <c r="K2806" s="158" t="s">
        <v>55</v>
      </c>
      <c r="L2806" s="190">
        <v>44621</v>
      </c>
      <c r="M2806" s="190">
        <f t="shared" si="41"/>
        <v>44651</v>
      </c>
      <c r="N2806" s="190">
        <f t="shared" si="41"/>
        <v>44651</v>
      </c>
      <c r="O2806" s="190">
        <v>44697</v>
      </c>
      <c r="P2806" s="211" t="s">
        <v>6215</v>
      </c>
      <c r="Q2806" s="157"/>
      <c r="R2806" s="155" t="s">
        <v>3028</v>
      </c>
      <c r="S2806" s="155"/>
      <c r="T2806" s="159" t="s">
        <v>75</v>
      </c>
      <c r="U2806" s="155"/>
      <c r="V2806" s="160"/>
    </row>
    <row r="2807" spans="1:22" s="175" customFormat="1" ht="66" hidden="1" customHeight="1" x14ac:dyDescent="0.25">
      <c r="A2807" s="89" t="s">
        <v>10013</v>
      </c>
      <c r="B2807" s="90" t="s">
        <v>3019</v>
      </c>
      <c r="C2807" s="155" t="s">
        <v>6196</v>
      </c>
      <c r="D2807" s="155" t="s">
        <v>6216</v>
      </c>
      <c r="E2807" s="157" t="s">
        <v>6198</v>
      </c>
      <c r="F2807" s="155" t="s">
        <v>1221</v>
      </c>
      <c r="G2807" s="158" t="s">
        <v>10014</v>
      </c>
      <c r="H2807" s="155"/>
      <c r="I2807" s="158">
        <v>1</v>
      </c>
      <c r="J2807" s="155" t="s">
        <v>1221</v>
      </c>
      <c r="K2807" s="158" t="s">
        <v>55</v>
      </c>
      <c r="L2807" s="190">
        <v>44652</v>
      </c>
      <c r="M2807" s="190">
        <f t="shared" si="41"/>
        <v>44681</v>
      </c>
      <c r="N2807" s="190">
        <f t="shared" si="41"/>
        <v>44681</v>
      </c>
      <c r="O2807" s="190">
        <v>44718</v>
      </c>
      <c r="P2807" s="211" t="s">
        <v>6217</v>
      </c>
      <c r="Q2807" s="157"/>
      <c r="R2807" s="155" t="s">
        <v>6218</v>
      </c>
      <c r="S2807" s="155"/>
      <c r="T2807" s="159" t="s">
        <v>75</v>
      </c>
      <c r="U2807" s="155"/>
      <c r="V2807" s="160"/>
    </row>
    <row r="2808" spans="1:22" s="175" customFormat="1" ht="66" hidden="1" customHeight="1" x14ac:dyDescent="0.25">
      <c r="A2808" s="89" t="s">
        <v>10013</v>
      </c>
      <c r="B2808" s="90" t="s">
        <v>3019</v>
      </c>
      <c r="C2808" s="155" t="s">
        <v>6196</v>
      </c>
      <c r="D2808" s="155" t="s">
        <v>6219</v>
      </c>
      <c r="E2808" s="157" t="s">
        <v>6198</v>
      </c>
      <c r="F2808" s="155" t="s">
        <v>1221</v>
      </c>
      <c r="G2808" s="158" t="s">
        <v>10014</v>
      </c>
      <c r="H2808" s="155"/>
      <c r="I2808" s="158">
        <v>1</v>
      </c>
      <c r="J2808" s="155" t="s">
        <v>1221</v>
      </c>
      <c r="K2808" s="158" t="s">
        <v>55</v>
      </c>
      <c r="L2808" s="190">
        <v>44682</v>
      </c>
      <c r="M2808" s="190">
        <f t="shared" si="41"/>
        <v>44712</v>
      </c>
      <c r="N2808" s="190">
        <f t="shared" si="41"/>
        <v>44712</v>
      </c>
      <c r="O2808" s="190">
        <v>44750</v>
      </c>
      <c r="P2808" s="211" t="s">
        <v>6220</v>
      </c>
      <c r="Q2808" s="157"/>
      <c r="R2808" s="155" t="s">
        <v>6218</v>
      </c>
      <c r="S2808" s="155"/>
      <c r="T2808" s="159" t="s">
        <v>75</v>
      </c>
      <c r="U2808" s="155"/>
      <c r="V2808" s="160"/>
    </row>
    <row r="2809" spans="1:22" s="175" customFormat="1" ht="66" hidden="1" customHeight="1" x14ac:dyDescent="0.25">
      <c r="A2809" s="89" t="s">
        <v>10013</v>
      </c>
      <c r="B2809" s="90" t="s">
        <v>3019</v>
      </c>
      <c r="C2809" s="155" t="s">
        <v>6196</v>
      </c>
      <c r="D2809" s="155" t="s">
        <v>6221</v>
      </c>
      <c r="E2809" s="157" t="s">
        <v>6198</v>
      </c>
      <c r="F2809" s="155" t="s">
        <v>1221</v>
      </c>
      <c r="G2809" s="158" t="s">
        <v>10014</v>
      </c>
      <c r="H2809" s="155"/>
      <c r="I2809" s="158">
        <v>1</v>
      </c>
      <c r="J2809" s="155" t="s">
        <v>1221</v>
      </c>
      <c r="K2809" s="158" t="s">
        <v>55</v>
      </c>
      <c r="L2809" s="190">
        <v>44713</v>
      </c>
      <c r="M2809" s="190">
        <f t="shared" si="41"/>
        <v>44742</v>
      </c>
      <c r="N2809" s="190">
        <f t="shared" si="41"/>
        <v>44742</v>
      </c>
      <c r="O2809" s="190">
        <v>44792</v>
      </c>
      <c r="P2809" s="211" t="s">
        <v>6222</v>
      </c>
      <c r="Q2809" s="157"/>
      <c r="R2809" s="155" t="s">
        <v>6218</v>
      </c>
      <c r="S2809" s="155"/>
      <c r="T2809" s="159"/>
      <c r="U2809" s="155" t="s">
        <v>58</v>
      </c>
      <c r="V2809" s="160"/>
    </row>
    <row r="2810" spans="1:22" s="175" customFormat="1" ht="66" hidden="1" customHeight="1" x14ac:dyDescent="0.25">
      <c r="A2810" s="89" t="s">
        <v>10013</v>
      </c>
      <c r="B2810" s="90" t="s">
        <v>3019</v>
      </c>
      <c r="C2810" s="155" t="s">
        <v>6196</v>
      </c>
      <c r="D2810" s="155" t="s">
        <v>6197</v>
      </c>
      <c r="E2810" s="157" t="s">
        <v>6223</v>
      </c>
      <c r="F2810" s="155" t="s">
        <v>1221</v>
      </c>
      <c r="G2810" s="158" t="s">
        <v>10014</v>
      </c>
      <c r="H2810" s="155"/>
      <c r="I2810" s="158">
        <v>1</v>
      </c>
      <c r="J2810" s="155" t="s">
        <v>1221</v>
      </c>
      <c r="K2810" s="158" t="s">
        <v>55</v>
      </c>
      <c r="L2810" s="190">
        <v>44378</v>
      </c>
      <c r="M2810" s="190">
        <f t="shared" si="41"/>
        <v>44408</v>
      </c>
      <c r="N2810" s="190">
        <f t="shared" si="41"/>
        <v>44408</v>
      </c>
      <c r="O2810" s="190">
        <v>44462</v>
      </c>
      <c r="P2810" s="211" t="s">
        <v>6224</v>
      </c>
      <c r="Q2810" s="157"/>
      <c r="R2810" s="155" t="s">
        <v>3028</v>
      </c>
      <c r="S2810" s="155"/>
      <c r="T2810" s="159" t="s">
        <v>110</v>
      </c>
      <c r="U2810" s="155"/>
      <c r="V2810" s="160"/>
    </row>
    <row r="2811" spans="1:22" s="175" customFormat="1" ht="66" hidden="1" customHeight="1" x14ac:dyDescent="0.25">
      <c r="A2811" s="89" t="s">
        <v>10013</v>
      </c>
      <c r="B2811" s="90" t="s">
        <v>3019</v>
      </c>
      <c r="C2811" s="155" t="s">
        <v>6196</v>
      </c>
      <c r="D2811" s="155" t="s">
        <v>6200</v>
      </c>
      <c r="E2811" s="157" t="s">
        <v>6223</v>
      </c>
      <c r="F2811" s="155" t="s">
        <v>1221</v>
      </c>
      <c r="G2811" s="158" t="s">
        <v>10014</v>
      </c>
      <c r="H2811" s="155"/>
      <c r="I2811" s="158">
        <v>1</v>
      </c>
      <c r="J2811" s="155" t="s">
        <v>1221</v>
      </c>
      <c r="K2811" s="158" t="s">
        <v>55</v>
      </c>
      <c r="L2811" s="190">
        <v>44409</v>
      </c>
      <c r="M2811" s="190">
        <f t="shared" si="41"/>
        <v>44439</v>
      </c>
      <c r="N2811" s="190">
        <f t="shared" si="41"/>
        <v>44439</v>
      </c>
      <c r="O2811" s="190">
        <v>44462</v>
      </c>
      <c r="P2811" s="211" t="s">
        <v>6225</v>
      </c>
      <c r="Q2811" s="157"/>
      <c r="R2811" s="155" t="s">
        <v>3028</v>
      </c>
      <c r="S2811" s="155"/>
      <c r="T2811" s="159" t="s">
        <v>110</v>
      </c>
      <c r="U2811" s="155"/>
      <c r="V2811" s="160"/>
    </row>
    <row r="2812" spans="1:22" s="175" customFormat="1" ht="66" hidden="1" customHeight="1" x14ac:dyDescent="0.25">
      <c r="A2812" s="89" t="s">
        <v>10013</v>
      </c>
      <c r="B2812" s="90" t="s">
        <v>3019</v>
      </c>
      <c r="C2812" s="155" t="s">
        <v>6196</v>
      </c>
      <c r="D2812" s="155" t="s">
        <v>6202</v>
      </c>
      <c r="E2812" s="157" t="s">
        <v>6223</v>
      </c>
      <c r="F2812" s="155" t="s">
        <v>1221</v>
      </c>
      <c r="G2812" s="158" t="s">
        <v>10014</v>
      </c>
      <c r="H2812" s="155"/>
      <c r="I2812" s="158">
        <v>1</v>
      </c>
      <c r="J2812" s="155" t="s">
        <v>1221</v>
      </c>
      <c r="K2812" s="158" t="s">
        <v>55</v>
      </c>
      <c r="L2812" s="114">
        <v>44440</v>
      </c>
      <c r="M2812" s="190">
        <f t="shared" si="41"/>
        <v>44469</v>
      </c>
      <c r="N2812" s="190">
        <f t="shared" si="41"/>
        <v>44469</v>
      </c>
      <c r="O2812" s="190">
        <v>44502</v>
      </c>
      <c r="P2812" s="211" t="s">
        <v>6226</v>
      </c>
      <c r="Q2812" s="157"/>
      <c r="R2812" s="155" t="s">
        <v>3028</v>
      </c>
      <c r="S2812" s="155"/>
      <c r="T2812" s="159" t="s">
        <v>110</v>
      </c>
      <c r="U2812" s="155"/>
      <c r="V2812" s="160"/>
    </row>
    <row r="2813" spans="1:22" s="175" customFormat="1" ht="66" hidden="1" customHeight="1" x14ac:dyDescent="0.25">
      <c r="A2813" s="89" t="s">
        <v>10013</v>
      </c>
      <c r="B2813" s="90" t="s">
        <v>3019</v>
      </c>
      <c r="C2813" s="155" t="s">
        <v>6196</v>
      </c>
      <c r="D2813" s="155" t="s">
        <v>6204</v>
      </c>
      <c r="E2813" s="157" t="s">
        <v>6223</v>
      </c>
      <c r="F2813" s="155" t="s">
        <v>1221</v>
      </c>
      <c r="G2813" s="158" t="s">
        <v>10014</v>
      </c>
      <c r="H2813" s="155"/>
      <c r="I2813" s="158">
        <v>1</v>
      </c>
      <c r="J2813" s="155" t="s">
        <v>1221</v>
      </c>
      <c r="K2813" s="158" t="s">
        <v>55</v>
      </c>
      <c r="L2813" s="190">
        <v>44470</v>
      </c>
      <c r="M2813" s="190">
        <f t="shared" si="41"/>
        <v>44500</v>
      </c>
      <c r="N2813" s="190">
        <f t="shared" si="41"/>
        <v>44500</v>
      </c>
      <c r="O2813" s="190">
        <v>44531</v>
      </c>
      <c r="P2813" s="211" t="s">
        <v>6227</v>
      </c>
      <c r="Q2813" s="157"/>
      <c r="R2813" s="155" t="s">
        <v>3028</v>
      </c>
      <c r="S2813" s="155"/>
      <c r="T2813" s="159" t="s">
        <v>110</v>
      </c>
      <c r="U2813" s="155"/>
      <c r="V2813" s="160"/>
    </row>
    <row r="2814" spans="1:22" s="175" customFormat="1" ht="66" hidden="1" customHeight="1" x14ac:dyDescent="0.25">
      <c r="A2814" s="89" t="s">
        <v>10013</v>
      </c>
      <c r="B2814" s="90" t="s">
        <v>3019</v>
      </c>
      <c r="C2814" s="155" t="s">
        <v>6196</v>
      </c>
      <c r="D2814" s="155" t="s">
        <v>6206</v>
      </c>
      <c r="E2814" s="157" t="s">
        <v>6223</v>
      </c>
      <c r="F2814" s="155" t="s">
        <v>1221</v>
      </c>
      <c r="G2814" s="158" t="s">
        <v>10014</v>
      </c>
      <c r="H2814" s="155"/>
      <c r="I2814" s="158">
        <v>1</v>
      </c>
      <c r="J2814" s="155" t="s">
        <v>1221</v>
      </c>
      <c r="K2814" s="158" t="s">
        <v>55</v>
      </c>
      <c r="L2814" s="190">
        <v>44501</v>
      </c>
      <c r="M2814" s="190">
        <f t="shared" ref="M2814:N2821" si="42">EOMONTH(L2814,0)</f>
        <v>44530</v>
      </c>
      <c r="N2814" s="190">
        <f t="shared" si="42"/>
        <v>44530</v>
      </c>
      <c r="O2814" s="190">
        <v>44558</v>
      </c>
      <c r="P2814" s="211" t="s">
        <v>6228</v>
      </c>
      <c r="Q2814" s="157"/>
      <c r="R2814" s="155" t="s">
        <v>3028</v>
      </c>
      <c r="S2814" s="155"/>
      <c r="T2814" s="159" t="s">
        <v>110</v>
      </c>
      <c r="U2814" s="155"/>
      <c r="V2814" s="160"/>
    </row>
    <row r="2815" spans="1:22" s="175" customFormat="1" ht="66" hidden="1" customHeight="1" x14ac:dyDescent="0.25">
      <c r="A2815" s="89" t="s">
        <v>10013</v>
      </c>
      <c r="B2815" s="90" t="s">
        <v>3019</v>
      </c>
      <c r="C2815" s="155" t="s">
        <v>6196</v>
      </c>
      <c r="D2815" s="155" t="s">
        <v>6208</v>
      </c>
      <c r="E2815" s="157" t="s">
        <v>6223</v>
      </c>
      <c r="F2815" s="155" t="s">
        <v>1221</v>
      </c>
      <c r="G2815" s="158" t="s">
        <v>10014</v>
      </c>
      <c r="H2815" s="155"/>
      <c r="I2815" s="158">
        <v>1</v>
      </c>
      <c r="J2815" s="155" t="s">
        <v>1221</v>
      </c>
      <c r="K2815" s="158" t="s">
        <v>55</v>
      </c>
      <c r="L2815" s="190">
        <v>44531</v>
      </c>
      <c r="M2815" s="190">
        <f t="shared" si="42"/>
        <v>44561</v>
      </c>
      <c r="N2815" s="190">
        <f t="shared" si="42"/>
        <v>44561</v>
      </c>
      <c r="O2815" s="190">
        <v>44604</v>
      </c>
      <c r="P2815" s="211" t="s">
        <v>6229</v>
      </c>
      <c r="Q2815" s="157"/>
      <c r="R2815" s="155" t="s">
        <v>3028</v>
      </c>
      <c r="S2815" s="155"/>
      <c r="T2815" s="159" t="s">
        <v>110</v>
      </c>
      <c r="U2815" s="155"/>
      <c r="V2815" s="160"/>
    </row>
    <row r="2816" spans="1:22" s="175" customFormat="1" ht="66" hidden="1" customHeight="1" x14ac:dyDescent="0.25">
      <c r="A2816" s="89" t="s">
        <v>10013</v>
      </c>
      <c r="B2816" s="90" t="s">
        <v>3019</v>
      </c>
      <c r="C2816" s="155" t="s">
        <v>6196</v>
      </c>
      <c r="D2816" s="155" t="s">
        <v>6210</v>
      </c>
      <c r="E2816" s="157" t="s">
        <v>6223</v>
      </c>
      <c r="F2816" s="155" t="s">
        <v>1221</v>
      </c>
      <c r="G2816" s="158" t="s">
        <v>10014</v>
      </c>
      <c r="H2816" s="155"/>
      <c r="I2816" s="158">
        <v>1</v>
      </c>
      <c r="J2816" s="155" t="s">
        <v>1221</v>
      </c>
      <c r="K2816" s="158" t="s">
        <v>55</v>
      </c>
      <c r="L2816" s="190">
        <v>44562</v>
      </c>
      <c r="M2816" s="190">
        <f t="shared" si="42"/>
        <v>44592</v>
      </c>
      <c r="N2816" s="190">
        <f t="shared" si="42"/>
        <v>44592</v>
      </c>
      <c r="O2816" s="190">
        <v>44646</v>
      </c>
      <c r="P2816" s="211" t="s">
        <v>6230</v>
      </c>
      <c r="Q2816" s="157"/>
      <c r="R2816" s="155" t="s">
        <v>3028</v>
      </c>
      <c r="S2816" s="155"/>
      <c r="T2816" s="159" t="s">
        <v>110</v>
      </c>
      <c r="U2816" s="155"/>
      <c r="V2816" s="160"/>
    </row>
    <row r="2817" spans="1:22" s="175" customFormat="1" ht="66" hidden="1" customHeight="1" x14ac:dyDescent="0.25">
      <c r="A2817" s="89" t="s">
        <v>10013</v>
      </c>
      <c r="B2817" s="90" t="s">
        <v>3019</v>
      </c>
      <c r="C2817" s="155" t="s">
        <v>6196</v>
      </c>
      <c r="D2817" s="155" t="s">
        <v>6212</v>
      </c>
      <c r="E2817" s="157" t="s">
        <v>6223</v>
      </c>
      <c r="F2817" s="155" t="s">
        <v>1221</v>
      </c>
      <c r="G2817" s="158" t="s">
        <v>10014</v>
      </c>
      <c r="H2817" s="155"/>
      <c r="I2817" s="158">
        <v>1</v>
      </c>
      <c r="J2817" s="155" t="s">
        <v>1221</v>
      </c>
      <c r="K2817" s="158" t="s">
        <v>55</v>
      </c>
      <c r="L2817" s="190">
        <v>44593</v>
      </c>
      <c r="M2817" s="190">
        <f t="shared" si="42"/>
        <v>44620</v>
      </c>
      <c r="N2817" s="190">
        <f t="shared" si="42"/>
        <v>44620</v>
      </c>
      <c r="O2817" s="190">
        <v>44657</v>
      </c>
      <c r="P2817" s="211" t="s">
        <v>6231</v>
      </c>
      <c r="Q2817" s="157"/>
      <c r="R2817" s="155" t="s">
        <v>3028</v>
      </c>
      <c r="S2817" s="155"/>
      <c r="T2817" s="159" t="s">
        <v>110</v>
      </c>
      <c r="U2817" s="155"/>
      <c r="V2817" s="160"/>
    </row>
    <row r="2818" spans="1:22" s="175" customFormat="1" ht="66" hidden="1" customHeight="1" x14ac:dyDescent="0.25">
      <c r="A2818" s="89" t="s">
        <v>10013</v>
      </c>
      <c r="B2818" s="90" t="s">
        <v>3019</v>
      </c>
      <c r="C2818" s="155" t="s">
        <v>6196</v>
      </c>
      <c r="D2818" s="155" t="s">
        <v>6214</v>
      </c>
      <c r="E2818" s="157" t="s">
        <v>6223</v>
      </c>
      <c r="F2818" s="155" t="s">
        <v>1221</v>
      </c>
      <c r="G2818" s="158" t="s">
        <v>10014</v>
      </c>
      <c r="H2818" s="155"/>
      <c r="I2818" s="158">
        <v>1</v>
      </c>
      <c r="J2818" s="155" t="s">
        <v>1221</v>
      </c>
      <c r="K2818" s="158" t="s">
        <v>55</v>
      </c>
      <c r="L2818" s="190">
        <v>44621</v>
      </c>
      <c r="M2818" s="190">
        <f t="shared" si="42"/>
        <v>44651</v>
      </c>
      <c r="N2818" s="190">
        <f t="shared" si="42"/>
        <v>44651</v>
      </c>
      <c r="O2818" s="190">
        <v>44697</v>
      </c>
      <c r="P2818" s="211" t="s">
        <v>6232</v>
      </c>
      <c r="Q2818" s="157"/>
      <c r="R2818" s="155" t="s">
        <v>3028</v>
      </c>
      <c r="S2818" s="155"/>
      <c r="T2818" s="159" t="s">
        <v>75</v>
      </c>
      <c r="U2818" s="155"/>
      <c r="V2818" s="160"/>
    </row>
    <row r="2819" spans="1:22" s="175" customFormat="1" ht="66" hidden="1" customHeight="1" x14ac:dyDescent="0.25">
      <c r="A2819" s="89" t="s">
        <v>10013</v>
      </c>
      <c r="B2819" s="90" t="s">
        <v>3019</v>
      </c>
      <c r="C2819" s="155" t="s">
        <v>6196</v>
      </c>
      <c r="D2819" s="155" t="s">
        <v>6216</v>
      </c>
      <c r="E2819" s="157" t="s">
        <v>6223</v>
      </c>
      <c r="F2819" s="155" t="s">
        <v>1221</v>
      </c>
      <c r="G2819" s="158" t="s">
        <v>10014</v>
      </c>
      <c r="H2819" s="155"/>
      <c r="I2819" s="158">
        <v>1</v>
      </c>
      <c r="J2819" s="155" t="s">
        <v>1221</v>
      </c>
      <c r="K2819" s="158" t="s">
        <v>55</v>
      </c>
      <c r="L2819" s="190">
        <v>44652</v>
      </c>
      <c r="M2819" s="190">
        <f t="shared" si="42"/>
        <v>44681</v>
      </c>
      <c r="N2819" s="190">
        <f t="shared" si="42"/>
        <v>44681</v>
      </c>
      <c r="O2819" s="190">
        <v>44718</v>
      </c>
      <c r="P2819" s="211" t="s">
        <v>6233</v>
      </c>
      <c r="Q2819" s="157"/>
      <c r="R2819" s="155" t="s">
        <v>6218</v>
      </c>
      <c r="S2819" s="155"/>
      <c r="T2819" s="159" t="s">
        <v>110</v>
      </c>
      <c r="U2819" s="155"/>
      <c r="V2819" s="160"/>
    </row>
    <row r="2820" spans="1:22" s="175" customFormat="1" ht="66" hidden="1" customHeight="1" x14ac:dyDescent="0.25">
      <c r="A2820" s="89" t="s">
        <v>10013</v>
      </c>
      <c r="B2820" s="90" t="s">
        <v>3019</v>
      </c>
      <c r="C2820" s="155" t="s">
        <v>6196</v>
      </c>
      <c r="D2820" s="155" t="s">
        <v>6219</v>
      </c>
      <c r="E2820" s="157" t="s">
        <v>6223</v>
      </c>
      <c r="F2820" s="155" t="s">
        <v>1221</v>
      </c>
      <c r="G2820" s="158" t="s">
        <v>10014</v>
      </c>
      <c r="H2820" s="155"/>
      <c r="I2820" s="158">
        <v>1</v>
      </c>
      <c r="J2820" s="155" t="s">
        <v>1221</v>
      </c>
      <c r="K2820" s="158" t="s">
        <v>55</v>
      </c>
      <c r="L2820" s="190">
        <v>44682</v>
      </c>
      <c r="M2820" s="190">
        <f t="shared" si="42"/>
        <v>44712</v>
      </c>
      <c r="N2820" s="190">
        <f t="shared" si="42"/>
        <v>44712</v>
      </c>
      <c r="O2820" s="190">
        <v>44750</v>
      </c>
      <c r="P2820" s="211" t="s">
        <v>6234</v>
      </c>
      <c r="Q2820" s="157"/>
      <c r="R2820" s="155" t="s">
        <v>6218</v>
      </c>
      <c r="S2820" s="155"/>
      <c r="T2820" s="159" t="s">
        <v>110</v>
      </c>
      <c r="U2820" s="155"/>
      <c r="V2820" s="160"/>
    </row>
    <row r="2821" spans="1:22" s="175" customFormat="1" ht="66" hidden="1" customHeight="1" x14ac:dyDescent="0.25">
      <c r="A2821" s="89" t="s">
        <v>10013</v>
      </c>
      <c r="B2821" s="90" t="s">
        <v>3019</v>
      </c>
      <c r="C2821" s="155" t="s">
        <v>6196</v>
      </c>
      <c r="D2821" s="155" t="s">
        <v>6221</v>
      </c>
      <c r="E2821" s="157" t="s">
        <v>6223</v>
      </c>
      <c r="F2821" s="155" t="s">
        <v>1221</v>
      </c>
      <c r="G2821" s="158" t="s">
        <v>10014</v>
      </c>
      <c r="H2821" s="155"/>
      <c r="I2821" s="158">
        <v>1</v>
      </c>
      <c r="J2821" s="155" t="s">
        <v>1221</v>
      </c>
      <c r="K2821" s="158" t="s">
        <v>55</v>
      </c>
      <c r="L2821" s="190">
        <v>44713</v>
      </c>
      <c r="M2821" s="190">
        <f t="shared" si="42"/>
        <v>44742</v>
      </c>
      <c r="N2821" s="190">
        <f t="shared" si="42"/>
        <v>44742</v>
      </c>
      <c r="O2821" s="190">
        <v>44793</v>
      </c>
      <c r="P2821" s="211" t="s">
        <v>6235</v>
      </c>
      <c r="Q2821" s="157"/>
      <c r="R2821" s="155" t="s">
        <v>6218</v>
      </c>
      <c r="S2821" s="155"/>
      <c r="T2821" s="159" t="s">
        <v>110</v>
      </c>
      <c r="U2821" s="155"/>
      <c r="V2821" s="160"/>
    </row>
    <row r="2822" spans="1:22" s="175" customFormat="1" ht="66" hidden="1" customHeight="1" x14ac:dyDescent="0.25">
      <c r="A2822" s="89" t="s">
        <v>1361</v>
      </c>
      <c r="B2822" s="155" t="s">
        <v>681</v>
      </c>
      <c r="C2822" s="155" t="s">
        <v>6236</v>
      </c>
      <c r="D2822" s="155" t="s">
        <v>6236</v>
      </c>
      <c r="E2822" s="157" t="s">
        <v>6237</v>
      </c>
      <c r="F2822" s="155" t="s">
        <v>401</v>
      </c>
      <c r="G2822" s="158" t="s">
        <v>52</v>
      </c>
      <c r="H2822" s="155"/>
      <c r="I2822" s="158">
        <v>1</v>
      </c>
      <c r="J2822" s="155" t="s">
        <v>54</v>
      </c>
      <c r="K2822" s="158" t="s">
        <v>55</v>
      </c>
      <c r="L2822" s="114">
        <v>44473</v>
      </c>
      <c r="M2822" s="114">
        <v>44473</v>
      </c>
      <c r="N2822" s="190">
        <v>44473</v>
      </c>
      <c r="O2822" s="190">
        <v>44473</v>
      </c>
      <c r="P2822" s="211" t="s">
        <v>6238</v>
      </c>
      <c r="Q2822" s="157"/>
      <c r="R2822" s="155" t="s">
        <v>6239</v>
      </c>
      <c r="S2822" s="155"/>
      <c r="T2822" s="159" t="s">
        <v>75</v>
      </c>
      <c r="U2822" s="155"/>
      <c r="V2822" s="160"/>
    </row>
    <row r="2823" spans="1:22" s="175" customFormat="1" ht="66" hidden="1" customHeight="1" x14ac:dyDescent="0.25">
      <c r="A2823" s="89" t="s">
        <v>662</v>
      </c>
      <c r="B2823" s="90" t="s">
        <v>663</v>
      </c>
      <c r="C2823" s="155" t="s">
        <v>6240</v>
      </c>
      <c r="D2823" s="155" t="s">
        <v>6240</v>
      </c>
      <c r="E2823" s="157" t="s">
        <v>6091</v>
      </c>
      <c r="F2823" s="90" t="s">
        <v>6092</v>
      </c>
      <c r="G2823" s="158" t="s">
        <v>52</v>
      </c>
      <c r="H2823" s="155"/>
      <c r="I2823" s="158">
        <v>1</v>
      </c>
      <c r="J2823" s="155" t="s">
        <v>54</v>
      </c>
      <c r="K2823" s="158" t="s">
        <v>55</v>
      </c>
      <c r="L2823" s="190">
        <v>44454</v>
      </c>
      <c r="M2823" s="190">
        <v>44457</v>
      </c>
      <c r="N2823" s="190">
        <v>44467</v>
      </c>
      <c r="O2823" s="190">
        <v>44467</v>
      </c>
      <c r="P2823" s="211" t="s">
        <v>6241</v>
      </c>
      <c r="Q2823" s="157"/>
      <c r="R2823" s="90" t="s">
        <v>4902</v>
      </c>
      <c r="S2823" s="155"/>
      <c r="T2823" s="159" t="s">
        <v>66</v>
      </c>
      <c r="U2823" s="155"/>
      <c r="V2823" s="160"/>
    </row>
    <row r="2824" spans="1:22" s="175" customFormat="1" ht="66" hidden="1" customHeight="1" x14ac:dyDescent="0.25">
      <c r="A2824" s="89" t="s">
        <v>2757</v>
      </c>
      <c r="B2824" s="90" t="s">
        <v>2758</v>
      </c>
      <c r="C2824" s="155" t="s">
        <v>6242</v>
      </c>
      <c r="D2824" s="155" t="s">
        <v>6242</v>
      </c>
      <c r="E2824" s="157" t="s">
        <v>6243</v>
      </c>
      <c r="F2824" s="90" t="s">
        <v>107</v>
      </c>
      <c r="G2824" s="158" t="s">
        <v>52</v>
      </c>
      <c r="H2824" s="155"/>
      <c r="I2824" s="158">
        <v>1</v>
      </c>
      <c r="J2824" s="155" t="s">
        <v>54</v>
      </c>
      <c r="K2824" s="158" t="s">
        <v>55</v>
      </c>
      <c r="L2824" s="190">
        <v>44501</v>
      </c>
      <c r="M2824" s="190">
        <v>44561</v>
      </c>
      <c r="N2824" s="190">
        <v>44543</v>
      </c>
      <c r="O2824" s="190">
        <v>44553</v>
      </c>
      <c r="P2824" s="211" t="s">
        <v>6244</v>
      </c>
      <c r="Q2824" s="157"/>
      <c r="R2824" s="155" t="s">
        <v>6245</v>
      </c>
      <c r="S2824" s="155"/>
      <c r="T2824" s="159" t="s">
        <v>66</v>
      </c>
      <c r="U2824" s="155"/>
      <c r="V2824" s="160"/>
    </row>
    <row r="2825" spans="1:22" s="175" customFormat="1" ht="66" hidden="1" customHeight="1" x14ac:dyDescent="0.25">
      <c r="A2825" s="89" t="s">
        <v>4851</v>
      </c>
      <c r="B2825" s="90" t="s">
        <v>10036</v>
      </c>
      <c r="C2825" s="155" t="s">
        <v>6246</v>
      </c>
      <c r="D2825" s="155" t="s">
        <v>6246</v>
      </c>
      <c r="E2825" s="157" t="s">
        <v>5032</v>
      </c>
      <c r="F2825" s="90" t="s">
        <v>644</v>
      </c>
      <c r="G2825" s="158" t="s">
        <v>52</v>
      </c>
      <c r="H2825" s="155"/>
      <c r="I2825" s="158">
        <v>1</v>
      </c>
      <c r="J2825" s="155" t="s">
        <v>54</v>
      </c>
      <c r="K2825" s="158" t="s">
        <v>55</v>
      </c>
      <c r="L2825" s="190">
        <v>44434</v>
      </c>
      <c r="M2825" s="190">
        <v>44435</v>
      </c>
      <c r="N2825" s="190">
        <v>44434</v>
      </c>
      <c r="O2825" s="190">
        <v>44434</v>
      </c>
      <c r="P2825" s="211" t="s">
        <v>6247</v>
      </c>
      <c r="Q2825" s="157"/>
      <c r="R2825" s="155" t="s">
        <v>381</v>
      </c>
      <c r="S2825" s="155"/>
      <c r="T2825" s="159"/>
      <c r="U2825" s="90" t="s">
        <v>58</v>
      </c>
      <c r="V2825" s="160"/>
    </row>
    <row r="2826" spans="1:22" s="175" customFormat="1" ht="66" hidden="1" customHeight="1" x14ac:dyDescent="0.25">
      <c r="A2826" s="89" t="s">
        <v>3140</v>
      </c>
      <c r="B2826" s="90" t="s">
        <v>3141</v>
      </c>
      <c r="C2826" s="155" t="s">
        <v>6248</v>
      </c>
      <c r="D2826" s="155" t="s">
        <v>6248</v>
      </c>
      <c r="E2826" s="157" t="s">
        <v>167</v>
      </c>
      <c r="F2826" s="90" t="s">
        <v>51</v>
      </c>
      <c r="G2826" s="158" t="s">
        <v>52</v>
      </c>
      <c r="H2826" s="155"/>
      <c r="I2826" s="158">
        <v>1</v>
      </c>
      <c r="J2826" s="155" t="s">
        <v>72</v>
      </c>
      <c r="K2826" s="158" t="s">
        <v>55</v>
      </c>
      <c r="L2826" s="190">
        <v>44503</v>
      </c>
      <c r="M2826" s="190">
        <v>44510</v>
      </c>
      <c r="N2826" s="190">
        <v>44491</v>
      </c>
      <c r="O2826" s="190">
        <v>44491</v>
      </c>
      <c r="P2826" s="211" t="s">
        <v>6249</v>
      </c>
      <c r="Q2826" s="124" t="s">
        <v>6250</v>
      </c>
      <c r="R2826" s="155" t="s">
        <v>6251</v>
      </c>
      <c r="S2826" s="155" t="s">
        <v>6252</v>
      </c>
      <c r="T2826" s="159" t="s">
        <v>66</v>
      </c>
      <c r="U2826" s="155"/>
      <c r="V2826" s="160"/>
    </row>
    <row r="2827" spans="1:22" s="175" customFormat="1" ht="66" hidden="1" customHeight="1" x14ac:dyDescent="0.25">
      <c r="A2827" s="89" t="s">
        <v>3418</v>
      </c>
      <c r="B2827" s="90" t="s">
        <v>3214</v>
      </c>
      <c r="C2827" s="155" t="s">
        <v>6253</v>
      </c>
      <c r="D2827" s="155" t="s">
        <v>6253</v>
      </c>
      <c r="E2827" s="157" t="s">
        <v>6254</v>
      </c>
      <c r="F2827" s="90" t="s">
        <v>337</v>
      </c>
      <c r="G2827" s="158" t="s">
        <v>52</v>
      </c>
      <c r="H2827" s="155"/>
      <c r="I2827" s="158">
        <v>1</v>
      </c>
      <c r="J2827" s="155" t="s">
        <v>54</v>
      </c>
      <c r="K2827" s="158" t="s">
        <v>55</v>
      </c>
      <c r="L2827" s="190">
        <v>44501</v>
      </c>
      <c r="M2827" s="190">
        <v>44742</v>
      </c>
      <c r="N2827" s="190">
        <v>44699</v>
      </c>
      <c r="O2827" s="190">
        <v>44714</v>
      </c>
      <c r="P2827" s="211" t="s">
        <v>6255</v>
      </c>
      <c r="Q2827" s="157"/>
      <c r="R2827" s="155" t="s">
        <v>6256</v>
      </c>
      <c r="S2827" s="155"/>
      <c r="T2827" s="159" t="s">
        <v>66</v>
      </c>
      <c r="U2827" s="155" t="s">
        <v>6257</v>
      </c>
      <c r="V2827" s="160"/>
    </row>
    <row r="2828" spans="1:22" ht="66" hidden="1" customHeight="1" x14ac:dyDescent="0.25">
      <c r="A2828" s="89" t="s">
        <v>662</v>
      </c>
      <c r="B2828" s="90" t="s">
        <v>663</v>
      </c>
      <c r="C2828" s="90" t="s">
        <v>6258</v>
      </c>
      <c r="D2828" s="90" t="s">
        <v>6258</v>
      </c>
      <c r="E2828" s="92" t="s">
        <v>6259</v>
      </c>
      <c r="F2828" s="90" t="s">
        <v>320</v>
      </c>
      <c r="G2828" s="93" t="s">
        <v>52</v>
      </c>
      <c r="H2828" s="90"/>
      <c r="I2828" s="93">
        <v>1</v>
      </c>
      <c r="J2828" s="90" t="s">
        <v>54</v>
      </c>
      <c r="K2828" s="93" t="s">
        <v>55</v>
      </c>
      <c r="L2828" s="114">
        <v>44451</v>
      </c>
      <c r="M2828" s="114">
        <v>44454</v>
      </c>
      <c r="N2828" s="114">
        <v>44444</v>
      </c>
      <c r="O2828" s="114">
        <v>44448</v>
      </c>
      <c r="P2828" s="174" t="s">
        <v>6260</v>
      </c>
      <c r="Q2828" s="92"/>
      <c r="R2828" s="90" t="s">
        <v>5561</v>
      </c>
      <c r="S2828" s="90"/>
      <c r="T2828" s="95" t="s">
        <v>66</v>
      </c>
      <c r="U2828" s="90"/>
    </row>
    <row r="2829" spans="1:22" s="175" customFormat="1" ht="66" hidden="1" customHeight="1" x14ac:dyDescent="0.25">
      <c r="A2829" s="89" t="s">
        <v>662</v>
      </c>
      <c r="B2829" s="90" t="s">
        <v>663</v>
      </c>
      <c r="C2829" s="155" t="s">
        <v>6261</v>
      </c>
      <c r="D2829" s="155" t="s">
        <v>6261</v>
      </c>
      <c r="E2829" s="157" t="s">
        <v>6262</v>
      </c>
      <c r="F2829" s="90" t="s">
        <v>2874</v>
      </c>
      <c r="G2829" s="158" t="s">
        <v>52</v>
      </c>
      <c r="H2829" s="155"/>
      <c r="I2829" s="158">
        <v>1</v>
      </c>
      <c r="J2829" s="155" t="s">
        <v>54</v>
      </c>
      <c r="K2829" s="158" t="s">
        <v>55</v>
      </c>
      <c r="L2829" s="190">
        <v>44451</v>
      </c>
      <c r="M2829" s="190">
        <v>44454</v>
      </c>
      <c r="N2829" s="190">
        <v>44451</v>
      </c>
      <c r="O2829" s="190">
        <v>44451</v>
      </c>
      <c r="P2829" s="211" t="s">
        <v>6263</v>
      </c>
      <c r="Q2829" s="157"/>
      <c r="R2829" s="155" t="s">
        <v>6264</v>
      </c>
      <c r="S2829" s="155"/>
      <c r="T2829" s="159" t="s">
        <v>66</v>
      </c>
      <c r="U2829" s="155"/>
      <c r="V2829" s="160"/>
    </row>
    <row r="2830" spans="1:22" s="175" customFormat="1" ht="66" hidden="1" customHeight="1" x14ac:dyDescent="0.25">
      <c r="A2830" s="89" t="s">
        <v>261</v>
      </c>
      <c r="B2830" s="90" t="s">
        <v>262</v>
      </c>
      <c r="C2830" s="155" t="s">
        <v>6265</v>
      </c>
      <c r="D2830" s="155" t="s">
        <v>6265</v>
      </c>
      <c r="E2830" s="157" t="s">
        <v>6266</v>
      </c>
      <c r="F2830" s="90" t="s">
        <v>51</v>
      </c>
      <c r="G2830" s="158" t="s">
        <v>52</v>
      </c>
      <c r="H2830" s="155"/>
      <c r="I2830" s="158">
        <v>1</v>
      </c>
      <c r="J2830" s="155" t="s">
        <v>54</v>
      </c>
      <c r="K2830" s="158" t="s">
        <v>55</v>
      </c>
      <c r="L2830" s="190">
        <v>44409</v>
      </c>
      <c r="M2830" s="190">
        <v>44470</v>
      </c>
      <c r="N2830" s="190">
        <v>44485</v>
      </c>
      <c r="O2830" s="190">
        <v>44496</v>
      </c>
      <c r="P2830" s="211" t="s">
        <v>6267</v>
      </c>
      <c r="Q2830" s="157"/>
      <c r="R2830" s="90" t="s">
        <v>6268</v>
      </c>
      <c r="S2830" s="155"/>
      <c r="T2830" s="159" t="s">
        <v>75</v>
      </c>
      <c r="U2830" s="155"/>
      <c r="V2830" s="160"/>
    </row>
    <row r="2831" spans="1:22" s="175" customFormat="1" ht="66" hidden="1" customHeight="1" x14ac:dyDescent="0.25">
      <c r="A2831" s="89" t="s">
        <v>5142</v>
      </c>
      <c r="B2831" s="90" t="s">
        <v>10033</v>
      </c>
      <c r="C2831" s="155" t="s">
        <v>6269</v>
      </c>
      <c r="D2831" s="155" t="s">
        <v>6269</v>
      </c>
      <c r="E2831" s="157" t="s">
        <v>6270</v>
      </c>
      <c r="F2831" s="90" t="s">
        <v>401</v>
      </c>
      <c r="G2831" s="158" t="s">
        <v>52</v>
      </c>
      <c r="H2831" s="155"/>
      <c r="I2831" s="158">
        <v>1</v>
      </c>
      <c r="J2831" s="155" t="s">
        <v>54</v>
      </c>
      <c r="K2831" s="158" t="s">
        <v>55</v>
      </c>
      <c r="L2831" s="190">
        <v>44446</v>
      </c>
      <c r="M2831" s="190">
        <v>44449</v>
      </c>
      <c r="N2831" s="190">
        <v>44449</v>
      </c>
      <c r="O2831" s="190">
        <v>44452</v>
      </c>
      <c r="P2831" s="211" t="s">
        <v>6271</v>
      </c>
      <c r="Q2831" s="157"/>
      <c r="R2831" s="155" t="s">
        <v>6272</v>
      </c>
      <c r="S2831" s="155"/>
      <c r="T2831" s="159" t="s">
        <v>66</v>
      </c>
      <c r="U2831" s="155" t="s">
        <v>6273</v>
      </c>
      <c r="V2831" s="160"/>
    </row>
    <row r="2832" spans="1:22" s="175" customFormat="1" ht="66" hidden="1" customHeight="1" x14ac:dyDescent="0.25">
      <c r="A2832" s="89" t="s">
        <v>159</v>
      </c>
      <c r="B2832" s="90" t="s">
        <v>164</v>
      </c>
      <c r="C2832" s="155" t="s">
        <v>6274</v>
      </c>
      <c r="D2832" s="155" t="s">
        <v>6275</v>
      </c>
      <c r="E2832" s="157" t="s">
        <v>167</v>
      </c>
      <c r="F2832" s="90" t="s">
        <v>51</v>
      </c>
      <c r="G2832" s="158" t="s">
        <v>75</v>
      </c>
      <c r="H2832" s="155"/>
      <c r="I2832" s="158">
        <v>1</v>
      </c>
      <c r="J2832" s="155" t="s">
        <v>72</v>
      </c>
      <c r="K2832" s="158" t="s">
        <v>55</v>
      </c>
      <c r="L2832" s="190">
        <v>44470</v>
      </c>
      <c r="M2832" s="190">
        <f>EOMONTH(L2832,0)</f>
        <v>44500</v>
      </c>
      <c r="N2832" s="190">
        <v>44494</v>
      </c>
      <c r="O2832" s="190">
        <v>44495</v>
      </c>
      <c r="P2832" s="211" t="s">
        <v>6276</v>
      </c>
      <c r="Q2832" s="157"/>
      <c r="R2832" s="155" t="s">
        <v>5548</v>
      </c>
      <c r="S2832" s="155"/>
      <c r="T2832" s="159" t="s">
        <v>75</v>
      </c>
      <c r="U2832" s="155" t="s">
        <v>6277</v>
      </c>
      <c r="V2832" s="160"/>
    </row>
    <row r="2833" spans="1:22" s="175" customFormat="1" ht="66" hidden="1" customHeight="1" x14ac:dyDescent="0.25">
      <c r="A2833" s="89" t="s">
        <v>159</v>
      </c>
      <c r="B2833" s="90" t="s">
        <v>164</v>
      </c>
      <c r="C2833" s="155" t="s">
        <v>6274</v>
      </c>
      <c r="D2833" s="155" t="s">
        <v>6278</v>
      </c>
      <c r="E2833" s="157" t="s">
        <v>167</v>
      </c>
      <c r="F2833" s="90" t="s">
        <v>51</v>
      </c>
      <c r="G2833" s="158" t="s">
        <v>172</v>
      </c>
      <c r="H2833" s="155"/>
      <c r="I2833" s="158">
        <v>1</v>
      </c>
      <c r="J2833" s="155" t="s">
        <v>72</v>
      </c>
      <c r="K2833" s="158" t="s">
        <v>55</v>
      </c>
      <c r="L2833" s="190">
        <v>44552</v>
      </c>
      <c r="M2833" s="190">
        <v>44552</v>
      </c>
      <c r="N2833" s="190">
        <v>44558</v>
      </c>
      <c r="O2833" s="190">
        <v>44558</v>
      </c>
      <c r="P2833" s="211" t="s">
        <v>6279</v>
      </c>
      <c r="Q2833" s="157"/>
      <c r="R2833" s="155" t="s">
        <v>853</v>
      </c>
      <c r="S2833" s="155"/>
      <c r="T2833" s="159" t="s">
        <v>75</v>
      </c>
      <c r="U2833" s="155"/>
      <c r="V2833" s="160"/>
    </row>
    <row r="2834" spans="1:22" s="175" customFormat="1" ht="66" hidden="1" customHeight="1" x14ac:dyDescent="0.25">
      <c r="A2834" s="89" t="s">
        <v>184</v>
      </c>
      <c r="B2834" s="90" t="s">
        <v>185</v>
      </c>
      <c r="C2834" s="155" t="s">
        <v>6280</v>
      </c>
      <c r="D2834" s="155" t="s">
        <v>6281</v>
      </c>
      <c r="E2834" s="157" t="s">
        <v>167</v>
      </c>
      <c r="F2834" s="90" t="s">
        <v>51</v>
      </c>
      <c r="G2834" s="93" t="s">
        <v>75</v>
      </c>
      <c r="H2834" s="155"/>
      <c r="I2834" s="158">
        <v>1</v>
      </c>
      <c r="J2834" s="155" t="s">
        <v>72</v>
      </c>
      <c r="K2834" s="158" t="s">
        <v>55</v>
      </c>
      <c r="L2834" s="190">
        <v>44470</v>
      </c>
      <c r="M2834" s="190">
        <v>44530</v>
      </c>
      <c r="N2834" s="190">
        <v>44520</v>
      </c>
      <c r="O2834" s="190">
        <v>44523</v>
      </c>
      <c r="P2834" s="211" t="s">
        <v>6282</v>
      </c>
      <c r="Q2834" s="157"/>
      <c r="R2834" s="155" t="s">
        <v>5604</v>
      </c>
      <c r="S2834" s="155"/>
      <c r="T2834" s="159" t="s">
        <v>66</v>
      </c>
      <c r="U2834" s="155"/>
      <c r="V2834" s="160"/>
    </row>
    <row r="2835" spans="1:22" s="175" customFormat="1" ht="66" hidden="1" customHeight="1" x14ac:dyDescent="0.25">
      <c r="A2835" s="89" t="s">
        <v>184</v>
      </c>
      <c r="B2835" s="90" t="s">
        <v>185</v>
      </c>
      <c r="C2835" s="155" t="s">
        <v>6280</v>
      </c>
      <c r="D2835" s="155" t="s">
        <v>6283</v>
      </c>
      <c r="E2835" s="157" t="s">
        <v>167</v>
      </c>
      <c r="F2835" s="90" t="s">
        <v>51</v>
      </c>
      <c r="G2835" s="93" t="s">
        <v>172</v>
      </c>
      <c r="H2835" s="155"/>
      <c r="I2835" s="158">
        <v>1</v>
      </c>
      <c r="J2835" s="155" t="s">
        <v>72</v>
      </c>
      <c r="K2835" s="158" t="s">
        <v>55</v>
      </c>
      <c r="L2835" s="190">
        <v>44551</v>
      </c>
      <c r="M2835" s="190">
        <v>44551</v>
      </c>
      <c r="N2835" s="190" t="s">
        <v>496</v>
      </c>
      <c r="O2835" s="190" t="s">
        <v>496</v>
      </c>
      <c r="P2835" s="211"/>
      <c r="Q2835" s="157"/>
      <c r="R2835" s="155"/>
      <c r="S2835" s="155"/>
      <c r="T2835" s="159"/>
      <c r="U2835" s="155"/>
      <c r="V2835" s="160"/>
    </row>
    <row r="2836" spans="1:22" s="175" customFormat="1" ht="66" hidden="1" customHeight="1" x14ac:dyDescent="0.25">
      <c r="A2836" s="89" t="s">
        <v>198</v>
      </c>
      <c r="B2836" s="90" t="s">
        <v>199</v>
      </c>
      <c r="C2836" s="155" t="s">
        <v>6284</v>
      </c>
      <c r="D2836" s="155" t="s">
        <v>6285</v>
      </c>
      <c r="E2836" s="157" t="s">
        <v>167</v>
      </c>
      <c r="F2836" s="90" t="s">
        <v>51</v>
      </c>
      <c r="G2836" s="93" t="s">
        <v>75</v>
      </c>
      <c r="H2836" s="155"/>
      <c r="I2836" s="158">
        <v>1</v>
      </c>
      <c r="J2836" s="155" t="s">
        <v>72</v>
      </c>
      <c r="K2836" s="158" t="s">
        <v>55</v>
      </c>
      <c r="L2836" s="190">
        <v>44470</v>
      </c>
      <c r="M2836" s="190">
        <v>44530</v>
      </c>
      <c r="N2836" s="190">
        <v>44522</v>
      </c>
      <c r="O2836" s="190">
        <v>44524</v>
      </c>
      <c r="P2836" s="211" t="s">
        <v>6286</v>
      </c>
      <c r="Q2836" s="157"/>
      <c r="R2836" s="155" t="s">
        <v>853</v>
      </c>
      <c r="S2836" s="155"/>
      <c r="T2836" s="159" t="s">
        <v>66</v>
      </c>
      <c r="U2836" s="155"/>
      <c r="V2836" s="160"/>
    </row>
    <row r="2837" spans="1:22" s="175" customFormat="1" ht="66" hidden="1" customHeight="1" x14ac:dyDescent="0.25">
      <c r="A2837" s="89" t="s">
        <v>198</v>
      </c>
      <c r="B2837" s="90" t="s">
        <v>199</v>
      </c>
      <c r="C2837" s="155" t="s">
        <v>6284</v>
      </c>
      <c r="D2837" s="155" t="s">
        <v>6287</v>
      </c>
      <c r="E2837" s="157" t="s">
        <v>167</v>
      </c>
      <c r="F2837" s="90" t="s">
        <v>51</v>
      </c>
      <c r="G2837" s="93" t="s">
        <v>172</v>
      </c>
      <c r="H2837" s="155"/>
      <c r="I2837" s="158">
        <v>1</v>
      </c>
      <c r="J2837" s="155" t="s">
        <v>72</v>
      </c>
      <c r="K2837" s="158" t="s">
        <v>55</v>
      </c>
      <c r="L2837" s="190">
        <v>44550</v>
      </c>
      <c r="M2837" s="190">
        <v>44550</v>
      </c>
      <c r="N2837" s="190" t="s">
        <v>496</v>
      </c>
      <c r="O2837" s="190" t="s">
        <v>496</v>
      </c>
      <c r="P2837" s="211"/>
      <c r="Q2837" s="157"/>
      <c r="R2837" s="155"/>
      <c r="S2837" s="155"/>
      <c r="T2837" s="159"/>
      <c r="U2837" s="155"/>
      <c r="V2837" s="160"/>
    </row>
    <row r="2838" spans="1:22" s="175" customFormat="1" ht="66" hidden="1" customHeight="1" x14ac:dyDescent="0.25">
      <c r="A2838" s="89" t="s">
        <v>214</v>
      </c>
      <c r="B2838" s="90" t="s">
        <v>215</v>
      </c>
      <c r="C2838" s="155" t="s">
        <v>6288</v>
      </c>
      <c r="D2838" s="155" t="s">
        <v>6289</v>
      </c>
      <c r="E2838" s="157" t="s">
        <v>167</v>
      </c>
      <c r="F2838" s="90" t="s">
        <v>51</v>
      </c>
      <c r="G2838" s="93" t="s">
        <v>75</v>
      </c>
      <c r="H2838" s="155"/>
      <c r="I2838" s="158">
        <v>1</v>
      </c>
      <c r="J2838" s="155" t="s">
        <v>72</v>
      </c>
      <c r="K2838" s="158" t="s">
        <v>55</v>
      </c>
      <c r="L2838" s="114">
        <v>44464</v>
      </c>
      <c r="M2838" s="190">
        <v>44464</v>
      </c>
      <c r="N2838" s="190">
        <v>44469</v>
      </c>
      <c r="O2838" s="190">
        <v>44501</v>
      </c>
      <c r="P2838" s="211" t="s">
        <v>6290</v>
      </c>
      <c r="Q2838" s="157"/>
      <c r="R2838" s="155" t="s">
        <v>6291</v>
      </c>
      <c r="S2838" s="155"/>
      <c r="T2838" s="159" t="s">
        <v>110</v>
      </c>
      <c r="U2838" s="155"/>
      <c r="V2838" s="160"/>
    </row>
    <row r="2839" spans="1:22" s="175" customFormat="1" ht="66" hidden="1" customHeight="1" x14ac:dyDescent="0.25">
      <c r="A2839" s="89" t="s">
        <v>214</v>
      </c>
      <c r="B2839" s="90" t="s">
        <v>215</v>
      </c>
      <c r="C2839" s="155" t="s">
        <v>6288</v>
      </c>
      <c r="D2839" s="155" t="s">
        <v>6292</v>
      </c>
      <c r="E2839" s="157" t="s">
        <v>167</v>
      </c>
      <c r="F2839" s="90" t="s">
        <v>51</v>
      </c>
      <c r="G2839" s="93" t="s">
        <v>172</v>
      </c>
      <c r="H2839" s="155"/>
      <c r="I2839" s="158">
        <v>1</v>
      </c>
      <c r="J2839" s="155" t="s">
        <v>72</v>
      </c>
      <c r="K2839" s="158" t="s">
        <v>55</v>
      </c>
      <c r="L2839" s="190">
        <v>44555</v>
      </c>
      <c r="M2839" s="190">
        <v>44555</v>
      </c>
      <c r="N2839" s="190">
        <v>44539</v>
      </c>
      <c r="O2839" s="190">
        <v>44553</v>
      </c>
      <c r="P2839" s="211" t="s">
        <v>6293</v>
      </c>
      <c r="Q2839" s="157"/>
      <c r="R2839" s="155" t="s">
        <v>853</v>
      </c>
      <c r="S2839" s="155"/>
      <c r="T2839" s="159" t="s">
        <v>75</v>
      </c>
      <c r="U2839" s="155"/>
      <c r="V2839" s="160"/>
    </row>
    <row r="2840" spans="1:22" s="175" customFormat="1" ht="66" hidden="1" customHeight="1" x14ac:dyDescent="0.25">
      <c r="A2840" s="89" t="s">
        <v>261</v>
      </c>
      <c r="B2840" s="90" t="s">
        <v>262</v>
      </c>
      <c r="C2840" s="155" t="s">
        <v>6294</v>
      </c>
      <c r="D2840" s="155" t="s">
        <v>6295</v>
      </c>
      <c r="E2840" s="157" t="s">
        <v>167</v>
      </c>
      <c r="F2840" s="90" t="s">
        <v>51</v>
      </c>
      <c r="G2840" s="93" t="s">
        <v>75</v>
      </c>
      <c r="H2840" s="155"/>
      <c r="I2840" s="158">
        <v>1</v>
      </c>
      <c r="J2840" s="155" t="s">
        <v>72</v>
      </c>
      <c r="K2840" s="158" t="s">
        <v>55</v>
      </c>
      <c r="L2840" s="190">
        <v>44470</v>
      </c>
      <c r="M2840" s="190">
        <f>EOMONTH(L2840,0)</f>
        <v>44500</v>
      </c>
      <c r="N2840" s="190">
        <v>44485</v>
      </c>
      <c r="O2840" s="190">
        <v>44496</v>
      </c>
      <c r="P2840" s="211" t="s">
        <v>6296</v>
      </c>
      <c r="Q2840" s="157"/>
      <c r="R2840" s="90" t="s">
        <v>6268</v>
      </c>
      <c r="S2840" s="155"/>
      <c r="T2840" s="159" t="s">
        <v>75</v>
      </c>
      <c r="U2840" s="155"/>
      <c r="V2840" s="160"/>
    </row>
    <row r="2841" spans="1:22" s="175" customFormat="1" ht="66" hidden="1" customHeight="1" x14ac:dyDescent="0.25">
      <c r="A2841" s="89" t="s">
        <v>261</v>
      </c>
      <c r="B2841" s="90" t="s">
        <v>262</v>
      </c>
      <c r="C2841" s="155" t="s">
        <v>6294</v>
      </c>
      <c r="D2841" s="155" t="s">
        <v>6297</v>
      </c>
      <c r="E2841" s="157" t="s">
        <v>167</v>
      </c>
      <c r="F2841" s="90" t="s">
        <v>51</v>
      </c>
      <c r="G2841" s="93" t="s">
        <v>172</v>
      </c>
      <c r="H2841" s="155"/>
      <c r="I2841" s="158">
        <v>1</v>
      </c>
      <c r="J2841" s="155" t="s">
        <v>72</v>
      </c>
      <c r="K2841" s="158" t="s">
        <v>55</v>
      </c>
      <c r="L2841" s="190">
        <v>44553</v>
      </c>
      <c r="M2841" s="190">
        <v>44553</v>
      </c>
      <c r="N2841" s="190">
        <v>44560</v>
      </c>
      <c r="O2841" s="190">
        <v>44560</v>
      </c>
      <c r="P2841" s="211" t="s">
        <v>6298</v>
      </c>
      <c r="Q2841" s="157" t="s">
        <v>6299</v>
      </c>
      <c r="R2841" s="155" t="s">
        <v>853</v>
      </c>
      <c r="S2841" s="155"/>
      <c r="T2841" s="159" t="s">
        <v>75</v>
      </c>
      <c r="U2841" s="155"/>
      <c r="V2841" s="160"/>
    </row>
    <row r="2842" spans="1:22" s="175" customFormat="1" ht="66" hidden="1" customHeight="1" x14ac:dyDescent="0.25">
      <c r="A2842" s="89" t="s">
        <v>274</v>
      </c>
      <c r="B2842" s="90" t="s">
        <v>275</v>
      </c>
      <c r="C2842" s="155" t="s">
        <v>6300</v>
      </c>
      <c r="D2842" s="155" t="s">
        <v>6301</v>
      </c>
      <c r="E2842" s="157" t="s">
        <v>167</v>
      </c>
      <c r="F2842" s="90" t="s">
        <v>51</v>
      </c>
      <c r="G2842" s="93" t="s">
        <v>75</v>
      </c>
      <c r="H2842" s="155"/>
      <c r="I2842" s="158">
        <v>1</v>
      </c>
      <c r="J2842" s="155" t="s">
        <v>72</v>
      </c>
      <c r="K2842" s="158" t="s">
        <v>55</v>
      </c>
      <c r="L2842" s="190">
        <v>44470</v>
      </c>
      <c r="M2842" s="190">
        <f>EOMONTH(L2842,0)</f>
        <v>44500</v>
      </c>
      <c r="N2842" s="190">
        <v>44492</v>
      </c>
      <c r="O2842" s="190">
        <v>44495</v>
      </c>
      <c r="P2842" s="211" t="s">
        <v>6302</v>
      </c>
      <c r="Q2842" s="157"/>
      <c r="R2842" s="155" t="s">
        <v>5548</v>
      </c>
      <c r="S2842" s="155"/>
      <c r="T2842" s="159" t="s">
        <v>75</v>
      </c>
      <c r="U2842" s="155" t="s">
        <v>6277</v>
      </c>
      <c r="V2842" s="160"/>
    </row>
    <row r="2843" spans="1:22" s="175" customFormat="1" ht="66" hidden="1" customHeight="1" x14ac:dyDescent="0.25">
      <c r="A2843" s="89" t="s">
        <v>274</v>
      </c>
      <c r="B2843" s="90" t="s">
        <v>275</v>
      </c>
      <c r="C2843" s="155" t="s">
        <v>6300</v>
      </c>
      <c r="D2843" s="155" t="s">
        <v>6303</v>
      </c>
      <c r="E2843" s="157" t="s">
        <v>167</v>
      </c>
      <c r="F2843" s="90" t="s">
        <v>51</v>
      </c>
      <c r="G2843" s="93" t="s">
        <v>172</v>
      </c>
      <c r="H2843" s="155"/>
      <c r="I2843" s="158">
        <v>1</v>
      </c>
      <c r="J2843" s="155" t="s">
        <v>72</v>
      </c>
      <c r="K2843" s="158" t="s">
        <v>55</v>
      </c>
      <c r="L2843" s="190">
        <v>44554</v>
      </c>
      <c r="M2843" s="190">
        <v>44554</v>
      </c>
      <c r="N2843" s="190">
        <v>44559</v>
      </c>
      <c r="O2843" s="190">
        <v>44560</v>
      </c>
      <c r="P2843" s="211" t="s">
        <v>6304</v>
      </c>
      <c r="Q2843" s="157"/>
      <c r="R2843" s="155" t="s">
        <v>853</v>
      </c>
      <c r="S2843" s="155"/>
      <c r="T2843" s="159" t="s">
        <v>75</v>
      </c>
      <c r="U2843" s="155"/>
      <c r="V2843" s="160"/>
    </row>
    <row r="2844" spans="1:22" s="175" customFormat="1" ht="66" hidden="1" customHeight="1" x14ac:dyDescent="0.25">
      <c r="A2844" s="89" t="s">
        <v>662</v>
      </c>
      <c r="B2844" s="90" t="s">
        <v>663</v>
      </c>
      <c r="C2844" s="155" t="s">
        <v>6305</v>
      </c>
      <c r="D2844" s="155" t="s">
        <v>6305</v>
      </c>
      <c r="E2844" s="157" t="s">
        <v>6306</v>
      </c>
      <c r="F2844" s="90" t="s">
        <v>6307</v>
      </c>
      <c r="G2844" s="158" t="s">
        <v>52</v>
      </c>
      <c r="H2844" s="155"/>
      <c r="I2844" s="158">
        <v>1</v>
      </c>
      <c r="J2844" s="155" t="s">
        <v>54</v>
      </c>
      <c r="K2844" s="158" t="s">
        <v>55</v>
      </c>
      <c r="L2844" s="114">
        <v>44470</v>
      </c>
      <c r="M2844" s="190">
        <f>EOMONTH(L2844,0)</f>
        <v>44500</v>
      </c>
      <c r="N2844" s="190">
        <v>44494</v>
      </c>
      <c r="O2844" s="190">
        <v>44495</v>
      </c>
      <c r="P2844" s="211" t="s">
        <v>6308</v>
      </c>
      <c r="Q2844" s="157"/>
      <c r="R2844" s="155" t="s">
        <v>6309</v>
      </c>
      <c r="S2844" s="155"/>
      <c r="T2844" s="159" t="s">
        <v>75</v>
      </c>
      <c r="U2844" s="155"/>
      <c r="V2844" s="160"/>
    </row>
    <row r="2845" spans="1:22" s="175" customFormat="1" ht="66" hidden="1" customHeight="1" x14ac:dyDescent="0.25">
      <c r="A2845" s="89" t="s">
        <v>662</v>
      </c>
      <c r="B2845" s="90" t="s">
        <v>663</v>
      </c>
      <c r="C2845" s="155" t="s">
        <v>6310</v>
      </c>
      <c r="D2845" s="155" t="s">
        <v>6310</v>
      </c>
      <c r="E2845" s="157" t="s">
        <v>6311</v>
      </c>
      <c r="F2845" s="90" t="s">
        <v>6312</v>
      </c>
      <c r="G2845" s="158" t="s">
        <v>52</v>
      </c>
      <c r="H2845" s="155"/>
      <c r="I2845" s="158">
        <v>1</v>
      </c>
      <c r="J2845" s="155" t="s">
        <v>54</v>
      </c>
      <c r="K2845" s="158" t="s">
        <v>55</v>
      </c>
      <c r="L2845" s="190">
        <v>44593</v>
      </c>
      <c r="M2845" s="190">
        <f>EOMONTH(L2845,0)</f>
        <v>44620</v>
      </c>
      <c r="N2845" s="190">
        <v>44617</v>
      </c>
      <c r="O2845" s="190">
        <v>44617</v>
      </c>
      <c r="P2845" s="211" t="s">
        <v>6313</v>
      </c>
      <c r="Q2845" s="157"/>
      <c r="R2845" s="155" t="s">
        <v>156</v>
      </c>
      <c r="S2845" s="155"/>
      <c r="T2845" s="159" t="s">
        <v>75</v>
      </c>
      <c r="U2845" s="155"/>
      <c r="V2845" s="160"/>
    </row>
    <row r="2846" spans="1:22" ht="66" hidden="1" customHeight="1" x14ac:dyDescent="0.25">
      <c r="A2846" s="89" t="s">
        <v>662</v>
      </c>
      <c r="B2846" s="90" t="s">
        <v>663</v>
      </c>
      <c r="C2846" s="90" t="s">
        <v>6314</v>
      </c>
      <c r="D2846" s="90" t="s">
        <v>6314</v>
      </c>
      <c r="E2846" s="92" t="s">
        <v>1039</v>
      </c>
      <c r="F2846" s="90" t="s">
        <v>320</v>
      </c>
      <c r="G2846" s="93" t="s">
        <v>52</v>
      </c>
      <c r="H2846" s="90"/>
      <c r="I2846" s="93">
        <v>1</v>
      </c>
      <c r="J2846" s="90" t="s">
        <v>54</v>
      </c>
      <c r="K2846" s="93" t="s">
        <v>55</v>
      </c>
      <c r="L2846" s="114">
        <v>44460</v>
      </c>
      <c r="M2846" s="114">
        <v>44463</v>
      </c>
      <c r="N2846" s="114">
        <v>44448</v>
      </c>
      <c r="O2846" s="114">
        <v>44448</v>
      </c>
      <c r="P2846" s="174" t="s">
        <v>6315</v>
      </c>
      <c r="Q2846" s="92"/>
      <c r="R2846" s="90" t="s">
        <v>6316</v>
      </c>
      <c r="S2846" s="90"/>
      <c r="T2846" s="95" t="s">
        <v>66</v>
      </c>
      <c r="U2846" s="90"/>
    </row>
    <row r="2847" spans="1:22" s="175" customFormat="1" ht="66" hidden="1" customHeight="1" x14ac:dyDescent="0.25">
      <c r="A2847" s="89" t="s">
        <v>5142</v>
      </c>
      <c r="B2847" s="90" t="s">
        <v>10033</v>
      </c>
      <c r="C2847" s="155" t="s">
        <v>6317</v>
      </c>
      <c r="D2847" s="155" t="s">
        <v>6317</v>
      </c>
      <c r="E2847" s="157" t="s">
        <v>6318</v>
      </c>
      <c r="F2847" s="90" t="s">
        <v>401</v>
      </c>
      <c r="G2847" s="158" t="s">
        <v>52</v>
      </c>
      <c r="H2847" s="155"/>
      <c r="I2847" s="158">
        <v>1</v>
      </c>
      <c r="J2847" s="155" t="s">
        <v>54</v>
      </c>
      <c r="K2847" s="158" t="s">
        <v>55</v>
      </c>
      <c r="L2847" s="114">
        <v>44455</v>
      </c>
      <c r="M2847" s="190">
        <v>44458</v>
      </c>
      <c r="N2847" s="190">
        <v>44453</v>
      </c>
      <c r="O2847" s="190">
        <v>44473</v>
      </c>
      <c r="P2847" s="211" t="s">
        <v>6319</v>
      </c>
      <c r="Q2847" s="157"/>
      <c r="R2847" s="155" t="s">
        <v>6320</v>
      </c>
      <c r="S2847" s="155"/>
      <c r="T2847" s="159" t="s">
        <v>66</v>
      </c>
      <c r="U2847" s="90"/>
      <c r="V2847" s="160"/>
    </row>
    <row r="2848" spans="1:22" s="175" customFormat="1" ht="66" hidden="1" customHeight="1" x14ac:dyDescent="0.25">
      <c r="A2848" s="89" t="s">
        <v>5142</v>
      </c>
      <c r="B2848" s="90" t="s">
        <v>10033</v>
      </c>
      <c r="C2848" s="155" t="s">
        <v>6321</v>
      </c>
      <c r="D2848" s="155" t="s">
        <v>6321</v>
      </c>
      <c r="E2848" s="157" t="s">
        <v>6322</v>
      </c>
      <c r="F2848" s="90" t="s">
        <v>401</v>
      </c>
      <c r="G2848" s="158" t="s">
        <v>52</v>
      </c>
      <c r="H2848" s="155"/>
      <c r="I2848" s="158">
        <v>1</v>
      </c>
      <c r="J2848" s="155" t="s">
        <v>54</v>
      </c>
      <c r="K2848" s="158" t="s">
        <v>55</v>
      </c>
      <c r="L2848" s="190">
        <v>44468</v>
      </c>
      <c r="M2848" s="190">
        <v>44475</v>
      </c>
      <c r="N2848" s="190">
        <v>44495</v>
      </c>
      <c r="O2848" s="190">
        <v>44497</v>
      </c>
      <c r="P2848" s="211" t="s">
        <v>6323</v>
      </c>
      <c r="Q2848" s="157"/>
      <c r="R2848" s="155" t="s">
        <v>6324</v>
      </c>
      <c r="S2848" s="155"/>
      <c r="T2848" s="159" t="s">
        <v>66</v>
      </c>
      <c r="U2848" s="155" t="s">
        <v>6273</v>
      </c>
      <c r="V2848" s="160"/>
    </row>
    <row r="2849" spans="1:22" s="175" customFormat="1" ht="66" hidden="1" customHeight="1" x14ac:dyDescent="0.25">
      <c r="A2849" s="89" t="s">
        <v>662</v>
      </c>
      <c r="B2849" s="90" t="s">
        <v>663</v>
      </c>
      <c r="C2849" s="155" t="s">
        <v>4927</v>
      </c>
      <c r="D2849" s="155" t="s">
        <v>4927</v>
      </c>
      <c r="E2849" s="157" t="s">
        <v>4928</v>
      </c>
      <c r="F2849" s="90" t="s">
        <v>401</v>
      </c>
      <c r="G2849" s="158" t="s">
        <v>52</v>
      </c>
      <c r="H2849" s="155"/>
      <c r="I2849" s="158">
        <v>1</v>
      </c>
      <c r="J2849" s="155" t="s">
        <v>62</v>
      </c>
      <c r="K2849" s="158" t="s">
        <v>63</v>
      </c>
      <c r="L2849" s="190">
        <v>44446</v>
      </c>
      <c r="M2849" s="190">
        <v>44446</v>
      </c>
      <c r="N2849" s="190">
        <v>44446</v>
      </c>
      <c r="O2849" s="190">
        <v>44446</v>
      </c>
      <c r="P2849" s="211" t="s">
        <v>6325</v>
      </c>
      <c r="Q2849" s="157"/>
      <c r="R2849" s="155" t="s">
        <v>4902</v>
      </c>
      <c r="S2849" s="155"/>
      <c r="T2849" s="159" t="s">
        <v>75</v>
      </c>
      <c r="U2849" s="155"/>
      <c r="V2849" s="160"/>
    </row>
    <row r="2850" spans="1:22" s="175" customFormat="1" ht="66" hidden="1" customHeight="1" x14ac:dyDescent="0.25">
      <c r="A2850" s="113" t="s">
        <v>5142</v>
      </c>
      <c r="B2850" s="155" t="s">
        <v>10033</v>
      </c>
      <c r="C2850" s="155" t="s">
        <v>6326</v>
      </c>
      <c r="D2850" s="155" t="s">
        <v>6326</v>
      </c>
      <c r="E2850" s="157" t="s">
        <v>6327</v>
      </c>
      <c r="F2850" s="155" t="s">
        <v>401</v>
      </c>
      <c r="G2850" s="158" t="s">
        <v>52</v>
      </c>
      <c r="H2850" s="155"/>
      <c r="I2850" s="158">
        <v>1</v>
      </c>
      <c r="J2850" s="155" t="s">
        <v>54</v>
      </c>
      <c r="K2850" s="158" t="s">
        <v>55</v>
      </c>
      <c r="L2850" s="190">
        <v>44460</v>
      </c>
      <c r="M2850" s="190">
        <v>44500</v>
      </c>
      <c r="N2850" s="190">
        <v>44463</v>
      </c>
      <c r="O2850" s="190">
        <v>44495</v>
      </c>
      <c r="P2850" s="211" t="s">
        <v>6328</v>
      </c>
      <c r="Q2850" s="157"/>
      <c r="R2850" s="155" t="s">
        <v>6324</v>
      </c>
      <c r="S2850" s="155"/>
      <c r="T2850" s="159" t="s">
        <v>66</v>
      </c>
      <c r="U2850" s="155"/>
      <c r="V2850" s="160"/>
    </row>
    <row r="2851" spans="1:22" s="175" customFormat="1" ht="66" hidden="1" customHeight="1" x14ac:dyDescent="0.25">
      <c r="A2851" s="89" t="s">
        <v>5142</v>
      </c>
      <c r="B2851" s="90" t="s">
        <v>10033</v>
      </c>
      <c r="C2851" s="155" t="s">
        <v>6329</v>
      </c>
      <c r="D2851" s="155" t="s">
        <v>6329</v>
      </c>
      <c r="E2851" s="157" t="s">
        <v>6330</v>
      </c>
      <c r="F2851" s="90" t="s">
        <v>401</v>
      </c>
      <c r="G2851" s="158" t="s">
        <v>52</v>
      </c>
      <c r="H2851" s="155"/>
      <c r="I2851" s="158">
        <v>1</v>
      </c>
      <c r="J2851" s="155" t="s">
        <v>54</v>
      </c>
      <c r="K2851" s="158" t="s">
        <v>55</v>
      </c>
      <c r="L2851" s="114">
        <v>44460</v>
      </c>
      <c r="M2851" s="190">
        <v>44467</v>
      </c>
      <c r="N2851" s="190">
        <v>44464</v>
      </c>
      <c r="O2851" s="190">
        <v>44473</v>
      </c>
      <c r="P2851" s="211" t="s">
        <v>6331</v>
      </c>
      <c r="Q2851" s="157"/>
      <c r="R2851" s="155" t="s">
        <v>6332</v>
      </c>
      <c r="S2851" s="155"/>
      <c r="T2851" s="159" t="s">
        <v>66</v>
      </c>
      <c r="U2851" s="90"/>
      <c r="V2851" s="160"/>
    </row>
    <row r="2852" spans="1:22" ht="66" hidden="1" customHeight="1" x14ac:dyDescent="0.25">
      <c r="A2852" s="89" t="s">
        <v>4079</v>
      </c>
      <c r="B2852" s="90" t="s">
        <v>4080</v>
      </c>
      <c r="C2852" s="90" t="s">
        <v>6333</v>
      </c>
      <c r="D2852" s="90" t="s">
        <v>6333</v>
      </c>
      <c r="E2852" s="92" t="s">
        <v>6334</v>
      </c>
      <c r="F2852" s="90" t="s">
        <v>5711</v>
      </c>
      <c r="G2852" s="93" t="s">
        <v>52</v>
      </c>
      <c r="H2852" s="90"/>
      <c r="I2852" s="93">
        <v>1</v>
      </c>
      <c r="J2852" s="90" t="s">
        <v>54</v>
      </c>
      <c r="K2852" s="93" t="s">
        <v>55</v>
      </c>
      <c r="L2852" s="114">
        <v>44501</v>
      </c>
      <c r="M2852" s="114">
        <v>44591</v>
      </c>
      <c r="N2852" s="114" t="s">
        <v>4682</v>
      </c>
      <c r="O2852" s="127" t="s">
        <v>4682</v>
      </c>
      <c r="P2852" s="174"/>
      <c r="Q2852" s="92"/>
      <c r="R2852" s="90"/>
      <c r="S2852" s="90"/>
      <c r="T2852" s="95"/>
      <c r="U2852" s="90" t="s">
        <v>5712</v>
      </c>
    </row>
    <row r="2853" spans="1:22" s="175" customFormat="1" ht="66" hidden="1" customHeight="1" x14ac:dyDescent="0.25">
      <c r="A2853" s="89" t="s">
        <v>10024</v>
      </c>
      <c r="B2853" s="90" t="s">
        <v>3557</v>
      </c>
      <c r="C2853" s="155" t="s">
        <v>6335</v>
      </c>
      <c r="D2853" s="155" t="s">
        <v>6335</v>
      </c>
      <c r="E2853" s="157" t="s">
        <v>6336</v>
      </c>
      <c r="F2853" s="90" t="s">
        <v>5805</v>
      </c>
      <c r="G2853" s="158" t="s">
        <v>52</v>
      </c>
      <c r="H2853" s="155"/>
      <c r="I2853" s="158">
        <v>1</v>
      </c>
      <c r="J2853" s="155" t="s">
        <v>54</v>
      </c>
      <c r="K2853" s="158" t="s">
        <v>55</v>
      </c>
      <c r="L2853" s="190">
        <v>44476</v>
      </c>
      <c r="M2853" s="190">
        <v>44479</v>
      </c>
      <c r="N2853" s="190">
        <v>44467</v>
      </c>
      <c r="O2853" s="190">
        <v>44467</v>
      </c>
      <c r="P2853" s="211" t="s">
        <v>6337</v>
      </c>
      <c r="Q2853" s="157"/>
      <c r="R2853" s="155" t="s">
        <v>6338</v>
      </c>
      <c r="S2853" s="155"/>
      <c r="T2853" s="159" t="s">
        <v>66</v>
      </c>
      <c r="U2853" s="155"/>
      <c r="V2853" s="160"/>
    </row>
    <row r="2854" spans="1:22" s="175" customFormat="1" ht="66" hidden="1" customHeight="1" x14ac:dyDescent="0.25">
      <c r="A2854" s="89" t="s">
        <v>1361</v>
      </c>
      <c r="B2854" s="155" t="s">
        <v>681</v>
      </c>
      <c r="C2854" s="155" t="s">
        <v>6339</v>
      </c>
      <c r="D2854" s="155" t="s">
        <v>6339</v>
      </c>
      <c r="E2854" s="157" t="s">
        <v>1044</v>
      </c>
      <c r="F2854" s="90" t="s">
        <v>51</v>
      </c>
      <c r="G2854" s="158" t="s">
        <v>52</v>
      </c>
      <c r="H2854" s="155"/>
      <c r="I2854" s="158">
        <v>1</v>
      </c>
      <c r="J2854" s="155" t="s">
        <v>54</v>
      </c>
      <c r="K2854" s="158" t="s">
        <v>55</v>
      </c>
      <c r="L2854" s="190">
        <v>44523</v>
      </c>
      <c r="M2854" s="190">
        <v>44523</v>
      </c>
      <c r="N2854" s="190">
        <v>44497</v>
      </c>
      <c r="O2854" s="190">
        <v>44497</v>
      </c>
      <c r="P2854" s="211" t="s">
        <v>6340</v>
      </c>
      <c r="Q2854" s="157"/>
      <c r="R2854" s="155" t="s">
        <v>5841</v>
      </c>
      <c r="S2854" s="155"/>
      <c r="T2854" s="159" t="s">
        <v>75</v>
      </c>
      <c r="U2854" s="155"/>
      <c r="V2854" s="160"/>
    </row>
    <row r="2855" spans="1:22" s="175" customFormat="1" ht="66" hidden="1" customHeight="1" x14ac:dyDescent="0.25">
      <c r="A2855" s="89" t="s">
        <v>5142</v>
      </c>
      <c r="B2855" s="90" t="s">
        <v>10033</v>
      </c>
      <c r="C2855" s="155" t="s">
        <v>6341</v>
      </c>
      <c r="D2855" s="155" t="s">
        <v>6341</v>
      </c>
      <c r="E2855" s="157" t="s">
        <v>6342</v>
      </c>
      <c r="F2855" s="90" t="s">
        <v>401</v>
      </c>
      <c r="G2855" s="158" t="s">
        <v>52</v>
      </c>
      <c r="H2855" s="155"/>
      <c r="I2855" s="158">
        <v>1</v>
      </c>
      <c r="J2855" s="155" t="s">
        <v>54</v>
      </c>
      <c r="K2855" s="158" t="s">
        <v>55</v>
      </c>
      <c r="L2855" s="114">
        <v>44460</v>
      </c>
      <c r="M2855" s="190">
        <v>44500</v>
      </c>
      <c r="N2855" s="190">
        <v>44476</v>
      </c>
      <c r="O2855" s="190">
        <v>44483</v>
      </c>
      <c r="P2855" s="211" t="s">
        <v>6343</v>
      </c>
      <c r="Q2855" s="157"/>
      <c r="R2855" s="155" t="s">
        <v>2895</v>
      </c>
      <c r="S2855" s="155"/>
      <c r="T2855" s="159" t="s">
        <v>66</v>
      </c>
      <c r="U2855" s="155"/>
      <c r="V2855" s="160"/>
    </row>
    <row r="2856" spans="1:22" s="175" customFormat="1" ht="66" hidden="1" customHeight="1" x14ac:dyDescent="0.25">
      <c r="A2856" s="89" t="s">
        <v>10037</v>
      </c>
      <c r="B2856" s="90" t="s">
        <v>6344</v>
      </c>
      <c r="C2856" s="155" t="s">
        <v>6345</v>
      </c>
      <c r="D2856" s="155" t="s">
        <v>6345</v>
      </c>
      <c r="E2856" s="157" t="s">
        <v>2484</v>
      </c>
      <c r="F2856" s="90" t="s">
        <v>334</v>
      </c>
      <c r="G2856" s="158" t="s">
        <v>52</v>
      </c>
      <c r="H2856" s="155"/>
      <c r="I2856" s="158">
        <v>1</v>
      </c>
      <c r="J2856" s="155" t="s">
        <v>72</v>
      </c>
      <c r="K2856" s="158" t="s">
        <v>55</v>
      </c>
      <c r="L2856" s="190">
        <v>44492</v>
      </c>
      <c r="M2856" s="190">
        <v>44499</v>
      </c>
      <c r="N2856" s="190">
        <v>44479</v>
      </c>
      <c r="O2856" s="190">
        <v>44480</v>
      </c>
      <c r="P2856" s="211" t="s">
        <v>6346</v>
      </c>
      <c r="Q2856" s="157"/>
      <c r="R2856" s="155" t="s">
        <v>6347</v>
      </c>
      <c r="S2856" s="155"/>
      <c r="T2856" s="159" t="s">
        <v>66</v>
      </c>
      <c r="U2856" s="155"/>
      <c r="V2856" s="160"/>
    </row>
    <row r="2857" spans="1:22" s="175" customFormat="1" ht="66" hidden="1" customHeight="1" x14ac:dyDescent="0.25">
      <c r="A2857" s="89" t="s">
        <v>1361</v>
      </c>
      <c r="B2857" s="155" t="s">
        <v>681</v>
      </c>
      <c r="C2857" s="155" t="s">
        <v>6348</v>
      </c>
      <c r="D2857" s="155" t="s">
        <v>6348</v>
      </c>
      <c r="E2857" s="157" t="s">
        <v>6349</v>
      </c>
      <c r="F2857" s="90" t="s">
        <v>6350</v>
      </c>
      <c r="G2857" s="158" t="s">
        <v>52</v>
      </c>
      <c r="H2857" s="155"/>
      <c r="I2857" s="158">
        <v>1</v>
      </c>
      <c r="J2857" s="155" t="s">
        <v>54</v>
      </c>
      <c r="K2857" s="158" t="s">
        <v>55</v>
      </c>
      <c r="L2857" s="190">
        <v>44462</v>
      </c>
      <c r="M2857" s="190">
        <v>44470</v>
      </c>
      <c r="N2857" s="190">
        <v>44462</v>
      </c>
      <c r="O2857" s="190">
        <v>44463</v>
      </c>
      <c r="P2857" s="211" t="s">
        <v>6351</v>
      </c>
      <c r="Q2857" s="157"/>
      <c r="R2857" s="155" t="s">
        <v>3091</v>
      </c>
      <c r="S2857" s="155"/>
      <c r="T2857" s="159" t="s">
        <v>75</v>
      </c>
      <c r="U2857" s="155"/>
      <c r="V2857" s="160"/>
    </row>
    <row r="2858" spans="1:22" s="175" customFormat="1" ht="66" hidden="1" customHeight="1" x14ac:dyDescent="0.25">
      <c r="A2858" s="89" t="s">
        <v>1361</v>
      </c>
      <c r="B2858" s="155" t="s">
        <v>681</v>
      </c>
      <c r="C2858" s="155" t="s">
        <v>6348</v>
      </c>
      <c r="D2858" s="155" t="s">
        <v>6348</v>
      </c>
      <c r="E2858" s="157" t="s">
        <v>6349</v>
      </c>
      <c r="F2858" s="90" t="s">
        <v>2137</v>
      </c>
      <c r="G2858" s="158" t="s">
        <v>52</v>
      </c>
      <c r="H2858" s="155"/>
      <c r="I2858" s="158">
        <v>1</v>
      </c>
      <c r="J2858" s="155" t="s">
        <v>54</v>
      </c>
      <c r="K2858" s="158" t="s">
        <v>55</v>
      </c>
      <c r="L2858" s="190">
        <v>44462</v>
      </c>
      <c r="M2858" s="190">
        <v>44470</v>
      </c>
      <c r="N2858" s="190">
        <v>44466</v>
      </c>
      <c r="O2858" s="190">
        <v>44469</v>
      </c>
      <c r="P2858" s="211" t="s">
        <v>6352</v>
      </c>
      <c r="Q2858" s="157"/>
      <c r="R2858" s="155" t="s">
        <v>6353</v>
      </c>
      <c r="S2858" s="155"/>
      <c r="T2858" s="159" t="s">
        <v>75</v>
      </c>
      <c r="U2858" s="155"/>
      <c r="V2858" s="160"/>
    </row>
    <row r="2859" spans="1:22" s="175" customFormat="1" ht="66" hidden="1" customHeight="1" x14ac:dyDescent="0.25">
      <c r="A2859" s="89" t="s">
        <v>1361</v>
      </c>
      <c r="B2859" s="155" t="s">
        <v>681</v>
      </c>
      <c r="C2859" s="155" t="s">
        <v>6348</v>
      </c>
      <c r="D2859" s="155" t="s">
        <v>6348</v>
      </c>
      <c r="E2859" s="157" t="s">
        <v>6349</v>
      </c>
      <c r="F2859" s="90" t="s">
        <v>1550</v>
      </c>
      <c r="G2859" s="158" t="s">
        <v>52</v>
      </c>
      <c r="H2859" s="155"/>
      <c r="I2859" s="158">
        <v>1</v>
      </c>
      <c r="J2859" s="155" t="s">
        <v>54</v>
      </c>
      <c r="K2859" s="158" t="s">
        <v>55</v>
      </c>
      <c r="L2859" s="190">
        <v>44462</v>
      </c>
      <c r="M2859" s="190">
        <v>44470</v>
      </c>
      <c r="N2859" s="190">
        <v>44473</v>
      </c>
      <c r="O2859" s="190">
        <v>44473</v>
      </c>
      <c r="P2859" s="211" t="s">
        <v>6354</v>
      </c>
      <c r="Q2859" s="157"/>
      <c r="R2859" s="155" t="s">
        <v>6239</v>
      </c>
      <c r="S2859" s="155"/>
      <c r="T2859" s="159" t="s">
        <v>75</v>
      </c>
      <c r="U2859" s="155"/>
      <c r="V2859" s="160"/>
    </row>
    <row r="2860" spans="1:22" s="175" customFormat="1" ht="66" hidden="1" customHeight="1" x14ac:dyDescent="0.25">
      <c r="A2860" s="89" t="s">
        <v>5142</v>
      </c>
      <c r="B2860" s="90" t="s">
        <v>10033</v>
      </c>
      <c r="C2860" s="155" t="s">
        <v>6355</v>
      </c>
      <c r="D2860" s="155" t="s">
        <v>6355</v>
      </c>
      <c r="E2860" s="157" t="s">
        <v>6356</v>
      </c>
      <c r="F2860" s="90" t="s">
        <v>6357</v>
      </c>
      <c r="G2860" s="158" t="s">
        <v>52</v>
      </c>
      <c r="H2860" s="155"/>
      <c r="I2860" s="158">
        <v>1</v>
      </c>
      <c r="J2860" s="155" t="s">
        <v>54</v>
      </c>
      <c r="K2860" s="158" t="s">
        <v>55</v>
      </c>
      <c r="L2860" s="114">
        <v>44515</v>
      </c>
      <c r="M2860" s="190">
        <v>44561</v>
      </c>
      <c r="N2860" s="190">
        <v>44536</v>
      </c>
      <c r="O2860" s="190">
        <v>44540</v>
      </c>
      <c r="P2860" s="211" t="s">
        <v>6358</v>
      </c>
      <c r="Q2860" s="157"/>
      <c r="R2860" s="155" t="s">
        <v>6359</v>
      </c>
      <c r="S2860" s="155"/>
      <c r="T2860" s="159" t="s">
        <v>75</v>
      </c>
      <c r="U2860" s="155"/>
      <c r="V2860" s="160"/>
    </row>
    <row r="2861" spans="1:22" s="175" customFormat="1" ht="66" hidden="1" customHeight="1" x14ac:dyDescent="0.25">
      <c r="A2861" s="89" t="s">
        <v>6360</v>
      </c>
      <c r="B2861" s="90" t="s">
        <v>10038</v>
      </c>
      <c r="C2861" s="155" t="s">
        <v>6362</v>
      </c>
      <c r="D2861" s="155" t="s">
        <v>6362</v>
      </c>
      <c r="E2861" s="157" t="s">
        <v>6363</v>
      </c>
      <c r="F2861" s="90" t="s">
        <v>61</v>
      </c>
      <c r="G2861" s="158" t="s">
        <v>52</v>
      </c>
      <c r="H2861" s="155"/>
      <c r="I2861" s="158">
        <v>1</v>
      </c>
      <c r="J2861" s="155" t="s">
        <v>54</v>
      </c>
      <c r="K2861" s="158" t="s">
        <v>55</v>
      </c>
      <c r="L2861" s="190">
        <v>44497</v>
      </c>
      <c r="M2861" s="190">
        <v>44577</v>
      </c>
      <c r="N2861" s="190">
        <v>44568</v>
      </c>
      <c r="O2861" s="190">
        <v>44571</v>
      </c>
      <c r="P2861" s="211" t="s">
        <v>6364</v>
      </c>
      <c r="Q2861" s="124" t="s">
        <v>6365</v>
      </c>
      <c r="R2861" s="155" t="s">
        <v>6366</v>
      </c>
      <c r="S2861" s="155"/>
      <c r="T2861" s="159" t="s">
        <v>75</v>
      </c>
      <c r="U2861" s="155"/>
      <c r="V2861" s="160"/>
    </row>
    <row r="2862" spans="1:22" s="175" customFormat="1" ht="66" hidden="1" customHeight="1" x14ac:dyDescent="0.25">
      <c r="A2862" s="89" t="s">
        <v>5142</v>
      </c>
      <c r="B2862" s="90" t="s">
        <v>10033</v>
      </c>
      <c r="C2862" s="155" t="s">
        <v>6367</v>
      </c>
      <c r="D2862" s="155" t="s">
        <v>6367</v>
      </c>
      <c r="E2862" s="157" t="s">
        <v>6368</v>
      </c>
      <c r="F2862" s="90" t="s">
        <v>401</v>
      </c>
      <c r="G2862" s="158" t="s">
        <v>52</v>
      </c>
      <c r="H2862" s="155"/>
      <c r="I2862" s="158">
        <v>1</v>
      </c>
      <c r="J2862" s="155" t="s">
        <v>54</v>
      </c>
      <c r="K2862" s="158" t="s">
        <v>55</v>
      </c>
      <c r="L2862" s="190">
        <v>44531</v>
      </c>
      <c r="M2862" s="190">
        <v>44561</v>
      </c>
      <c r="N2862" s="190">
        <v>44536</v>
      </c>
      <c r="O2862" s="190">
        <v>44537</v>
      </c>
      <c r="P2862" s="211" t="s">
        <v>6369</v>
      </c>
      <c r="Q2862" s="157"/>
      <c r="R2862" s="155" t="s">
        <v>1315</v>
      </c>
      <c r="S2862" s="155"/>
      <c r="T2862" s="159" t="s">
        <v>75</v>
      </c>
      <c r="U2862" s="155"/>
      <c r="V2862" s="160"/>
    </row>
    <row r="2863" spans="1:22" s="175" customFormat="1" ht="66" hidden="1" customHeight="1" x14ac:dyDescent="0.25">
      <c r="A2863" s="89" t="s">
        <v>9992</v>
      </c>
      <c r="B2863" s="90" t="s">
        <v>9993</v>
      </c>
      <c r="C2863" s="155" t="s">
        <v>59</v>
      </c>
      <c r="D2863" s="155" t="s">
        <v>59</v>
      </c>
      <c r="E2863" s="157" t="s">
        <v>211</v>
      </c>
      <c r="F2863" s="90" t="s">
        <v>401</v>
      </c>
      <c r="G2863" s="158" t="s">
        <v>52</v>
      </c>
      <c r="H2863" s="155"/>
      <c r="I2863" s="158">
        <v>1</v>
      </c>
      <c r="J2863" s="155" t="s">
        <v>62</v>
      </c>
      <c r="K2863" s="158" t="s">
        <v>63</v>
      </c>
      <c r="L2863" s="190">
        <v>44466</v>
      </c>
      <c r="M2863" s="190">
        <v>44466</v>
      </c>
      <c r="N2863" s="190">
        <v>44466</v>
      </c>
      <c r="O2863" s="190">
        <v>44466</v>
      </c>
      <c r="P2863" s="211" t="s">
        <v>6370</v>
      </c>
      <c r="Q2863" s="157" t="s">
        <v>6371</v>
      </c>
      <c r="R2863" s="155" t="s">
        <v>6372</v>
      </c>
      <c r="S2863" s="155"/>
      <c r="T2863" s="159" t="s">
        <v>110</v>
      </c>
      <c r="U2863" s="155"/>
      <c r="V2863" s="160"/>
    </row>
    <row r="2864" spans="1:22" s="175" customFormat="1" ht="66" hidden="1" customHeight="1" x14ac:dyDescent="0.25">
      <c r="A2864" s="89" t="s">
        <v>4079</v>
      </c>
      <c r="B2864" s="90" t="s">
        <v>4080</v>
      </c>
      <c r="C2864" s="90" t="s">
        <v>4081</v>
      </c>
      <c r="D2864" s="90" t="s">
        <v>4151</v>
      </c>
      <c r="E2864" s="92" t="s">
        <v>4834</v>
      </c>
      <c r="F2864" s="90" t="s">
        <v>5711</v>
      </c>
      <c r="G2864" s="158" t="s">
        <v>52</v>
      </c>
      <c r="H2864" s="155"/>
      <c r="I2864" s="158">
        <v>1</v>
      </c>
      <c r="J2864" s="155" t="s">
        <v>62</v>
      </c>
      <c r="K2864" s="158" t="s">
        <v>63</v>
      </c>
      <c r="L2864" s="190">
        <v>44464</v>
      </c>
      <c r="M2864" s="190">
        <v>44464</v>
      </c>
      <c r="N2864" s="190">
        <v>44464</v>
      </c>
      <c r="O2864" s="190">
        <v>44464</v>
      </c>
      <c r="P2864" s="211" t="s">
        <v>6373</v>
      </c>
      <c r="Q2864" s="157"/>
      <c r="R2864" s="155" t="s">
        <v>6374</v>
      </c>
      <c r="S2864" s="155"/>
      <c r="T2864" s="159" t="s">
        <v>75</v>
      </c>
      <c r="U2864" s="155"/>
      <c r="V2864" s="160"/>
    </row>
    <row r="2865" spans="1:23" s="175" customFormat="1" ht="66" hidden="1" customHeight="1" x14ac:dyDescent="0.25">
      <c r="A2865" s="89" t="s">
        <v>10005</v>
      </c>
      <c r="B2865" s="90" t="s">
        <v>10006</v>
      </c>
      <c r="C2865" s="155" t="s">
        <v>2154</v>
      </c>
      <c r="D2865" s="155" t="s">
        <v>2154</v>
      </c>
      <c r="E2865" s="157" t="s">
        <v>6375</v>
      </c>
      <c r="F2865" s="90" t="s">
        <v>51</v>
      </c>
      <c r="G2865" s="158" t="s">
        <v>52</v>
      </c>
      <c r="H2865" s="155"/>
      <c r="I2865" s="158">
        <v>1</v>
      </c>
      <c r="J2865" s="155" t="s">
        <v>10001</v>
      </c>
      <c r="K2865" s="158" t="s">
        <v>55</v>
      </c>
      <c r="L2865" s="190">
        <v>44449</v>
      </c>
      <c r="M2865" s="190">
        <v>44449</v>
      </c>
      <c r="N2865" s="190">
        <v>44449</v>
      </c>
      <c r="O2865" s="190">
        <v>44449</v>
      </c>
      <c r="P2865" s="211" t="s">
        <v>6376</v>
      </c>
      <c r="Q2865" s="157"/>
      <c r="R2865" s="155" t="s">
        <v>156</v>
      </c>
      <c r="S2865" s="155"/>
      <c r="T2865" s="159" t="s">
        <v>66</v>
      </c>
      <c r="U2865" s="155"/>
      <c r="V2865" s="160"/>
    </row>
    <row r="2866" spans="1:23" s="175" customFormat="1" ht="66" hidden="1" customHeight="1" x14ac:dyDescent="0.25">
      <c r="A2866" s="89" t="s">
        <v>5426</v>
      </c>
      <c r="B2866" s="90" t="s">
        <v>3052</v>
      </c>
      <c r="C2866" s="90" t="s">
        <v>59</v>
      </c>
      <c r="D2866" s="90" t="s">
        <v>59</v>
      </c>
      <c r="E2866" s="157" t="s">
        <v>6377</v>
      </c>
      <c r="F2866" s="90" t="s">
        <v>6378</v>
      </c>
      <c r="G2866" s="158" t="s">
        <v>52</v>
      </c>
      <c r="H2866" s="155"/>
      <c r="I2866" s="158">
        <v>1</v>
      </c>
      <c r="J2866" s="90" t="s">
        <v>72</v>
      </c>
      <c r="K2866" s="158" t="s">
        <v>63</v>
      </c>
      <c r="L2866" s="190">
        <v>44459</v>
      </c>
      <c r="M2866" s="190">
        <v>44459</v>
      </c>
      <c r="N2866" s="190">
        <v>44459</v>
      </c>
      <c r="O2866" s="190">
        <v>44469</v>
      </c>
      <c r="P2866" s="211" t="s">
        <v>6379</v>
      </c>
      <c r="Q2866" s="157"/>
      <c r="R2866" s="155" t="s">
        <v>3106</v>
      </c>
      <c r="S2866" s="155"/>
      <c r="T2866" s="159" t="s">
        <v>75</v>
      </c>
      <c r="U2866" s="155"/>
      <c r="V2866" s="160"/>
    </row>
    <row r="2867" spans="1:23" s="175" customFormat="1" ht="66" hidden="1" customHeight="1" x14ac:dyDescent="0.25">
      <c r="A2867" s="89" t="s">
        <v>5142</v>
      </c>
      <c r="B2867" s="90" t="s">
        <v>10033</v>
      </c>
      <c r="C2867" s="155" t="s">
        <v>6380</v>
      </c>
      <c r="D2867" s="155" t="s">
        <v>6380</v>
      </c>
      <c r="E2867" s="157" t="s">
        <v>6381</v>
      </c>
      <c r="F2867" s="90" t="s">
        <v>6357</v>
      </c>
      <c r="G2867" s="158" t="s">
        <v>52</v>
      </c>
      <c r="H2867" s="155"/>
      <c r="I2867" s="158">
        <v>1</v>
      </c>
      <c r="J2867" s="155" t="s">
        <v>54</v>
      </c>
      <c r="K2867" s="158" t="s">
        <v>55</v>
      </c>
      <c r="L2867" s="190">
        <v>44477</v>
      </c>
      <c r="M2867" s="190">
        <v>44480</v>
      </c>
      <c r="N2867" s="190">
        <v>44474</v>
      </c>
      <c r="O2867" s="190">
        <v>44483</v>
      </c>
      <c r="P2867" s="211" t="s">
        <v>6382</v>
      </c>
      <c r="Q2867" s="157"/>
      <c r="R2867" s="155" t="s">
        <v>616</v>
      </c>
      <c r="S2867" s="155"/>
      <c r="T2867" s="159" t="s">
        <v>66</v>
      </c>
      <c r="U2867" s="155"/>
      <c r="V2867" s="160"/>
    </row>
    <row r="2868" spans="1:23" s="175" customFormat="1" ht="66" hidden="1" customHeight="1" x14ac:dyDescent="0.25">
      <c r="A2868" s="89" t="s">
        <v>5076</v>
      </c>
      <c r="B2868" s="90" t="s">
        <v>10039</v>
      </c>
      <c r="C2868" s="155" t="s">
        <v>6384</v>
      </c>
      <c r="D2868" s="155" t="s">
        <v>6384</v>
      </c>
      <c r="E2868" s="157" t="s">
        <v>6385</v>
      </c>
      <c r="F2868" s="90" t="s">
        <v>320</v>
      </c>
      <c r="G2868" s="158" t="s">
        <v>52</v>
      </c>
      <c r="H2868" s="155"/>
      <c r="I2868" s="158">
        <v>1</v>
      </c>
      <c r="J2868" s="155" t="s">
        <v>54</v>
      </c>
      <c r="K2868" s="158" t="s">
        <v>55</v>
      </c>
      <c r="L2868" s="190">
        <v>44501</v>
      </c>
      <c r="M2868" s="190">
        <v>44516</v>
      </c>
      <c r="N2868" s="190">
        <v>44521</v>
      </c>
      <c r="O2868" s="190">
        <v>44529</v>
      </c>
      <c r="P2868" s="211" t="s">
        <v>6386</v>
      </c>
      <c r="Q2868" s="157" t="s">
        <v>6387</v>
      </c>
      <c r="R2868" s="155" t="s">
        <v>6388</v>
      </c>
      <c r="S2868" s="155"/>
      <c r="T2868" s="159" t="s">
        <v>75</v>
      </c>
      <c r="U2868" s="155"/>
      <c r="V2868" s="160"/>
    </row>
    <row r="2869" spans="1:23" s="175" customFormat="1" ht="66" hidden="1" customHeight="1" x14ac:dyDescent="0.25">
      <c r="A2869" s="89" t="s">
        <v>5076</v>
      </c>
      <c r="B2869" s="90" t="s">
        <v>10040</v>
      </c>
      <c r="C2869" s="155" t="s">
        <v>6389</v>
      </c>
      <c r="D2869" s="155" t="s">
        <v>6389</v>
      </c>
      <c r="E2869" s="157" t="s">
        <v>6390</v>
      </c>
      <c r="F2869" s="90" t="s">
        <v>6391</v>
      </c>
      <c r="G2869" s="158" t="s">
        <v>52</v>
      </c>
      <c r="H2869" s="155"/>
      <c r="I2869" s="158">
        <v>1</v>
      </c>
      <c r="J2869" s="155" t="s">
        <v>54</v>
      </c>
      <c r="K2869" s="158" t="s">
        <v>55</v>
      </c>
      <c r="L2869" s="190">
        <v>44499</v>
      </c>
      <c r="M2869" s="190">
        <v>44499</v>
      </c>
      <c r="N2869" s="190">
        <v>44490</v>
      </c>
      <c r="O2869" s="190">
        <v>44490</v>
      </c>
      <c r="P2869" s="211" t="s">
        <v>6392</v>
      </c>
      <c r="Q2869" s="157"/>
      <c r="R2869" s="155" t="s">
        <v>81</v>
      </c>
      <c r="S2869" s="155"/>
      <c r="T2869" s="159"/>
      <c r="U2869" s="155" t="s">
        <v>6393</v>
      </c>
      <c r="V2869" s="160"/>
    </row>
    <row r="2870" spans="1:23" s="175" customFormat="1" ht="66" hidden="1" customHeight="1" x14ac:dyDescent="0.25">
      <c r="A2870" s="113" t="s">
        <v>4877</v>
      </c>
      <c r="B2870" s="90" t="s">
        <v>2278</v>
      </c>
      <c r="C2870" s="155" t="s">
        <v>6394</v>
      </c>
      <c r="D2870" s="155" t="s">
        <v>6394</v>
      </c>
      <c r="E2870" s="157" t="s">
        <v>6395</v>
      </c>
      <c r="F2870" s="90" t="s">
        <v>6396</v>
      </c>
      <c r="G2870" s="158" t="s">
        <v>52</v>
      </c>
      <c r="H2870" s="155"/>
      <c r="I2870" s="158">
        <v>1</v>
      </c>
      <c r="J2870" s="155" t="s">
        <v>72</v>
      </c>
      <c r="K2870" s="158" t="s">
        <v>55</v>
      </c>
      <c r="L2870" s="190">
        <v>44501</v>
      </c>
      <c r="M2870" s="190">
        <v>44511</v>
      </c>
      <c r="N2870" s="190">
        <v>44484</v>
      </c>
      <c r="O2870" s="190">
        <v>44488</v>
      </c>
      <c r="P2870" s="211" t="s">
        <v>6397</v>
      </c>
      <c r="Q2870" s="157"/>
      <c r="R2870" s="155" t="s">
        <v>6398</v>
      </c>
      <c r="S2870" s="155"/>
      <c r="T2870" s="159" t="s">
        <v>75</v>
      </c>
      <c r="U2870" s="155" t="s">
        <v>6399</v>
      </c>
      <c r="V2870" s="160"/>
      <c r="W2870" s="175" t="s">
        <v>10034</v>
      </c>
    </row>
    <row r="2871" spans="1:23" s="175" customFormat="1" ht="66" hidden="1" customHeight="1" x14ac:dyDescent="0.25">
      <c r="A2871" s="89" t="s">
        <v>5142</v>
      </c>
      <c r="B2871" s="90" t="s">
        <v>10033</v>
      </c>
      <c r="C2871" s="155" t="s">
        <v>6400</v>
      </c>
      <c r="D2871" s="155" t="s">
        <v>6400</v>
      </c>
      <c r="E2871" s="157" t="s">
        <v>6401</v>
      </c>
      <c r="F2871" s="90" t="s">
        <v>6357</v>
      </c>
      <c r="G2871" s="158" t="s">
        <v>52</v>
      </c>
      <c r="H2871" s="155"/>
      <c r="I2871" s="158">
        <v>1</v>
      </c>
      <c r="J2871" s="155" t="s">
        <v>54</v>
      </c>
      <c r="K2871" s="158" t="s">
        <v>55</v>
      </c>
      <c r="L2871" s="190">
        <v>44531</v>
      </c>
      <c r="M2871" s="190">
        <v>44561</v>
      </c>
      <c r="N2871" s="190">
        <v>44536</v>
      </c>
      <c r="O2871" s="190">
        <v>44537</v>
      </c>
      <c r="P2871" s="211" t="s">
        <v>6402</v>
      </c>
      <c r="Q2871" s="157"/>
      <c r="R2871" s="155" t="s">
        <v>1315</v>
      </c>
      <c r="S2871" s="155"/>
      <c r="T2871" s="159" t="s">
        <v>75</v>
      </c>
      <c r="U2871" s="155"/>
      <c r="V2871" s="160"/>
    </row>
    <row r="2872" spans="1:23" s="175" customFormat="1" ht="66" hidden="1" customHeight="1" x14ac:dyDescent="0.25">
      <c r="A2872" s="89" t="s">
        <v>4357</v>
      </c>
      <c r="B2872" s="90" t="s">
        <v>9998</v>
      </c>
      <c r="C2872" s="155" t="s">
        <v>6403</v>
      </c>
      <c r="D2872" s="155" t="s">
        <v>6403</v>
      </c>
      <c r="E2872" s="157" t="s">
        <v>6404</v>
      </c>
      <c r="F2872" s="90" t="s">
        <v>401</v>
      </c>
      <c r="G2872" s="158" t="s">
        <v>52</v>
      </c>
      <c r="H2872" s="155"/>
      <c r="I2872" s="158">
        <v>1</v>
      </c>
      <c r="J2872" s="155" t="s">
        <v>54</v>
      </c>
      <c r="K2872" s="158" t="s">
        <v>55</v>
      </c>
      <c r="L2872" s="190">
        <v>44490</v>
      </c>
      <c r="M2872" s="190">
        <v>44493</v>
      </c>
      <c r="N2872" s="190">
        <v>44478</v>
      </c>
      <c r="O2872" s="190">
        <v>44509</v>
      </c>
      <c r="P2872" s="211" t="s">
        <v>6405</v>
      </c>
      <c r="Q2872" s="157"/>
      <c r="R2872" s="155" t="s">
        <v>6406</v>
      </c>
      <c r="S2872" s="155"/>
      <c r="T2872" s="159" t="s">
        <v>66</v>
      </c>
      <c r="U2872" s="155"/>
      <c r="V2872" s="160"/>
    </row>
    <row r="2873" spans="1:23" s="175" customFormat="1" ht="66" hidden="1" customHeight="1" x14ac:dyDescent="0.25">
      <c r="A2873" s="89" t="s">
        <v>10024</v>
      </c>
      <c r="B2873" s="90" t="s">
        <v>3557</v>
      </c>
      <c r="C2873" s="90" t="s">
        <v>6407</v>
      </c>
      <c r="D2873" s="90" t="s">
        <v>6407</v>
      </c>
      <c r="E2873" s="157" t="s">
        <v>6408</v>
      </c>
      <c r="F2873" s="90" t="s">
        <v>51</v>
      </c>
      <c r="G2873" s="158" t="s">
        <v>52</v>
      </c>
      <c r="H2873" s="155"/>
      <c r="I2873" s="158">
        <v>1</v>
      </c>
      <c r="J2873" s="155" t="s">
        <v>54</v>
      </c>
      <c r="K2873" s="158" t="s">
        <v>63</v>
      </c>
      <c r="L2873" s="190">
        <v>44471</v>
      </c>
      <c r="M2873" s="190">
        <v>44472</v>
      </c>
      <c r="N2873" s="190">
        <v>44472</v>
      </c>
      <c r="O2873" s="190">
        <v>44473</v>
      </c>
      <c r="P2873" s="211" t="s">
        <v>6409</v>
      </c>
      <c r="Q2873" s="157"/>
      <c r="R2873" s="155" t="s">
        <v>853</v>
      </c>
      <c r="S2873" s="155"/>
      <c r="T2873" s="159" t="s">
        <v>66</v>
      </c>
      <c r="U2873" s="155"/>
      <c r="V2873" s="160"/>
    </row>
    <row r="2874" spans="1:23" s="175" customFormat="1" ht="66" hidden="1" customHeight="1" x14ac:dyDescent="0.25">
      <c r="A2874" s="89" t="s">
        <v>5076</v>
      </c>
      <c r="B2874" s="90" t="s">
        <v>10039</v>
      </c>
      <c r="C2874" s="155" t="s">
        <v>6410</v>
      </c>
      <c r="D2874" s="155" t="s">
        <v>6410</v>
      </c>
      <c r="E2874" s="157" t="s">
        <v>6411</v>
      </c>
      <c r="F2874" s="90" t="s">
        <v>6412</v>
      </c>
      <c r="G2874" s="158" t="s">
        <v>52</v>
      </c>
      <c r="H2874" s="155"/>
      <c r="I2874" s="158">
        <v>1</v>
      </c>
      <c r="J2874" s="155" t="s">
        <v>54</v>
      </c>
      <c r="K2874" s="158" t="s">
        <v>55</v>
      </c>
      <c r="L2874" s="190">
        <v>44491</v>
      </c>
      <c r="M2874" s="190">
        <v>44522</v>
      </c>
      <c r="N2874" s="190">
        <v>44500</v>
      </c>
      <c r="O2874" s="190">
        <v>44524</v>
      </c>
      <c r="P2874" s="211" t="s">
        <v>6413</v>
      </c>
      <c r="Q2874" s="157" t="s">
        <v>6414</v>
      </c>
      <c r="R2874" s="155" t="s">
        <v>6415</v>
      </c>
      <c r="S2874" s="155"/>
      <c r="T2874" s="159" t="s">
        <v>75</v>
      </c>
      <c r="U2874" s="155"/>
      <c r="V2874" s="160"/>
    </row>
    <row r="2875" spans="1:23" s="175" customFormat="1" ht="66" hidden="1" customHeight="1" x14ac:dyDescent="0.25">
      <c r="A2875" s="89" t="s">
        <v>9992</v>
      </c>
      <c r="B2875" s="90" t="s">
        <v>9993</v>
      </c>
      <c r="C2875" s="90" t="s">
        <v>6416</v>
      </c>
      <c r="D2875" s="90" t="s">
        <v>6416</v>
      </c>
      <c r="E2875" s="157" t="s">
        <v>6417</v>
      </c>
      <c r="F2875" s="90" t="s">
        <v>6418</v>
      </c>
      <c r="G2875" s="158" t="s">
        <v>52</v>
      </c>
      <c r="H2875" s="155"/>
      <c r="I2875" s="158">
        <v>1</v>
      </c>
      <c r="J2875" s="155" t="s">
        <v>54</v>
      </c>
      <c r="K2875" s="158" t="s">
        <v>55</v>
      </c>
      <c r="L2875" s="190">
        <v>44476</v>
      </c>
      <c r="M2875" s="190">
        <v>44478</v>
      </c>
      <c r="N2875" s="190">
        <v>44479</v>
      </c>
      <c r="O2875" s="190">
        <v>44490</v>
      </c>
      <c r="P2875" s="211" t="s">
        <v>6419</v>
      </c>
      <c r="Q2875" s="157"/>
      <c r="R2875" s="155" t="s">
        <v>6420</v>
      </c>
      <c r="S2875" s="155"/>
      <c r="T2875" s="159" t="s">
        <v>66</v>
      </c>
      <c r="U2875" s="155"/>
      <c r="V2875" s="160"/>
    </row>
    <row r="2876" spans="1:23" s="175" customFormat="1" ht="66" hidden="1" customHeight="1" x14ac:dyDescent="0.25">
      <c r="A2876" s="89" t="s">
        <v>662</v>
      </c>
      <c r="B2876" s="90" t="s">
        <v>663</v>
      </c>
      <c r="C2876" s="90" t="s">
        <v>6421</v>
      </c>
      <c r="D2876" s="90" t="s">
        <v>6421</v>
      </c>
      <c r="E2876" s="157" t="s">
        <v>6422</v>
      </c>
      <c r="F2876" s="90" t="s">
        <v>401</v>
      </c>
      <c r="G2876" s="158" t="s">
        <v>52</v>
      </c>
      <c r="H2876" s="155"/>
      <c r="I2876" s="158">
        <v>1</v>
      </c>
      <c r="J2876" s="155" t="s">
        <v>54</v>
      </c>
      <c r="K2876" s="158" t="s">
        <v>63</v>
      </c>
      <c r="L2876" s="190">
        <v>44477</v>
      </c>
      <c r="M2876" s="190">
        <v>44477</v>
      </c>
      <c r="N2876" s="190">
        <v>44477</v>
      </c>
      <c r="O2876" s="190">
        <v>44477</v>
      </c>
      <c r="P2876" s="211" t="s">
        <v>6423</v>
      </c>
      <c r="Q2876" s="157"/>
      <c r="R2876" s="155" t="s">
        <v>1223</v>
      </c>
      <c r="S2876" s="155"/>
      <c r="T2876" s="159" t="s">
        <v>75</v>
      </c>
      <c r="U2876" s="155"/>
      <c r="V2876" s="160"/>
    </row>
    <row r="2877" spans="1:23" s="175" customFormat="1" ht="66" hidden="1" customHeight="1" x14ac:dyDescent="0.25">
      <c r="A2877" s="89" t="s">
        <v>1361</v>
      </c>
      <c r="B2877" s="155" t="s">
        <v>681</v>
      </c>
      <c r="C2877" s="90" t="s">
        <v>5835</v>
      </c>
      <c r="D2877" s="90" t="s">
        <v>5865</v>
      </c>
      <c r="E2877" s="92" t="s">
        <v>4834</v>
      </c>
      <c r="F2877" s="90" t="s">
        <v>1389</v>
      </c>
      <c r="G2877" s="158" t="s">
        <v>52</v>
      </c>
      <c r="H2877" s="155"/>
      <c r="I2877" s="158">
        <v>1</v>
      </c>
      <c r="J2877" s="155" t="s">
        <v>62</v>
      </c>
      <c r="K2877" s="158" t="s">
        <v>63</v>
      </c>
      <c r="L2877" s="190">
        <v>44477</v>
      </c>
      <c r="M2877" s="190">
        <v>44477</v>
      </c>
      <c r="N2877" s="190">
        <v>44477</v>
      </c>
      <c r="O2877" s="190">
        <v>44477</v>
      </c>
      <c r="P2877" s="211" t="s">
        <v>6424</v>
      </c>
      <c r="Q2877" s="157"/>
      <c r="R2877" s="155" t="s">
        <v>6160</v>
      </c>
      <c r="S2877" s="155"/>
      <c r="T2877" s="159" t="s">
        <v>75</v>
      </c>
      <c r="U2877" s="155"/>
      <c r="V2877" s="160"/>
    </row>
    <row r="2878" spans="1:23" s="175" customFormat="1" ht="66" hidden="1" customHeight="1" x14ac:dyDescent="0.25">
      <c r="A2878" s="89" t="s">
        <v>2757</v>
      </c>
      <c r="B2878" s="90" t="s">
        <v>2758</v>
      </c>
      <c r="C2878" s="155" t="s">
        <v>6138</v>
      </c>
      <c r="D2878" s="155" t="s">
        <v>6164</v>
      </c>
      <c r="E2878" s="92" t="s">
        <v>4834</v>
      </c>
      <c r="F2878" s="90" t="s">
        <v>6425</v>
      </c>
      <c r="G2878" s="158" t="s">
        <v>52</v>
      </c>
      <c r="H2878" s="155"/>
      <c r="I2878" s="158">
        <v>1</v>
      </c>
      <c r="J2878" s="155" t="s">
        <v>62</v>
      </c>
      <c r="K2878" s="158" t="s">
        <v>55</v>
      </c>
      <c r="L2878" s="190">
        <v>44473</v>
      </c>
      <c r="M2878" s="190">
        <v>44473</v>
      </c>
      <c r="N2878" s="190">
        <v>44473</v>
      </c>
      <c r="O2878" s="190">
        <v>44481</v>
      </c>
      <c r="P2878" s="211" t="s">
        <v>6426</v>
      </c>
      <c r="Q2878" s="157"/>
      <c r="R2878" s="155" t="s">
        <v>6309</v>
      </c>
      <c r="S2878" s="155"/>
      <c r="T2878" s="159" t="s">
        <v>75</v>
      </c>
      <c r="U2878" s="155"/>
      <c r="V2878" s="160"/>
    </row>
    <row r="2879" spans="1:23" s="175" customFormat="1" ht="66" hidden="1" customHeight="1" x14ac:dyDescent="0.25">
      <c r="A2879" s="89" t="s">
        <v>2757</v>
      </c>
      <c r="B2879" s="90" t="s">
        <v>2758</v>
      </c>
      <c r="C2879" s="155" t="s">
        <v>6124</v>
      </c>
      <c r="D2879" s="155" t="s">
        <v>6124</v>
      </c>
      <c r="E2879" s="92" t="s">
        <v>6125</v>
      </c>
      <c r="F2879" s="90" t="s">
        <v>4609</v>
      </c>
      <c r="G2879" s="158" t="s">
        <v>52</v>
      </c>
      <c r="H2879" s="155"/>
      <c r="I2879" s="158">
        <v>1</v>
      </c>
      <c r="J2879" s="155" t="s">
        <v>54</v>
      </c>
      <c r="K2879" s="158" t="s">
        <v>55</v>
      </c>
      <c r="L2879" s="190">
        <v>44477</v>
      </c>
      <c r="M2879" s="190">
        <v>44477</v>
      </c>
      <c r="N2879" s="190">
        <v>44477</v>
      </c>
      <c r="O2879" s="190">
        <v>44481</v>
      </c>
      <c r="P2879" s="211" t="s">
        <v>6427</v>
      </c>
      <c r="Q2879" s="157"/>
      <c r="R2879" s="155" t="s">
        <v>2883</v>
      </c>
      <c r="S2879" s="155"/>
      <c r="T2879" s="159" t="s">
        <v>66</v>
      </c>
      <c r="U2879" s="155"/>
      <c r="V2879" s="160"/>
    </row>
    <row r="2880" spans="1:23" s="175" customFormat="1" ht="66" hidden="1" customHeight="1" x14ac:dyDescent="0.25">
      <c r="A2880" s="89" t="s">
        <v>3454</v>
      </c>
      <c r="B2880" s="90" t="s">
        <v>10041</v>
      </c>
      <c r="C2880" s="155" t="s">
        <v>6428</v>
      </c>
      <c r="D2880" s="155" t="s">
        <v>6428</v>
      </c>
      <c r="E2880" s="92" t="s">
        <v>6429</v>
      </c>
      <c r="F2880" s="90" t="s">
        <v>6430</v>
      </c>
      <c r="G2880" s="158" t="s">
        <v>52</v>
      </c>
      <c r="H2880" s="155"/>
      <c r="I2880" s="158">
        <v>1</v>
      </c>
      <c r="J2880" s="155" t="s">
        <v>54</v>
      </c>
      <c r="K2880" s="158" t="s">
        <v>55</v>
      </c>
      <c r="L2880" s="190">
        <v>44531</v>
      </c>
      <c r="M2880" s="190">
        <v>44561</v>
      </c>
      <c r="N2880" s="190">
        <v>44533</v>
      </c>
      <c r="O2880" s="190">
        <v>44534</v>
      </c>
      <c r="P2880" s="211" t="s">
        <v>6431</v>
      </c>
      <c r="Q2880" s="157"/>
      <c r="R2880" s="155" t="s">
        <v>81</v>
      </c>
      <c r="S2880" s="155"/>
      <c r="T2880" s="159" t="s">
        <v>75</v>
      </c>
      <c r="U2880" s="155"/>
      <c r="V2880" s="160"/>
    </row>
    <row r="2881" spans="1:23" s="175" customFormat="1" ht="66" hidden="1" customHeight="1" x14ac:dyDescent="0.25">
      <c r="A2881" s="89" t="s">
        <v>10024</v>
      </c>
      <c r="B2881" s="90" t="s">
        <v>3557</v>
      </c>
      <c r="C2881" s="155" t="s">
        <v>6432</v>
      </c>
      <c r="D2881" s="155" t="s">
        <v>6432</v>
      </c>
      <c r="E2881" s="92" t="s">
        <v>6433</v>
      </c>
      <c r="F2881" s="90" t="s">
        <v>4796</v>
      </c>
      <c r="G2881" s="158" t="s">
        <v>52</v>
      </c>
      <c r="H2881" s="155"/>
      <c r="I2881" s="158">
        <v>1</v>
      </c>
      <c r="J2881" s="155" t="s">
        <v>54</v>
      </c>
      <c r="K2881" s="158" t="s">
        <v>55</v>
      </c>
      <c r="L2881" s="190">
        <v>44487</v>
      </c>
      <c r="M2881" s="190">
        <v>44488</v>
      </c>
      <c r="N2881" s="190">
        <v>44490</v>
      </c>
      <c r="O2881" s="190">
        <v>44498</v>
      </c>
      <c r="P2881" s="211" t="s">
        <v>6434</v>
      </c>
      <c r="Q2881" s="157"/>
      <c r="R2881" s="155" t="s">
        <v>2883</v>
      </c>
      <c r="S2881" s="155"/>
      <c r="T2881" s="159" t="s">
        <v>75</v>
      </c>
      <c r="U2881" s="155"/>
      <c r="V2881" s="160"/>
    </row>
    <row r="2882" spans="1:23" s="175" customFormat="1" ht="66" hidden="1" customHeight="1" x14ac:dyDescent="0.25">
      <c r="A2882" s="113" t="s">
        <v>125</v>
      </c>
      <c r="B2882" s="155" t="s">
        <v>10042</v>
      </c>
      <c r="C2882" s="155" t="s">
        <v>6435</v>
      </c>
      <c r="D2882" s="155" t="s">
        <v>6435</v>
      </c>
      <c r="E2882" s="157" t="s">
        <v>6436</v>
      </c>
      <c r="F2882" s="155" t="s">
        <v>4796</v>
      </c>
      <c r="G2882" s="158" t="s">
        <v>52</v>
      </c>
      <c r="H2882" s="155"/>
      <c r="I2882" s="158">
        <v>1</v>
      </c>
      <c r="J2882" s="155" t="s">
        <v>54</v>
      </c>
      <c r="K2882" s="158" t="s">
        <v>55</v>
      </c>
      <c r="L2882" s="190">
        <v>44513</v>
      </c>
      <c r="M2882" s="190">
        <v>44519</v>
      </c>
      <c r="N2882" s="190">
        <v>44494</v>
      </c>
      <c r="O2882" s="190">
        <v>44495</v>
      </c>
      <c r="P2882" s="211" t="s">
        <v>132</v>
      </c>
      <c r="Q2882" s="157"/>
      <c r="R2882" s="155" t="s">
        <v>3101</v>
      </c>
      <c r="S2882" s="155"/>
      <c r="T2882" s="159" t="s">
        <v>75</v>
      </c>
      <c r="U2882" s="155" t="s">
        <v>6437</v>
      </c>
      <c r="V2882" s="160"/>
      <c r="W2882" s="175" t="s">
        <v>10034</v>
      </c>
    </row>
    <row r="2883" spans="1:23" s="175" customFormat="1" ht="66" hidden="1" customHeight="1" x14ac:dyDescent="0.25">
      <c r="A2883" s="89" t="s">
        <v>2757</v>
      </c>
      <c r="B2883" s="90" t="s">
        <v>2758</v>
      </c>
      <c r="C2883" s="155" t="s">
        <v>6438</v>
      </c>
      <c r="D2883" s="155" t="s">
        <v>6438</v>
      </c>
      <c r="E2883" s="92" t="s">
        <v>6439</v>
      </c>
      <c r="F2883" s="90" t="s">
        <v>401</v>
      </c>
      <c r="G2883" s="158" t="s">
        <v>52</v>
      </c>
      <c r="H2883" s="155"/>
      <c r="I2883" s="158">
        <v>1</v>
      </c>
      <c r="J2883" s="155" t="s">
        <v>54</v>
      </c>
      <c r="K2883" s="158" t="s">
        <v>55</v>
      </c>
      <c r="L2883" s="190">
        <v>44491</v>
      </c>
      <c r="M2883" s="190">
        <v>44491</v>
      </c>
      <c r="N2883" s="190">
        <v>44480</v>
      </c>
      <c r="O2883" s="190">
        <v>44491</v>
      </c>
      <c r="P2883" s="211" t="s">
        <v>6440</v>
      </c>
      <c r="Q2883" s="157"/>
      <c r="R2883" s="155" t="s">
        <v>2883</v>
      </c>
      <c r="S2883" s="155"/>
      <c r="T2883" s="159" t="s">
        <v>75</v>
      </c>
      <c r="U2883" s="155"/>
      <c r="V2883" s="160"/>
    </row>
    <row r="2884" spans="1:23" s="175" customFormat="1" ht="66" hidden="1" customHeight="1" x14ac:dyDescent="0.25">
      <c r="A2884" s="89" t="s">
        <v>662</v>
      </c>
      <c r="B2884" s="90" t="s">
        <v>663</v>
      </c>
      <c r="C2884" s="90" t="s">
        <v>6441</v>
      </c>
      <c r="D2884" s="90" t="s">
        <v>6441</v>
      </c>
      <c r="E2884" s="157" t="s">
        <v>6442</v>
      </c>
      <c r="F2884" s="90" t="s">
        <v>5826</v>
      </c>
      <c r="G2884" s="158" t="s">
        <v>52</v>
      </c>
      <c r="H2884" s="155"/>
      <c r="I2884" s="158">
        <v>1</v>
      </c>
      <c r="J2884" s="155" t="s">
        <v>54</v>
      </c>
      <c r="K2884" s="158" t="s">
        <v>55</v>
      </c>
      <c r="L2884" s="190">
        <v>44514</v>
      </c>
      <c r="M2884" s="190">
        <v>44517</v>
      </c>
      <c r="N2884" s="190">
        <v>44522</v>
      </c>
      <c r="O2884" s="190">
        <v>44530</v>
      </c>
      <c r="P2884" s="211" t="s">
        <v>6443</v>
      </c>
      <c r="Q2884" s="157"/>
      <c r="R2884" s="155" t="s">
        <v>6444</v>
      </c>
      <c r="S2884" s="155"/>
      <c r="T2884" s="159" t="s">
        <v>75</v>
      </c>
      <c r="U2884" s="155"/>
      <c r="V2884" s="160"/>
    </row>
    <row r="2885" spans="1:23" s="175" customFormat="1" ht="66" hidden="1" customHeight="1" x14ac:dyDescent="0.25">
      <c r="A2885" s="89" t="s">
        <v>662</v>
      </c>
      <c r="B2885" s="90" t="s">
        <v>663</v>
      </c>
      <c r="C2885" s="90" t="s">
        <v>6445</v>
      </c>
      <c r="D2885" s="90" t="s">
        <v>6445</v>
      </c>
      <c r="E2885" s="157" t="s">
        <v>6446</v>
      </c>
      <c r="F2885" s="90" t="s">
        <v>6447</v>
      </c>
      <c r="G2885" s="158" t="s">
        <v>52</v>
      </c>
      <c r="H2885" s="155"/>
      <c r="I2885" s="158">
        <v>1</v>
      </c>
      <c r="J2885" s="155" t="s">
        <v>54</v>
      </c>
      <c r="K2885" s="158" t="s">
        <v>55</v>
      </c>
      <c r="L2885" s="190">
        <v>44497</v>
      </c>
      <c r="M2885" s="190">
        <v>44499</v>
      </c>
      <c r="N2885" s="190">
        <v>44494</v>
      </c>
      <c r="O2885" s="190">
        <v>44495</v>
      </c>
      <c r="P2885" s="211" t="s">
        <v>6448</v>
      </c>
      <c r="Q2885" s="157"/>
      <c r="R2885" s="155" t="s">
        <v>381</v>
      </c>
      <c r="S2885" s="155"/>
      <c r="T2885" s="159" t="s">
        <v>75</v>
      </c>
      <c r="U2885" s="155"/>
      <c r="V2885" s="160"/>
    </row>
    <row r="2886" spans="1:23" s="175" customFormat="1" ht="66" hidden="1" customHeight="1" x14ac:dyDescent="0.25">
      <c r="A2886" s="89" t="s">
        <v>2594</v>
      </c>
      <c r="B2886" s="90" t="s">
        <v>6449</v>
      </c>
      <c r="C2886" s="90" t="s">
        <v>6450</v>
      </c>
      <c r="D2886" s="90" t="s">
        <v>6450</v>
      </c>
      <c r="E2886" s="157" t="s">
        <v>333</v>
      </c>
      <c r="F2886" s="90" t="s">
        <v>334</v>
      </c>
      <c r="G2886" s="158" t="s">
        <v>52</v>
      </c>
      <c r="H2886" s="155"/>
      <c r="I2886" s="158">
        <v>1</v>
      </c>
      <c r="J2886" s="155" t="s">
        <v>72</v>
      </c>
      <c r="K2886" s="158" t="s">
        <v>55</v>
      </c>
      <c r="L2886" s="190">
        <v>44514</v>
      </c>
      <c r="M2886" s="190">
        <v>44514</v>
      </c>
      <c r="N2886" s="190">
        <v>44510</v>
      </c>
      <c r="O2886" s="190">
        <v>44510</v>
      </c>
      <c r="P2886" s="211" t="s">
        <v>6451</v>
      </c>
      <c r="Q2886" s="157"/>
      <c r="R2886" s="155" t="s">
        <v>6452</v>
      </c>
      <c r="S2886" s="155"/>
      <c r="T2886" s="159" t="s">
        <v>75</v>
      </c>
      <c r="U2886" s="155"/>
      <c r="V2886" s="160"/>
    </row>
    <row r="2887" spans="1:23" s="175" customFormat="1" ht="66" hidden="1" customHeight="1" x14ac:dyDescent="0.25">
      <c r="A2887" s="89" t="s">
        <v>2594</v>
      </c>
      <c r="B2887" s="90" t="s">
        <v>6449</v>
      </c>
      <c r="C2887" s="90" t="s">
        <v>6450</v>
      </c>
      <c r="D2887" s="90" t="s">
        <v>6450</v>
      </c>
      <c r="E2887" s="157" t="s">
        <v>333</v>
      </c>
      <c r="F2887" s="90" t="s">
        <v>337</v>
      </c>
      <c r="G2887" s="158" t="s">
        <v>52</v>
      </c>
      <c r="H2887" s="155"/>
      <c r="I2887" s="158">
        <v>1</v>
      </c>
      <c r="J2887" s="155" t="s">
        <v>72</v>
      </c>
      <c r="K2887" s="158" t="s">
        <v>55</v>
      </c>
      <c r="L2887" s="190">
        <v>44514</v>
      </c>
      <c r="M2887" s="190">
        <v>44514</v>
      </c>
      <c r="N2887" s="190">
        <v>44510</v>
      </c>
      <c r="O2887" s="190">
        <v>44510</v>
      </c>
      <c r="P2887" s="211" t="s">
        <v>6453</v>
      </c>
      <c r="Q2887" s="157"/>
      <c r="R2887" s="155" t="s">
        <v>6452</v>
      </c>
      <c r="S2887" s="155"/>
      <c r="T2887" s="159" t="s">
        <v>75</v>
      </c>
      <c r="U2887" s="155"/>
      <c r="V2887" s="160"/>
    </row>
    <row r="2888" spans="1:23" s="175" customFormat="1" ht="66" hidden="1" customHeight="1" x14ac:dyDescent="0.25">
      <c r="A2888" s="89" t="s">
        <v>1361</v>
      </c>
      <c r="B2888" s="155" t="s">
        <v>681</v>
      </c>
      <c r="C2888" s="90" t="s">
        <v>6454</v>
      </c>
      <c r="D2888" s="90" t="s">
        <v>6454</v>
      </c>
      <c r="E2888" s="92" t="s">
        <v>6455</v>
      </c>
      <c r="F2888" s="90" t="s">
        <v>6456</v>
      </c>
      <c r="G2888" s="158" t="s">
        <v>52</v>
      </c>
      <c r="H2888" s="155"/>
      <c r="I2888" s="158">
        <v>1</v>
      </c>
      <c r="J2888" s="155" t="s">
        <v>54</v>
      </c>
      <c r="K2888" s="158" t="s">
        <v>55</v>
      </c>
      <c r="L2888" s="190">
        <v>44515</v>
      </c>
      <c r="M2888" s="190">
        <v>44518</v>
      </c>
      <c r="N2888" s="190">
        <v>44501</v>
      </c>
      <c r="O2888" s="190">
        <v>44502</v>
      </c>
      <c r="P2888" s="211" t="s">
        <v>6457</v>
      </c>
      <c r="Q2888" s="157"/>
      <c r="R2888" s="155" t="s">
        <v>6458</v>
      </c>
      <c r="S2888" s="155"/>
      <c r="T2888" s="159" t="s">
        <v>75</v>
      </c>
      <c r="U2888" s="155"/>
      <c r="V2888" s="160"/>
    </row>
    <row r="2889" spans="1:23" s="175" customFormat="1" ht="66" hidden="1" customHeight="1" x14ac:dyDescent="0.25">
      <c r="A2889" s="89" t="s">
        <v>329</v>
      </c>
      <c r="B2889" s="90" t="s">
        <v>330</v>
      </c>
      <c r="C2889" s="90" t="s">
        <v>5050</v>
      </c>
      <c r="D2889" s="90" t="s">
        <v>5051</v>
      </c>
      <c r="E2889" s="92" t="s">
        <v>5994</v>
      </c>
      <c r="F2889" s="90" t="s">
        <v>6459</v>
      </c>
      <c r="G2889" s="158" t="s">
        <v>52</v>
      </c>
      <c r="H2889" s="155"/>
      <c r="I2889" s="158">
        <v>1</v>
      </c>
      <c r="J2889" s="155" t="s">
        <v>62</v>
      </c>
      <c r="K2889" s="158" t="s">
        <v>63</v>
      </c>
      <c r="L2889" s="190">
        <v>44484</v>
      </c>
      <c r="M2889" s="190">
        <v>44484</v>
      </c>
      <c r="N2889" s="190">
        <v>44484</v>
      </c>
      <c r="O2889" s="190">
        <v>44484</v>
      </c>
      <c r="P2889" s="211" t="s">
        <v>6460</v>
      </c>
      <c r="Q2889" s="157"/>
      <c r="R2889" s="155" t="s">
        <v>1173</v>
      </c>
      <c r="S2889" s="155"/>
      <c r="T2889" s="159" t="s">
        <v>66</v>
      </c>
      <c r="U2889" s="155"/>
      <c r="V2889" s="160"/>
    </row>
    <row r="2890" spans="1:23" s="175" customFormat="1" ht="66" hidden="1" customHeight="1" x14ac:dyDescent="0.25">
      <c r="A2890" s="89" t="s">
        <v>3140</v>
      </c>
      <c r="B2890" s="90" t="s">
        <v>3141</v>
      </c>
      <c r="C2890" s="90" t="s">
        <v>6461</v>
      </c>
      <c r="D2890" s="90" t="s">
        <v>6462</v>
      </c>
      <c r="E2890" s="92" t="s">
        <v>6463</v>
      </c>
      <c r="F2890" s="90" t="s">
        <v>6464</v>
      </c>
      <c r="G2890" s="158" t="s">
        <v>168</v>
      </c>
      <c r="H2890" s="155"/>
      <c r="I2890" s="158">
        <v>1</v>
      </c>
      <c r="J2890" s="155" t="s">
        <v>72</v>
      </c>
      <c r="K2890" s="158" t="s">
        <v>55</v>
      </c>
      <c r="L2890" s="190">
        <v>44517</v>
      </c>
      <c r="M2890" s="190">
        <v>44651</v>
      </c>
      <c r="N2890" s="190">
        <v>44632</v>
      </c>
      <c r="O2890" s="190">
        <v>44635</v>
      </c>
      <c r="P2890" s="211" t="s">
        <v>6465</v>
      </c>
      <c r="Q2890" s="157"/>
      <c r="R2890" s="155" t="s">
        <v>6466</v>
      </c>
      <c r="S2890" s="155"/>
      <c r="T2890" s="159" t="s">
        <v>75</v>
      </c>
      <c r="U2890" s="155"/>
      <c r="V2890" s="160"/>
    </row>
    <row r="2891" spans="1:23" s="175" customFormat="1" ht="66" hidden="1" customHeight="1" x14ac:dyDescent="0.25">
      <c r="A2891" s="89" t="s">
        <v>3140</v>
      </c>
      <c r="B2891" s="90" t="s">
        <v>3141</v>
      </c>
      <c r="C2891" s="90" t="s">
        <v>6461</v>
      </c>
      <c r="D2891" s="90" t="s">
        <v>6462</v>
      </c>
      <c r="E2891" s="92" t="s">
        <v>6463</v>
      </c>
      <c r="F2891" s="90" t="s">
        <v>6467</v>
      </c>
      <c r="G2891" s="158" t="s">
        <v>168</v>
      </c>
      <c r="H2891" s="155"/>
      <c r="I2891" s="158">
        <v>1</v>
      </c>
      <c r="J2891" s="155" t="s">
        <v>72</v>
      </c>
      <c r="K2891" s="158" t="s">
        <v>55</v>
      </c>
      <c r="L2891" s="190">
        <v>44517</v>
      </c>
      <c r="M2891" s="190">
        <v>44651</v>
      </c>
      <c r="N2891" s="190">
        <v>44632</v>
      </c>
      <c r="O2891" s="190">
        <v>44635</v>
      </c>
      <c r="P2891" s="211" t="s">
        <v>6468</v>
      </c>
      <c r="Q2891" s="157"/>
      <c r="R2891" s="155" t="s">
        <v>6466</v>
      </c>
      <c r="S2891" s="155"/>
      <c r="T2891" s="159" t="s">
        <v>75</v>
      </c>
      <c r="U2891" s="155"/>
      <c r="V2891" s="160"/>
    </row>
    <row r="2892" spans="1:23" s="175" customFormat="1" ht="66" hidden="1" customHeight="1" x14ac:dyDescent="0.25">
      <c r="A2892" s="89" t="s">
        <v>3140</v>
      </c>
      <c r="B2892" s="90" t="s">
        <v>3141</v>
      </c>
      <c r="C2892" s="90" t="s">
        <v>6461</v>
      </c>
      <c r="D2892" s="90" t="s">
        <v>6469</v>
      </c>
      <c r="E2892" s="92" t="s">
        <v>6463</v>
      </c>
      <c r="F2892" s="90" t="s">
        <v>334</v>
      </c>
      <c r="G2892" s="158" t="s">
        <v>168</v>
      </c>
      <c r="H2892" s="155"/>
      <c r="I2892" s="158">
        <v>1</v>
      </c>
      <c r="J2892" s="155" t="s">
        <v>72</v>
      </c>
      <c r="K2892" s="158" t="s">
        <v>55</v>
      </c>
      <c r="L2892" s="190">
        <v>44517</v>
      </c>
      <c r="M2892" s="190">
        <v>44651</v>
      </c>
      <c r="N2892" s="190">
        <v>44632</v>
      </c>
      <c r="O2892" s="190">
        <v>44635</v>
      </c>
      <c r="P2892" s="211" t="s">
        <v>6470</v>
      </c>
      <c r="Q2892" s="157"/>
      <c r="R2892" s="155" t="s">
        <v>6471</v>
      </c>
      <c r="S2892" s="155"/>
      <c r="T2892" s="159" t="s">
        <v>75</v>
      </c>
      <c r="U2892" s="155"/>
      <c r="V2892" s="160"/>
    </row>
    <row r="2893" spans="1:23" s="175" customFormat="1" ht="66" hidden="1" customHeight="1" x14ac:dyDescent="0.25">
      <c r="A2893" s="89" t="s">
        <v>3140</v>
      </c>
      <c r="B2893" s="90" t="s">
        <v>3141</v>
      </c>
      <c r="C2893" s="90" t="s">
        <v>6461</v>
      </c>
      <c r="D2893" s="90" t="s">
        <v>6472</v>
      </c>
      <c r="E2893" s="92" t="s">
        <v>6463</v>
      </c>
      <c r="F2893" s="90" t="s">
        <v>456</v>
      </c>
      <c r="G2893" s="158" t="s">
        <v>168</v>
      </c>
      <c r="H2893" s="155"/>
      <c r="I2893" s="158">
        <v>1</v>
      </c>
      <c r="J2893" s="155" t="s">
        <v>72</v>
      </c>
      <c r="K2893" s="158" t="s">
        <v>55</v>
      </c>
      <c r="L2893" s="190">
        <v>44517</v>
      </c>
      <c r="M2893" s="190">
        <v>44651</v>
      </c>
      <c r="N2893" s="190">
        <v>44632</v>
      </c>
      <c r="O2893" s="190">
        <v>44635</v>
      </c>
      <c r="P2893" s="211" t="s">
        <v>6473</v>
      </c>
      <c r="Q2893" s="157"/>
      <c r="R2893" s="155" t="s">
        <v>6474</v>
      </c>
      <c r="S2893" s="155"/>
      <c r="T2893" s="159" t="s">
        <v>75</v>
      </c>
      <c r="U2893" s="155"/>
      <c r="V2893" s="160"/>
    </row>
    <row r="2894" spans="1:23" s="175" customFormat="1" ht="66" hidden="1" customHeight="1" x14ac:dyDescent="0.25">
      <c r="A2894" s="89" t="s">
        <v>662</v>
      </c>
      <c r="B2894" s="90" t="s">
        <v>663</v>
      </c>
      <c r="C2894" s="90" t="s">
        <v>6475</v>
      </c>
      <c r="D2894" s="90" t="s">
        <v>6475</v>
      </c>
      <c r="E2894" s="92" t="s">
        <v>6476</v>
      </c>
      <c r="F2894" s="90" t="s">
        <v>401</v>
      </c>
      <c r="G2894" s="158" t="s">
        <v>52</v>
      </c>
      <c r="H2894" s="155"/>
      <c r="I2894" s="158">
        <v>1</v>
      </c>
      <c r="J2894" s="155" t="s">
        <v>54</v>
      </c>
      <c r="K2894" s="158" t="s">
        <v>55</v>
      </c>
      <c r="L2894" s="190">
        <v>44496</v>
      </c>
      <c r="M2894" s="190">
        <v>44499</v>
      </c>
      <c r="N2894" s="190">
        <v>44496</v>
      </c>
      <c r="O2894" s="190">
        <v>44496</v>
      </c>
      <c r="P2894" s="211" t="s">
        <v>6477</v>
      </c>
      <c r="Q2894" s="157"/>
      <c r="R2894" s="155" t="s">
        <v>5147</v>
      </c>
      <c r="S2894" s="155"/>
      <c r="T2894" s="159" t="s">
        <v>66</v>
      </c>
      <c r="U2894" s="155"/>
      <c r="V2894" s="160"/>
    </row>
    <row r="2895" spans="1:23" s="175" customFormat="1" ht="66" hidden="1" customHeight="1" x14ac:dyDescent="0.25">
      <c r="A2895" s="89" t="s">
        <v>662</v>
      </c>
      <c r="B2895" s="90" t="s">
        <v>663</v>
      </c>
      <c r="C2895" s="90" t="s">
        <v>6478</v>
      </c>
      <c r="D2895" s="90" t="s">
        <v>6478</v>
      </c>
      <c r="E2895" s="92" t="s">
        <v>1061</v>
      </c>
      <c r="F2895" s="90" t="s">
        <v>629</v>
      </c>
      <c r="G2895" s="158" t="s">
        <v>52</v>
      </c>
      <c r="H2895" s="155"/>
      <c r="I2895" s="158">
        <v>1</v>
      </c>
      <c r="J2895" s="155" t="s">
        <v>54</v>
      </c>
      <c r="K2895" s="158" t="s">
        <v>55</v>
      </c>
      <c r="L2895" s="190">
        <v>44518</v>
      </c>
      <c r="M2895" s="190">
        <v>44523</v>
      </c>
      <c r="N2895" s="190">
        <v>44510</v>
      </c>
      <c r="O2895" s="190">
        <v>44510</v>
      </c>
      <c r="P2895" s="211" t="s">
        <v>6479</v>
      </c>
      <c r="Q2895" s="157"/>
      <c r="R2895" s="155" t="s">
        <v>5498</v>
      </c>
      <c r="S2895" s="155"/>
      <c r="T2895" s="159" t="s">
        <v>75</v>
      </c>
      <c r="U2895" s="155"/>
      <c r="V2895" s="160"/>
    </row>
    <row r="2896" spans="1:23" s="175" customFormat="1" ht="66" hidden="1" customHeight="1" x14ac:dyDescent="0.25">
      <c r="A2896" s="89" t="s">
        <v>10017</v>
      </c>
      <c r="B2896" s="90" t="s">
        <v>3214</v>
      </c>
      <c r="C2896" s="90" t="s">
        <v>6480</v>
      </c>
      <c r="D2896" s="90" t="s">
        <v>6480</v>
      </c>
      <c r="E2896" s="92" t="s">
        <v>6481</v>
      </c>
      <c r="F2896" s="90" t="s">
        <v>5711</v>
      </c>
      <c r="G2896" s="158" t="s">
        <v>52</v>
      </c>
      <c r="H2896" s="155"/>
      <c r="I2896" s="158">
        <v>1</v>
      </c>
      <c r="J2896" s="155" t="s">
        <v>72</v>
      </c>
      <c r="K2896" s="158" t="s">
        <v>55</v>
      </c>
      <c r="L2896" s="190">
        <v>44489</v>
      </c>
      <c r="M2896" s="190">
        <f>L2896+2</f>
        <v>44491</v>
      </c>
      <c r="N2896" s="190">
        <v>44497</v>
      </c>
      <c r="O2896" s="190">
        <v>44497</v>
      </c>
      <c r="P2896" s="211" t="s">
        <v>6482</v>
      </c>
      <c r="Q2896" s="157"/>
      <c r="R2896" s="155" t="s">
        <v>6483</v>
      </c>
      <c r="S2896" s="155"/>
      <c r="T2896" s="159" t="s">
        <v>66</v>
      </c>
      <c r="U2896" s="155"/>
      <c r="V2896" s="160"/>
    </row>
    <row r="2897" spans="1:22" s="175" customFormat="1" ht="66" hidden="1" customHeight="1" x14ac:dyDescent="0.25">
      <c r="A2897" s="89" t="s">
        <v>662</v>
      </c>
      <c r="B2897" s="90" t="s">
        <v>663</v>
      </c>
      <c r="C2897" s="90" t="s">
        <v>6484</v>
      </c>
      <c r="D2897" s="90" t="s">
        <v>6484</v>
      </c>
      <c r="E2897" s="92" t="s">
        <v>6485</v>
      </c>
      <c r="F2897" s="90" t="s">
        <v>6486</v>
      </c>
      <c r="G2897" s="158" t="s">
        <v>52</v>
      </c>
      <c r="H2897" s="155"/>
      <c r="I2897" s="158">
        <v>1</v>
      </c>
      <c r="J2897" s="155" t="s">
        <v>54</v>
      </c>
      <c r="K2897" s="158" t="s">
        <v>55</v>
      </c>
      <c r="L2897" s="190">
        <v>44564</v>
      </c>
      <c r="M2897" s="190">
        <v>44568</v>
      </c>
      <c r="N2897" s="190">
        <v>44606</v>
      </c>
      <c r="O2897" s="190">
        <v>44606</v>
      </c>
      <c r="P2897" s="211" t="s">
        <v>6487</v>
      </c>
      <c r="Q2897" s="157"/>
      <c r="R2897" s="155" t="s">
        <v>4691</v>
      </c>
      <c r="S2897" s="155"/>
      <c r="T2897" s="159" t="s">
        <v>75</v>
      </c>
      <c r="U2897" s="155"/>
      <c r="V2897" s="160"/>
    </row>
    <row r="2898" spans="1:22" s="175" customFormat="1" ht="66" hidden="1" customHeight="1" x14ac:dyDescent="0.25">
      <c r="A2898" s="89" t="s">
        <v>4079</v>
      </c>
      <c r="B2898" s="90" t="s">
        <v>4080</v>
      </c>
      <c r="C2898" s="90" t="s">
        <v>4081</v>
      </c>
      <c r="D2898" s="90" t="s">
        <v>4312</v>
      </c>
      <c r="E2898" s="92" t="s">
        <v>4834</v>
      </c>
      <c r="F2898" s="90" t="s">
        <v>4308</v>
      </c>
      <c r="G2898" s="158" t="s">
        <v>52</v>
      </c>
      <c r="H2898" s="155"/>
      <c r="I2898" s="158">
        <v>1</v>
      </c>
      <c r="J2898" s="155" t="s">
        <v>62</v>
      </c>
      <c r="K2898" s="158" t="s">
        <v>63</v>
      </c>
      <c r="L2898" s="190">
        <v>44382</v>
      </c>
      <c r="M2898" s="190">
        <v>44382</v>
      </c>
      <c r="N2898" s="190">
        <v>44382</v>
      </c>
      <c r="O2898" s="190">
        <v>44382</v>
      </c>
      <c r="P2898" s="211" t="s">
        <v>6488</v>
      </c>
      <c r="Q2898" s="157"/>
      <c r="R2898" s="155" t="s">
        <v>381</v>
      </c>
      <c r="S2898" s="155"/>
      <c r="T2898" s="159" t="s">
        <v>75</v>
      </c>
      <c r="U2898" s="155"/>
      <c r="V2898" s="160"/>
    </row>
    <row r="2899" spans="1:22" s="175" customFormat="1" ht="66" hidden="1" customHeight="1" x14ac:dyDescent="0.25">
      <c r="A2899" s="89" t="s">
        <v>662</v>
      </c>
      <c r="B2899" s="90" t="s">
        <v>663</v>
      </c>
      <c r="C2899" s="90" t="s">
        <v>6489</v>
      </c>
      <c r="D2899" s="90" t="s">
        <v>6489</v>
      </c>
      <c r="E2899" s="92" t="s">
        <v>6490</v>
      </c>
      <c r="F2899" s="90" t="s">
        <v>6491</v>
      </c>
      <c r="G2899" s="158" t="s">
        <v>52</v>
      </c>
      <c r="H2899" s="155"/>
      <c r="I2899" s="158">
        <v>1</v>
      </c>
      <c r="J2899" s="155" t="s">
        <v>54</v>
      </c>
      <c r="K2899" s="158" t="s">
        <v>55</v>
      </c>
      <c r="L2899" s="190">
        <v>44564</v>
      </c>
      <c r="M2899" s="190">
        <v>44568</v>
      </c>
      <c r="N2899" s="190">
        <v>44586</v>
      </c>
      <c r="O2899" s="190">
        <v>44587</v>
      </c>
      <c r="P2899" s="211" t="s">
        <v>6492</v>
      </c>
      <c r="Q2899" s="157"/>
      <c r="R2899" s="155" t="s">
        <v>4637</v>
      </c>
      <c r="S2899" s="155"/>
      <c r="T2899" s="159" t="s">
        <v>75</v>
      </c>
      <c r="U2899" s="155"/>
      <c r="V2899" s="160"/>
    </row>
    <row r="2900" spans="1:22" s="175" customFormat="1" ht="66" hidden="1" customHeight="1" x14ac:dyDescent="0.25">
      <c r="A2900" s="89" t="s">
        <v>4877</v>
      </c>
      <c r="B2900" s="90" t="s">
        <v>2278</v>
      </c>
      <c r="C2900" s="90" t="s">
        <v>6493</v>
      </c>
      <c r="D2900" s="90" t="s">
        <v>6493</v>
      </c>
      <c r="E2900" s="92" t="s">
        <v>2534</v>
      </c>
      <c r="F2900" s="90" t="s">
        <v>6491</v>
      </c>
      <c r="G2900" s="158" t="s">
        <v>52</v>
      </c>
      <c r="H2900" s="155"/>
      <c r="I2900" s="158">
        <v>1</v>
      </c>
      <c r="J2900" s="155" t="s">
        <v>54</v>
      </c>
      <c r="K2900" s="158" t="s">
        <v>55</v>
      </c>
      <c r="L2900" s="190">
        <v>44578</v>
      </c>
      <c r="M2900" s="190">
        <v>44581</v>
      </c>
      <c r="N2900" s="190">
        <v>44580</v>
      </c>
      <c r="O2900" s="190">
        <v>44581</v>
      </c>
      <c r="P2900" s="211" t="s">
        <v>6494</v>
      </c>
      <c r="Q2900" s="157"/>
      <c r="R2900" s="155" t="s">
        <v>6495</v>
      </c>
      <c r="S2900" s="155"/>
      <c r="T2900" s="159" t="s">
        <v>75</v>
      </c>
      <c r="U2900" s="155"/>
      <c r="V2900" s="160"/>
    </row>
    <row r="2901" spans="1:22" s="175" customFormat="1" ht="66" hidden="1" customHeight="1" x14ac:dyDescent="0.25">
      <c r="A2901" s="89" t="s">
        <v>9992</v>
      </c>
      <c r="B2901" s="90" t="s">
        <v>9993</v>
      </c>
      <c r="C2901" s="90" t="s">
        <v>59</v>
      </c>
      <c r="D2901" s="90" t="s">
        <v>59</v>
      </c>
      <c r="E2901" s="92" t="s">
        <v>211</v>
      </c>
      <c r="F2901" s="90" t="s">
        <v>401</v>
      </c>
      <c r="G2901" s="158" t="s">
        <v>52</v>
      </c>
      <c r="H2901" s="155"/>
      <c r="I2901" s="158">
        <v>1</v>
      </c>
      <c r="J2901" s="155" t="s">
        <v>62</v>
      </c>
      <c r="K2901" s="158" t="s">
        <v>63</v>
      </c>
      <c r="L2901" s="190">
        <v>44496</v>
      </c>
      <c r="M2901" s="190">
        <v>44496</v>
      </c>
      <c r="N2901" s="190">
        <v>44496</v>
      </c>
      <c r="O2901" s="190">
        <v>44498</v>
      </c>
      <c r="P2901" s="211" t="s">
        <v>6496</v>
      </c>
      <c r="Q2901" s="157"/>
      <c r="R2901" s="155" t="s">
        <v>6497</v>
      </c>
      <c r="S2901" s="155"/>
      <c r="T2901" s="159"/>
      <c r="U2901" s="155" t="s">
        <v>58</v>
      </c>
      <c r="V2901" s="160"/>
    </row>
    <row r="2902" spans="1:22" s="175" customFormat="1" ht="66" hidden="1" customHeight="1" x14ac:dyDescent="0.25">
      <c r="A2902" s="89" t="s">
        <v>10043</v>
      </c>
      <c r="B2902" s="90" t="s">
        <v>2626</v>
      </c>
      <c r="C2902" s="90" t="s">
        <v>59</v>
      </c>
      <c r="D2902" s="90" t="s">
        <v>59</v>
      </c>
      <c r="E2902" s="92" t="s">
        <v>6498</v>
      </c>
      <c r="F2902" s="90" t="s">
        <v>6499</v>
      </c>
      <c r="G2902" s="158" t="s">
        <v>52</v>
      </c>
      <c r="H2902" s="155"/>
      <c r="I2902" s="158">
        <v>1</v>
      </c>
      <c r="J2902" s="155" t="s">
        <v>62</v>
      </c>
      <c r="K2902" s="158" t="s">
        <v>63</v>
      </c>
      <c r="L2902" s="190">
        <v>44485</v>
      </c>
      <c r="M2902" s="190">
        <v>44485</v>
      </c>
      <c r="N2902" s="190">
        <v>44485</v>
      </c>
      <c r="O2902" s="190">
        <v>44498</v>
      </c>
      <c r="P2902" s="211" t="s">
        <v>6500</v>
      </c>
      <c r="Q2902" s="157"/>
      <c r="R2902" s="155" t="s">
        <v>6501</v>
      </c>
      <c r="S2902" s="155"/>
      <c r="T2902" s="158" t="s">
        <v>66</v>
      </c>
      <c r="U2902" s="155"/>
      <c r="V2902" s="160"/>
    </row>
    <row r="2903" spans="1:22" s="175" customFormat="1" ht="66" hidden="1" customHeight="1" x14ac:dyDescent="0.25">
      <c r="A2903" s="89" t="s">
        <v>2757</v>
      </c>
      <c r="B2903" s="90" t="s">
        <v>2758</v>
      </c>
      <c r="C2903" s="90" t="s">
        <v>59</v>
      </c>
      <c r="D2903" s="90" t="s">
        <v>59</v>
      </c>
      <c r="E2903" s="157" t="s">
        <v>211</v>
      </c>
      <c r="F2903" s="90" t="s">
        <v>320</v>
      </c>
      <c r="G2903" s="158" t="s">
        <v>52</v>
      </c>
      <c r="H2903" s="155"/>
      <c r="I2903" s="158">
        <v>1</v>
      </c>
      <c r="J2903" s="155" t="s">
        <v>62</v>
      </c>
      <c r="K2903" s="158" t="s">
        <v>63</v>
      </c>
      <c r="L2903" s="190">
        <v>44492</v>
      </c>
      <c r="M2903" s="190">
        <v>44492</v>
      </c>
      <c r="N2903" s="190">
        <v>44492</v>
      </c>
      <c r="O2903" s="190">
        <v>44500</v>
      </c>
      <c r="P2903" s="211" t="s">
        <v>6502</v>
      </c>
      <c r="Q2903" s="157"/>
      <c r="R2903" s="155" t="s">
        <v>2883</v>
      </c>
      <c r="S2903" s="155"/>
      <c r="T2903" s="158" t="s">
        <v>66</v>
      </c>
      <c r="U2903" s="155"/>
      <c r="V2903" s="160"/>
    </row>
    <row r="2904" spans="1:22" s="175" customFormat="1" ht="66" hidden="1" customHeight="1" x14ac:dyDescent="0.25">
      <c r="A2904" s="89" t="s">
        <v>2481</v>
      </c>
      <c r="B2904" s="90" t="s">
        <v>5430</v>
      </c>
      <c r="C2904" s="90" t="s">
        <v>6503</v>
      </c>
      <c r="D2904" s="90" t="s">
        <v>6503</v>
      </c>
      <c r="E2904" s="157" t="s">
        <v>2484</v>
      </c>
      <c r="F2904" s="90" t="s">
        <v>334</v>
      </c>
      <c r="G2904" s="158" t="s">
        <v>52</v>
      </c>
      <c r="H2904" s="155"/>
      <c r="I2904" s="158">
        <v>1</v>
      </c>
      <c r="J2904" s="155" t="s">
        <v>72</v>
      </c>
      <c r="K2904" s="158" t="s">
        <v>55</v>
      </c>
      <c r="L2904" s="190">
        <v>44529</v>
      </c>
      <c r="M2904" s="190">
        <v>44539</v>
      </c>
      <c r="N2904" s="190">
        <v>44527</v>
      </c>
      <c r="O2904" s="190">
        <v>44529</v>
      </c>
      <c r="P2904" s="211" t="s">
        <v>6504</v>
      </c>
      <c r="Q2904" s="157"/>
      <c r="R2904" s="155" t="s">
        <v>6505</v>
      </c>
      <c r="S2904" s="155"/>
      <c r="T2904" s="158" t="s">
        <v>66</v>
      </c>
      <c r="U2904" s="155"/>
      <c r="V2904" s="160"/>
    </row>
    <row r="2905" spans="1:22" s="175" customFormat="1" ht="66" hidden="1" customHeight="1" x14ac:dyDescent="0.25">
      <c r="A2905" s="89" t="s">
        <v>1361</v>
      </c>
      <c r="B2905" s="155" t="s">
        <v>681</v>
      </c>
      <c r="C2905" s="90" t="s">
        <v>6506</v>
      </c>
      <c r="D2905" s="90" t="s">
        <v>6506</v>
      </c>
      <c r="E2905" s="157" t="s">
        <v>6507</v>
      </c>
      <c r="F2905" s="90" t="s">
        <v>6491</v>
      </c>
      <c r="G2905" s="158" t="s">
        <v>52</v>
      </c>
      <c r="H2905" s="155"/>
      <c r="I2905" s="158">
        <v>1</v>
      </c>
      <c r="J2905" s="155" t="s">
        <v>54</v>
      </c>
      <c r="K2905" s="158" t="s">
        <v>55</v>
      </c>
      <c r="L2905" s="190">
        <v>44501</v>
      </c>
      <c r="M2905" s="190">
        <v>44501</v>
      </c>
      <c r="N2905" s="190">
        <v>44501</v>
      </c>
      <c r="O2905" s="190">
        <v>44502</v>
      </c>
      <c r="P2905" s="211" t="s">
        <v>6508</v>
      </c>
      <c r="Q2905" s="157"/>
      <c r="R2905" s="155" t="s">
        <v>3120</v>
      </c>
      <c r="S2905" s="155"/>
      <c r="T2905" s="158" t="s">
        <v>75</v>
      </c>
      <c r="U2905" s="155"/>
      <c r="V2905" s="160"/>
    </row>
    <row r="2906" spans="1:22" s="175" customFormat="1" ht="66" hidden="1" customHeight="1" x14ac:dyDescent="0.25">
      <c r="A2906" s="89" t="s">
        <v>1361</v>
      </c>
      <c r="B2906" s="155" t="s">
        <v>681</v>
      </c>
      <c r="C2906" s="90" t="s">
        <v>6506</v>
      </c>
      <c r="D2906" s="90" t="s">
        <v>6506</v>
      </c>
      <c r="E2906" s="157" t="s">
        <v>6507</v>
      </c>
      <c r="F2906" s="90" t="s">
        <v>6491</v>
      </c>
      <c r="G2906" s="158" t="s">
        <v>52</v>
      </c>
      <c r="H2906" s="155"/>
      <c r="I2906" s="158">
        <v>1</v>
      </c>
      <c r="J2906" s="155" t="s">
        <v>54</v>
      </c>
      <c r="K2906" s="158" t="s">
        <v>55</v>
      </c>
      <c r="L2906" s="190">
        <v>44504</v>
      </c>
      <c r="M2906" s="190">
        <v>44504</v>
      </c>
      <c r="N2906" s="190">
        <v>44504</v>
      </c>
      <c r="O2906" s="190">
        <v>44504</v>
      </c>
      <c r="P2906" s="211" t="s">
        <v>6509</v>
      </c>
      <c r="Q2906" s="157"/>
      <c r="R2906" s="155" t="s">
        <v>4950</v>
      </c>
      <c r="S2906" s="155"/>
      <c r="T2906" s="158" t="s">
        <v>75</v>
      </c>
      <c r="U2906" s="155"/>
      <c r="V2906" s="160"/>
    </row>
    <row r="2907" spans="1:22" s="175" customFormat="1" ht="66" hidden="1" customHeight="1" x14ac:dyDescent="0.25">
      <c r="A2907" s="89" t="s">
        <v>4320</v>
      </c>
      <c r="B2907" s="90" t="s">
        <v>4321</v>
      </c>
      <c r="C2907" s="90" t="s">
        <v>6510</v>
      </c>
      <c r="D2907" s="90" t="s">
        <v>6511</v>
      </c>
      <c r="E2907" s="157" t="s">
        <v>333</v>
      </c>
      <c r="F2907" s="90" t="s">
        <v>334</v>
      </c>
      <c r="G2907" s="158" t="s">
        <v>52</v>
      </c>
      <c r="H2907" s="155"/>
      <c r="I2907" s="158">
        <v>1</v>
      </c>
      <c r="J2907" s="155" t="s">
        <v>72</v>
      </c>
      <c r="K2907" s="158" t="s">
        <v>55</v>
      </c>
      <c r="L2907" s="190">
        <v>44515</v>
      </c>
      <c r="M2907" s="190">
        <v>44528</v>
      </c>
      <c r="N2907" s="190">
        <v>44521</v>
      </c>
      <c r="O2907" s="190">
        <v>44530</v>
      </c>
      <c r="P2907" s="211" t="s">
        <v>6512</v>
      </c>
      <c r="Q2907" s="157"/>
      <c r="R2907" s="155" t="s">
        <v>6513</v>
      </c>
      <c r="S2907" s="155"/>
      <c r="T2907" s="158" t="s">
        <v>75</v>
      </c>
      <c r="U2907" s="155"/>
      <c r="V2907" s="160"/>
    </row>
    <row r="2908" spans="1:22" s="175" customFormat="1" ht="66" hidden="1" customHeight="1" x14ac:dyDescent="0.25">
      <c r="A2908" s="89" t="s">
        <v>4320</v>
      </c>
      <c r="B2908" s="90" t="s">
        <v>4321</v>
      </c>
      <c r="C2908" s="90" t="s">
        <v>6510</v>
      </c>
      <c r="D2908" s="90" t="s">
        <v>6514</v>
      </c>
      <c r="E2908" s="157" t="s">
        <v>333</v>
      </c>
      <c r="F2908" s="90" t="s">
        <v>1036</v>
      </c>
      <c r="G2908" s="158" t="s">
        <v>52</v>
      </c>
      <c r="H2908" s="155"/>
      <c r="I2908" s="158">
        <v>1</v>
      </c>
      <c r="J2908" s="155" t="s">
        <v>72</v>
      </c>
      <c r="K2908" s="158" t="s">
        <v>55</v>
      </c>
      <c r="L2908" s="190">
        <v>44515</v>
      </c>
      <c r="M2908" s="190">
        <v>44528</v>
      </c>
      <c r="N2908" s="190">
        <v>44515</v>
      </c>
      <c r="O2908" s="190">
        <v>44530</v>
      </c>
      <c r="P2908" s="211" t="s">
        <v>6515</v>
      </c>
      <c r="Q2908" s="157"/>
      <c r="R2908" s="155" t="s">
        <v>6516</v>
      </c>
      <c r="S2908" s="155"/>
      <c r="T2908" s="158" t="s">
        <v>75</v>
      </c>
      <c r="U2908" s="155"/>
      <c r="V2908" s="160"/>
    </row>
    <row r="2909" spans="1:22" s="175" customFormat="1" ht="66" hidden="1" customHeight="1" x14ac:dyDescent="0.25">
      <c r="A2909" s="89" t="s">
        <v>4320</v>
      </c>
      <c r="B2909" s="90" t="s">
        <v>4321</v>
      </c>
      <c r="C2909" s="90" t="s">
        <v>6510</v>
      </c>
      <c r="D2909" s="90" t="s">
        <v>6517</v>
      </c>
      <c r="E2909" s="157" t="s">
        <v>333</v>
      </c>
      <c r="F2909" s="90" t="s">
        <v>6518</v>
      </c>
      <c r="G2909" s="158" t="s">
        <v>52</v>
      </c>
      <c r="H2909" s="155"/>
      <c r="I2909" s="158">
        <v>1</v>
      </c>
      <c r="J2909" s="155" t="s">
        <v>72</v>
      </c>
      <c r="K2909" s="158" t="s">
        <v>55</v>
      </c>
      <c r="L2909" s="190">
        <v>44515</v>
      </c>
      <c r="M2909" s="190">
        <v>44528</v>
      </c>
      <c r="N2909" s="190">
        <v>44516</v>
      </c>
      <c r="O2909" s="190">
        <v>44530</v>
      </c>
      <c r="P2909" s="211" t="s">
        <v>6519</v>
      </c>
      <c r="Q2909" s="157"/>
      <c r="R2909" s="155" t="s">
        <v>6520</v>
      </c>
      <c r="S2909" s="155"/>
      <c r="T2909" s="158" t="s">
        <v>75</v>
      </c>
      <c r="U2909" s="155"/>
      <c r="V2909" s="160"/>
    </row>
    <row r="2910" spans="1:22" s="175" customFormat="1" ht="66" hidden="1" customHeight="1" x14ac:dyDescent="0.25">
      <c r="A2910" s="89" t="s">
        <v>4320</v>
      </c>
      <c r="B2910" s="90" t="s">
        <v>4321</v>
      </c>
      <c r="C2910" s="90" t="s">
        <v>6510</v>
      </c>
      <c r="D2910" s="90" t="s">
        <v>6521</v>
      </c>
      <c r="E2910" s="157" t="s">
        <v>333</v>
      </c>
      <c r="F2910" s="90" t="s">
        <v>337</v>
      </c>
      <c r="G2910" s="158" t="s">
        <v>52</v>
      </c>
      <c r="H2910" s="155"/>
      <c r="I2910" s="158">
        <v>1</v>
      </c>
      <c r="J2910" s="155" t="s">
        <v>72</v>
      </c>
      <c r="K2910" s="158" t="s">
        <v>55</v>
      </c>
      <c r="L2910" s="190">
        <v>44515</v>
      </c>
      <c r="M2910" s="190">
        <v>44528</v>
      </c>
      <c r="N2910" s="190">
        <v>44516</v>
      </c>
      <c r="O2910" s="190">
        <v>44530</v>
      </c>
      <c r="P2910" s="211" t="s">
        <v>6522</v>
      </c>
      <c r="Q2910" s="157"/>
      <c r="R2910" s="155" t="s">
        <v>6523</v>
      </c>
      <c r="S2910" s="155"/>
      <c r="T2910" s="158" t="s">
        <v>75</v>
      </c>
      <c r="U2910" s="155"/>
      <c r="V2910" s="160"/>
    </row>
    <row r="2911" spans="1:22" s="175" customFormat="1" ht="66" hidden="1" customHeight="1" x14ac:dyDescent="0.25">
      <c r="A2911" s="89" t="s">
        <v>4320</v>
      </c>
      <c r="B2911" s="90" t="s">
        <v>4321</v>
      </c>
      <c r="C2911" s="90" t="s">
        <v>6510</v>
      </c>
      <c r="D2911" s="90" t="s">
        <v>6524</v>
      </c>
      <c r="E2911" s="157" t="s">
        <v>333</v>
      </c>
      <c r="F2911" s="90" t="s">
        <v>491</v>
      </c>
      <c r="G2911" s="158" t="s">
        <v>52</v>
      </c>
      <c r="H2911" s="155"/>
      <c r="I2911" s="158">
        <v>1</v>
      </c>
      <c r="J2911" s="155" t="s">
        <v>72</v>
      </c>
      <c r="K2911" s="158" t="s">
        <v>55</v>
      </c>
      <c r="L2911" s="190">
        <v>44515</v>
      </c>
      <c r="M2911" s="190">
        <v>44528</v>
      </c>
      <c r="N2911" s="190">
        <v>44516</v>
      </c>
      <c r="O2911" s="190">
        <v>44530</v>
      </c>
      <c r="P2911" s="211" t="s">
        <v>6525</v>
      </c>
      <c r="Q2911" s="157" t="s">
        <v>6526</v>
      </c>
      <c r="R2911" s="155" t="s">
        <v>6516</v>
      </c>
      <c r="S2911" s="155"/>
      <c r="T2911" s="158" t="s">
        <v>75</v>
      </c>
      <c r="U2911" s="155"/>
      <c r="V2911" s="160"/>
    </row>
    <row r="2912" spans="1:22" s="175" customFormat="1" ht="66" hidden="1" customHeight="1" x14ac:dyDescent="0.25">
      <c r="A2912" s="89" t="s">
        <v>5076</v>
      </c>
      <c r="B2912" s="90" t="s">
        <v>10039</v>
      </c>
      <c r="C2912" s="90" t="s">
        <v>6527</v>
      </c>
      <c r="D2912" s="90" t="s">
        <v>6527</v>
      </c>
      <c r="E2912" s="157" t="s">
        <v>6528</v>
      </c>
      <c r="F2912" s="90" t="s">
        <v>320</v>
      </c>
      <c r="G2912" s="158" t="s">
        <v>52</v>
      </c>
      <c r="H2912" s="155"/>
      <c r="I2912" s="158">
        <v>1</v>
      </c>
      <c r="J2912" s="155" t="s">
        <v>54</v>
      </c>
      <c r="K2912" s="158" t="s">
        <v>55</v>
      </c>
      <c r="L2912" s="190">
        <v>44534</v>
      </c>
      <c r="M2912" s="190">
        <v>44539</v>
      </c>
      <c r="N2912" s="190">
        <v>44520</v>
      </c>
      <c r="O2912" s="190">
        <v>44522</v>
      </c>
      <c r="P2912" s="211" t="s">
        <v>6529</v>
      </c>
      <c r="Q2912" s="157" t="s">
        <v>6530</v>
      </c>
      <c r="R2912" s="155" t="s">
        <v>4637</v>
      </c>
      <c r="S2912" s="155"/>
      <c r="T2912" s="158" t="s">
        <v>75</v>
      </c>
      <c r="U2912" s="155"/>
      <c r="V2912" s="160"/>
    </row>
    <row r="2913" spans="1:22" s="175" customFormat="1" ht="66" hidden="1" customHeight="1" x14ac:dyDescent="0.25">
      <c r="A2913" s="89" t="s">
        <v>4357</v>
      </c>
      <c r="B2913" s="90" t="s">
        <v>9998</v>
      </c>
      <c r="C2913" s="90" t="s">
        <v>59</v>
      </c>
      <c r="D2913" s="90" t="s">
        <v>59</v>
      </c>
      <c r="E2913" s="157" t="s">
        <v>211</v>
      </c>
      <c r="F2913" s="90" t="s">
        <v>6531</v>
      </c>
      <c r="G2913" s="158" t="s">
        <v>52</v>
      </c>
      <c r="H2913" s="155"/>
      <c r="I2913" s="158">
        <v>1</v>
      </c>
      <c r="J2913" s="155" t="s">
        <v>62</v>
      </c>
      <c r="K2913" s="158" t="s">
        <v>63</v>
      </c>
      <c r="L2913" s="190">
        <v>44494</v>
      </c>
      <c r="M2913" s="190">
        <v>44494</v>
      </c>
      <c r="N2913" s="190">
        <v>44494</v>
      </c>
      <c r="O2913" s="190">
        <v>44494</v>
      </c>
      <c r="P2913" s="211" t="s">
        <v>6532</v>
      </c>
      <c r="Q2913" s="157"/>
      <c r="R2913" s="155" t="s">
        <v>6533</v>
      </c>
      <c r="S2913" s="155"/>
      <c r="T2913" s="158" t="s">
        <v>66</v>
      </c>
      <c r="U2913" s="155"/>
      <c r="V2913" s="160"/>
    </row>
    <row r="2914" spans="1:22" s="175" customFormat="1" ht="44.45" hidden="1" customHeight="1" x14ac:dyDescent="0.25">
      <c r="A2914" s="113" t="s">
        <v>2757</v>
      </c>
      <c r="B2914" s="155" t="s">
        <v>2758</v>
      </c>
      <c r="C2914" s="155" t="s">
        <v>6534</v>
      </c>
      <c r="D2914" s="155" t="s">
        <v>6534</v>
      </c>
      <c r="E2914" s="157" t="s">
        <v>6535</v>
      </c>
      <c r="F2914" s="90" t="s">
        <v>2830</v>
      </c>
      <c r="G2914" s="158" t="s">
        <v>52</v>
      </c>
      <c r="H2914" s="155"/>
      <c r="I2914" s="158">
        <v>1</v>
      </c>
      <c r="J2914" s="155" t="s">
        <v>54</v>
      </c>
      <c r="K2914" s="158" t="s">
        <v>55</v>
      </c>
      <c r="L2914" s="190">
        <v>44539</v>
      </c>
      <c r="M2914" s="190">
        <v>44539</v>
      </c>
      <c r="N2914" s="190">
        <v>44524</v>
      </c>
      <c r="O2914" s="190">
        <v>44529</v>
      </c>
      <c r="P2914" s="211" t="s">
        <v>6536</v>
      </c>
      <c r="Q2914" s="157"/>
      <c r="R2914" s="155" t="s">
        <v>2883</v>
      </c>
      <c r="S2914" s="155"/>
      <c r="T2914" s="158"/>
      <c r="U2914" s="155" t="s">
        <v>6537</v>
      </c>
      <c r="V2914" s="160"/>
    </row>
    <row r="2915" spans="1:22" s="175" customFormat="1" ht="54" hidden="1" customHeight="1" x14ac:dyDescent="0.25">
      <c r="A2915" s="89" t="s">
        <v>6538</v>
      </c>
      <c r="B2915" s="90" t="s">
        <v>6539</v>
      </c>
      <c r="C2915" s="90" t="s">
        <v>6540</v>
      </c>
      <c r="D2915" s="90" t="s">
        <v>6540</v>
      </c>
      <c r="E2915" s="157" t="s">
        <v>6541</v>
      </c>
      <c r="F2915" s="90" t="s">
        <v>456</v>
      </c>
      <c r="G2915" s="158" t="s">
        <v>52</v>
      </c>
      <c r="H2915" s="155"/>
      <c r="I2915" s="158">
        <v>1</v>
      </c>
      <c r="J2915" s="155" t="s">
        <v>72</v>
      </c>
      <c r="K2915" s="158" t="s">
        <v>55</v>
      </c>
      <c r="L2915" s="190">
        <v>44539</v>
      </c>
      <c r="M2915" s="190">
        <v>44539</v>
      </c>
      <c r="N2915" s="190">
        <v>44519</v>
      </c>
      <c r="O2915" s="190">
        <v>44520</v>
      </c>
      <c r="P2915" s="211" t="s">
        <v>6542</v>
      </c>
      <c r="Q2915" s="157" t="s">
        <v>6543</v>
      </c>
      <c r="R2915" s="155" t="s">
        <v>5604</v>
      </c>
      <c r="S2915" s="155"/>
      <c r="T2915" s="158" t="s">
        <v>75</v>
      </c>
      <c r="U2915" s="155"/>
      <c r="V2915" s="160"/>
    </row>
    <row r="2916" spans="1:22" s="175" customFormat="1" ht="57.75" hidden="1" customHeight="1" x14ac:dyDescent="0.25">
      <c r="A2916" s="89" t="s">
        <v>4357</v>
      </c>
      <c r="B2916" s="90" t="s">
        <v>9998</v>
      </c>
      <c r="C2916" s="90" t="s">
        <v>59</v>
      </c>
      <c r="D2916" s="90" t="s">
        <v>59</v>
      </c>
      <c r="E2916" s="157" t="s">
        <v>211</v>
      </c>
      <c r="F2916" s="90" t="s">
        <v>6118</v>
      </c>
      <c r="G2916" s="158" t="s">
        <v>52</v>
      </c>
      <c r="H2916" s="155"/>
      <c r="I2916" s="158">
        <v>1</v>
      </c>
      <c r="J2916" s="155" t="s">
        <v>62</v>
      </c>
      <c r="K2916" s="158" t="s">
        <v>63</v>
      </c>
      <c r="L2916" s="190">
        <v>44479</v>
      </c>
      <c r="M2916" s="190">
        <v>44479</v>
      </c>
      <c r="N2916" s="190">
        <v>44479</v>
      </c>
      <c r="O2916" s="190">
        <v>44510</v>
      </c>
      <c r="P2916" s="211" t="s">
        <v>6544</v>
      </c>
      <c r="Q2916" s="157"/>
      <c r="R2916" s="155" t="s">
        <v>2883</v>
      </c>
      <c r="S2916" s="155"/>
      <c r="T2916" s="158" t="s">
        <v>66</v>
      </c>
      <c r="U2916" s="155"/>
      <c r="V2916" s="160"/>
    </row>
    <row r="2917" spans="1:22" s="175" customFormat="1" ht="66" hidden="1" customHeight="1" x14ac:dyDescent="0.25">
      <c r="A2917" s="89" t="s">
        <v>662</v>
      </c>
      <c r="B2917" s="90" t="s">
        <v>663</v>
      </c>
      <c r="C2917" s="90" t="s">
        <v>6545</v>
      </c>
      <c r="D2917" s="90" t="s">
        <v>6545</v>
      </c>
      <c r="E2917" s="157" t="s">
        <v>6546</v>
      </c>
      <c r="F2917" s="90" t="s">
        <v>6547</v>
      </c>
      <c r="G2917" s="158" t="s">
        <v>52</v>
      </c>
      <c r="H2917" s="155"/>
      <c r="I2917" s="158">
        <v>1</v>
      </c>
      <c r="J2917" s="155" t="s">
        <v>54</v>
      </c>
      <c r="K2917" s="158" t="s">
        <v>55</v>
      </c>
      <c r="L2917" s="190">
        <v>44527</v>
      </c>
      <c r="M2917" s="190">
        <v>44527</v>
      </c>
      <c r="N2917" s="190">
        <v>44524</v>
      </c>
      <c r="O2917" s="190">
        <v>44524</v>
      </c>
      <c r="P2917" s="211" t="s">
        <v>6548</v>
      </c>
      <c r="Q2917" s="157"/>
      <c r="R2917" s="155" t="s">
        <v>1223</v>
      </c>
      <c r="S2917" s="155"/>
      <c r="T2917" s="158" t="s">
        <v>75</v>
      </c>
      <c r="U2917" s="155"/>
      <c r="V2917" s="160"/>
    </row>
    <row r="2918" spans="1:22" s="175" customFormat="1" ht="66" hidden="1" customHeight="1" x14ac:dyDescent="0.25">
      <c r="A2918" s="89" t="s">
        <v>6549</v>
      </c>
      <c r="B2918" s="90" t="s">
        <v>4321</v>
      </c>
      <c r="C2918" s="90" t="s">
        <v>6550</v>
      </c>
      <c r="D2918" s="90" t="s">
        <v>6550</v>
      </c>
      <c r="E2918" s="157" t="s">
        <v>6551</v>
      </c>
      <c r="F2918" s="90" t="s">
        <v>6552</v>
      </c>
      <c r="G2918" s="158" t="s">
        <v>52</v>
      </c>
      <c r="H2918" s="155"/>
      <c r="I2918" s="158">
        <v>1</v>
      </c>
      <c r="J2918" s="155" t="s">
        <v>72</v>
      </c>
      <c r="K2918" s="158" t="s">
        <v>55</v>
      </c>
      <c r="L2918" s="190">
        <v>44544</v>
      </c>
      <c r="M2918" s="190">
        <v>44559</v>
      </c>
      <c r="N2918" s="190">
        <v>44543</v>
      </c>
      <c r="O2918" s="190">
        <v>44558</v>
      </c>
      <c r="P2918" s="211" t="s">
        <v>6553</v>
      </c>
      <c r="Q2918" s="157"/>
      <c r="R2918" s="155" t="s">
        <v>6554</v>
      </c>
      <c r="S2918" s="155"/>
      <c r="T2918" s="158" t="s">
        <v>75</v>
      </c>
      <c r="U2918" s="155" t="s">
        <v>6555</v>
      </c>
      <c r="V2918" s="160"/>
    </row>
    <row r="2919" spans="1:22" s="175" customFormat="1" ht="66" hidden="1" customHeight="1" x14ac:dyDescent="0.25">
      <c r="A2919" s="89" t="s">
        <v>10005</v>
      </c>
      <c r="B2919" s="90" t="s">
        <v>10006</v>
      </c>
      <c r="C2919" s="90" t="s">
        <v>2154</v>
      </c>
      <c r="D2919" s="90" t="s">
        <v>2154</v>
      </c>
      <c r="E2919" s="157" t="s">
        <v>4834</v>
      </c>
      <c r="F2919" s="90" t="s">
        <v>6118</v>
      </c>
      <c r="G2919" s="158" t="s">
        <v>52</v>
      </c>
      <c r="H2919" s="155"/>
      <c r="I2919" s="158">
        <v>1</v>
      </c>
      <c r="J2919" s="155" t="s">
        <v>62</v>
      </c>
      <c r="K2919" s="158" t="s">
        <v>55</v>
      </c>
      <c r="L2919" s="190">
        <v>44509</v>
      </c>
      <c r="M2919" s="190">
        <v>44509</v>
      </c>
      <c r="N2919" s="190">
        <v>44509</v>
      </c>
      <c r="O2919" s="190">
        <v>44516</v>
      </c>
      <c r="P2919" s="211" t="s">
        <v>6556</v>
      </c>
      <c r="Q2919" s="157"/>
      <c r="R2919" s="155" t="s">
        <v>6557</v>
      </c>
      <c r="S2919" s="155"/>
      <c r="T2919" s="158" t="s">
        <v>66</v>
      </c>
      <c r="U2919" s="155"/>
      <c r="V2919" s="160"/>
    </row>
    <row r="2920" spans="1:22" s="175" customFormat="1" ht="66" hidden="1" customHeight="1" x14ac:dyDescent="0.25">
      <c r="A2920" s="89" t="s">
        <v>6558</v>
      </c>
      <c r="B2920" s="90" t="s">
        <v>2283</v>
      </c>
      <c r="C2920" s="90" t="s">
        <v>6559</v>
      </c>
      <c r="D2920" s="90" t="s">
        <v>6559</v>
      </c>
      <c r="E2920" s="157" t="s">
        <v>6560</v>
      </c>
      <c r="F2920" s="90" t="s">
        <v>51</v>
      </c>
      <c r="G2920" s="158" t="s">
        <v>52</v>
      </c>
      <c r="H2920" s="155"/>
      <c r="I2920" s="158">
        <v>1</v>
      </c>
      <c r="J2920" s="155" t="s">
        <v>54</v>
      </c>
      <c r="K2920" s="158" t="s">
        <v>55</v>
      </c>
      <c r="L2920" s="190">
        <v>44544</v>
      </c>
      <c r="M2920" s="190">
        <v>44559</v>
      </c>
      <c r="N2920" s="190">
        <v>44530</v>
      </c>
      <c r="O2920" s="190">
        <v>44557</v>
      </c>
      <c r="P2920" s="211" t="s">
        <v>6561</v>
      </c>
      <c r="Q2920" s="124" t="s">
        <v>6562</v>
      </c>
      <c r="R2920" s="155" t="s">
        <v>6563</v>
      </c>
      <c r="S2920" s="155"/>
      <c r="T2920" s="158" t="s">
        <v>75</v>
      </c>
      <c r="U2920" s="155"/>
      <c r="V2920" s="160"/>
    </row>
    <row r="2921" spans="1:22" s="175" customFormat="1" ht="66" hidden="1" customHeight="1" x14ac:dyDescent="0.25">
      <c r="A2921" s="89" t="s">
        <v>2757</v>
      </c>
      <c r="B2921" s="90" t="s">
        <v>2758</v>
      </c>
      <c r="C2921" s="90" t="s">
        <v>6564</v>
      </c>
      <c r="D2921" s="90" t="s">
        <v>6564</v>
      </c>
      <c r="E2921" s="157" t="s">
        <v>6565</v>
      </c>
      <c r="F2921" s="90" t="s">
        <v>320</v>
      </c>
      <c r="G2921" s="158" t="s">
        <v>52</v>
      </c>
      <c r="H2921" s="155"/>
      <c r="I2921" s="158">
        <v>1</v>
      </c>
      <c r="J2921" s="155" t="s">
        <v>54</v>
      </c>
      <c r="K2921" s="158" t="s">
        <v>55</v>
      </c>
      <c r="L2921" s="190">
        <v>44559</v>
      </c>
      <c r="M2921" s="190">
        <v>44560</v>
      </c>
      <c r="N2921" s="190">
        <v>44560</v>
      </c>
      <c r="O2921" s="190">
        <v>44561</v>
      </c>
      <c r="P2921" s="211" t="s">
        <v>6566</v>
      </c>
      <c r="Q2921" s="157"/>
      <c r="R2921" s="155" t="s">
        <v>6567</v>
      </c>
      <c r="S2921" s="155"/>
      <c r="T2921" s="158" t="s">
        <v>75</v>
      </c>
      <c r="U2921" s="155"/>
      <c r="V2921" s="160"/>
    </row>
    <row r="2922" spans="1:22" s="175" customFormat="1" ht="66" hidden="1" customHeight="1" x14ac:dyDescent="0.25">
      <c r="A2922" s="89" t="s">
        <v>2757</v>
      </c>
      <c r="B2922" s="90" t="s">
        <v>2758</v>
      </c>
      <c r="C2922" s="90" t="s">
        <v>6568</v>
      </c>
      <c r="D2922" s="90" t="s">
        <v>6568</v>
      </c>
      <c r="E2922" s="157" t="s">
        <v>5285</v>
      </c>
      <c r="F2922" s="90" t="s">
        <v>502</v>
      </c>
      <c r="G2922" s="158" t="s">
        <v>52</v>
      </c>
      <c r="H2922" s="155"/>
      <c r="I2922" s="158">
        <v>1</v>
      </c>
      <c r="J2922" s="155" t="s">
        <v>54</v>
      </c>
      <c r="K2922" s="158" t="s">
        <v>55</v>
      </c>
      <c r="L2922" s="190">
        <v>44559</v>
      </c>
      <c r="M2922" s="190">
        <v>44560</v>
      </c>
      <c r="N2922" s="190">
        <v>44560</v>
      </c>
      <c r="O2922" s="190">
        <v>44561</v>
      </c>
      <c r="P2922" s="211" t="s">
        <v>6569</v>
      </c>
      <c r="Q2922" s="157"/>
      <c r="R2922" s="155" t="s">
        <v>6570</v>
      </c>
      <c r="S2922" s="155"/>
      <c r="T2922" s="158" t="s">
        <v>75</v>
      </c>
      <c r="U2922" s="155"/>
      <c r="V2922" s="160"/>
    </row>
    <row r="2923" spans="1:22" s="175" customFormat="1" ht="66" hidden="1" customHeight="1" x14ac:dyDescent="0.25">
      <c r="A2923" s="89" t="s">
        <v>662</v>
      </c>
      <c r="B2923" s="90" t="s">
        <v>663</v>
      </c>
      <c r="C2923" s="90" t="s">
        <v>6571</v>
      </c>
      <c r="D2923" s="90" t="s">
        <v>6571</v>
      </c>
      <c r="E2923" s="157" t="s">
        <v>6572</v>
      </c>
      <c r="F2923" s="90" t="s">
        <v>6573</v>
      </c>
      <c r="G2923" s="158" t="s">
        <v>52</v>
      </c>
      <c r="H2923" s="155"/>
      <c r="I2923" s="158">
        <v>1</v>
      </c>
      <c r="J2923" s="155" t="s">
        <v>54</v>
      </c>
      <c r="K2923" s="158" t="s">
        <v>55</v>
      </c>
      <c r="L2923" s="190">
        <v>44549</v>
      </c>
      <c r="M2923" s="114">
        <v>44591</v>
      </c>
      <c r="N2923" s="190">
        <v>44578</v>
      </c>
      <c r="O2923" s="190">
        <v>44581</v>
      </c>
      <c r="P2923" s="211" t="s">
        <v>6574</v>
      </c>
      <c r="Q2923" s="157"/>
      <c r="R2923" s="155" t="s">
        <v>6575</v>
      </c>
      <c r="S2923" s="155"/>
      <c r="T2923" s="158" t="s">
        <v>66</v>
      </c>
      <c r="U2923" s="155"/>
      <c r="V2923" s="160"/>
    </row>
    <row r="2924" spans="1:22" s="175" customFormat="1" ht="66" hidden="1" customHeight="1" x14ac:dyDescent="0.25">
      <c r="A2924" s="89" t="s">
        <v>662</v>
      </c>
      <c r="B2924" s="90" t="s">
        <v>663</v>
      </c>
      <c r="C2924" s="90" t="s">
        <v>6576</v>
      </c>
      <c r="D2924" s="90" t="s">
        <v>6576</v>
      </c>
      <c r="E2924" s="157" t="s">
        <v>6577</v>
      </c>
      <c r="F2924" s="90" t="s">
        <v>401</v>
      </c>
      <c r="G2924" s="158" t="s">
        <v>52</v>
      </c>
      <c r="H2924" s="155"/>
      <c r="I2924" s="158">
        <v>1</v>
      </c>
      <c r="J2924" s="155" t="s">
        <v>54</v>
      </c>
      <c r="K2924" s="158" t="s">
        <v>55</v>
      </c>
      <c r="L2924" s="190">
        <v>44549</v>
      </c>
      <c r="M2924" s="114">
        <v>44591</v>
      </c>
      <c r="N2924" s="190">
        <v>44565</v>
      </c>
      <c r="O2924" s="190">
        <v>44581</v>
      </c>
      <c r="P2924" s="211" t="s">
        <v>6578</v>
      </c>
      <c r="Q2924" s="157"/>
      <c r="R2924" s="155" t="s">
        <v>6575</v>
      </c>
      <c r="S2924" s="155"/>
      <c r="T2924" s="158" t="s">
        <v>66</v>
      </c>
      <c r="U2924" s="155"/>
      <c r="V2924" s="160"/>
    </row>
    <row r="2925" spans="1:22" s="175" customFormat="1" ht="66" hidden="1" customHeight="1" x14ac:dyDescent="0.25">
      <c r="A2925" s="89" t="s">
        <v>9992</v>
      </c>
      <c r="B2925" s="90" t="s">
        <v>9993</v>
      </c>
      <c r="C2925" s="90" t="s">
        <v>6579</v>
      </c>
      <c r="D2925" s="90" t="s">
        <v>6579</v>
      </c>
      <c r="E2925" s="157" t="s">
        <v>6580</v>
      </c>
      <c r="F2925" s="90" t="s">
        <v>6418</v>
      </c>
      <c r="G2925" s="158" t="s">
        <v>52</v>
      </c>
      <c r="H2925" s="155"/>
      <c r="I2925" s="158">
        <v>1</v>
      </c>
      <c r="J2925" s="155" t="s">
        <v>54</v>
      </c>
      <c r="K2925" s="158" t="s">
        <v>55</v>
      </c>
      <c r="L2925" s="190">
        <v>44529</v>
      </c>
      <c r="M2925" s="190">
        <v>44531</v>
      </c>
      <c r="N2925" s="190">
        <v>44520</v>
      </c>
      <c r="O2925" s="190">
        <v>44536</v>
      </c>
      <c r="P2925" s="211" t="s">
        <v>6581</v>
      </c>
      <c r="Q2925" s="157"/>
      <c r="R2925" s="155" t="s">
        <v>6582</v>
      </c>
      <c r="S2925" s="155"/>
      <c r="T2925" s="158" t="s">
        <v>75</v>
      </c>
      <c r="U2925" s="155"/>
      <c r="V2925" s="160"/>
    </row>
    <row r="2926" spans="1:22" s="175" customFormat="1" ht="66" hidden="1" customHeight="1" x14ac:dyDescent="0.25">
      <c r="A2926" s="89" t="s">
        <v>543</v>
      </c>
      <c r="B2926" s="90" t="s">
        <v>548</v>
      </c>
      <c r="C2926" s="90" t="s">
        <v>6583</v>
      </c>
      <c r="D2926" s="90" t="s">
        <v>6583</v>
      </c>
      <c r="E2926" s="157" t="s">
        <v>167</v>
      </c>
      <c r="F2926" s="90" t="s">
        <v>51</v>
      </c>
      <c r="G2926" s="158" t="s">
        <v>52</v>
      </c>
      <c r="H2926" s="155"/>
      <c r="I2926" s="158">
        <v>1</v>
      </c>
      <c r="J2926" s="155" t="s">
        <v>72</v>
      </c>
      <c r="K2926" s="158" t="s">
        <v>55</v>
      </c>
      <c r="L2926" s="190">
        <v>44531</v>
      </c>
      <c r="M2926" s="190">
        <v>44533</v>
      </c>
      <c r="N2926" s="190">
        <v>44534</v>
      </c>
      <c r="O2926" s="190">
        <v>44536</v>
      </c>
      <c r="P2926" s="211" t="s">
        <v>6584</v>
      </c>
      <c r="Q2926" s="157"/>
      <c r="R2926" s="155" t="s">
        <v>6563</v>
      </c>
      <c r="S2926" s="155"/>
      <c r="T2926" s="158" t="s">
        <v>66</v>
      </c>
      <c r="U2926" s="155"/>
      <c r="V2926" s="160"/>
    </row>
    <row r="2927" spans="1:22" s="175" customFormat="1" ht="66" hidden="1" customHeight="1" x14ac:dyDescent="0.25">
      <c r="A2927" s="89" t="s">
        <v>4079</v>
      </c>
      <c r="B2927" s="90" t="s">
        <v>4080</v>
      </c>
      <c r="C2927" s="90" t="s">
        <v>6585</v>
      </c>
      <c r="D2927" s="90" t="s">
        <v>6585</v>
      </c>
      <c r="E2927" s="157" t="s">
        <v>6586</v>
      </c>
      <c r="F2927" s="90" t="s">
        <v>6587</v>
      </c>
      <c r="G2927" s="158" t="s">
        <v>52</v>
      </c>
      <c r="H2927" s="155"/>
      <c r="I2927" s="158">
        <v>1</v>
      </c>
      <c r="J2927" s="155" t="s">
        <v>54</v>
      </c>
      <c r="K2927" s="158" t="s">
        <v>55</v>
      </c>
      <c r="L2927" s="190">
        <v>44593</v>
      </c>
      <c r="M2927" s="190">
        <v>44652</v>
      </c>
      <c r="N2927" s="190">
        <v>44671</v>
      </c>
      <c r="O2927" s="190">
        <v>44698</v>
      </c>
      <c r="P2927" s="211" t="s">
        <v>6588</v>
      </c>
      <c r="Q2927" s="157"/>
      <c r="R2927" s="155" t="s">
        <v>6589</v>
      </c>
      <c r="S2927" s="155"/>
      <c r="T2927" s="158" t="s">
        <v>75</v>
      </c>
      <c r="U2927" s="155"/>
      <c r="V2927" s="160"/>
    </row>
    <row r="2928" spans="1:22" s="175" customFormat="1" ht="66" hidden="1" customHeight="1" x14ac:dyDescent="0.25">
      <c r="A2928" s="89" t="s">
        <v>2757</v>
      </c>
      <c r="B2928" s="90" t="s">
        <v>2758</v>
      </c>
      <c r="C2928" s="90" t="s">
        <v>6590</v>
      </c>
      <c r="D2928" s="90" t="s">
        <v>6590</v>
      </c>
      <c r="E2928" s="157" t="s">
        <v>6591</v>
      </c>
      <c r="F2928" s="90" t="s">
        <v>6592</v>
      </c>
      <c r="G2928" s="158" t="s">
        <v>52</v>
      </c>
      <c r="H2928" s="155"/>
      <c r="I2928" s="158">
        <v>1</v>
      </c>
      <c r="J2928" s="155" t="s">
        <v>54</v>
      </c>
      <c r="K2928" s="158" t="s">
        <v>55</v>
      </c>
      <c r="L2928" s="190">
        <v>44555</v>
      </c>
      <c r="M2928" s="190">
        <v>44560</v>
      </c>
      <c r="N2928" s="190">
        <v>44534</v>
      </c>
      <c r="O2928" s="190">
        <v>44536</v>
      </c>
      <c r="P2928" s="211" t="s">
        <v>6593</v>
      </c>
      <c r="Q2928" s="157"/>
      <c r="R2928" s="155" t="s">
        <v>6594</v>
      </c>
      <c r="S2928" s="155"/>
      <c r="T2928" s="158" t="s">
        <v>66</v>
      </c>
      <c r="U2928" s="155"/>
      <c r="V2928" s="160"/>
    </row>
    <row r="2929" spans="1:22" s="175" customFormat="1" ht="66" hidden="1" customHeight="1" x14ac:dyDescent="0.25">
      <c r="A2929" s="89" t="s">
        <v>5076</v>
      </c>
      <c r="B2929" s="90" t="s">
        <v>10035</v>
      </c>
      <c r="C2929" s="90" t="s">
        <v>6595</v>
      </c>
      <c r="D2929" s="90" t="s">
        <v>6595</v>
      </c>
      <c r="E2929" s="157" t="s">
        <v>6596</v>
      </c>
      <c r="F2929" s="90" t="s">
        <v>334</v>
      </c>
      <c r="G2929" s="158" t="s">
        <v>52</v>
      </c>
      <c r="H2929" s="155"/>
      <c r="I2929" s="158">
        <v>1</v>
      </c>
      <c r="J2929" s="155" t="s">
        <v>54</v>
      </c>
      <c r="K2929" s="158" t="s">
        <v>55</v>
      </c>
      <c r="L2929" s="190">
        <v>44546</v>
      </c>
      <c r="M2929" s="190">
        <v>44561</v>
      </c>
      <c r="N2929" s="190">
        <v>44554</v>
      </c>
      <c r="O2929" s="190">
        <v>44554</v>
      </c>
      <c r="P2929" s="211" t="s">
        <v>6597</v>
      </c>
      <c r="Q2929" s="157" t="s">
        <v>6598</v>
      </c>
      <c r="R2929" s="155" t="s">
        <v>6599</v>
      </c>
      <c r="S2929" s="155"/>
      <c r="T2929" s="158" t="s">
        <v>75</v>
      </c>
      <c r="U2929" s="155"/>
      <c r="V2929" s="160"/>
    </row>
    <row r="2930" spans="1:22" s="175" customFormat="1" ht="66" hidden="1" customHeight="1" x14ac:dyDescent="0.25">
      <c r="A2930" s="89" t="s">
        <v>2757</v>
      </c>
      <c r="B2930" s="90" t="s">
        <v>2758</v>
      </c>
      <c r="C2930" s="90" t="s">
        <v>6600</v>
      </c>
      <c r="D2930" s="90" t="s">
        <v>6600</v>
      </c>
      <c r="E2930" s="157" t="s">
        <v>6601</v>
      </c>
      <c r="F2930" s="90" t="s">
        <v>6491</v>
      </c>
      <c r="G2930" s="158" t="s">
        <v>52</v>
      </c>
      <c r="H2930" s="155"/>
      <c r="I2930" s="158">
        <v>1</v>
      </c>
      <c r="J2930" s="155" t="s">
        <v>54</v>
      </c>
      <c r="K2930" s="158" t="s">
        <v>55</v>
      </c>
      <c r="L2930" s="190">
        <v>44530</v>
      </c>
      <c r="M2930" s="190">
        <v>44532</v>
      </c>
      <c r="N2930" s="190">
        <v>44534</v>
      </c>
      <c r="O2930" s="190">
        <v>44540</v>
      </c>
      <c r="P2930" s="211" t="s">
        <v>6602</v>
      </c>
      <c r="Q2930" s="157"/>
      <c r="R2930" s="155" t="s">
        <v>6603</v>
      </c>
      <c r="S2930" s="155"/>
      <c r="T2930" s="158" t="s">
        <v>66</v>
      </c>
      <c r="U2930" s="155"/>
      <c r="V2930" s="160"/>
    </row>
    <row r="2931" spans="1:22" s="175" customFormat="1" ht="66" hidden="1" customHeight="1" x14ac:dyDescent="0.25">
      <c r="A2931" s="89" t="s">
        <v>1361</v>
      </c>
      <c r="B2931" s="155" t="s">
        <v>681</v>
      </c>
      <c r="C2931" s="90" t="s">
        <v>6506</v>
      </c>
      <c r="D2931" s="90" t="s">
        <v>6506</v>
      </c>
      <c r="E2931" s="157" t="s">
        <v>6507</v>
      </c>
      <c r="F2931" s="90" t="s">
        <v>401</v>
      </c>
      <c r="G2931" s="158" t="s">
        <v>52</v>
      </c>
      <c r="H2931" s="155"/>
      <c r="I2931" s="158">
        <v>1</v>
      </c>
      <c r="J2931" s="155" t="s">
        <v>54</v>
      </c>
      <c r="K2931" s="158" t="s">
        <v>55</v>
      </c>
      <c r="L2931" s="190">
        <v>44521</v>
      </c>
      <c r="M2931" s="190">
        <v>44526</v>
      </c>
      <c r="N2931" s="190">
        <v>44526</v>
      </c>
      <c r="O2931" s="190">
        <v>44529</v>
      </c>
      <c r="P2931" s="211" t="s">
        <v>6604</v>
      </c>
      <c r="Q2931" s="157"/>
      <c r="R2931" s="155" t="s">
        <v>6605</v>
      </c>
      <c r="S2931" s="155"/>
      <c r="T2931" s="158" t="s">
        <v>75</v>
      </c>
      <c r="U2931" s="155"/>
      <c r="V2931" s="160"/>
    </row>
    <row r="2932" spans="1:22" s="175" customFormat="1" ht="66" hidden="1" customHeight="1" x14ac:dyDescent="0.25">
      <c r="A2932" s="89" t="s">
        <v>1361</v>
      </c>
      <c r="B2932" s="155" t="s">
        <v>681</v>
      </c>
      <c r="C2932" s="90" t="s">
        <v>6506</v>
      </c>
      <c r="D2932" s="90" t="s">
        <v>6506</v>
      </c>
      <c r="E2932" s="157" t="s">
        <v>6507</v>
      </c>
      <c r="F2932" s="90" t="s">
        <v>401</v>
      </c>
      <c r="G2932" s="158" t="s">
        <v>52</v>
      </c>
      <c r="H2932" s="155"/>
      <c r="I2932" s="158">
        <v>1</v>
      </c>
      <c r="J2932" s="155" t="s">
        <v>54</v>
      </c>
      <c r="K2932" s="158" t="s">
        <v>55</v>
      </c>
      <c r="L2932" s="190">
        <v>44531</v>
      </c>
      <c r="M2932" s="190">
        <v>44531</v>
      </c>
      <c r="N2932" s="190">
        <v>44531</v>
      </c>
      <c r="O2932" s="190">
        <v>44530</v>
      </c>
      <c r="P2932" s="211" t="s">
        <v>6606</v>
      </c>
      <c r="Q2932" s="157"/>
      <c r="R2932" s="155" t="s">
        <v>6607</v>
      </c>
      <c r="S2932" s="155"/>
      <c r="T2932" s="158" t="s">
        <v>75</v>
      </c>
      <c r="U2932" s="155"/>
      <c r="V2932" s="160"/>
    </row>
    <row r="2933" spans="1:22" s="175" customFormat="1" ht="66" hidden="1" customHeight="1" x14ac:dyDescent="0.25">
      <c r="A2933" s="89" t="s">
        <v>1748</v>
      </c>
      <c r="B2933" s="90" t="s">
        <v>10031</v>
      </c>
      <c r="C2933" s="155" t="s">
        <v>6608</v>
      </c>
      <c r="D2933" s="155" t="s">
        <v>6608</v>
      </c>
      <c r="E2933" s="157" t="s">
        <v>6609</v>
      </c>
      <c r="F2933" s="90" t="s">
        <v>107</v>
      </c>
      <c r="G2933" s="158" t="s">
        <v>52</v>
      </c>
      <c r="H2933" s="155"/>
      <c r="I2933" s="158">
        <v>1</v>
      </c>
      <c r="J2933" s="155" t="s">
        <v>54</v>
      </c>
      <c r="K2933" s="158" t="s">
        <v>55</v>
      </c>
      <c r="L2933" s="190">
        <v>44528</v>
      </c>
      <c r="M2933" s="190">
        <v>44528</v>
      </c>
      <c r="N2933" s="190">
        <v>44528</v>
      </c>
      <c r="O2933" s="190">
        <v>44529</v>
      </c>
      <c r="P2933" s="211" t="s">
        <v>6610</v>
      </c>
      <c r="Q2933" s="157"/>
      <c r="R2933" s="155" t="s">
        <v>2879</v>
      </c>
      <c r="S2933" s="155"/>
      <c r="T2933" s="158" t="s">
        <v>66</v>
      </c>
      <c r="U2933" s="155"/>
      <c r="V2933" s="160"/>
    </row>
    <row r="2934" spans="1:22" s="175" customFormat="1" ht="66" hidden="1" customHeight="1" x14ac:dyDescent="0.25">
      <c r="A2934" s="89" t="s">
        <v>6611</v>
      </c>
      <c r="B2934" s="90" t="s">
        <v>6612</v>
      </c>
      <c r="C2934" s="90" t="s">
        <v>6613</v>
      </c>
      <c r="D2934" s="90" t="s">
        <v>6613</v>
      </c>
      <c r="E2934" s="157" t="s">
        <v>143</v>
      </c>
      <c r="F2934" s="158" t="s">
        <v>61</v>
      </c>
      <c r="G2934" s="158" t="s">
        <v>52</v>
      </c>
      <c r="H2934" s="155"/>
      <c r="I2934" s="158">
        <v>1</v>
      </c>
      <c r="J2934" s="155" t="s">
        <v>54</v>
      </c>
      <c r="K2934" s="158" t="s">
        <v>55</v>
      </c>
      <c r="L2934" s="190">
        <v>44559</v>
      </c>
      <c r="M2934" s="190">
        <v>44561</v>
      </c>
      <c r="N2934" s="190">
        <v>44541</v>
      </c>
      <c r="O2934" s="190">
        <v>44543</v>
      </c>
      <c r="P2934" s="211" t="s">
        <v>6614</v>
      </c>
      <c r="Q2934" s="157"/>
      <c r="R2934" s="155" t="s">
        <v>6615</v>
      </c>
      <c r="S2934" s="155"/>
      <c r="T2934" s="158" t="s">
        <v>66</v>
      </c>
      <c r="U2934" s="155"/>
      <c r="V2934" s="160"/>
    </row>
    <row r="2935" spans="1:22" s="175" customFormat="1" ht="66" hidden="1" customHeight="1" x14ac:dyDescent="0.25">
      <c r="A2935" s="89" t="s">
        <v>1361</v>
      </c>
      <c r="B2935" s="155" t="s">
        <v>681</v>
      </c>
      <c r="C2935" s="155" t="s">
        <v>6616</v>
      </c>
      <c r="D2935" s="155" t="s">
        <v>6616</v>
      </c>
      <c r="E2935" s="157" t="s">
        <v>6617</v>
      </c>
      <c r="F2935" s="90" t="s">
        <v>61</v>
      </c>
      <c r="G2935" s="158" t="s">
        <v>52</v>
      </c>
      <c r="H2935" s="155"/>
      <c r="I2935" s="158">
        <v>1</v>
      </c>
      <c r="J2935" s="155" t="s">
        <v>54</v>
      </c>
      <c r="K2935" s="158" t="s">
        <v>55</v>
      </c>
      <c r="L2935" s="190">
        <v>44529</v>
      </c>
      <c r="M2935" s="190">
        <v>44530</v>
      </c>
      <c r="N2935" s="190">
        <v>44530</v>
      </c>
      <c r="O2935" s="190">
        <v>44530</v>
      </c>
      <c r="P2935" s="211" t="s">
        <v>6618</v>
      </c>
      <c r="Q2935" s="157"/>
      <c r="R2935" s="155" t="s">
        <v>6619</v>
      </c>
      <c r="S2935" s="155"/>
      <c r="T2935" s="158" t="s">
        <v>75</v>
      </c>
      <c r="U2935" s="155"/>
      <c r="V2935" s="160"/>
    </row>
    <row r="2936" spans="1:22" s="175" customFormat="1" ht="66" hidden="1" customHeight="1" x14ac:dyDescent="0.25">
      <c r="A2936" s="89" t="s">
        <v>4079</v>
      </c>
      <c r="B2936" s="90" t="s">
        <v>4080</v>
      </c>
      <c r="C2936" s="90" t="s">
        <v>6620</v>
      </c>
      <c r="D2936" s="155" t="s">
        <v>6621</v>
      </c>
      <c r="E2936" s="157" t="s">
        <v>605</v>
      </c>
      <c r="F2936" s="90" t="s">
        <v>6622</v>
      </c>
      <c r="G2936" s="158" t="s">
        <v>168</v>
      </c>
      <c r="H2936" s="155"/>
      <c r="I2936" s="158">
        <v>1</v>
      </c>
      <c r="J2936" s="155" t="s">
        <v>72</v>
      </c>
      <c r="K2936" s="158" t="s">
        <v>55</v>
      </c>
      <c r="L2936" s="190">
        <v>44774</v>
      </c>
      <c r="M2936" s="190">
        <f t="shared" ref="M2936:M2941" si="43">EOMONTH(L2936,0)</f>
        <v>44804</v>
      </c>
      <c r="N2936" s="190">
        <v>44801</v>
      </c>
      <c r="O2936" s="190">
        <v>44862</v>
      </c>
      <c r="P2936" s="211" t="s">
        <v>6623</v>
      </c>
      <c r="Q2936" s="157"/>
      <c r="R2936" s="155" t="s">
        <v>6624</v>
      </c>
      <c r="S2936" s="155"/>
      <c r="T2936" s="158" t="s">
        <v>75</v>
      </c>
      <c r="U2936" s="155"/>
      <c r="V2936" s="160"/>
    </row>
    <row r="2937" spans="1:22" s="175" customFormat="1" ht="66" hidden="1" customHeight="1" x14ac:dyDescent="0.25">
      <c r="A2937" s="89" t="s">
        <v>4079</v>
      </c>
      <c r="B2937" s="90" t="s">
        <v>4080</v>
      </c>
      <c r="C2937" s="90" t="s">
        <v>6620</v>
      </c>
      <c r="D2937" s="155" t="s">
        <v>6625</v>
      </c>
      <c r="E2937" s="157" t="s">
        <v>605</v>
      </c>
      <c r="F2937" s="90" t="s">
        <v>6622</v>
      </c>
      <c r="G2937" s="158" t="s">
        <v>75</v>
      </c>
      <c r="H2937" s="155"/>
      <c r="I2937" s="158">
        <v>1</v>
      </c>
      <c r="J2937" s="155" t="s">
        <v>72</v>
      </c>
      <c r="K2937" s="158" t="s">
        <v>55</v>
      </c>
      <c r="L2937" s="190">
        <v>44866</v>
      </c>
      <c r="M2937" s="190">
        <f t="shared" si="43"/>
        <v>44895</v>
      </c>
      <c r="N2937" s="190">
        <v>44885</v>
      </c>
      <c r="O2937" s="190">
        <v>44926</v>
      </c>
      <c r="P2937" s="211" t="s">
        <v>6626</v>
      </c>
      <c r="Q2937" s="157"/>
      <c r="R2937" s="155" t="s">
        <v>6627</v>
      </c>
      <c r="S2937" s="155"/>
      <c r="T2937" s="158" t="s">
        <v>75</v>
      </c>
      <c r="U2937" s="155"/>
      <c r="V2937" s="160"/>
    </row>
    <row r="2938" spans="1:22" s="175" customFormat="1" ht="66" hidden="1" customHeight="1" x14ac:dyDescent="0.25">
      <c r="A2938" s="89" t="s">
        <v>4079</v>
      </c>
      <c r="B2938" s="90" t="s">
        <v>4080</v>
      </c>
      <c r="C2938" s="90" t="s">
        <v>6620</v>
      </c>
      <c r="D2938" s="155" t="s">
        <v>6628</v>
      </c>
      <c r="E2938" s="157" t="s">
        <v>605</v>
      </c>
      <c r="F2938" s="155" t="s">
        <v>6629</v>
      </c>
      <c r="G2938" s="158" t="s">
        <v>168</v>
      </c>
      <c r="H2938" s="155"/>
      <c r="I2938" s="158">
        <v>1</v>
      </c>
      <c r="J2938" s="155" t="s">
        <v>72</v>
      </c>
      <c r="K2938" s="158" t="s">
        <v>55</v>
      </c>
      <c r="L2938" s="190">
        <v>44774</v>
      </c>
      <c r="M2938" s="190">
        <f>L2938+30</f>
        <v>44804</v>
      </c>
      <c r="N2938" s="190">
        <v>44793</v>
      </c>
      <c r="O2938" s="190">
        <v>44862</v>
      </c>
      <c r="P2938" s="211" t="s">
        <v>6630</v>
      </c>
      <c r="Q2938" s="157"/>
      <c r="R2938" s="155" t="s">
        <v>6631</v>
      </c>
      <c r="S2938" s="155"/>
      <c r="T2938" s="158" t="s">
        <v>75</v>
      </c>
      <c r="U2938" s="155"/>
      <c r="V2938" s="160"/>
    </row>
    <row r="2939" spans="1:22" s="175" customFormat="1" ht="66" hidden="1" customHeight="1" x14ac:dyDescent="0.25">
      <c r="A2939" s="89" t="s">
        <v>4079</v>
      </c>
      <c r="B2939" s="90" t="s">
        <v>4080</v>
      </c>
      <c r="C2939" s="90" t="s">
        <v>6620</v>
      </c>
      <c r="D2939" s="155" t="s">
        <v>6632</v>
      </c>
      <c r="E2939" s="157" t="s">
        <v>605</v>
      </c>
      <c r="F2939" s="90" t="s">
        <v>2711</v>
      </c>
      <c r="G2939" s="158" t="s">
        <v>168</v>
      </c>
      <c r="H2939" s="155"/>
      <c r="I2939" s="158">
        <v>1</v>
      </c>
      <c r="J2939" s="155" t="s">
        <v>72</v>
      </c>
      <c r="K2939" s="158" t="s">
        <v>55</v>
      </c>
      <c r="L2939" s="190">
        <v>44562</v>
      </c>
      <c r="M2939" s="190">
        <f t="shared" si="43"/>
        <v>44592</v>
      </c>
      <c r="N2939" s="190">
        <v>44541</v>
      </c>
      <c r="O2939" s="190">
        <v>44588</v>
      </c>
      <c r="P2939" s="211" t="s">
        <v>6633</v>
      </c>
      <c r="Q2939" s="157"/>
      <c r="R2939" s="155" t="s">
        <v>6634</v>
      </c>
      <c r="S2939" s="155"/>
      <c r="T2939" s="158" t="s">
        <v>75</v>
      </c>
      <c r="U2939" s="155"/>
      <c r="V2939" s="160"/>
    </row>
    <row r="2940" spans="1:22" s="175" customFormat="1" ht="66" hidden="1" customHeight="1" x14ac:dyDescent="0.25">
      <c r="A2940" s="89" t="s">
        <v>4079</v>
      </c>
      <c r="B2940" s="90" t="s">
        <v>4080</v>
      </c>
      <c r="C2940" s="90" t="s">
        <v>6620</v>
      </c>
      <c r="D2940" s="155" t="s">
        <v>6635</v>
      </c>
      <c r="E2940" s="157" t="s">
        <v>605</v>
      </c>
      <c r="F2940" s="90" t="s">
        <v>290</v>
      </c>
      <c r="G2940" s="158" t="s">
        <v>168</v>
      </c>
      <c r="H2940" s="155"/>
      <c r="I2940" s="158">
        <v>1</v>
      </c>
      <c r="J2940" s="155" t="s">
        <v>72</v>
      </c>
      <c r="K2940" s="158" t="s">
        <v>55</v>
      </c>
      <c r="L2940" s="190">
        <v>44774</v>
      </c>
      <c r="M2940" s="190">
        <f>EOMONTH(L2940,0)</f>
        <v>44804</v>
      </c>
      <c r="N2940" s="190">
        <v>44801</v>
      </c>
      <c r="O2940" s="190">
        <v>44862</v>
      </c>
      <c r="P2940" s="211" t="s">
        <v>6636</v>
      </c>
      <c r="Q2940" s="157"/>
      <c r="R2940" s="155" t="s">
        <v>6637</v>
      </c>
      <c r="S2940" s="155"/>
      <c r="T2940" s="158" t="s">
        <v>75</v>
      </c>
      <c r="U2940" s="155"/>
      <c r="V2940" s="160"/>
    </row>
    <row r="2941" spans="1:22" s="175" customFormat="1" ht="66" hidden="1" customHeight="1" x14ac:dyDescent="0.25">
      <c r="A2941" s="89" t="s">
        <v>4079</v>
      </c>
      <c r="B2941" s="90" t="s">
        <v>4080</v>
      </c>
      <c r="C2941" s="90" t="s">
        <v>6620</v>
      </c>
      <c r="D2941" s="155" t="s">
        <v>6638</v>
      </c>
      <c r="E2941" s="157" t="s">
        <v>605</v>
      </c>
      <c r="F2941" s="155" t="s">
        <v>4141</v>
      </c>
      <c r="G2941" s="158" t="s">
        <v>168</v>
      </c>
      <c r="H2941" s="155"/>
      <c r="I2941" s="158">
        <v>1</v>
      </c>
      <c r="J2941" s="155" t="s">
        <v>72</v>
      </c>
      <c r="K2941" s="158" t="s">
        <v>55</v>
      </c>
      <c r="L2941" s="190">
        <v>44682</v>
      </c>
      <c r="M2941" s="190">
        <f t="shared" si="43"/>
        <v>44712</v>
      </c>
      <c r="N2941" s="190">
        <v>44701</v>
      </c>
      <c r="O2941" s="190">
        <v>44704</v>
      </c>
      <c r="P2941" s="211" t="s">
        <v>6639</v>
      </c>
      <c r="Q2941" s="157"/>
      <c r="R2941" s="155" t="s">
        <v>6640</v>
      </c>
      <c r="S2941" s="155"/>
      <c r="T2941" s="158" t="s">
        <v>75</v>
      </c>
      <c r="U2941" s="155"/>
      <c r="V2941" s="160"/>
    </row>
    <row r="2942" spans="1:22" s="175" customFormat="1" ht="66" hidden="1" customHeight="1" x14ac:dyDescent="0.25">
      <c r="A2942" s="89" t="s">
        <v>4079</v>
      </c>
      <c r="B2942" s="90" t="s">
        <v>4080</v>
      </c>
      <c r="C2942" s="90" t="s">
        <v>6620</v>
      </c>
      <c r="D2942" s="155" t="s">
        <v>6641</v>
      </c>
      <c r="E2942" s="157" t="s">
        <v>605</v>
      </c>
      <c r="F2942" s="90" t="s">
        <v>6642</v>
      </c>
      <c r="G2942" s="158" t="s">
        <v>168</v>
      </c>
      <c r="H2942" s="155"/>
      <c r="I2942" s="158">
        <v>1</v>
      </c>
      <c r="J2942" s="155" t="s">
        <v>72</v>
      </c>
      <c r="K2942" s="158" t="s">
        <v>55</v>
      </c>
      <c r="L2942" s="190">
        <v>44713</v>
      </c>
      <c r="M2942" s="190">
        <v>44864</v>
      </c>
      <c r="N2942" s="190">
        <v>44740</v>
      </c>
      <c r="O2942" s="190">
        <v>44862</v>
      </c>
      <c r="P2942" s="211" t="s">
        <v>6643</v>
      </c>
      <c r="Q2942" s="157"/>
      <c r="R2942" s="155" t="s">
        <v>6644</v>
      </c>
      <c r="S2942" s="155"/>
      <c r="T2942" s="158" t="s">
        <v>75</v>
      </c>
      <c r="U2942" s="155"/>
      <c r="V2942" s="160"/>
    </row>
    <row r="2943" spans="1:22" s="175" customFormat="1" ht="66" hidden="1" customHeight="1" x14ac:dyDescent="0.25">
      <c r="A2943" s="89" t="s">
        <v>4079</v>
      </c>
      <c r="B2943" s="90" t="s">
        <v>4080</v>
      </c>
      <c r="C2943" s="90" t="s">
        <v>6620</v>
      </c>
      <c r="D2943" s="155" t="s">
        <v>6645</v>
      </c>
      <c r="E2943" s="157" t="s">
        <v>605</v>
      </c>
      <c r="F2943" s="90" t="s">
        <v>334</v>
      </c>
      <c r="G2943" s="158" t="s">
        <v>75</v>
      </c>
      <c r="H2943" s="155"/>
      <c r="I2943" s="158">
        <v>1</v>
      </c>
      <c r="J2943" s="155" t="s">
        <v>72</v>
      </c>
      <c r="K2943" s="158" t="s">
        <v>55</v>
      </c>
      <c r="L2943" s="190">
        <v>44621</v>
      </c>
      <c r="M2943" s="190">
        <v>44681</v>
      </c>
      <c r="N2943" s="190">
        <v>44669</v>
      </c>
      <c r="O2943" s="190">
        <v>44783</v>
      </c>
      <c r="P2943" s="211" t="s">
        <v>6646</v>
      </c>
      <c r="Q2943" s="157" t="s">
        <v>6647</v>
      </c>
      <c r="R2943" s="155" t="s">
        <v>6648</v>
      </c>
      <c r="S2943" s="155"/>
      <c r="T2943" s="158" t="s">
        <v>75</v>
      </c>
      <c r="U2943" s="155"/>
      <c r="V2943" s="160"/>
    </row>
    <row r="2944" spans="1:22" s="175" customFormat="1" ht="66" hidden="1" customHeight="1" x14ac:dyDescent="0.25">
      <c r="A2944" s="89" t="s">
        <v>4079</v>
      </c>
      <c r="B2944" s="90" t="s">
        <v>4080</v>
      </c>
      <c r="C2944" s="90" t="s">
        <v>6620</v>
      </c>
      <c r="D2944" s="155" t="s">
        <v>6649</v>
      </c>
      <c r="E2944" s="157" t="s">
        <v>605</v>
      </c>
      <c r="F2944" s="90" t="s">
        <v>334</v>
      </c>
      <c r="G2944" s="158" t="s">
        <v>75</v>
      </c>
      <c r="H2944" s="155"/>
      <c r="I2944" s="158">
        <v>1</v>
      </c>
      <c r="J2944" s="155" t="s">
        <v>72</v>
      </c>
      <c r="K2944" s="158" t="s">
        <v>55</v>
      </c>
      <c r="L2944" s="190">
        <v>44805</v>
      </c>
      <c r="M2944" s="190">
        <v>44926</v>
      </c>
      <c r="N2944" s="190">
        <v>44912</v>
      </c>
      <c r="O2944" s="190">
        <v>44921</v>
      </c>
      <c r="P2944" s="211" t="s">
        <v>6650</v>
      </c>
      <c r="Q2944" s="157"/>
      <c r="R2944" s="155" t="s">
        <v>6651</v>
      </c>
      <c r="S2944" s="155"/>
      <c r="T2944" s="158" t="s">
        <v>75</v>
      </c>
      <c r="U2944" s="155"/>
      <c r="V2944" s="160"/>
    </row>
    <row r="2945" spans="1:22" s="175" customFormat="1" ht="66" hidden="1" customHeight="1" x14ac:dyDescent="0.25">
      <c r="A2945" s="89" t="s">
        <v>4079</v>
      </c>
      <c r="B2945" s="90" t="s">
        <v>4080</v>
      </c>
      <c r="C2945" s="90" t="s">
        <v>6620</v>
      </c>
      <c r="D2945" s="155" t="s">
        <v>6652</v>
      </c>
      <c r="E2945" s="157" t="s">
        <v>605</v>
      </c>
      <c r="F2945" s="155" t="s">
        <v>4162</v>
      </c>
      <c r="G2945" s="158" t="s">
        <v>75</v>
      </c>
      <c r="H2945" s="155"/>
      <c r="I2945" s="158">
        <v>1</v>
      </c>
      <c r="J2945" s="155" t="s">
        <v>72</v>
      </c>
      <c r="K2945" s="158" t="s">
        <v>55</v>
      </c>
      <c r="L2945" s="190">
        <v>44593</v>
      </c>
      <c r="M2945" s="190">
        <f t="shared" ref="M2945:M2952" si="44">EOMONTH(L2945,0)</f>
        <v>44620</v>
      </c>
      <c r="N2945" s="190">
        <v>44616</v>
      </c>
      <c r="O2945" s="190">
        <v>44620</v>
      </c>
      <c r="P2945" s="211" t="s">
        <v>6653</v>
      </c>
      <c r="Q2945" s="157"/>
      <c r="R2945" s="155" t="s">
        <v>6654</v>
      </c>
      <c r="S2945" s="155"/>
      <c r="T2945" s="158" t="s">
        <v>75</v>
      </c>
      <c r="U2945" s="155"/>
      <c r="V2945" s="160"/>
    </row>
    <row r="2946" spans="1:22" s="175" customFormat="1" ht="66" hidden="1" customHeight="1" x14ac:dyDescent="0.25">
      <c r="A2946" s="89" t="s">
        <v>4079</v>
      </c>
      <c r="B2946" s="90" t="s">
        <v>4080</v>
      </c>
      <c r="C2946" s="90" t="s">
        <v>6620</v>
      </c>
      <c r="D2946" s="155" t="s">
        <v>6655</v>
      </c>
      <c r="E2946" s="157" t="s">
        <v>605</v>
      </c>
      <c r="F2946" s="155" t="s">
        <v>4162</v>
      </c>
      <c r="G2946" s="158" t="s">
        <v>75</v>
      </c>
      <c r="H2946" s="155"/>
      <c r="I2946" s="158">
        <v>1</v>
      </c>
      <c r="J2946" s="155" t="s">
        <v>72</v>
      </c>
      <c r="K2946" s="158" t="s">
        <v>55</v>
      </c>
      <c r="L2946" s="190">
        <v>44774</v>
      </c>
      <c r="M2946" s="190">
        <f t="shared" si="44"/>
        <v>44804</v>
      </c>
      <c r="N2946" s="190">
        <v>44793</v>
      </c>
      <c r="O2946" s="190">
        <v>44796</v>
      </c>
      <c r="P2946" s="211" t="s">
        <v>6656</v>
      </c>
      <c r="Q2946" s="157"/>
      <c r="R2946" s="155" t="s">
        <v>6657</v>
      </c>
      <c r="S2946" s="155"/>
      <c r="T2946" s="158" t="s">
        <v>75</v>
      </c>
      <c r="U2946" s="155"/>
      <c r="V2946" s="160"/>
    </row>
    <row r="2947" spans="1:22" s="175" customFormat="1" ht="66" hidden="1" customHeight="1" x14ac:dyDescent="0.25">
      <c r="A2947" s="89" t="s">
        <v>4079</v>
      </c>
      <c r="B2947" s="90" t="s">
        <v>4080</v>
      </c>
      <c r="C2947" s="90" t="s">
        <v>6620</v>
      </c>
      <c r="D2947" s="155" t="s">
        <v>6658</v>
      </c>
      <c r="E2947" s="157" t="s">
        <v>605</v>
      </c>
      <c r="F2947" s="155" t="s">
        <v>498</v>
      </c>
      <c r="G2947" s="158" t="s">
        <v>75</v>
      </c>
      <c r="H2947" s="155"/>
      <c r="I2947" s="158">
        <v>1</v>
      </c>
      <c r="J2947" s="155" t="s">
        <v>72</v>
      </c>
      <c r="K2947" s="158" t="s">
        <v>55</v>
      </c>
      <c r="L2947" s="190">
        <v>44593</v>
      </c>
      <c r="M2947" s="190">
        <v>44651</v>
      </c>
      <c r="N2947" s="190">
        <v>44641</v>
      </c>
      <c r="O2947" s="190">
        <v>44651</v>
      </c>
      <c r="P2947" s="211" t="s">
        <v>6659</v>
      </c>
      <c r="Q2947" s="157"/>
      <c r="R2947" s="155" t="s">
        <v>6660</v>
      </c>
      <c r="S2947" s="155"/>
      <c r="T2947" s="158" t="s">
        <v>75</v>
      </c>
      <c r="U2947" s="155"/>
      <c r="V2947" s="160"/>
    </row>
    <row r="2948" spans="1:22" s="175" customFormat="1" ht="66" hidden="1" customHeight="1" x14ac:dyDescent="0.25">
      <c r="A2948" s="89" t="s">
        <v>4079</v>
      </c>
      <c r="B2948" s="90" t="s">
        <v>4080</v>
      </c>
      <c r="C2948" s="90" t="s">
        <v>6620</v>
      </c>
      <c r="D2948" s="155" t="s">
        <v>6661</v>
      </c>
      <c r="E2948" s="157" t="s">
        <v>605</v>
      </c>
      <c r="F2948" s="155" t="s">
        <v>498</v>
      </c>
      <c r="G2948" s="158" t="s">
        <v>75</v>
      </c>
      <c r="H2948" s="155"/>
      <c r="I2948" s="158">
        <v>1</v>
      </c>
      <c r="J2948" s="155" t="s">
        <v>72</v>
      </c>
      <c r="K2948" s="158" t="s">
        <v>55</v>
      </c>
      <c r="L2948" s="190">
        <v>44835</v>
      </c>
      <c r="M2948" s="190">
        <f t="shared" si="44"/>
        <v>44865</v>
      </c>
      <c r="N2948" s="190">
        <v>44843</v>
      </c>
      <c r="O2948" s="190">
        <v>44862</v>
      </c>
      <c r="P2948" s="211" t="s">
        <v>6662</v>
      </c>
      <c r="Q2948" s="157"/>
      <c r="R2948" s="155" t="s">
        <v>6663</v>
      </c>
      <c r="S2948" s="155"/>
      <c r="T2948" s="158" t="s">
        <v>75</v>
      </c>
      <c r="U2948" s="155"/>
      <c r="V2948" s="160"/>
    </row>
    <row r="2949" spans="1:22" s="175" customFormat="1" ht="66" hidden="1" customHeight="1" x14ac:dyDescent="0.25">
      <c r="A2949" s="89" t="s">
        <v>4079</v>
      </c>
      <c r="B2949" s="90" t="s">
        <v>4080</v>
      </c>
      <c r="C2949" s="90" t="s">
        <v>6620</v>
      </c>
      <c r="D2949" s="155" t="s">
        <v>6664</v>
      </c>
      <c r="E2949" s="157" t="s">
        <v>605</v>
      </c>
      <c r="F2949" s="155" t="s">
        <v>4169</v>
      </c>
      <c r="G2949" s="158" t="s">
        <v>75</v>
      </c>
      <c r="H2949" s="155"/>
      <c r="I2949" s="158">
        <v>1</v>
      </c>
      <c r="J2949" s="155" t="s">
        <v>72</v>
      </c>
      <c r="K2949" s="158" t="s">
        <v>55</v>
      </c>
      <c r="L2949" s="190">
        <v>44593</v>
      </c>
      <c r="M2949" s="190">
        <v>44651</v>
      </c>
      <c r="N2949" s="190">
        <v>44639</v>
      </c>
      <c r="O2949" s="190">
        <v>44651</v>
      </c>
      <c r="P2949" s="211" t="s">
        <v>6665</v>
      </c>
      <c r="Q2949" s="157"/>
      <c r="R2949" s="155" t="s">
        <v>6666</v>
      </c>
      <c r="S2949" s="155"/>
      <c r="T2949" s="158" t="s">
        <v>66</v>
      </c>
      <c r="U2949" s="155"/>
      <c r="V2949" s="160"/>
    </row>
    <row r="2950" spans="1:22" s="175" customFormat="1" ht="66" hidden="1" customHeight="1" x14ac:dyDescent="0.25">
      <c r="A2950" s="89" t="s">
        <v>4079</v>
      </c>
      <c r="B2950" s="90" t="s">
        <v>4080</v>
      </c>
      <c r="C2950" s="90" t="s">
        <v>6620</v>
      </c>
      <c r="D2950" s="155" t="s">
        <v>6667</v>
      </c>
      <c r="E2950" s="157" t="s">
        <v>605</v>
      </c>
      <c r="F2950" s="155" t="s">
        <v>4169</v>
      </c>
      <c r="G2950" s="158" t="s">
        <v>75</v>
      </c>
      <c r="H2950" s="155"/>
      <c r="I2950" s="158">
        <v>1</v>
      </c>
      <c r="J2950" s="155" t="s">
        <v>72</v>
      </c>
      <c r="K2950" s="158" t="s">
        <v>55</v>
      </c>
      <c r="L2950" s="190">
        <v>44835</v>
      </c>
      <c r="M2950" s="190">
        <f t="shared" si="44"/>
        <v>44865</v>
      </c>
      <c r="N2950" s="190">
        <v>44843</v>
      </c>
      <c r="O2950" s="190">
        <v>44862</v>
      </c>
      <c r="P2950" s="211" t="s">
        <v>6668</v>
      </c>
      <c r="Q2950" s="157"/>
      <c r="R2950" s="155" t="s">
        <v>6663</v>
      </c>
      <c r="S2950" s="155"/>
      <c r="T2950" s="158" t="s">
        <v>75</v>
      </c>
      <c r="U2950" s="155"/>
      <c r="V2950" s="160"/>
    </row>
    <row r="2951" spans="1:22" s="175" customFormat="1" ht="66" hidden="1" customHeight="1" x14ac:dyDescent="0.25">
      <c r="A2951" s="89" t="s">
        <v>4079</v>
      </c>
      <c r="B2951" s="90" t="s">
        <v>4080</v>
      </c>
      <c r="C2951" s="90" t="s">
        <v>6620</v>
      </c>
      <c r="D2951" s="155" t="s">
        <v>6669</v>
      </c>
      <c r="E2951" s="157" t="s">
        <v>605</v>
      </c>
      <c r="F2951" s="90" t="s">
        <v>2050</v>
      </c>
      <c r="G2951" s="158" t="s">
        <v>168</v>
      </c>
      <c r="H2951" s="155"/>
      <c r="I2951" s="158">
        <v>1</v>
      </c>
      <c r="J2951" s="155" t="s">
        <v>72</v>
      </c>
      <c r="K2951" s="158" t="s">
        <v>55</v>
      </c>
      <c r="L2951" s="190">
        <v>44774</v>
      </c>
      <c r="M2951" s="190">
        <v>44895</v>
      </c>
      <c r="N2951" s="190">
        <v>44865</v>
      </c>
      <c r="O2951" s="190">
        <v>44887</v>
      </c>
      <c r="P2951" s="211" t="s">
        <v>6670</v>
      </c>
      <c r="Q2951" s="157"/>
      <c r="R2951" s="155" t="s">
        <v>6671</v>
      </c>
      <c r="S2951" s="155"/>
      <c r="T2951" s="158" t="s">
        <v>75</v>
      </c>
      <c r="U2951" s="155"/>
      <c r="V2951" s="160"/>
    </row>
    <row r="2952" spans="1:22" s="175" customFormat="1" ht="66" hidden="1" customHeight="1" x14ac:dyDescent="0.25">
      <c r="A2952" s="89" t="s">
        <v>4079</v>
      </c>
      <c r="B2952" s="90" t="s">
        <v>4080</v>
      </c>
      <c r="C2952" s="90" t="s">
        <v>6620</v>
      </c>
      <c r="D2952" s="155" t="s">
        <v>6672</v>
      </c>
      <c r="E2952" s="157" t="s">
        <v>605</v>
      </c>
      <c r="F2952" s="155" t="s">
        <v>4075</v>
      </c>
      <c r="G2952" s="158" t="s">
        <v>75</v>
      </c>
      <c r="H2952" s="155"/>
      <c r="I2952" s="158">
        <v>1</v>
      </c>
      <c r="J2952" s="155" t="s">
        <v>72</v>
      </c>
      <c r="K2952" s="158" t="s">
        <v>55</v>
      </c>
      <c r="L2952" s="190">
        <v>44682</v>
      </c>
      <c r="M2952" s="190">
        <f t="shared" si="44"/>
        <v>44712</v>
      </c>
      <c r="N2952" s="190">
        <v>44690</v>
      </c>
      <c r="O2952" s="190">
        <v>44763</v>
      </c>
      <c r="P2952" s="211" t="s">
        <v>6673</v>
      </c>
      <c r="Q2952" s="157"/>
      <c r="R2952" s="155" t="s">
        <v>6674</v>
      </c>
      <c r="S2952" s="155"/>
      <c r="T2952" s="158" t="s">
        <v>75</v>
      </c>
      <c r="U2952" s="155"/>
      <c r="V2952" s="160"/>
    </row>
    <row r="2953" spans="1:22" s="175" customFormat="1" ht="66" hidden="1" customHeight="1" x14ac:dyDescent="0.25">
      <c r="A2953" s="89" t="s">
        <v>4079</v>
      </c>
      <c r="B2953" s="90" t="s">
        <v>4080</v>
      </c>
      <c r="C2953" s="90" t="s">
        <v>6620</v>
      </c>
      <c r="D2953" s="155" t="s">
        <v>6675</v>
      </c>
      <c r="E2953" s="157" t="s">
        <v>605</v>
      </c>
      <c r="F2953" s="155" t="s">
        <v>4075</v>
      </c>
      <c r="G2953" s="158" t="s">
        <v>75</v>
      </c>
      <c r="H2953" s="155"/>
      <c r="I2953" s="158">
        <v>1</v>
      </c>
      <c r="J2953" s="155" t="s">
        <v>72</v>
      </c>
      <c r="K2953" s="158" t="s">
        <v>55</v>
      </c>
      <c r="L2953" s="190">
        <v>44835</v>
      </c>
      <c r="M2953" s="190">
        <v>44926</v>
      </c>
      <c r="N2953" s="190">
        <v>44862</v>
      </c>
      <c r="O2953" s="190">
        <v>44921</v>
      </c>
      <c r="P2953" s="211" t="s">
        <v>6676</v>
      </c>
      <c r="Q2953" s="157"/>
      <c r="R2953" s="155" t="s">
        <v>6677</v>
      </c>
      <c r="S2953" s="155"/>
      <c r="T2953" s="158" t="s">
        <v>75</v>
      </c>
      <c r="U2953" s="155"/>
      <c r="V2953" s="160"/>
    </row>
    <row r="2954" spans="1:22" s="175" customFormat="1" ht="66" hidden="1" customHeight="1" x14ac:dyDescent="0.25">
      <c r="A2954" s="113" t="s">
        <v>4079</v>
      </c>
      <c r="B2954" s="155" t="s">
        <v>4080</v>
      </c>
      <c r="C2954" s="155" t="s">
        <v>6620</v>
      </c>
      <c r="D2954" s="155" t="s">
        <v>6678</v>
      </c>
      <c r="E2954" s="157" t="s">
        <v>605</v>
      </c>
      <c r="F2954" s="155" t="s">
        <v>4182</v>
      </c>
      <c r="G2954" s="158" t="s">
        <v>75</v>
      </c>
      <c r="H2954" s="155" t="s">
        <v>4183</v>
      </c>
      <c r="I2954" s="93">
        <v>1</v>
      </c>
      <c r="J2954" s="90" t="s">
        <v>72</v>
      </c>
      <c r="K2954" s="93" t="s">
        <v>55</v>
      </c>
      <c r="L2954" s="190">
        <v>44621</v>
      </c>
      <c r="M2954" s="190">
        <v>44681</v>
      </c>
      <c r="N2954" s="190">
        <v>44670</v>
      </c>
      <c r="O2954" s="190">
        <v>44697</v>
      </c>
      <c r="P2954" s="211" t="s">
        <v>6679</v>
      </c>
      <c r="Q2954" s="157"/>
      <c r="R2954" s="155" t="s">
        <v>6589</v>
      </c>
      <c r="S2954" s="155"/>
      <c r="T2954" s="158" t="s">
        <v>75</v>
      </c>
      <c r="U2954" s="155" t="s">
        <v>6680</v>
      </c>
      <c r="V2954" s="160"/>
    </row>
    <row r="2955" spans="1:22" s="175" customFormat="1" ht="66" hidden="1" customHeight="1" x14ac:dyDescent="0.25">
      <c r="A2955" s="89" t="s">
        <v>4079</v>
      </c>
      <c r="B2955" s="90" t="s">
        <v>4080</v>
      </c>
      <c r="C2955" s="90" t="s">
        <v>6620</v>
      </c>
      <c r="D2955" s="155" t="s">
        <v>6678</v>
      </c>
      <c r="E2955" s="157" t="s">
        <v>605</v>
      </c>
      <c r="F2955" s="155" t="s">
        <v>4182</v>
      </c>
      <c r="G2955" s="158" t="s">
        <v>75</v>
      </c>
      <c r="H2955" s="155" t="s">
        <v>4187</v>
      </c>
      <c r="I2955" s="158">
        <v>1</v>
      </c>
      <c r="J2955" s="155" t="s">
        <v>72</v>
      </c>
      <c r="K2955" s="158" t="s">
        <v>55</v>
      </c>
      <c r="L2955" s="190">
        <v>44621</v>
      </c>
      <c r="M2955" s="190">
        <v>44681</v>
      </c>
      <c r="N2955" s="190">
        <v>44670</v>
      </c>
      <c r="O2955" s="190">
        <v>44697</v>
      </c>
      <c r="P2955" s="211" t="s">
        <v>6681</v>
      </c>
      <c r="Q2955" s="157"/>
      <c r="R2955" s="155" t="s">
        <v>6589</v>
      </c>
      <c r="S2955" s="155"/>
      <c r="T2955" s="158" t="s">
        <v>75</v>
      </c>
      <c r="U2955" s="155"/>
      <c r="V2955" s="160"/>
    </row>
    <row r="2956" spans="1:22" s="175" customFormat="1" ht="66" hidden="1" customHeight="1" x14ac:dyDescent="0.25">
      <c r="A2956" s="89" t="s">
        <v>4079</v>
      </c>
      <c r="B2956" s="90" t="s">
        <v>4080</v>
      </c>
      <c r="C2956" s="90" t="s">
        <v>6620</v>
      </c>
      <c r="D2956" s="155" t="s">
        <v>6678</v>
      </c>
      <c r="E2956" s="157" t="s">
        <v>605</v>
      </c>
      <c r="F2956" s="155" t="s">
        <v>4182</v>
      </c>
      <c r="G2956" s="158" t="s">
        <v>75</v>
      </c>
      <c r="H2956" s="155" t="s">
        <v>6682</v>
      </c>
      <c r="I2956" s="158">
        <v>1</v>
      </c>
      <c r="J2956" s="155" t="s">
        <v>72</v>
      </c>
      <c r="K2956" s="158" t="s">
        <v>55</v>
      </c>
      <c r="L2956" s="190">
        <v>44621</v>
      </c>
      <c r="M2956" s="190">
        <v>44681</v>
      </c>
      <c r="N2956" s="190">
        <v>44660</v>
      </c>
      <c r="O2956" s="190">
        <v>44697</v>
      </c>
      <c r="P2956" s="211" t="s">
        <v>6683</v>
      </c>
      <c r="Q2956" s="157"/>
      <c r="R2956" s="155" t="s">
        <v>6589</v>
      </c>
      <c r="S2956" s="155"/>
      <c r="T2956" s="158" t="s">
        <v>75</v>
      </c>
      <c r="U2956" s="155"/>
      <c r="V2956" s="160"/>
    </row>
    <row r="2957" spans="1:22" s="175" customFormat="1" ht="66" hidden="1" customHeight="1" x14ac:dyDescent="0.25">
      <c r="A2957" s="89" t="s">
        <v>4079</v>
      </c>
      <c r="B2957" s="90" t="s">
        <v>4080</v>
      </c>
      <c r="C2957" s="90" t="s">
        <v>6620</v>
      </c>
      <c r="D2957" s="155" t="s">
        <v>6678</v>
      </c>
      <c r="E2957" s="157" t="s">
        <v>605</v>
      </c>
      <c r="F2957" s="155" t="s">
        <v>4182</v>
      </c>
      <c r="G2957" s="158" t="s">
        <v>75</v>
      </c>
      <c r="H2957" s="155" t="s">
        <v>6684</v>
      </c>
      <c r="I2957" s="158">
        <v>1</v>
      </c>
      <c r="J2957" s="155" t="s">
        <v>72</v>
      </c>
      <c r="K2957" s="158" t="s">
        <v>55</v>
      </c>
      <c r="L2957" s="190">
        <v>44621</v>
      </c>
      <c r="M2957" s="190">
        <v>44681</v>
      </c>
      <c r="N2957" s="190">
        <v>44660</v>
      </c>
      <c r="O2957" s="190">
        <v>44697</v>
      </c>
      <c r="P2957" s="211" t="s">
        <v>6685</v>
      </c>
      <c r="Q2957" s="157"/>
      <c r="R2957" s="155" t="s">
        <v>6589</v>
      </c>
      <c r="S2957" s="155"/>
      <c r="T2957" s="158" t="s">
        <v>75</v>
      </c>
      <c r="U2957" s="155"/>
      <c r="V2957" s="160"/>
    </row>
    <row r="2958" spans="1:22" s="175" customFormat="1" ht="66" hidden="1" customHeight="1" x14ac:dyDescent="0.25">
      <c r="A2958" s="89" t="s">
        <v>4079</v>
      </c>
      <c r="B2958" s="90" t="s">
        <v>4080</v>
      </c>
      <c r="C2958" s="90" t="s">
        <v>6620</v>
      </c>
      <c r="D2958" s="155" t="s">
        <v>6678</v>
      </c>
      <c r="E2958" s="157" t="s">
        <v>605</v>
      </c>
      <c r="F2958" s="155" t="s">
        <v>4182</v>
      </c>
      <c r="G2958" s="158" t="s">
        <v>75</v>
      </c>
      <c r="H2958" s="155" t="s">
        <v>4194</v>
      </c>
      <c r="I2958" s="158">
        <v>1</v>
      </c>
      <c r="J2958" s="155" t="s">
        <v>72</v>
      </c>
      <c r="K2958" s="158" t="s">
        <v>55</v>
      </c>
      <c r="L2958" s="190">
        <v>44621</v>
      </c>
      <c r="M2958" s="190">
        <v>44681</v>
      </c>
      <c r="N2958" s="190">
        <v>44669</v>
      </c>
      <c r="O2958" s="190">
        <v>44697</v>
      </c>
      <c r="P2958" s="211" t="s">
        <v>6681</v>
      </c>
      <c r="Q2958" s="157"/>
      <c r="R2958" s="155" t="s">
        <v>6589</v>
      </c>
      <c r="S2958" s="155"/>
      <c r="T2958" s="158" t="s">
        <v>75</v>
      </c>
      <c r="U2958" s="155"/>
      <c r="V2958" s="160"/>
    </row>
    <row r="2959" spans="1:22" s="175" customFormat="1" ht="66" hidden="1" customHeight="1" x14ac:dyDescent="0.25">
      <c r="A2959" s="89" t="s">
        <v>4079</v>
      </c>
      <c r="B2959" s="90" t="s">
        <v>4080</v>
      </c>
      <c r="C2959" s="90" t="s">
        <v>6620</v>
      </c>
      <c r="D2959" s="155" t="s">
        <v>6678</v>
      </c>
      <c r="E2959" s="157" t="s">
        <v>605</v>
      </c>
      <c r="F2959" s="155" t="s">
        <v>4182</v>
      </c>
      <c r="G2959" s="158" t="s">
        <v>75</v>
      </c>
      <c r="H2959" s="155" t="s">
        <v>4197</v>
      </c>
      <c r="I2959" s="158">
        <v>1</v>
      </c>
      <c r="J2959" s="155" t="s">
        <v>72</v>
      </c>
      <c r="K2959" s="158" t="s">
        <v>55</v>
      </c>
      <c r="L2959" s="190">
        <v>44621</v>
      </c>
      <c r="M2959" s="190">
        <v>44681</v>
      </c>
      <c r="N2959" s="190">
        <v>44666</v>
      </c>
      <c r="O2959" s="190">
        <v>44697</v>
      </c>
      <c r="P2959" s="211" t="s">
        <v>6681</v>
      </c>
      <c r="Q2959" s="157"/>
      <c r="R2959" s="155" t="s">
        <v>6589</v>
      </c>
      <c r="S2959" s="155"/>
      <c r="T2959" s="158" t="s">
        <v>75</v>
      </c>
      <c r="U2959" s="155"/>
      <c r="V2959" s="160"/>
    </row>
    <row r="2960" spans="1:22" s="175" customFormat="1" ht="66" hidden="1" customHeight="1" x14ac:dyDescent="0.25">
      <c r="A2960" s="89" t="s">
        <v>4079</v>
      </c>
      <c r="B2960" s="90" t="s">
        <v>4080</v>
      </c>
      <c r="C2960" s="90" t="s">
        <v>6620</v>
      </c>
      <c r="D2960" s="155" t="s">
        <v>6678</v>
      </c>
      <c r="E2960" s="157" t="s">
        <v>605</v>
      </c>
      <c r="F2960" s="155" t="s">
        <v>4182</v>
      </c>
      <c r="G2960" s="158" t="s">
        <v>75</v>
      </c>
      <c r="H2960" s="155" t="s">
        <v>4199</v>
      </c>
      <c r="I2960" s="158">
        <v>1</v>
      </c>
      <c r="J2960" s="155" t="s">
        <v>72</v>
      </c>
      <c r="K2960" s="158" t="s">
        <v>55</v>
      </c>
      <c r="L2960" s="190">
        <v>44621</v>
      </c>
      <c r="M2960" s="190">
        <v>44681</v>
      </c>
      <c r="N2960" s="190">
        <v>44666</v>
      </c>
      <c r="O2960" s="190">
        <v>44697</v>
      </c>
      <c r="P2960" s="211" t="s">
        <v>6686</v>
      </c>
      <c r="Q2960" s="157"/>
      <c r="R2960" s="155" t="s">
        <v>6589</v>
      </c>
      <c r="S2960" s="155"/>
      <c r="T2960" s="158" t="s">
        <v>75</v>
      </c>
      <c r="U2960" s="155"/>
      <c r="V2960" s="160"/>
    </row>
    <row r="2961" spans="1:22" s="175" customFormat="1" ht="66" hidden="1" customHeight="1" x14ac:dyDescent="0.25">
      <c r="A2961" s="89" t="s">
        <v>4079</v>
      </c>
      <c r="B2961" s="90" t="s">
        <v>4080</v>
      </c>
      <c r="C2961" s="90" t="s">
        <v>6620</v>
      </c>
      <c r="D2961" s="155" t="s">
        <v>6678</v>
      </c>
      <c r="E2961" s="157" t="s">
        <v>605</v>
      </c>
      <c r="F2961" s="155" t="s">
        <v>4182</v>
      </c>
      <c r="G2961" s="158" t="s">
        <v>75</v>
      </c>
      <c r="H2961" s="155" t="s">
        <v>6687</v>
      </c>
      <c r="I2961" s="158">
        <v>1</v>
      </c>
      <c r="J2961" s="155" t="s">
        <v>72</v>
      </c>
      <c r="K2961" s="158" t="s">
        <v>55</v>
      </c>
      <c r="L2961" s="190">
        <v>44621</v>
      </c>
      <c r="M2961" s="190">
        <v>44681</v>
      </c>
      <c r="N2961" s="190">
        <v>44665</v>
      </c>
      <c r="O2961" s="190">
        <v>44697</v>
      </c>
      <c r="P2961" s="211" t="s">
        <v>6688</v>
      </c>
      <c r="Q2961" s="157"/>
      <c r="R2961" s="155" t="s">
        <v>6589</v>
      </c>
      <c r="S2961" s="155"/>
      <c r="T2961" s="158" t="s">
        <v>75</v>
      </c>
      <c r="U2961" s="155"/>
      <c r="V2961" s="160"/>
    </row>
    <row r="2962" spans="1:22" s="175" customFormat="1" ht="66" hidden="1" customHeight="1" x14ac:dyDescent="0.25">
      <c r="A2962" s="89" t="s">
        <v>4079</v>
      </c>
      <c r="B2962" s="90" t="s">
        <v>4080</v>
      </c>
      <c r="C2962" s="90" t="s">
        <v>6620</v>
      </c>
      <c r="D2962" s="155" t="s">
        <v>6678</v>
      </c>
      <c r="E2962" s="157" t="s">
        <v>605</v>
      </c>
      <c r="F2962" s="155" t="s">
        <v>4182</v>
      </c>
      <c r="G2962" s="158" t="s">
        <v>75</v>
      </c>
      <c r="H2962" s="155" t="s">
        <v>4203</v>
      </c>
      <c r="I2962" s="158">
        <v>1</v>
      </c>
      <c r="J2962" s="155" t="s">
        <v>72</v>
      </c>
      <c r="K2962" s="158" t="s">
        <v>55</v>
      </c>
      <c r="L2962" s="190">
        <v>44621</v>
      </c>
      <c r="M2962" s="190">
        <v>44681</v>
      </c>
      <c r="N2962" s="190">
        <v>44664</v>
      </c>
      <c r="O2962" s="190">
        <v>44697</v>
      </c>
      <c r="P2962" s="211" t="s">
        <v>6681</v>
      </c>
      <c r="Q2962" s="157"/>
      <c r="R2962" s="155" t="s">
        <v>6589</v>
      </c>
      <c r="S2962" s="155"/>
      <c r="T2962" s="158" t="s">
        <v>75</v>
      </c>
      <c r="U2962" s="155"/>
      <c r="V2962" s="160"/>
    </row>
    <row r="2963" spans="1:22" s="175" customFormat="1" ht="66" hidden="1" customHeight="1" x14ac:dyDescent="0.25">
      <c r="A2963" s="89" t="s">
        <v>4079</v>
      </c>
      <c r="B2963" s="90" t="s">
        <v>4080</v>
      </c>
      <c r="C2963" s="90" t="s">
        <v>6620</v>
      </c>
      <c r="D2963" s="155" t="s">
        <v>6678</v>
      </c>
      <c r="E2963" s="157" t="s">
        <v>605</v>
      </c>
      <c r="F2963" s="155" t="s">
        <v>4182</v>
      </c>
      <c r="G2963" s="158" t="s">
        <v>75</v>
      </c>
      <c r="H2963" s="155" t="s">
        <v>4205</v>
      </c>
      <c r="I2963" s="158">
        <v>1</v>
      </c>
      <c r="J2963" s="155" t="s">
        <v>72</v>
      </c>
      <c r="K2963" s="158" t="s">
        <v>55</v>
      </c>
      <c r="L2963" s="190">
        <v>44621</v>
      </c>
      <c r="M2963" s="190">
        <v>44681</v>
      </c>
      <c r="N2963" s="190">
        <v>44664</v>
      </c>
      <c r="O2963" s="190">
        <v>44697</v>
      </c>
      <c r="P2963" s="211" t="s">
        <v>6688</v>
      </c>
      <c r="Q2963" s="157"/>
      <c r="R2963" s="155" t="s">
        <v>6589</v>
      </c>
      <c r="S2963" s="155"/>
      <c r="T2963" s="158" t="s">
        <v>75</v>
      </c>
      <c r="U2963" s="155"/>
      <c r="V2963" s="160"/>
    </row>
    <row r="2964" spans="1:22" s="175" customFormat="1" ht="66" hidden="1" customHeight="1" x14ac:dyDescent="0.25">
      <c r="A2964" s="89" t="s">
        <v>4079</v>
      </c>
      <c r="B2964" s="90" t="s">
        <v>4080</v>
      </c>
      <c r="C2964" s="90" t="s">
        <v>6620</v>
      </c>
      <c r="D2964" s="155" t="s">
        <v>6678</v>
      </c>
      <c r="E2964" s="157" t="s">
        <v>605</v>
      </c>
      <c r="F2964" s="155" t="s">
        <v>4182</v>
      </c>
      <c r="G2964" s="158" t="s">
        <v>75</v>
      </c>
      <c r="H2964" s="155" t="s">
        <v>4207</v>
      </c>
      <c r="I2964" s="158">
        <v>1</v>
      </c>
      <c r="J2964" s="155" t="s">
        <v>72</v>
      </c>
      <c r="K2964" s="158" t="s">
        <v>55</v>
      </c>
      <c r="L2964" s="190">
        <v>44621</v>
      </c>
      <c r="M2964" s="190">
        <v>44681</v>
      </c>
      <c r="N2964" s="190">
        <v>44663</v>
      </c>
      <c r="O2964" s="190">
        <v>44697</v>
      </c>
      <c r="P2964" s="211" t="s">
        <v>6688</v>
      </c>
      <c r="Q2964" s="157"/>
      <c r="R2964" s="155" t="s">
        <v>6589</v>
      </c>
      <c r="S2964" s="155"/>
      <c r="T2964" s="158" t="s">
        <v>75</v>
      </c>
      <c r="U2964" s="155"/>
      <c r="V2964" s="160"/>
    </row>
    <row r="2965" spans="1:22" s="175" customFormat="1" ht="66" hidden="1" customHeight="1" x14ac:dyDescent="0.25">
      <c r="A2965" s="89" t="s">
        <v>4079</v>
      </c>
      <c r="B2965" s="90" t="s">
        <v>4080</v>
      </c>
      <c r="C2965" s="90" t="s">
        <v>6620</v>
      </c>
      <c r="D2965" s="155" t="s">
        <v>6678</v>
      </c>
      <c r="E2965" s="157" t="s">
        <v>605</v>
      </c>
      <c r="F2965" s="155" t="s">
        <v>4182</v>
      </c>
      <c r="G2965" s="158" t="s">
        <v>75</v>
      </c>
      <c r="H2965" s="155" t="s">
        <v>4209</v>
      </c>
      <c r="I2965" s="158">
        <v>1</v>
      </c>
      <c r="J2965" s="155" t="s">
        <v>72</v>
      </c>
      <c r="K2965" s="158" t="s">
        <v>55</v>
      </c>
      <c r="L2965" s="190">
        <v>44621</v>
      </c>
      <c r="M2965" s="190">
        <v>44681</v>
      </c>
      <c r="N2965" s="190">
        <v>44659</v>
      </c>
      <c r="O2965" s="190">
        <v>44697</v>
      </c>
      <c r="P2965" s="211" t="s">
        <v>6681</v>
      </c>
      <c r="Q2965" s="157"/>
      <c r="R2965" s="155" t="s">
        <v>6589</v>
      </c>
      <c r="S2965" s="155"/>
      <c r="T2965" s="158" t="s">
        <v>75</v>
      </c>
      <c r="U2965" s="155"/>
      <c r="V2965" s="160"/>
    </row>
    <row r="2966" spans="1:22" s="175" customFormat="1" ht="66" hidden="1" customHeight="1" x14ac:dyDescent="0.25">
      <c r="A2966" s="89" t="s">
        <v>4079</v>
      </c>
      <c r="B2966" s="90" t="s">
        <v>4080</v>
      </c>
      <c r="C2966" s="90" t="s">
        <v>6620</v>
      </c>
      <c r="D2966" s="155" t="s">
        <v>6678</v>
      </c>
      <c r="E2966" s="157" t="s">
        <v>605</v>
      </c>
      <c r="F2966" s="155" t="s">
        <v>4182</v>
      </c>
      <c r="G2966" s="158" t="s">
        <v>75</v>
      </c>
      <c r="H2966" s="155" t="s">
        <v>4211</v>
      </c>
      <c r="I2966" s="158">
        <v>1</v>
      </c>
      <c r="J2966" s="155" t="s">
        <v>72</v>
      </c>
      <c r="K2966" s="158" t="s">
        <v>55</v>
      </c>
      <c r="L2966" s="190">
        <v>44621</v>
      </c>
      <c r="M2966" s="190">
        <v>44681</v>
      </c>
      <c r="N2966" s="190">
        <v>44659</v>
      </c>
      <c r="O2966" s="190">
        <v>44697</v>
      </c>
      <c r="P2966" s="211" t="s">
        <v>6686</v>
      </c>
      <c r="Q2966" s="157"/>
      <c r="R2966" s="155" t="s">
        <v>6589</v>
      </c>
      <c r="S2966" s="155"/>
      <c r="T2966" s="158" t="s">
        <v>75</v>
      </c>
      <c r="U2966" s="155"/>
      <c r="V2966" s="160"/>
    </row>
    <row r="2967" spans="1:22" s="175" customFormat="1" ht="66" hidden="1" customHeight="1" x14ac:dyDescent="0.25">
      <c r="A2967" s="89" t="s">
        <v>4079</v>
      </c>
      <c r="B2967" s="90" t="s">
        <v>4080</v>
      </c>
      <c r="C2967" s="90" t="s">
        <v>6620</v>
      </c>
      <c r="D2967" s="155" t="s">
        <v>6678</v>
      </c>
      <c r="E2967" s="157" t="s">
        <v>605</v>
      </c>
      <c r="F2967" s="155" t="s">
        <v>4182</v>
      </c>
      <c r="G2967" s="158" t="s">
        <v>75</v>
      </c>
      <c r="H2967" s="155" t="s">
        <v>4213</v>
      </c>
      <c r="I2967" s="158">
        <v>1</v>
      </c>
      <c r="J2967" s="155" t="s">
        <v>72</v>
      </c>
      <c r="K2967" s="158" t="s">
        <v>55</v>
      </c>
      <c r="L2967" s="190">
        <v>44621</v>
      </c>
      <c r="M2967" s="190">
        <v>44681</v>
      </c>
      <c r="N2967" s="190">
        <v>44658</v>
      </c>
      <c r="O2967" s="190">
        <v>44697</v>
      </c>
      <c r="P2967" s="211" t="s">
        <v>6689</v>
      </c>
      <c r="Q2967" s="157"/>
      <c r="R2967" s="155" t="s">
        <v>6589</v>
      </c>
      <c r="S2967" s="155"/>
      <c r="T2967" s="158" t="s">
        <v>75</v>
      </c>
      <c r="U2967" s="155"/>
      <c r="V2967" s="160"/>
    </row>
    <row r="2968" spans="1:22" s="175" customFormat="1" ht="66" hidden="1" customHeight="1" x14ac:dyDescent="0.25">
      <c r="A2968" s="89" t="s">
        <v>4079</v>
      </c>
      <c r="B2968" s="90" t="s">
        <v>4080</v>
      </c>
      <c r="C2968" s="90" t="s">
        <v>6620</v>
      </c>
      <c r="D2968" s="155" t="s">
        <v>6678</v>
      </c>
      <c r="E2968" s="157" t="s">
        <v>605</v>
      </c>
      <c r="F2968" s="155" t="s">
        <v>4182</v>
      </c>
      <c r="G2968" s="158" t="s">
        <v>75</v>
      </c>
      <c r="H2968" s="155" t="s">
        <v>4214</v>
      </c>
      <c r="I2968" s="158">
        <v>1</v>
      </c>
      <c r="J2968" s="155" t="s">
        <v>72</v>
      </c>
      <c r="K2968" s="158" t="s">
        <v>55</v>
      </c>
      <c r="L2968" s="190">
        <v>44621</v>
      </c>
      <c r="M2968" s="190">
        <v>44681</v>
      </c>
      <c r="N2968" s="190">
        <v>44657</v>
      </c>
      <c r="O2968" s="190">
        <v>44697</v>
      </c>
      <c r="P2968" s="211" t="s">
        <v>6689</v>
      </c>
      <c r="Q2968" s="157"/>
      <c r="R2968" s="155" t="s">
        <v>6589</v>
      </c>
      <c r="S2968" s="155"/>
      <c r="T2968" s="158" t="s">
        <v>75</v>
      </c>
      <c r="U2968" s="155"/>
      <c r="V2968" s="160"/>
    </row>
    <row r="2969" spans="1:22" s="175" customFormat="1" ht="66" hidden="1" customHeight="1" x14ac:dyDescent="0.25">
      <c r="A2969" s="89" t="s">
        <v>4079</v>
      </c>
      <c r="B2969" s="90" t="s">
        <v>4080</v>
      </c>
      <c r="C2969" s="90" t="s">
        <v>6620</v>
      </c>
      <c r="D2969" s="155" t="s">
        <v>6678</v>
      </c>
      <c r="E2969" s="157" t="s">
        <v>605</v>
      </c>
      <c r="F2969" s="155" t="s">
        <v>4182</v>
      </c>
      <c r="G2969" s="158" t="s">
        <v>75</v>
      </c>
      <c r="H2969" s="155" t="s">
        <v>4215</v>
      </c>
      <c r="I2969" s="158">
        <v>1</v>
      </c>
      <c r="J2969" s="155" t="s">
        <v>72</v>
      </c>
      <c r="K2969" s="158" t="s">
        <v>55</v>
      </c>
      <c r="L2969" s="190">
        <v>44621</v>
      </c>
      <c r="M2969" s="190">
        <v>44681</v>
      </c>
      <c r="N2969" s="190">
        <v>44657</v>
      </c>
      <c r="O2969" s="190">
        <v>44697</v>
      </c>
      <c r="P2969" s="211" t="s">
        <v>6681</v>
      </c>
      <c r="Q2969" s="157"/>
      <c r="R2969" s="155" t="s">
        <v>6589</v>
      </c>
      <c r="S2969" s="155"/>
      <c r="T2969" s="158" t="s">
        <v>75</v>
      </c>
      <c r="U2969" s="155"/>
      <c r="V2969" s="160"/>
    </row>
    <row r="2970" spans="1:22" s="175" customFormat="1" ht="66" hidden="1" customHeight="1" x14ac:dyDescent="0.25">
      <c r="A2970" s="89" t="s">
        <v>4079</v>
      </c>
      <c r="B2970" s="90" t="s">
        <v>4080</v>
      </c>
      <c r="C2970" s="90" t="s">
        <v>6620</v>
      </c>
      <c r="D2970" s="155" t="s">
        <v>6678</v>
      </c>
      <c r="E2970" s="157" t="s">
        <v>605</v>
      </c>
      <c r="F2970" s="155" t="s">
        <v>4182</v>
      </c>
      <c r="G2970" s="158" t="s">
        <v>75</v>
      </c>
      <c r="H2970" s="155" t="s">
        <v>4216</v>
      </c>
      <c r="I2970" s="158">
        <v>1</v>
      </c>
      <c r="J2970" s="155" t="s">
        <v>72</v>
      </c>
      <c r="K2970" s="158" t="s">
        <v>55</v>
      </c>
      <c r="L2970" s="190">
        <v>44621</v>
      </c>
      <c r="M2970" s="190">
        <v>44681</v>
      </c>
      <c r="N2970" s="190">
        <v>44656</v>
      </c>
      <c r="O2970" s="190">
        <v>44697</v>
      </c>
      <c r="P2970" s="211" t="s">
        <v>6689</v>
      </c>
      <c r="Q2970" s="157"/>
      <c r="R2970" s="155" t="s">
        <v>6589</v>
      </c>
      <c r="S2970" s="155"/>
      <c r="T2970" s="158" t="s">
        <v>75</v>
      </c>
      <c r="U2970" s="155"/>
      <c r="V2970" s="160"/>
    </row>
    <row r="2971" spans="1:22" s="175" customFormat="1" ht="66" hidden="1" customHeight="1" x14ac:dyDescent="0.25">
      <c r="A2971" s="89" t="s">
        <v>4079</v>
      </c>
      <c r="B2971" s="90" t="s">
        <v>4080</v>
      </c>
      <c r="C2971" s="90" t="s">
        <v>6620</v>
      </c>
      <c r="D2971" s="155" t="s">
        <v>6678</v>
      </c>
      <c r="E2971" s="157" t="s">
        <v>605</v>
      </c>
      <c r="F2971" s="155" t="s">
        <v>4182</v>
      </c>
      <c r="G2971" s="158" t="s">
        <v>75</v>
      </c>
      <c r="H2971" s="155" t="s">
        <v>4218</v>
      </c>
      <c r="I2971" s="158">
        <v>1</v>
      </c>
      <c r="J2971" s="155" t="s">
        <v>72</v>
      </c>
      <c r="K2971" s="158" t="s">
        <v>55</v>
      </c>
      <c r="L2971" s="190">
        <v>44621</v>
      </c>
      <c r="M2971" s="190">
        <v>44681</v>
      </c>
      <c r="N2971" s="190">
        <v>44652</v>
      </c>
      <c r="O2971" s="190">
        <v>44697</v>
      </c>
      <c r="P2971" s="211" t="s">
        <v>6681</v>
      </c>
      <c r="Q2971" s="157"/>
      <c r="R2971" s="155" t="s">
        <v>6589</v>
      </c>
      <c r="S2971" s="155"/>
      <c r="T2971" s="158" t="s">
        <v>75</v>
      </c>
      <c r="U2971" s="155"/>
      <c r="V2971" s="160"/>
    </row>
    <row r="2972" spans="1:22" s="175" customFormat="1" ht="66" hidden="1" customHeight="1" x14ac:dyDescent="0.25">
      <c r="A2972" s="89" t="s">
        <v>4079</v>
      </c>
      <c r="B2972" s="90" t="s">
        <v>4080</v>
      </c>
      <c r="C2972" s="90" t="s">
        <v>6620</v>
      </c>
      <c r="D2972" s="155" t="s">
        <v>6678</v>
      </c>
      <c r="E2972" s="157" t="s">
        <v>605</v>
      </c>
      <c r="F2972" s="155" t="s">
        <v>4182</v>
      </c>
      <c r="G2972" s="158" t="s">
        <v>75</v>
      </c>
      <c r="H2972" s="155" t="s">
        <v>4219</v>
      </c>
      <c r="I2972" s="158">
        <v>1</v>
      </c>
      <c r="J2972" s="155" t="s">
        <v>72</v>
      </c>
      <c r="K2972" s="158" t="s">
        <v>55</v>
      </c>
      <c r="L2972" s="190">
        <v>44621</v>
      </c>
      <c r="M2972" s="190">
        <v>44681</v>
      </c>
      <c r="N2972" s="190">
        <v>44651</v>
      </c>
      <c r="O2972" s="190">
        <v>44697</v>
      </c>
      <c r="P2972" s="211" t="s">
        <v>6681</v>
      </c>
      <c r="Q2972" s="157"/>
      <c r="R2972" s="155" t="s">
        <v>6589</v>
      </c>
      <c r="S2972" s="155"/>
      <c r="T2972" s="158" t="s">
        <v>75</v>
      </c>
      <c r="U2972" s="155"/>
      <c r="V2972" s="160"/>
    </row>
    <row r="2973" spans="1:22" s="175" customFormat="1" ht="66" hidden="1" customHeight="1" x14ac:dyDescent="0.25">
      <c r="A2973" s="89" t="s">
        <v>4079</v>
      </c>
      <c r="B2973" s="90" t="s">
        <v>4080</v>
      </c>
      <c r="C2973" s="90" t="s">
        <v>6620</v>
      </c>
      <c r="D2973" s="155" t="s">
        <v>6678</v>
      </c>
      <c r="E2973" s="157" t="s">
        <v>605</v>
      </c>
      <c r="F2973" s="155" t="s">
        <v>4182</v>
      </c>
      <c r="G2973" s="158" t="s">
        <v>75</v>
      </c>
      <c r="H2973" s="155" t="s">
        <v>4221</v>
      </c>
      <c r="I2973" s="158">
        <v>1</v>
      </c>
      <c r="J2973" s="155" t="s">
        <v>72</v>
      </c>
      <c r="K2973" s="158" t="s">
        <v>55</v>
      </c>
      <c r="L2973" s="190">
        <v>44621</v>
      </c>
      <c r="M2973" s="190">
        <v>44681</v>
      </c>
      <c r="N2973" s="190">
        <v>44650</v>
      </c>
      <c r="O2973" s="190">
        <v>44697</v>
      </c>
      <c r="P2973" s="211" t="s">
        <v>6681</v>
      </c>
      <c r="Q2973" s="157"/>
      <c r="R2973" s="155" t="s">
        <v>6589</v>
      </c>
      <c r="S2973" s="155"/>
      <c r="T2973" s="158" t="s">
        <v>75</v>
      </c>
      <c r="U2973" s="155"/>
      <c r="V2973" s="160"/>
    </row>
    <row r="2974" spans="1:22" s="175" customFormat="1" ht="66" hidden="1" customHeight="1" x14ac:dyDescent="0.25">
      <c r="A2974" s="89" t="s">
        <v>4079</v>
      </c>
      <c r="B2974" s="90" t="s">
        <v>4080</v>
      </c>
      <c r="C2974" s="90" t="s">
        <v>6620</v>
      </c>
      <c r="D2974" s="155" t="s">
        <v>6678</v>
      </c>
      <c r="E2974" s="157" t="s">
        <v>605</v>
      </c>
      <c r="F2974" s="155" t="s">
        <v>4182</v>
      </c>
      <c r="G2974" s="158" t="s">
        <v>75</v>
      </c>
      <c r="H2974" s="155" t="s">
        <v>4223</v>
      </c>
      <c r="I2974" s="158">
        <v>1</v>
      </c>
      <c r="J2974" s="155" t="s">
        <v>72</v>
      </c>
      <c r="K2974" s="158" t="s">
        <v>55</v>
      </c>
      <c r="L2974" s="190">
        <v>44621</v>
      </c>
      <c r="M2974" s="190">
        <v>44681</v>
      </c>
      <c r="N2974" s="190">
        <v>44649</v>
      </c>
      <c r="O2974" s="190">
        <v>44697</v>
      </c>
      <c r="P2974" s="211" t="s">
        <v>6690</v>
      </c>
      <c r="Q2974" s="157"/>
      <c r="R2974" s="155" t="s">
        <v>6589</v>
      </c>
      <c r="S2974" s="155"/>
      <c r="T2974" s="158" t="s">
        <v>75</v>
      </c>
      <c r="U2974" s="155"/>
      <c r="V2974" s="160"/>
    </row>
    <row r="2975" spans="1:22" s="175" customFormat="1" ht="66" hidden="1" customHeight="1" x14ac:dyDescent="0.25">
      <c r="A2975" s="89" t="s">
        <v>4079</v>
      </c>
      <c r="B2975" s="90" t="s">
        <v>4080</v>
      </c>
      <c r="C2975" s="90" t="s">
        <v>6620</v>
      </c>
      <c r="D2975" s="155" t="s">
        <v>6678</v>
      </c>
      <c r="E2975" s="157" t="s">
        <v>605</v>
      </c>
      <c r="F2975" s="155" t="s">
        <v>4182</v>
      </c>
      <c r="G2975" s="158" t="s">
        <v>75</v>
      </c>
      <c r="H2975" s="155" t="s">
        <v>4225</v>
      </c>
      <c r="I2975" s="158">
        <v>1</v>
      </c>
      <c r="J2975" s="155" t="s">
        <v>72</v>
      </c>
      <c r="K2975" s="158" t="s">
        <v>55</v>
      </c>
      <c r="L2975" s="190">
        <v>44621</v>
      </c>
      <c r="M2975" s="190">
        <v>44681</v>
      </c>
      <c r="N2975" s="190">
        <v>44648</v>
      </c>
      <c r="O2975" s="190">
        <v>44697</v>
      </c>
      <c r="P2975" s="211" t="s">
        <v>6681</v>
      </c>
      <c r="Q2975" s="157"/>
      <c r="R2975" s="155" t="s">
        <v>6589</v>
      </c>
      <c r="S2975" s="155"/>
      <c r="T2975" s="158" t="s">
        <v>75</v>
      </c>
      <c r="U2975" s="155"/>
      <c r="V2975" s="160"/>
    </row>
    <row r="2976" spans="1:22" s="175" customFormat="1" ht="66" hidden="1" customHeight="1" x14ac:dyDescent="0.25">
      <c r="A2976" s="89" t="s">
        <v>4079</v>
      </c>
      <c r="B2976" s="90" t="s">
        <v>4080</v>
      </c>
      <c r="C2976" s="90" t="s">
        <v>6620</v>
      </c>
      <c r="D2976" s="155" t="s">
        <v>6678</v>
      </c>
      <c r="E2976" s="157" t="s">
        <v>605</v>
      </c>
      <c r="F2976" s="155" t="s">
        <v>4182</v>
      </c>
      <c r="G2976" s="158" t="s">
        <v>75</v>
      </c>
      <c r="H2976" s="155" t="s">
        <v>4227</v>
      </c>
      <c r="I2976" s="158">
        <v>1</v>
      </c>
      <c r="J2976" s="155" t="s">
        <v>72</v>
      </c>
      <c r="K2976" s="158" t="s">
        <v>55</v>
      </c>
      <c r="L2976" s="190">
        <v>44621</v>
      </c>
      <c r="M2976" s="190">
        <v>44681</v>
      </c>
      <c r="N2976" s="190">
        <v>44656</v>
      </c>
      <c r="O2976" s="190">
        <v>44697</v>
      </c>
      <c r="P2976" s="211" t="s">
        <v>6691</v>
      </c>
      <c r="Q2976" s="157"/>
      <c r="R2976" s="155" t="s">
        <v>6589</v>
      </c>
      <c r="S2976" s="155"/>
      <c r="T2976" s="158" t="s">
        <v>75</v>
      </c>
      <c r="U2976" s="155"/>
      <c r="V2976" s="160"/>
    </row>
    <row r="2977" spans="1:22" s="175" customFormat="1" ht="66" hidden="1" customHeight="1" x14ac:dyDescent="0.25">
      <c r="A2977" s="113" t="s">
        <v>4079</v>
      </c>
      <c r="B2977" s="155" t="s">
        <v>4080</v>
      </c>
      <c r="C2977" s="155" t="s">
        <v>6620</v>
      </c>
      <c r="D2977" s="155" t="s">
        <v>6692</v>
      </c>
      <c r="E2977" s="157" t="s">
        <v>605</v>
      </c>
      <c r="F2977" s="155" t="s">
        <v>4182</v>
      </c>
      <c r="G2977" s="158" t="s">
        <v>75</v>
      </c>
      <c r="H2977" s="155" t="s">
        <v>4183</v>
      </c>
      <c r="I2977" s="158">
        <v>1</v>
      </c>
      <c r="J2977" s="155" t="s">
        <v>72</v>
      </c>
      <c r="K2977" s="158" t="s">
        <v>55</v>
      </c>
      <c r="L2977" s="190">
        <v>44805</v>
      </c>
      <c r="M2977" s="190">
        <v>44865</v>
      </c>
      <c r="N2977" s="190">
        <v>44860</v>
      </c>
      <c r="O2977" s="190">
        <v>44921</v>
      </c>
      <c r="P2977" s="211" t="s">
        <v>6693</v>
      </c>
      <c r="Q2977" s="157"/>
      <c r="R2977" s="155" t="s">
        <v>6694</v>
      </c>
      <c r="S2977" s="155"/>
      <c r="T2977" s="158" t="s">
        <v>75</v>
      </c>
      <c r="U2977" s="155"/>
      <c r="V2977" s="160"/>
    </row>
    <row r="2978" spans="1:22" s="175" customFormat="1" ht="66" hidden="1" customHeight="1" x14ac:dyDescent="0.25">
      <c r="A2978" s="113" t="s">
        <v>4079</v>
      </c>
      <c r="B2978" s="155" t="s">
        <v>4080</v>
      </c>
      <c r="C2978" s="155" t="s">
        <v>6620</v>
      </c>
      <c r="D2978" s="155" t="s">
        <v>6692</v>
      </c>
      <c r="E2978" s="157" t="s">
        <v>605</v>
      </c>
      <c r="F2978" s="155" t="s">
        <v>4182</v>
      </c>
      <c r="G2978" s="158" t="s">
        <v>75</v>
      </c>
      <c r="H2978" s="155" t="s">
        <v>4187</v>
      </c>
      <c r="I2978" s="158">
        <v>1</v>
      </c>
      <c r="J2978" s="155" t="s">
        <v>72</v>
      </c>
      <c r="K2978" s="158" t="s">
        <v>55</v>
      </c>
      <c r="L2978" s="190">
        <v>44805</v>
      </c>
      <c r="M2978" s="190">
        <v>44865</v>
      </c>
      <c r="N2978" s="190">
        <v>44860</v>
      </c>
      <c r="O2978" s="190">
        <v>44921</v>
      </c>
      <c r="P2978" s="211" t="s">
        <v>6695</v>
      </c>
      <c r="Q2978" s="157"/>
      <c r="R2978" s="155" t="s">
        <v>6694</v>
      </c>
      <c r="S2978" s="155"/>
      <c r="T2978" s="158" t="s">
        <v>75</v>
      </c>
      <c r="U2978" s="155"/>
      <c r="V2978" s="160"/>
    </row>
    <row r="2979" spans="1:22" s="175" customFormat="1" ht="66" hidden="1" customHeight="1" x14ac:dyDescent="0.25">
      <c r="A2979" s="113" t="s">
        <v>4079</v>
      </c>
      <c r="B2979" s="155" t="s">
        <v>4080</v>
      </c>
      <c r="C2979" s="155" t="s">
        <v>6620</v>
      </c>
      <c r="D2979" s="155" t="s">
        <v>6692</v>
      </c>
      <c r="E2979" s="157" t="s">
        <v>605</v>
      </c>
      <c r="F2979" s="155" t="s">
        <v>4182</v>
      </c>
      <c r="G2979" s="158" t="s">
        <v>75</v>
      </c>
      <c r="H2979" s="155" t="s">
        <v>6682</v>
      </c>
      <c r="I2979" s="158">
        <v>1</v>
      </c>
      <c r="J2979" s="155" t="s">
        <v>72</v>
      </c>
      <c r="K2979" s="158" t="s">
        <v>55</v>
      </c>
      <c r="L2979" s="190">
        <v>44805</v>
      </c>
      <c r="M2979" s="190">
        <v>44865</v>
      </c>
      <c r="N2979" s="190">
        <v>44864</v>
      </c>
      <c r="O2979" s="190">
        <v>44921</v>
      </c>
      <c r="P2979" s="211" t="s">
        <v>6696</v>
      </c>
      <c r="Q2979" s="157"/>
      <c r="R2979" s="155" t="s">
        <v>6694</v>
      </c>
      <c r="S2979" s="155"/>
      <c r="T2979" s="158" t="s">
        <v>75</v>
      </c>
      <c r="U2979" s="155"/>
      <c r="V2979" s="160"/>
    </row>
    <row r="2980" spans="1:22" s="175" customFormat="1" ht="66" hidden="1" customHeight="1" x14ac:dyDescent="0.25">
      <c r="A2980" s="113" t="s">
        <v>4079</v>
      </c>
      <c r="B2980" s="155" t="s">
        <v>4080</v>
      </c>
      <c r="C2980" s="155" t="s">
        <v>6620</v>
      </c>
      <c r="D2980" s="155" t="s">
        <v>6692</v>
      </c>
      <c r="E2980" s="157" t="s">
        <v>605</v>
      </c>
      <c r="F2980" s="155" t="s">
        <v>4182</v>
      </c>
      <c r="G2980" s="158" t="s">
        <v>75</v>
      </c>
      <c r="H2980" s="155" t="s">
        <v>6684</v>
      </c>
      <c r="I2980" s="158">
        <v>1</v>
      </c>
      <c r="J2980" s="155" t="s">
        <v>72</v>
      </c>
      <c r="K2980" s="158" t="s">
        <v>55</v>
      </c>
      <c r="L2980" s="190">
        <v>44805</v>
      </c>
      <c r="M2980" s="190">
        <v>44865</v>
      </c>
      <c r="N2980" s="190">
        <v>44864</v>
      </c>
      <c r="O2980" s="190">
        <v>44921</v>
      </c>
      <c r="P2980" s="211" t="s">
        <v>6697</v>
      </c>
      <c r="Q2980" s="157"/>
      <c r="R2980" s="155" t="s">
        <v>6694</v>
      </c>
      <c r="S2980" s="155"/>
      <c r="T2980" s="158" t="s">
        <v>75</v>
      </c>
      <c r="U2980" s="155"/>
      <c r="V2980" s="160"/>
    </row>
    <row r="2981" spans="1:22" s="175" customFormat="1" ht="66" hidden="1" customHeight="1" x14ac:dyDescent="0.25">
      <c r="A2981" s="113" t="s">
        <v>4079</v>
      </c>
      <c r="B2981" s="155" t="s">
        <v>4080</v>
      </c>
      <c r="C2981" s="155" t="s">
        <v>6620</v>
      </c>
      <c r="D2981" s="155" t="s">
        <v>6692</v>
      </c>
      <c r="E2981" s="157" t="s">
        <v>605</v>
      </c>
      <c r="F2981" s="155" t="s">
        <v>4182</v>
      </c>
      <c r="G2981" s="158" t="s">
        <v>75</v>
      </c>
      <c r="H2981" s="155" t="s">
        <v>4194</v>
      </c>
      <c r="I2981" s="158">
        <v>1</v>
      </c>
      <c r="J2981" s="155" t="s">
        <v>72</v>
      </c>
      <c r="K2981" s="158" t="s">
        <v>55</v>
      </c>
      <c r="L2981" s="190">
        <v>44805</v>
      </c>
      <c r="M2981" s="190">
        <v>44865</v>
      </c>
      <c r="N2981" s="190">
        <v>44857</v>
      </c>
      <c r="O2981" s="190">
        <v>44921</v>
      </c>
      <c r="P2981" s="211" t="s">
        <v>6698</v>
      </c>
      <c r="Q2981" s="157"/>
      <c r="R2981" s="155" t="s">
        <v>6694</v>
      </c>
      <c r="S2981" s="155"/>
      <c r="T2981" s="158" t="s">
        <v>75</v>
      </c>
      <c r="U2981" s="155"/>
      <c r="V2981" s="160"/>
    </row>
    <row r="2982" spans="1:22" s="175" customFormat="1" ht="66" hidden="1" customHeight="1" x14ac:dyDescent="0.25">
      <c r="A2982" s="113" t="s">
        <v>4079</v>
      </c>
      <c r="B2982" s="155" t="s">
        <v>4080</v>
      </c>
      <c r="C2982" s="155" t="s">
        <v>6620</v>
      </c>
      <c r="D2982" s="155" t="s">
        <v>6692</v>
      </c>
      <c r="E2982" s="157" t="s">
        <v>605</v>
      </c>
      <c r="F2982" s="155" t="s">
        <v>4182</v>
      </c>
      <c r="G2982" s="158" t="s">
        <v>75</v>
      </c>
      <c r="H2982" s="155" t="s">
        <v>4197</v>
      </c>
      <c r="I2982" s="158">
        <v>1</v>
      </c>
      <c r="J2982" s="155" t="s">
        <v>72</v>
      </c>
      <c r="K2982" s="158" t="s">
        <v>55</v>
      </c>
      <c r="L2982" s="190">
        <v>44805</v>
      </c>
      <c r="M2982" s="190">
        <v>44865</v>
      </c>
      <c r="N2982" s="190">
        <v>44859</v>
      </c>
      <c r="O2982" s="190">
        <v>44921</v>
      </c>
      <c r="P2982" s="211" t="s">
        <v>6698</v>
      </c>
      <c r="Q2982" s="157"/>
      <c r="R2982" s="155" t="s">
        <v>6694</v>
      </c>
      <c r="S2982" s="155"/>
      <c r="T2982" s="158" t="s">
        <v>75</v>
      </c>
      <c r="U2982" s="155"/>
      <c r="V2982" s="160"/>
    </row>
    <row r="2983" spans="1:22" s="175" customFormat="1" ht="66" hidden="1" customHeight="1" x14ac:dyDescent="0.25">
      <c r="A2983" s="113" t="s">
        <v>4079</v>
      </c>
      <c r="B2983" s="155" t="s">
        <v>4080</v>
      </c>
      <c r="C2983" s="155" t="s">
        <v>6620</v>
      </c>
      <c r="D2983" s="155" t="s">
        <v>6692</v>
      </c>
      <c r="E2983" s="157" t="s">
        <v>605</v>
      </c>
      <c r="F2983" s="155" t="s">
        <v>4182</v>
      </c>
      <c r="G2983" s="158" t="s">
        <v>75</v>
      </c>
      <c r="H2983" s="155" t="s">
        <v>4199</v>
      </c>
      <c r="I2983" s="158">
        <v>1</v>
      </c>
      <c r="J2983" s="155" t="s">
        <v>72</v>
      </c>
      <c r="K2983" s="158" t="s">
        <v>55</v>
      </c>
      <c r="L2983" s="190">
        <v>44805</v>
      </c>
      <c r="M2983" s="190">
        <v>44865</v>
      </c>
      <c r="N2983" s="190">
        <v>44856</v>
      </c>
      <c r="O2983" s="190">
        <v>44921</v>
      </c>
      <c r="P2983" s="211" t="s">
        <v>6699</v>
      </c>
      <c r="Q2983" s="157"/>
      <c r="R2983" s="155" t="s">
        <v>6694</v>
      </c>
      <c r="S2983" s="155"/>
      <c r="T2983" s="158" t="s">
        <v>75</v>
      </c>
      <c r="U2983" s="155"/>
      <c r="V2983" s="160"/>
    </row>
    <row r="2984" spans="1:22" s="175" customFormat="1" ht="66" hidden="1" customHeight="1" x14ac:dyDescent="0.25">
      <c r="A2984" s="113" t="s">
        <v>4079</v>
      </c>
      <c r="B2984" s="155" t="s">
        <v>4080</v>
      </c>
      <c r="C2984" s="155" t="s">
        <v>6620</v>
      </c>
      <c r="D2984" s="155" t="s">
        <v>6692</v>
      </c>
      <c r="E2984" s="157" t="s">
        <v>605</v>
      </c>
      <c r="F2984" s="155" t="s">
        <v>4182</v>
      </c>
      <c r="G2984" s="158" t="s">
        <v>75</v>
      </c>
      <c r="H2984" s="155" t="s">
        <v>4281</v>
      </c>
      <c r="I2984" s="158">
        <v>1</v>
      </c>
      <c r="J2984" s="155" t="s">
        <v>72</v>
      </c>
      <c r="K2984" s="158" t="s">
        <v>55</v>
      </c>
      <c r="L2984" s="190">
        <v>44805</v>
      </c>
      <c r="M2984" s="190">
        <v>44865</v>
      </c>
      <c r="N2984" s="190">
        <v>44856</v>
      </c>
      <c r="O2984" s="190">
        <v>44921</v>
      </c>
      <c r="P2984" s="211" t="s">
        <v>6698</v>
      </c>
      <c r="Q2984" s="157"/>
      <c r="R2984" s="155" t="s">
        <v>6694</v>
      </c>
      <c r="S2984" s="155"/>
      <c r="T2984" s="158" t="s">
        <v>75</v>
      </c>
      <c r="U2984" s="155"/>
      <c r="V2984" s="160"/>
    </row>
    <row r="2985" spans="1:22" s="175" customFormat="1" ht="66" hidden="1" customHeight="1" x14ac:dyDescent="0.25">
      <c r="A2985" s="113" t="s">
        <v>4079</v>
      </c>
      <c r="B2985" s="155" t="s">
        <v>4080</v>
      </c>
      <c r="C2985" s="155" t="s">
        <v>6620</v>
      </c>
      <c r="D2985" s="155" t="s">
        <v>6692</v>
      </c>
      <c r="E2985" s="157" t="s">
        <v>605</v>
      </c>
      <c r="F2985" s="155" t="s">
        <v>4182</v>
      </c>
      <c r="G2985" s="158" t="s">
        <v>75</v>
      </c>
      <c r="H2985" s="155" t="s">
        <v>4203</v>
      </c>
      <c r="I2985" s="158">
        <v>1</v>
      </c>
      <c r="J2985" s="155" t="s">
        <v>72</v>
      </c>
      <c r="K2985" s="158" t="s">
        <v>55</v>
      </c>
      <c r="L2985" s="190">
        <v>44805</v>
      </c>
      <c r="M2985" s="190">
        <v>44865</v>
      </c>
      <c r="N2985" s="190">
        <v>44855</v>
      </c>
      <c r="O2985" s="190">
        <v>44921</v>
      </c>
      <c r="P2985" s="211" t="s">
        <v>6698</v>
      </c>
      <c r="Q2985" s="157"/>
      <c r="R2985" s="155" t="s">
        <v>6694</v>
      </c>
      <c r="S2985" s="155"/>
      <c r="T2985" s="158" t="s">
        <v>75</v>
      </c>
      <c r="U2985" s="155"/>
      <c r="V2985" s="160"/>
    </row>
    <row r="2986" spans="1:22" s="175" customFormat="1" ht="66" hidden="1" customHeight="1" x14ac:dyDescent="0.25">
      <c r="A2986" s="113" t="s">
        <v>4079</v>
      </c>
      <c r="B2986" s="155" t="s">
        <v>4080</v>
      </c>
      <c r="C2986" s="155" t="s">
        <v>6620</v>
      </c>
      <c r="D2986" s="155" t="s">
        <v>6692</v>
      </c>
      <c r="E2986" s="157" t="s">
        <v>605</v>
      </c>
      <c r="F2986" s="155" t="s">
        <v>4182</v>
      </c>
      <c r="G2986" s="158" t="s">
        <v>75</v>
      </c>
      <c r="H2986" s="155" t="s">
        <v>4205</v>
      </c>
      <c r="I2986" s="158">
        <v>1</v>
      </c>
      <c r="J2986" s="155" t="s">
        <v>72</v>
      </c>
      <c r="K2986" s="158" t="s">
        <v>55</v>
      </c>
      <c r="L2986" s="190">
        <v>44805</v>
      </c>
      <c r="M2986" s="190">
        <v>44865</v>
      </c>
      <c r="N2986" s="190">
        <v>44855</v>
      </c>
      <c r="O2986" s="190">
        <v>44921</v>
      </c>
      <c r="P2986" s="211" t="s">
        <v>6698</v>
      </c>
      <c r="Q2986" s="157"/>
      <c r="R2986" s="155" t="s">
        <v>6694</v>
      </c>
      <c r="S2986" s="155"/>
      <c r="T2986" s="158" t="s">
        <v>75</v>
      </c>
      <c r="U2986" s="155"/>
      <c r="V2986" s="160"/>
    </row>
    <row r="2987" spans="1:22" s="175" customFormat="1" ht="66" hidden="1" customHeight="1" x14ac:dyDescent="0.25">
      <c r="A2987" s="113" t="s">
        <v>4079</v>
      </c>
      <c r="B2987" s="155" t="s">
        <v>4080</v>
      </c>
      <c r="C2987" s="155" t="s">
        <v>6620</v>
      </c>
      <c r="D2987" s="155" t="s">
        <v>6692</v>
      </c>
      <c r="E2987" s="157" t="s">
        <v>605</v>
      </c>
      <c r="F2987" s="155" t="s">
        <v>4182</v>
      </c>
      <c r="G2987" s="158" t="s">
        <v>75</v>
      </c>
      <c r="H2987" s="155" t="s">
        <v>4207</v>
      </c>
      <c r="I2987" s="158">
        <v>1</v>
      </c>
      <c r="J2987" s="155" t="s">
        <v>72</v>
      </c>
      <c r="K2987" s="158" t="s">
        <v>55</v>
      </c>
      <c r="L2987" s="190">
        <v>44805</v>
      </c>
      <c r="M2987" s="190">
        <v>44865</v>
      </c>
      <c r="N2987" s="190">
        <v>44854</v>
      </c>
      <c r="O2987" s="190">
        <v>44921</v>
      </c>
      <c r="P2987" s="211" t="s">
        <v>6698</v>
      </c>
      <c r="Q2987" s="157"/>
      <c r="R2987" s="155" t="s">
        <v>6694</v>
      </c>
      <c r="S2987" s="155"/>
      <c r="T2987" s="158" t="s">
        <v>75</v>
      </c>
      <c r="U2987" s="155"/>
      <c r="V2987" s="160"/>
    </row>
    <row r="2988" spans="1:22" s="175" customFormat="1" ht="66" hidden="1" customHeight="1" x14ac:dyDescent="0.25">
      <c r="A2988" s="113" t="s">
        <v>4079</v>
      </c>
      <c r="B2988" s="155" t="s">
        <v>4080</v>
      </c>
      <c r="C2988" s="155" t="s">
        <v>6620</v>
      </c>
      <c r="D2988" s="155" t="s">
        <v>6692</v>
      </c>
      <c r="E2988" s="157" t="s">
        <v>605</v>
      </c>
      <c r="F2988" s="155" t="s">
        <v>4182</v>
      </c>
      <c r="G2988" s="158" t="s">
        <v>75</v>
      </c>
      <c r="H2988" s="155" t="s">
        <v>4209</v>
      </c>
      <c r="I2988" s="158">
        <v>1</v>
      </c>
      <c r="J2988" s="155" t="s">
        <v>72</v>
      </c>
      <c r="K2988" s="158" t="s">
        <v>55</v>
      </c>
      <c r="L2988" s="190">
        <v>44805</v>
      </c>
      <c r="M2988" s="190">
        <v>44865</v>
      </c>
      <c r="N2988" s="190">
        <v>44854</v>
      </c>
      <c r="O2988" s="190">
        <v>44921</v>
      </c>
      <c r="P2988" s="211" t="s">
        <v>6698</v>
      </c>
      <c r="Q2988" s="157"/>
      <c r="R2988" s="155" t="s">
        <v>6694</v>
      </c>
      <c r="S2988" s="155"/>
      <c r="T2988" s="158" t="s">
        <v>75</v>
      </c>
      <c r="U2988" s="155"/>
      <c r="V2988" s="160"/>
    </row>
    <row r="2989" spans="1:22" s="175" customFormat="1" ht="66" hidden="1" customHeight="1" x14ac:dyDescent="0.25">
      <c r="A2989" s="113" t="s">
        <v>4079</v>
      </c>
      <c r="B2989" s="155" t="s">
        <v>4080</v>
      </c>
      <c r="C2989" s="155" t="s">
        <v>6620</v>
      </c>
      <c r="D2989" s="155" t="s">
        <v>6692</v>
      </c>
      <c r="E2989" s="157" t="s">
        <v>605</v>
      </c>
      <c r="F2989" s="155" t="s">
        <v>4182</v>
      </c>
      <c r="G2989" s="158" t="s">
        <v>75</v>
      </c>
      <c r="H2989" s="155" t="s">
        <v>4211</v>
      </c>
      <c r="I2989" s="158">
        <v>1</v>
      </c>
      <c r="J2989" s="155" t="s">
        <v>72</v>
      </c>
      <c r="K2989" s="158" t="s">
        <v>55</v>
      </c>
      <c r="L2989" s="190">
        <v>44805</v>
      </c>
      <c r="M2989" s="190">
        <v>44865</v>
      </c>
      <c r="N2989" s="190">
        <v>44853</v>
      </c>
      <c r="O2989" s="190">
        <v>44921</v>
      </c>
      <c r="P2989" s="211" t="s">
        <v>6700</v>
      </c>
      <c r="Q2989" s="157"/>
      <c r="R2989" s="155" t="s">
        <v>6694</v>
      </c>
      <c r="S2989" s="155"/>
      <c r="T2989" s="158" t="s">
        <v>75</v>
      </c>
      <c r="U2989" s="155"/>
      <c r="V2989" s="160"/>
    </row>
    <row r="2990" spans="1:22" s="175" customFormat="1" ht="66" hidden="1" customHeight="1" x14ac:dyDescent="0.25">
      <c r="A2990" s="113" t="s">
        <v>4079</v>
      </c>
      <c r="B2990" s="155" t="s">
        <v>4080</v>
      </c>
      <c r="C2990" s="155" t="s">
        <v>6620</v>
      </c>
      <c r="D2990" s="155" t="s">
        <v>6692</v>
      </c>
      <c r="E2990" s="157" t="s">
        <v>605</v>
      </c>
      <c r="F2990" s="155" t="s">
        <v>4182</v>
      </c>
      <c r="G2990" s="158" t="s">
        <v>75</v>
      </c>
      <c r="H2990" s="155" t="s">
        <v>4213</v>
      </c>
      <c r="I2990" s="158">
        <v>1</v>
      </c>
      <c r="J2990" s="155" t="s">
        <v>72</v>
      </c>
      <c r="K2990" s="158" t="s">
        <v>55</v>
      </c>
      <c r="L2990" s="190">
        <v>44805</v>
      </c>
      <c r="M2990" s="190">
        <v>44865</v>
      </c>
      <c r="N2990" s="190">
        <v>44853</v>
      </c>
      <c r="O2990" s="190">
        <v>44921</v>
      </c>
      <c r="P2990" s="211" t="s">
        <v>6698</v>
      </c>
      <c r="Q2990" s="157"/>
      <c r="R2990" s="155" t="s">
        <v>6694</v>
      </c>
      <c r="S2990" s="155"/>
      <c r="T2990" s="158" t="s">
        <v>75</v>
      </c>
      <c r="U2990" s="155"/>
      <c r="V2990" s="160"/>
    </row>
    <row r="2991" spans="1:22" s="175" customFormat="1" ht="66" hidden="1" customHeight="1" x14ac:dyDescent="0.25">
      <c r="A2991" s="113" t="s">
        <v>4079</v>
      </c>
      <c r="B2991" s="155" t="s">
        <v>4080</v>
      </c>
      <c r="C2991" s="155" t="s">
        <v>6620</v>
      </c>
      <c r="D2991" s="155" t="s">
        <v>6692</v>
      </c>
      <c r="E2991" s="157" t="s">
        <v>605</v>
      </c>
      <c r="F2991" s="155" t="s">
        <v>4182</v>
      </c>
      <c r="G2991" s="158" t="s">
        <v>75</v>
      </c>
      <c r="H2991" s="155" t="s">
        <v>4214</v>
      </c>
      <c r="I2991" s="158">
        <v>1</v>
      </c>
      <c r="J2991" s="155" t="s">
        <v>72</v>
      </c>
      <c r="K2991" s="158" t="s">
        <v>55</v>
      </c>
      <c r="L2991" s="190">
        <v>44805</v>
      </c>
      <c r="M2991" s="190">
        <v>44865</v>
      </c>
      <c r="N2991" s="190">
        <v>44852</v>
      </c>
      <c r="O2991" s="190">
        <v>44921</v>
      </c>
      <c r="P2991" s="211" t="s">
        <v>6698</v>
      </c>
      <c r="Q2991" s="157"/>
      <c r="R2991" s="155" t="s">
        <v>6694</v>
      </c>
      <c r="S2991" s="155"/>
      <c r="T2991" s="158" t="s">
        <v>75</v>
      </c>
      <c r="U2991" s="155"/>
      <c r="V2991" s="160"/>
    </row>
    <row r="2992" spans="1:22" s="175" customFormat="1" ht="66" hidden="1" customHeight="1" x14ac:dyDescent="0.25">
      <c r="A2992" s="113" t="s">
        <v>4079</v>
      </c>
      <c r="B2992" s="155" t="s">
        <v>4080</v>
      </c>
      <c r="C2992" s="155" t="s">
        <v>6620</v>
      </c>
      <c r="D2992" s="155" t="s">
        <v>6692</v>
      </c>
      <c r="E2992" s="157" t="s">
        <v>605</v>
      </c>
      <c r="F2992" s="155" t="s">
        <v>4182</v>
      </c>
      <c r="G2992" s="158" t="s">
        <v>75</v>
      </c>
      <c r="H2992" s="155" t="s">
        <v>4215</v>
      </c>
      <c r="I2992" s="158">
        <v>1</v>
      </c>
      <c r="J2992" s="155" t="s">
        <v>72</v>
      </c>
      <c r="K2992" s="158" t="s">
        <v>55</v>
      </c>
      <c r="L2992" s="190">
        <v>44805</v>
      </c>
      <c r="M2992" s="190">
        <v>44865</v>
      </c>
      <c r="N2992" s="190">
        <v>44852</v>
      </c>
      <c r="O2992" s="190">
        <v>44921</v>
      </c>
      <c r="P2992" s="211" t="s">
        <v>6701</v>
      </c>
      <c r="Q2992" s="157"/>
      <c r="R2992" s="155" t="s">
        <v>6694</v>
      </c>
      <c r="S2992" s="155"/>
      <c r="T2992" s="158" t="s">
        <v>75</v>
      </c>
      <c r="U2992" s="155"/>
      <c r="V2992" s="160"/>
    </row>
    <row r="2993" spans="1:22" s="175" customFormat="1" ht="66" hidden="1" customHeight="1" x14ac:dyDescent="0.25">
      <c r="A2993" s="113" t="s">
        <v>4079</v>
      </c>
      <c r="B2993" s="155" t="s">
        <v>4080</v>
      </c>
      <c r="C2993" s="155" t="s">
        <v>6620</v>
      </c>
      <c r="D2993" s="155" t="s">
        <v>6692</v>
      </c>
      <c r="E2993" s="157" t="s">
        <v>605</v>
      </c>
      <c r="F2993" s="155" t="s">
        <v>4182</v>
      </c>
      <c r="G2993" s="158" t="s">
        <v>75</v>
      </c>
      <c r="H2993" s="155" t="s">
        <v>4216</v>
      </c>
      <c r="I2993" s="158">
        <v>1</v>
      </c>
      <c r="J2993" s="155" t="s">
        <v>72</v>
      </c>
      <c r="K2993" s="158" t="s">
        <v>55</v>
      </c>
      <c r="L2993" s="190">
        <v>44805</v>
      </c>
      <c r="M2993" s="190">
        <v>44865</v>
      </c>
      <c r="N2993" s="190">
        <v>44849</v>
      </c>
      <c r="O2993" s="190">
        <v>44921</v>
      </c>
      <c r="P2993" s="211" t="s">
        <v>6698</v>
      </c>
      <c r="Q2993" s="157"/>
      <c r="R2993" s="155" t="s">
        <v>6694</v>
      </c>
      <c r="S2993" s="155"/>
      <c r="T2993" s="158" t="s">
        <v>75</v>
      </c>
      <c r="U2993" s="155"/>
      <c r="V2993" s="160"/>
    </row>
    <row r="2994" spans="1:22" s="175" customFormat="1" ht="66" hidden="1" customHeight="1" x14ac:dyDescent="0.25">
      <c r="A2994" s="113" t="s">
        <v>4079</v>
      </c>
      <c r="B2994" s="155" t="s">
        <v>4080</v>
      </c>
      <c r="C2994" s="155" t="s">
        <v>6620</v>
      </c>
      <c r="D2994" s="155" t="s">
        <v>6692</v>
      </c>
      <c r="E2994" s="157" t="s">
        <v>605</v>
      </c>
      <c r="F2994" s="155" t="s">
        <v>4182</v>
      </c>
      <c r="G2994" s="158" t="s">
        <v>75</v>
      </c>
      <c r="H2994" s="155" t="s">
        <v>4218</v>
      </c>
      <c r="I2994" s="158">
        <v>1</v>
      </c>
      <c r="J2994" s="155" t="s">
        <v>72</v>
      </c>
      <c r="K2994" s="158" t="s">
        <v>55</v>
      </c>
      <c r="L2994" s="190">
        <v>44805</v>
      </c>
      <c r="M2994" s="190">
        <v>44865</v>
      </c>
      <c r="N2994" s="190">
        <v>44849</v>
      </c>
      <c r="O2994" s="190">
        <v>44921</v>
      </c>
      <c r="P2994" s="211" t="s">
        <v>6702</v>
      </c>
      <c r="Q2994" s="157"/>
      <c r="R2994" s="155" t="s">
        <v>6694</v>
      </c>
      <c r="S2994" s="155"/>
      <c r="T2994" s="158" t="s">
        <v>75</v>
      </c>
      <c r="U2994" s="155"/>
      <c r="V2994" s="160"/>
    </row>
    <row r="2995" spans="1:22" s="175" customFormat="1" ht="66" hidden="1" customHeight="1" x14ac:dyDescent="0.25">
      <c r="A2995" s="113" t="s">
        <v>4079</v>
      </c>
      <c r="B2995" s="155" t="s">
        <v>4080</v>
      </c>
      <c r="C2995" s="155" t="s">
        <v>6620</v>
      </c>
      <c r="D2995" s="155" t="s">
        <v>6692</v>
      </c>
      <c r="E2995" s="157" t="s">
        <v>605</v>
      </c>
      <c r="F2995" s="155" t="s">
        <v>4182</v>
      </c>
      <c r="G2995" s="158" t="s">
        <v>75</v>
      </c>
      <c r="H2995" s="155" t="s">
        <v>4219</v>
      </c>
      <c r="I2995" s="158">
        <v>1</v>
      </c>
      <c r="J2995" s="155" t="s">
        <v>72</v>
      </c>
      <c r="K2995" s="158" t="s">
        <v>55</v>
      </c>
      <c r="L2995" s="190">
        <v>44805</v>
      </c>
      <c r="M2995" s="190">
        <v>44865</v>
      </c>
      <c r="N2995" s="190">
        <v>44848</v>
      </c>
      <c r="O2995" s="190">
        <v>44921</v>
      </c>
      <c r="P2995" s="211" t="s">
        <v>6698</v>
      </c>
      <c r="Q2995" s="157"/>
      <c r="R2995" s="155" t="s">
        <v>6694</v>
      </c>
      <c r="S2995" s="155"/>
      <c r="T2995" s="158" t="s">
        <v>75</v>
      </c>
      <c r="U2995" s="155"/>
      <c r="V2995" s="160"/>
    </row>
    <row r="2996" spans="1:22" s="175" customFormat="1" ht="66" hidden="1" customHeight="1" x14ac:dyDescent="0.25">
      <c r="A2996" s="113" t="s">
        <v>4079</v>
      </c>
      <c r="B2996" s="155" t="s">
        <v>4080</v>
      </c>
      <c r="C2996" s="155" t="s">
        <v>6620</v>
      </c>
      <c r="D2996" s="155" t="s">
        <v>6692</v>
      </c>
      <c r="E2996" s="157" t="s">
        <v>605</v>
      </c>
      <c r="F2996" s="155" t="s">
        <v>4182</v>
      </c>
      <c r="G2996" s="158" t="s">
        <v>75</v>
      </c>
      <c r="H2996" s="155" t="s">
        <v>4221</v>
      </c>
      <c r="I2996" s="158">
        <v>1</v>
      </c>
      <c r="J2996" s="155" t="s">
        <v>72</v>
      </c>
      <c r="K2996" s="158" t="s">
        <v>55</v>
      </c>
      <c r="L2996" s="190">
        <v>44805</v>
      </c>
      <c r="M2996" s="190">
        <v>44865</v>
      </c>
      <c r="N2996" s="190">
        <v>44848</v>
      </c>
      <c r="O2996" s="190">
        <v>44921</v>
      </c>
      <c r="P2996" s="211" t="s">
        <v>6703</v>
      </c>
      <c r="Q2996" s="157"/>
      <c r="R2996" s="155" t="s">
        <v>6694</v>
      </c>
      <c r="S2996" s="155"/>
      <c r="T2996" s="158" t="s">
        <v>75</v>
      </c>
      <c r="U2996" s="155"/>
      <c r="V2996" s="160"/>
    </row>
    <row r="2997" spans="1:22" s="175" customFormat="1" ht="66" hidden="1" customHeight="1" x14ac:dyDescent="0.25">
      <c r="A2997" s="113" t="s">
        <v>4079</v>
      </c>
      <c r="B2997" s="155" t="s">
        <v>4080</v>
      </c>
      <c r="C2997" s="155" t="s">
        <v>6620</v>
      </c>
      <c r="D2997" s="155" t="s">
        <v>6692</v>
      </c>
      <c r="E2997" s="157" t="s">
        <v>605</v>
      </c>
      <c r="F2997" s="155" t="s">
        <v>4182</v>
      </c>
      <c r="G2997" s="158" t="s">
        <v>75</v>
      </c>
      <c r="H2997" s="155" t="s">
        <v>4223</v>
      </c>
      <c r="I2997" s="158">
        <v>1</v>
      </c>
      <c r="J2997" s="155" t="s">
        <v>72</v>
      </c>
      <c r="K2997" s="158" t="s">
        <v>55</v>
      </c>
      <c r="L2997" s="190">
        <v>44805</v>
      </c>
      <c r="M2997" s="190">
        <v>44865</v>
      </c>
      <c r="N2997" s="190">
        <v>44847</v>
      </c>
      <c r="O2997" s="190">
        <v>44921</v>
      </c>
      <c r="P2997" s="211" t="s">
        <v>6698</v>
      </c>
      <c r="Q2997" s="157"/>
      <c r="R2997" s="155" t="s">
        <v>6694</v>
      </c>
      <c r="S2997" s="155"/>
      <c r="T2997" s="158" t="s">
        <v>75</v>
      </c>
      <c r="U2997" s="155"/>
      <c r="V2997" s="160"/>
    </row>
    <row r="2998" spans="1:22" s="175" customFormat="1" ht="66" hidden="1" customHeight="1" x14ac:dyDescent="0.25">
      <c r="A2998" s="113" t="s">
        <v>4079</v>
      </c>
      <c r="B2998" s="155" t="s">
        <v>4080</v>
      </c>
      <c r="C2998" s="155" t="s">
        <v>6620</v>
      </c>
      <c r="D2998" s="155" t="s">
        <v>6692</v>
      </c>
      <c r="E2998" s="157" t="s">
        <v>605</v>
      </c>
      <c r="F2998" s="155" t="s">
        <v>4182</v>
      </c>
      <c r="G2998" s="158" t="s">
        <v>75</v>
      </c>
      <c r="H2998" s="155" t="s">
        <v>4225</v>
      </c>
      <c r="I2998" s="158">
        <v>1</v>
      </c>
      <c r="J2998" s="155" t="s">
        <v>72</v>
      </c>
      <c r="K2998" s="158" t="s">
        <v>55</v>
      </c>
      <c r="L2998" s="190">
        <v>44805</v>
      </c>
      <c r="M2998" s="190">
        <v>44865</v>
      </c>
      <c r="N2998" s="190">
        <v>44847</v>
      </c>
      <c r="O2998" s="190">
        <v>44921</v>
      </c>
      <c r="P2998" s="211" t="s">
        <v>6698</v>
      </c>
      <c r="Q2998" s="157"/>
      <c r="R2998" s="155" t="s">
        <v>6694</v>
      </c>
      <c r="S2998" s="155"/>
      <c r="T2998" s="158" t="s">
        <v>75</v>
      </c>
      <c r="U2998" s="155"/>
      <c r="V2998" s="160"/>
    </row>
    <row r="2999" spans="1:22" s="175" customFormat="1" ht="66" hidden="1" customHeight="1" x14ac:dyDescent="0.25">
      <c r="A2999" s="113" t="s">
        <v>4079</v>
      </c>
      <c r="B2999" s="155" t="s">
        <v>4080</v>
      </c>
      <c r="C2999" s="155" t="s">
        <v>6620</v>
      </c>
      <c r="D2999" s="155" t="s">
        <v>6692</v>
      </c>
      <c r="E2999" s="157" t="s">
        <v>605</v>
      </c>
      <c r="F2999" s="155" t="s">
        <v>4182</v>
      </c>
      <c r="G2999" s="158" t="s">
        <v>75</v>
      </c>
      <c r="H2999" s="155" t="s">
        <v>4227</v>
      </c>
      <c r="I2999" s="158">
        <v>1</v>
      </c>
      <c r="J2999" s="155" t="s">
        <v>72</v>
      </c>
      <c r="K2999" s="158" t="s">
        <v>55</v>
      </c>
      <c r="L2999" s="190">
        <v>44805</v>
      </c>
      <c r="M2999" s="190">
        <v>44865</v>
      </c>
      <c r="N2999" s="190">
        <v>44856</v>
      </c>
      <c r="O2999" s="190">
        <v>44921</v>
      </c>
      <c r="P2999" s="211" t="s">
        <v>6704</v>
      </c>
      <c r="Q2999" s="157"/>
      <c r="R2999" s="155" t="s">
        <v>6694</v>
      </c>
      <c r="S2999" s="155"/>
      <c r="T2999" s="158" t="s">
        <v>75</v>
      </c>
      <c r="U2999" s="155"/>
      <c r="V2999" s="160"/>
    </row>
    <row r="3000" spans="1:22" s="175" customFormat="1" ht="66" hidden="1" customHeight="1" x14ac:dyDescent="0.25">
      <c r="A3000" s="113" t="s">
        <v>4079</v>
      </c>
      <c r="B3000" s="155" t="s">
        <v>4080</v>
      </c>
      <c r="C3000" s="155" t="s">
        <v>6620</v>
      </c>
      <c r="D3000" s="155" t="s">
        <v>6705</v>
      </c>
      <c r="E3000" s="157" t="s">
        <v>605</v>
      </c>
      <c r="F3000" s="155" t="s">
        <v>1290</v>
      </c>
      <c r="G3000" s="158" t="s">
        <v>75</v>
      </c>
      <c r="H3000" s="155"/>
      <c r="I3000" s="158">
        <v>1</v>
      </c>
      <c r="J3000" s="155" t="s">
        <v>72</v>
      </c>
      <c r="K3000" s="158" t="s">
        <v>55</v>
      </c>
      <c r="L3000" s="190">
        <v>44652</v>
      </c>
      <c r="M3000" s="190">
        <f>EOMONTH(L3000,0)</f>
        <v>44681</v>
      </c>
      <c r="N3000" s="190">
        <v>44688</v>
      </c>
      <c r="O3000" s="190">
        <v>44763</v>
      </c>
      <c r="P3000" s="211" t="s">
        <v>6706</v>
      </c>
      <c r="Q3000" s="157" t="s">
        <v>6707</v>
      </c>
      <c r="R3000" s="155" t="s">
        <v>6708</v>
      </c>
      <c r="S3000" s="155"/>
      <c r="T3000" s="158" t="s">
        <v>110</v>
      </c>
      <c r="U3000" s="155"/>
      <c r="V3000" s="160"/>
    </row>
    <row r="3001" spans="1:22" s="175" customFormat="1" ht="66" hidden="1" customHeight="1" x14ac:dyDescent="0.25">
      <c r="A3001" s="89" t="s">
        <v>4079</v>
      </c>
      <c r="B3001" s="90" t="s">
        <v>4080</v>
      </c>
      <c r="C3001" s="90" t="s">
        <v>6620</v>
      </c>
      <c r="D3001" s="155" t="s">
        <v>6709</v>
      </c>
      <c r="E3001" s="157" t="s">
        <v>605</v>
      </c>
      <c r="F3001" s="155" t="s">
        <v>1290</v>
      </c>
      <c r="G3001" s="158" t="s">
        <v>75</v>
      </c>
      <c r="H3001" s="155"/>
      <c r="I3001" s="158">
        <v>1</v>
      </c>
      <c r="J3001" s="155" t="s">
        <v>72</v>
      </c>
      <c r="K3001" s="158" t="s">
        <v>55</v>
      </c>
      <c r="L3001" s="190">
        <v>44835</v>
      </c>
      <c r="M3001" s="190">
        <v>44926</v>
      </c>
      <c r="N3001" s="190">
        <v>44906</v>
      </c>
      <c r="O3001" s="190">
        <v>44921</v>
      </c>
      <c r="P3001" s="211" t="s">
        <v>6710</v>
      </c>
      <c r="Q3001" s="157"/>
      <c r="R3001" s="155" t="s">
        <v>6711</v>
      </c>
      <c r="S3001" s="155"/>
      <c r="T3001" s="158" t="s">
        <v>110</v>
      </c>
      <c r="U3001" s="155"/>
      <c r="V3001" s="160"/>
    </row>
    <row r="3002" spans="1:22" s="175" customFormat="1" ht="66" hidden="1" customHeight="1" x14ac:dyDescent="0.25">
      <c r="A3002" s="89" t="s">
        <v>4079</v>
      </c>
      <c r="B3002" s="90" t="s">
        <v>4080</v>
      </c>
      <c r="C3002" s="90" t="s">
        <v>6620</v>
      </c>
      <c r="D3002" s="155" t="s">
        <v>6712</v>
      </c>
      <c r="E3002" s="157" t="s">
        <v>605</v>
      </c>
      <c r="F3002" s="155" t="s">
        <v>2780</v>
      </c>
      <c r="G3002" s="158" t="s">
        <v>75</v>
      </c>
      <c r="H3002" s="155"/>
      <c r="I3002" s="158">
        <v>1</v>
      </c>
      <c r="J3002" s="155" t="s">
        <v>72</v>
      </c>
      <c r="K3002" s="158" t="s">
        <v>55</v>
      </c>
      <c r="L3002" s="190">
        <v>44652</v>
      </c>
      <c r="M3002" s="190">
        <v>44742</v>
      </c>
      <c r="N3002" s="190">
        <v>44671</v>
      </c>
      <c r="O3002" s="190">
        <v>44763</v>
      </c>
      <c r="P3002" s="211" t="s">
        <v>6713</v>
      </c>
      <c r="Q3002" s="157"/>
      <c r="R3002" s="155" t="s">
        <v>6714</v>
      </c>
      <c r="S3002" s="155"/>
      <c r="T3002" s="158" t="s">
        <v>75</v>
      </c>
      <c r="U3002" s="90"/>
      <c r="V3002" s="160"/>
    </row>
    <row r="3003" spans="1:22" s="175" customFormat="1" ht="66" hidden="1" customHeight="1" x14ac:dyDescent="0.25">
      <c r="A3003" s="89" t="s">
        <v>4079</v>
      </c>
      <c r="B3003" s="90" t="s">
        <v>4080</v>
      </c>
      <c r="C3003" s="90" t="s">
        <v>6620</v>
      </c>
      <c r="D3003" s="155" t="s">
        <v>6715</v>
      </c>
      <c r="E3003" s="157" t="s">
        <v>605</v>
      </c>
      <c r="F3003" s="155" t="s">
        <v>2780</v>
      </c>
      <c r="G3003" s="158" t="s">
        <v>75</v>
      </c>
      <c r="H3003" s="155"/>
      <c r="I3003" s="158">
        <v>1</v>
      </c>
      <c r="J3003" s="155" t="s">
        <v>72</v>
      </c>
      <c r="K3003" s="158" t="s">
        <v>55</v>
      </c>
      <c r="L3003" s="190">
        <v>44835</v>
      </c>
      <c r="M3003" s="190">
        <v>44926</v>
      </c>
      <c r="N3003" s="190">
        <v>44868</v>
      </c>
      <c r="O3003" s="190">
        <v>44921</v>
      </c>
      <c r="P3003" s="211" t="s">
        <v>6713</v>
      </c>
      <c r="Q3003" s="157"/>
      <c r="R3003" s="155" t="s">
        <v>6716</v>
      </c>
      <c r="S3003" s="155"/>
      <c r="T3003" s="158" t="s">
        <v>75</v>
      </c>
      <c r="U3003" s="155"/>
      <c r="V3003" s="160"/>
    </row>
    <row r="3004" spans="1:22" s="175" customFormat="1" ht="66" hidden="1" customHeight="1" x14ac:dyDescent="0.25">
      <c r="A3004" s="89" t="s">
        <v>4079</v>
      </c>
      <c r="B3004" s="90" t="s">
        <v>4080</v>
      </c>
      <c r="C3004" s="90" t="s">
        <v>6620</v>
      </c>
      <c r="D3004" s="155" t="s">
        <v>6717</v>
      </c>
      <c r="E3004" s="157" t="s">
        <v>605</v>
      </c>
      <c r="F3004" s="155" t="s">
        <v>4272</v>
      </c>
      <c r="G3004" s="158" t="s">
        <v>75</v>
      </c>
      <c r="H3004" s="155"/>
      <c r="I3004" s="158">
        <v>1</v>
      </c>
      <c r="J3004" s="155" t="s">
        <v>72</v>
      </c>
      <c r="K3004" s="158" t="s">
        <v>55</v>
      </c>
      <c r="L3004" s="190">
        <v>44652</v>
      </c>
      <c r="M3004" s="190">
        <v>44742</v>
      </c>
      <c r="N3004" s="190">
        <v>44706</v>
      </c>
      <c r="O3004" s="190">
        <v>44763</v>
      </c>
      <c r="P3004" s="211" t="s">
        <v>6718</v>
      </c>
      <c r="Q3004" s="157" t="s">
        <v>6719</v>
      </c>
      <c r="R3004" s="155" t="s">
        <v>6720</v>
      </c>
      <c r="S3004" s="155"/>
      <c r="T3004" s="158" t="s">
        <v>110</v>
      </c>
      <c r="U3004" s="90"/>
      <c r="V3004" s="160"/>
    </row>
    <row r="3005" spans="1:22" s="175" customFormat="1" ht="66" hidden="1" customHeight="1" x14ac:dyDescent="0.25">
      <c r="A3005" s="113" t="s">
        <v>4079</v>
      </c>
      <c r="B3005" s="155" t="s">
        <v>4080</v>
      </c>
      <c r="C3005" s="155" t="s">
        <v>6620</v>
      </c>
      <c r="D3005" s="155" t="s">
        <v>6721</v>
      </c>
      <c r="E3005" s="157" t="s">
        <v>605</v>
      </c>
      <c r="F3005" s="155" t="s">
        <v>4272</v>
      </c>
      <c r="G3005" s="158" t="s">
        <v>75</v>
      </c>
      <c r="H3005" s="155"/>
      <c r="I3005" s="158">
        <v>1</v>
      </c>
      <c r="J3005" s="155" t="s">
        <v>72</v>
      </c>
      <c r="K3005" s="158" t="s">
        <v>55</v>
      </c>
      <c r="L3005" s="190">
        <v>44835</v>
      </c>
      <c r="M3005" s="190">
        <v>44926</v>
      </c>
      <c r="N3005" s="190">
        <v>44886</v>
      </c>
      <c r="O3005" s="190">
        <v>44921</v>
      </c>
      <c r="P3005" s="211" t="s">
        <v>6722</v>
      </c>
      <c r="Q3005" s="157"/>
      <c r="R3005" s="155" t="s">
        <v>6723</v>
      </c>
      <c r="S3005" s="155"/>
      <c r="T3005" s="158" t="s">
        <v>75</v>
      </c>
      <c r="U3005" s="155"/>
      <c r="V3005" s="160"/>
    </row>
    <row r="3006" spans="1:22" ht="66" hidden="1" customHeight="1" x14ac:dyDescent="0.25">
      <c r="A3006" s="89" t="s">
        <v>4079</v>
      </c>
      <c r="B3006" s="90" t="s">
        <v>4080</v>
      </c>
      <c r="C3006" s="90" t="s">
        <v>6620</v>
      </c>
      <c r="D3006" s="90" t="s">
        <v>6724</v>
      </c>
      <c r="E3006" s="92" t="s">
        <v>605</v>
      </c>
      <c r="F3006" s="90" t="s">
        <v>502</v>
      </c>
      <c r="G3006" s="93" t="s">
        <v>168</v>
      </c>
      <c r="H3006" s="90"/>
      <c r="I3006" s="93">
        <v>1</v>
      </c>
      <c r="J3006" s="90" t="s">
        <v>72</v>
      </c>
      <c r="K3006" s="93" t="s">
        <v>55</v>
      </c>
      <c r="L3006" s="114">
        <v>44682</v>
      </c>
      <c r="M3006" s="114">
        <f>EOMONTH(L3006,0)</f>
        <v>44712</v>
      </c>
      <c r="N3006" s="114">
        <v>44707</v>
      </c>
      <c r="O3006" s="114">
        <v>44763</v>
      </c>
      <c r="P3006" s="174" t="s">
        <v>6725</v>
      </c>
      <c r="Q3006" s="92"/>
      <c r="R3006" s="90" t="s">
        <v>6726</v>
      </c>
      <c r="S3006" s="90"/>
      <c r="T3006" s="93" t="s">
        <v>75</v>
      </c>
      <c r="U3006" s="90"/>
    </row>
    <row r="3007" spans="1:22" ht="66" hidden="1" customHeight="1" x14ac:dyDescent="0.25">
      <c r="A3007" s="89" t="s">
        <v>4079</v>
      </c>
      <c r="B3007" s="90" t="s">
        <v>4080</v>
      </c>
      <c r="C3007" s="90" t="s">
        <v>6620</v>
      </c>
      <c r="D3007" s="90" t="s">
        <v>6727</v>
      </c>
      <c r="E3007" s="92" t="s">
        <v>605</v>
      </c>
      <c r="F3007" s="90" t="s">
        <v>4308</v>
      </c>
      <c r="G3007" s="93" t="s">
        <v>2369</v>
      </c>
      <c r="H3007" s="90"/>
      <c r="I3007" s="93">
        <v>1</v>
      </c>
      <c r="J3007" s="90" t="s">
        <v>72</v>
      </c>
      <c r="K3007" s="93" t="s">
        <v>55</v>
      </c>
      <c r="L3007" s="114">
        <v>44593</v>
      </c>
      <c r="M3007" s="114">
        <v>44651</v>
      </c>
      <c r="N3007" s="114">
        <v>44619</v>
      </c>
      <c r="O3007" s="114">
        <v>44650</v>
      </c>
      <c r="P3007" s="174" t="s">
        <v>6728</v>
      </c>
      <c r="Q3007" s="92"/>
      <c r="R3007" s="90" t="s">
        <v>6729</v>
      </c>
      <c r="S3007" s="90"/>
      <c r="T3007" s="93" t="s">
        <v>75</v>
      </c>
      <c r="U3007" s="90" t="s">
        <v>6730</v>
      </c>
    </row>
    <row r="3008" spans="1:22" s="175" customFormat="1" ht="66" hidden="1" customHeight="1" x14ac:dyDescent="0.25">
      <c r="A3008" s="113" t="s">
        <v>4079</v>
      </c>
      <c r="B3008" s="155" t="s">
        <v>4080</v>
      </c>
      <c r="C3008" s="155" t="s">
        <v>6620</v>
      </c>
      <c r="D3008" s="155" t="s">
        <v>6731</v>
      </c>
      <c r="E3008" s="157" t="s">
        <v>605</v>
      </c>
      <c r="F3008" s="155" t="s">
        <v>4308</v>
      </c>
      <c r="G3008" s="158" t="s">
        <v>2369</v>
      </c>
      <c r="H3008" s="155"/>
      <c r="I3008" s="158">
        <v>1</v>
      </c>
      <c r="J3008" s="155" t="s">
        <v>72</v>
      </c>
      <c r="K3008" s="158" t="s">
        <v>55</v>
      </c>
      <c r="L3008" s="190">
        <v>44713</v>
      </c>
      <c r="M3008" s="190">
        <v>44772</v>
      </c>
      <c r="N3008" s="190">
        <v>44745</v>
      </c>
      <c r="O3008" s="190">
        <v>44763</v>
      </c>
      <c r="P3008" s="211" t="s">
        <v>6732</v>
      </c>
      <c r="Q3008" s="157"/>
      <c r="R3008" s="155" t="s">
        <v>6733</v>
      </c>
      <c r="S3008" s="155"/>
      <c r="T3008" s="158" t="s">
        <v>75</v>
      </c>
      <c r="U3008" s="155"/>
      <c r="V3008" s="160"/>
    </row>
    <row r="3009" spans="1:22" s="175" customFormat="1" ht="66" hidden="1" customHeight="1" x14ac:dyDescent="0.25">
      <c r="A3009" s="113" t="s">
        <v>4079</v>
      </c>
      <c r="B3009" s="155" t="s">
        <v>4080</v>
      </c>
      <c r="C3009" s="155" t="s">
        <v>6620</v>
      </c>
      <c r="D3009" s="155" t="s">
        <v>6734</v>
      </c>
      <c r="E3009" s="157" t="s">
        <v>605</v>
      </c>
      <c r="F3009" s="155" t="s">
        <v>4308</v>
      </c>
      <c r="G3009" s="158" t="s">
        <v>2369</v>
      </c>
      <c r="H3009" s="155"/>
      <c r="I3009" s="158">
        <v>1</v>
      </c>
      <c r="J3009" s="155" t="s">
        <v>72</v>
      </c>
      <c r="K3009" s="158" t="s">
        <v>55</v>
      </c>
      <c r="L3009" s="190">
        <v>44835</v>
      </c>
      <c r="M3009" s="190">
        <v>44895</v>
      </c>
      <c r="N3009" s="190">
        <v>44871</v>
      </c>
      <c r="O3009" s="190">
        <v>44921</v>
      </c>
      <c r="P3009" s="211" t="s">
        <v>6735</v>
      </c>
      <c r="Q3009" s="157"/>
      <c r="R3009" s="155" t="s">
        <v>6736</v>
      </c>
      <c r="S3009" s="155"/>
      <c r="T3009" s="158" t="s">
        <v>75</v>
      </c>
      <c r="U3009" s="155"/>
      <c r="V3009" s="160"/>
    </row>
    <row r="3010" spans="1:22" s="175" customFormat="1" ht="66" hidden="1" customHeight="1" x14ac:dyDescent="0.25">
      <c r="A3010" s="89" t="s">
        <v>4079</v>
      </c>
      <c r="B3010" s="90" t="s">
        <v>4080</v>
      </c>
      <c r="C3010" s="90" t="s">
        <v>6620</v>
      </c>
      <c r="D3010" s="155" t="s">
        <v>6737</v>
      </c>
      <c r="E3010" s="157" t="s">
        <v>605</v>
      </c>
      <c r="F3010" s="155" t="s">
        <v>6738</v>
      </c>
      <c r="G3010" s="158" t="s">
        <v>168</v>
      </c>
      <c r="H3010" s="155"/>
      <c r="I3010" s="158">
        <v>1</v>
      </c>
      <c r="J3010" s="155" t="s">
        <v>72</v>
      </c>
      <c r="K3010" s="158" t="s">
        <v>55</v>
      </c>
      <c r="L3010" s="190">
        <v>44682</v>
      </c>
      <c r="M3010" s="190">
        <f>EOMONTH(L3010,0)</f>
        <v>44712</v>
      </c>
      <c r="N3010" s="190">
        <v>44700</v>
      </c>
      <c r="O3010" s="190">
        <v>44733</v>
      </c>
      <c r="P3010" s="211" t="s">
        <v>6739</v>
      </c>
      <c r="Q3010" s="157"/>
      <c r="R3010" s="155" t="s">
        <v>6740</v>
      </c>
      <c r="S3010" s="155"/>
      <c r="T3010" s="158" t="s">
        <v>75</v>
      </c>
      <c r="U3010" s="90"/>
      <c r="V3010" s="160"/>
    </row>
    <row r="3011" spans="1:22" s="175" customFormat="1" ht="66" hidden="1" customHeight="1" x14ac:dyDescent="0.25">
      <c r="A3011" s="89" t="s">
        <v>662</v>
      </c>
      <c r="B3011" s="90" t="s">
        <v>663</v>
      </c>
      <c r="C3011" s="90" t="s">
        <v>6741</v>
      </c>
      <c r="D3011" s="90" t="s">
        <v>6741</v>
      </c>
      <c r="E3011" s="157" t="s">
        <v>1687</v>
      </c>
      <c r="F3011" s="90" t="s">
        <v>2050</v>
      </c>
      <c r="G3011" s="158" t="s">
        <v>52</v>
      </c>
      <c r="H3011" s="155"/>
      <c r="I3011" s="158">
        <v>1</v>
      </c>
      <c r="J3011" s="155" t="s">
        <v>54</v>
      </c>
      <c r="K3011" s="158" t="s">
        <v>55</v>
      </c>
      <c r="L3011" s="190">
        <v>44539</v>
      </c>
      <c r="M3011" s="190">
        <f>L3011+1</f>
        <v>44540</v>
      </c>
      <c r="N3011" s="190">
        <v>44532</v>
      </c>
      <c r="O3011" s="190">
        <v>44533</v>
      </c>
      <c r="P3011" s="211" t="s">
        <v>6742</v>
      </c>
      <c r="Q3011" s="157"/>
      <c r="R3011" s="155" t="s">
        <v>6743</v>
      </c>
      <c r="S3011" s="155"/>
      <c r="T3011" s="158" t="s">
        <v>75</v>
      </c>
      <c r="U3011" s="155"/>
      <c r="V3011" s="160"/>
    </row>
    <row r="3012" spans="1:22" s="175" customFormat="1" ht="66" hidden="1" customHeight="1" x14ac:dyDescent="0.25">
      <c r="A3012" s="89" t="s">
        <v>662</v>
      </c>
      <c r="B3012" s="90" t="s">
        <v>663</v>
      </c>
      <c r="C3012" s="90" t="s">
        <v>5392</v>
      </c>
      <c r="D3012" s="90" t="s">
        <v>5392</v>
      </c>
      <c r="E3012" s="157" t="s">
        <v>5393</v>
      </c>
      <c r="F3012" s="90" t="s">
        <v>138</v>
      </c>
      <c r="G3012" s="158" t="s">
        <v>52</v>
      </c>
      <c r="H3012" s="155"/>
      <c r="I3012" s="158">
        <v>1</v>
      </c>
      <c r="J3012" s="155" t="s">
        <v>99</v>
      </c>
      <c r="K3012" s="158" t="s">
        <v>63</v>
      </c>
      <c r="L3012" s="190">
        <v>44531</v>
      </c>
      <c r="M3012" s="190">
        <v>44531</v>
      </c>
      <c r="N3012" s="190">
        <v>44531</v>
      </c>
      <c r="O3012" s="190">
        <v>44531</v>
      </c>
      <c r="P3012" s="211" t="s">
        <v>6744</v>
      </c>
      <c r="Q3012" s="157"/>
      <c r="R3012" s="155" t="s">
        <v>6745</v>
      </c>
      <c r="S3012" s="155"/>
      <c r="T3012" s="158" t="s">
        <v>75</v>
      </c>
      <c r="U3012" s="155"/>
      <c r="V3012" s="160"/>
    </row>
    <row r="3013" spans="1:22" s="175" customFormat="1" ht="66" hidden="1" customHeight="1" x14ac:dyDescent="0.25">
      <c r="A3013" s="89" t="s">
        <v>10024</v>
      </c>
      <c r="B3013" s="90" t="s">
        <v>3557</v>
      </c>
      <c r="C3013" s="90" t="s">
        <v>6746</v>
      </c>
      <c r="D3013" s="90" t="s">
        <v>6746</v>
      </c>
      <c r="E3013" s="157" t="s">
        <v>333</v>
      </c>
      <c r="F3013" s="90" t="s">
        <v>6747</v>
      </c>
      <c r="G3013" s="158" t="s">
        <v>52</v>
      </c>
      <c r="H3013" s="155"/>
      <c r="I3013" s="158">
        <v>1</v>
      </c>
      <c r="J3013" s="155" t="s">
        <v>72</v>
      </c>
      <c r="K3013" s="158" t="s">
        <v>55</v>
      </c>
      <c r="L3013" s="190">
        <v>44543</v>
      </c>
      <c r="M3013" s="190">
        <v>44561</v>
      </c>
      <c r="N3013" s="190">
        <v>44550</v>
      </c>
      <c r="O3013" s="190">
        <v>44554</v>
      </c>
      <c r="P3013" s="211" t="s">
        <v>6748</v>
      </c>
      <c r="Q3013" s="157" t="s">
        <v>3608</v>
      </c>
      <c r="R3013" s="155" t="s">
        <v>6749</v>
      </c>
      <c r="S3013" s="155"/>
      <c r="T3013" s="158" t="s">
        <v>75</v>
      </c>
      <c r="U3013" s="155"/>
      <c r="V3013" s="160"/>
    </row>
    <row r="3014" spans="1:22" s="175" customFormat="1" ht="66" hidden="1" customHeight="1" x14ac:dyDescent="0.25">
      <c r="A3014" s="89" t="s">
        <v>10024</v>
      </c>
      <c r="B3014" s="90" t="s">
        <v>3557</v>
      </c>
      <c r="C3014" s="90" t="s">
        <v>6746</v>
      </c>
      <c r="D3014" s="90" t="s">
        <v>6746</v>
      </c>
      <c r="E3014" s="157" t="s">
        <v>333</v>
      </c>
      <c r="F3014" s="90" t="s">
        <v>6750</v>
      </c>
      <c r="G3014" s="158" t="s">
        <v>52</v>
      </c>
      <c r="H3014" s="155"/>
      <c r="I3014" s="158">
        <v>1</v>
      </c>
      <c r="J3014" s="155" t="s">
        <v>72</v>
      </c>
      <c r="K3014" s="158" t="s">
        <v>55</v>
      </c>
      <c r="L3014" s="190">
        <v>44543</v>
      </c>
      <c r="M3014" s="190">
        <v>44561</v>
      </c>
      <c r="N3014" s="190">
        <v>44550</v>
      </c>
      <c r="O3014" s="190">
        <v>44554</v>
      </c>
      <c r="P3014" s="211" t="s">
        <v>6751</v>
      </c>
      <c r="Q3014" s="157" t="s">
        <v>3608</v>
      </c>
      <c r="R3014" s="155" t="s">
        <v>6752</v>
      </c>
      <c r="S3014" s="155"/>
      <c r="T3014" s="158" t="s">
        <v>75</v>
      </c>
      <c r="U3014" s="155"/>
      <c r="V3014" s="160"/>
    </row>
    <row r="3015" spans="1:22" s="175" customFormat="1" ht="66" hidden="1" customHeight="1" x14ac:dyDescent="0.25">
      <c r="A3015" s="89" t="s">
        <v>10024</v>
      </c>
      <c r="B3015" s="90" t="s">
        <v>3557</v>
      </c>
      <c r="C3015" s="90" t="s">
        <v>6746</v>
      </c>
      <c r="D3015" s="90" t="s">
        <v>6746</v>
      </c>
      <c r="E3015" s="157" t="s">
        <v>333</v>
      </c>
      <c r="F3015" s="90" t="s">
        <v>337</v>
      </c>
      <c r="G3015" s="158" t="s">
        <v>52</v>
      </c>
      <c r="H3015" s="155"/>
      <c r="I3015" s="158">
        <v>1</v>
      </c>
      <c r="J3015" s="155" t="s">
        <v>72</v>
      </c>
      <c r="K3015" s="158" t="s">
        <v>55</v>
      </c>
      <c r="L3015" s="190">
        <v>44543</v>
      </c>
      <c r="M3015" s="190">
        <v>44591</v>
      </c>
      <c r="N3015" s="190">
        <v>44553</v>
      </c>
      <c r="O3015" s="190">
        <v>44560</v>
      </c>
      <c r="P3015" s="211" t="s">
        <v>6753</v>
      </c>
      <c r="Q3015" s="157" t="s">
        <v>3608</v>
      </c>
      <c r="R3015" s="155" t="s">
        <v>6754</v>
      </c>
      <c r="S3015" s="155"/>
      <c r="T3015" s="158" t="s">
        <v>75</v>
      </c>
      <c r="U3015" s="155"/>
      <c r="V3015" s="160"/>
    </row>
    <row r="3016" spans="1:22" s="175" customFormat="1" ht="66" hidden="1" customHeight="1" x14ac:dyDescent="0.25">
      <c r="A3016" s="89" t="s">
        <v>10024</v>
      </c>
      <c r="B3016" s="90" t="s">
        <v>3557</v>
      </c>
      <c r="C3016" s="90" t="s">
        <v>6746</v>
      </c>
      <c r="D3016" s="90" t="s">
        <v>6746</v>
      </c>
      <c r="E3016" s="157" t="s">
        <v>333</v>
      </c>
      <c r="F3016" s="90" t="s">
        <v>6467</v>
      </c>
      <c r="G3016" s="158" t="s">
        <v>52</v>
      </c>
      <c r="H3016" s="155"/>
      <c r="I3016" s="158">
        <v>1</v>
      </c>
      <c r="J3016" s="155" t="s">
        <v>72</v>
      </c>
      <c r="K3016" s="158" t="s">
        <v>55</v>
      </c>
      <c r="L3016" s="190">
        <v>44543</v>
      </c>
      <c r="M3016" s="190">
        <v>44561</v>
      </c>
      <c r="N3016" s="190">
        <v>44550</v>
      </c>
      <c r="O3016" s="190">
        <v>44554</v>
      </c>
      <c r="P3016" s="211" t="s">
        <v>6755</v>
      </c>
      <c r="Q3016" s="157" t="s">
        <v>3608</v>
      </c>
      <c r="R3016" s="155" t="s">
        <v>6756</v>
      </c>
      <c r="S3016" s="155"/>
      <c r="T3016" s="158" t="s">
        <v>75</v>
      </c>
      <c r="U3016" s="155"/>
      <c r="V3016" s="160"/>
    </row>
    <row r="3017" spans="1:22" s="175" customFormat="1" ht="66" hidden="1" customHeight="1" x14ac:dyDescent="0.25">
      <c r="A3017" s="89" t="s">
        <v>10024</v>
      </c>
      <c r="B3017" s="90" t="s">
        <v>3557</v>
      </c>
      <c r="C3017" s="90" t="s">
        <v>6746</v>
      </c>
      <c r="D3017" s="90" t="s">
        <v>6746</v>
      </c>
      <c r="E3017" s="157" t="s">
        <v>333</v>
      </c>
      <c r="F3017" s="90" t="s">
        <v>4046</v>
      </c>
      <c r="G3017" s="158" t="s">
        <v>52</v>
      </c>
      <c r="H3017" s="155"/>
      <c r="I3017" s="158">
        <v>1</v>
      </c>
      <c r="J3017" s="155" t="s">
        <v>72</v>
      </c>
      <c r="K3017" s="158" t="s">
        <v>55</v>
      </c>
      <c r="L3017" s="190">
        <v>44543</v>
      </c>
      <c r="M3017" s="190">
        <v>44561</v>
      </c>
      <c r="N3017" s="190">
        <v>44550</v>
      </c>
      <c r="O3017" s="190">
        <v>44554</v>
      </c>
      <c r="P3017" s="211" t="s">
        <v>6757</v>
      </c>
      <c r="Q3017" s="157" t="s">
        <v>3608</v>
      </c>
      <c r="R3017" s="155" t="s">
        <v>6756</v>
      </c>
      <c r="S3017" s="155"/>
      <c r="T3017" s="158" t="s">
        <v>75</v>
      </c>
      <c r="U3017" s="155"/>
      <c r="V3017" s="160"/>
    </row>
    <row r="3018" spans="1:22" s="175" customFormat="1" ht="66" hidden="1" customHeight="1" x14ac:dyDescent="0.25">
      <c r="A3018" s="113" t="s">
        <v>4357</v>
      </c>
      <c r="B3018" s="90" t="s">
        <v>9998</v>
      </c>
      <c r="C3018" s="90" t="s">
        <v>5728</v>
      </c>
      <c r="D3018" s="90" t="s">
        <v>5785</v>
      </c>
      <c r="E3018" s="92" t="s">
        <v>4834</v>
      </c>
      <c r="F3018" s="90" t="s">
        <v>2382</v>
      </c>
      <c r="G3018" s="158" t="s">
        <v>52</v>
      </c>
      <c r="H3018" s="155"/>
      <c r="I3018" s="158">
        <v>1</v>
      </c>
      <c r="J3018" s="90" t="s">
        <v>62</v>
      </c>
      <c r="K3018" s="158" t="s">
        <v>63</v>
      </c>
      <c r="L3018" s="114">
        <v>44532</v>
      </c>
      <c r="M3018" s="114">
        <v>44532</v>
      </c>
      <c r="N3018" s="114">
        <v>44532</v>
      </c>
      <c r="O3018" s="190">
        <v>44533</v>
      </c>
      <c r="P3018" s="211" t="s">
        <v>6758</v>
      </c>
      <c r="Q3018" s="157"/>
      <c r="R3018" s="155" t="s">
        <v>1173</v>
      </c>
      <c r="S3018" s="155"/>
      <c r="T3018" s="159" t="s">
        <v>66</v>
      </c>
      <c r="U3018" s="90"/>
      <c r="V3018" s="160"/>
    </row>
    <row r="3019" spans="1:22" s="175" customFormat="1" ht="66" hidden="1" customHeight="1" x14ac:dyDescent="0.25">
      <c r="A3019" s="89" t="s">
        <v>10044</v>
      </c>
      <c r="B3019" s="90" t="s">
        <v>6759</v>
      </c>
      <c r="C3019" s="90" t="s">
        <v>59</v>
      </c>
      <c r="D3019" s="90" t="s">
        <v>59</v>
      </c>
      <c r="E3019" s="92" t="s">
        <v>211</v>
      </c>
      <c r="F3019" s="90" t="s">
        <v>51</v>
      </c>
      <c r="G3019" s="158" t="s">
        <v>52</v>
      </c>
      <c r="H3019" s="155"/>
      <c r="I3019" s="158">
        <v>1</v>
      </c>
      <c r="J3019" s="90" t="s">
        <v>62</v>
      </c>
      <c r="K3019" s="158" t="s">
        <v>63</v>
      </c>
      <c r="L3019" s="114">
        <v>44534</v>
      </c>
      <c r="M3019" s="114">
        <v>44534</v>
      </c>
      <c r="N3019" s="114">
        <v>44534</v>
      </c>
      <c r="O3019" s="114">
        <v>44534</v>
      </c>
      <c r="P3019" s="211" t="s">
        <v>6760</v>
      </c>
      <c r="Q3019" s="157"/>
      <c r="R3019" s="155" t="s">
        <v>6563</v>
      </c>
      <c r="S3019" s="155"/>
      <c r="T3019" s="159" t="s">
        <v>66</v>
      </c>
      <c r="U3019" s="90"/>
      <c r="V3019" s="160"/>
    </row>
    <row r="3020" spans="1:22" s="175" customFormat="1" ht="66" hidden="1" customHeight="1" x14ac:dyDescent="0.25">
      <c r="A3020" s="89" t="s">
        <v>3140</v>
      </c>
      <c r="B3020" s="90" t="s">
        <v>3141</v>
      </c>
      <c r="C3020" s="90" t="s">
        <v>6761</v>
      </c>
      <c r="D3020" s="90" t="s">
        <v>6761</v>
      </c>
      <c r="E3020" s="157" t="s">
        <v>6762</v>
      </c>
      <c r="F3020" s="90" t="s">
        <v>51</v>
      </c>
      <c r="G3020" s="158" t="s">
        <v>52</v>
      </c>
      <c r="H3020" s="155"/>
      <c r="I3020" s="158">
        <v>1</v>
      </c>
      <c r="J3020" s="155" t="s">
        <v>54</v>
      </c>
      <c r="K3020" s="158" t="s">
        <v>55</v>
      </c>
      <c r="L3020" s="190">
        <v>44566</v>
      </c>
      <c r="M3020" s="190">
        <f>L3020+10</f>
        <v>44576</v>
      </c>
      <c r="N3020" s="190">
        <v>44567</v>
      </c>
      <c r="O3020" s="190">
        <v>44568</v>
      </c>
      <c r="P3020" s="211" t="s">
        <v>6763</v>
      </c>
      <c r="Q3020" s="157"/>
      <c r="R3020" s="155" t="s">
        <v>6764</v>
      </c>
      <c r="S3020" s="155"/>
      <c r="T3020" s="158" t="s">
        <v>66</v>
      </c>
      <c r="U3020" s="155"/>
      <c r="V3020" s="160"/>
    </row>
    <row r="3021" spans="1:22" s="175" customFormat="1" ht="66" hidden="1" customHeight="1" x14ac:dyDescent="0.25">
      <c r="A3021" s="89" t="s">
        <v>3140</v>
      </c>
      <c r="B3021" s="90" t="s">
        <v>3141</v>
      </c>
      <c r="C3021" s="90" t="s">
        <v>6765</v>
      </c>
      <c r="D3021" s="90" t="s">
        <v>6765</v>
      </c>
      <c r="E3021" s="157" t="s">
        <v>6766</v>
      </c>
      <c r="F3021" s="90" t="s">
        <v>1503</v>
      </c>
      <c r="G3021" s="158" t="s">
        <v>52</v>
      </c>
      <c r="H3021" s="155"/>
      <c r="I3021" s="158">
        <v>1</v>
      </c>
      <c r="J3021" s="155" t="s">
        <v>54</v>
      </c>
      <c r="K3021" s="158" t="s">
        <v>55</v>
      </c>
      <c r="L3021" s="190">
        <v>44567</v>
      </c>
      <c r="M3021" s="190">
        <f>L3021+15</f>
        <v>44582</v>
      </c>
      <c r="N3021" s="190">
        <v>44572</v>
      </c>
      <c r="O3021" s="190">
        <v>44573</v>
      </c>
      <c r="P3021" s="211" t="s">
        <v>6767</v>
      </c>
      <c r="Q3021" s="157"/>
      <c r="R3021" s="155" t="s">
        <v>6474</v>
      </c>
      <c r="S3021" s="155"/>
      <c r="T3021" s="158" t="s">
        <v>75</v>
      </c>
      <c r="U3021" s="155"/>
      <c r="V3021" s="160"/>
    </row>
    <row r="3022" spans="1:22" s="175" customFormat="1" ht="66" hidden="1" customHeight="1" x14ac:dyDescent="0.25">
      <c r="A3022" s="89" t="s">
        <v>2757</v>
      </c>
      <c r="B3022" s="90" t="s">
        <v>2758</v>
      </c>
      <c r="C3022" s="90" t="s">
        <v>6768</v>
      </c>
      <c r="D3022" s="90" t="s">
        <v>6768</v>
      </c>
      <c r="E3022" s="157" t="s">
        <v>6769</v>
      </c>
      <c r="F3022" s="90" t="s">
        <v>1503</v>
      </c>
      <c r="G3022" s="158" t="s">
        <v>52</v>
      </c>
      <c r="H3022" s="155"/>
      <c r="I3022" s="158">
        <v>1</v>
      </c>
      <c r="J3022" s="155" t="s">
        <v>54</v>
      </c>
      <c r="K3022" s="158" t="s">
        <v>55</v>
      </c>
      <c r="L3022" s="190">
        <v>44531</v>
      </c>
      <c r="M3022" s="190">
        <v>44538</v>
      </c>
      <c r="N3022" s="190">
        <v>44556</v>
      </c>
      <c r="O3022" s="190">
        <v>44561</v>
      </c>
      <c r="P3022" s="211" t="s">
        <v>6770</v>
      </c>
      <c r="Q3022" s="157"/>
      <c r="R3022" s="155" t="s">
        <v>6771</v>
      </c>
      <c r="S3022" s="155"/>
      <c r="T3022" s="158" t="s">
        <v>66</v>
      </c>
      <c r="U3022" s="155"/>
      <c r="V3022" s="160"/>
    </row>
    <row r="3023" spans="1:22" s="175" customFormat="1" ht="66" hidden="1" customHeight="1" x14ac:dyDescent="0.25">
      <c r="A3023" s="89" t="s">
        <v>1361</v>
      </c>
      <c r="B3023" s="155" t="s">
        <v>681</v>
      </c>
      <c r="C3023" s="90" t="s">
        <v>6772</v>
      </c>
      <c r="D3023" s="90" t="s">
        <v>6772</v>
      </c>
      <c r="E3023" s="157" t="s">
        <v>6773</v>
      </c>
      <c r="F3023" s="90" t="s">
        <v>401</v>
      </c>
      <c r="G3023" s="158" t="s">
        <v>52</v>
      </c>
      <c r="H3023" s="155"/>
      <c r="I3023" s="158">
        <v>1</v>
      </c>
      <c r="J3023" s="155" t="s">
        <v>54</v>
      </c>
      <c r="K3023" s="158" t="s">
        <v>55</v>
      </c>
      <c r="L3023" s="190">
        <v>44536</v>
      </c>
      <c r="M3023" s="190">
        <v>44536</v>
      </c>
      <c r="N3023" s="190">
        <v>44536</v>
      </c>
      <c r="O3023" s="190">
        <v>44540</v>
      </c>
      <c r="P3023" s="211" t="s">
        <v>6774</v>
      </c>
      <c r="Q3023" s="157"/>
      <c r="R3023" s="155" t="s">
        <v>4691</v>
      </c>
      <c r="S3023" s="155"/>
      <c r="T3023" s="158" t="s">
        <v>75</v>
      </c>
      <c r="U3023" s="155"/>
      <c r="V3023" s="160"/>
    </row>
    <row r="3024" spans="1:22" s="222" customFormat="1" ht="66" hidden="1" customHeight="1" x14ac:dyDescent="0.25">
      <c r="A3024" s="216" t="s">
        <v>10024</v>
      </c>
      <c r="B3024" s="217" t="s">
        <v>3557</v>
      </c>
      <c r="C3024" s="217" t="s">
        <v>6775</v>
      </c>
      <c r="D3024" s="217" t="s">
        <v>6775</v>
      </c>
      <c r="E3024" s="218" t="s">
        <v>6776</v>
      </c>
      <c r="F3024" s="217" t="s">
        <v>6777</v>
      </c>
      <c r="G3024" s="219" t="s">
        <v>52</v>
      </c>
      <c r="H3024" s="217"/>
      <c r="I3024" s="219">
        <v>1</v>
      </c>
      <c r="J3024" s="217" t="s">
        <v>54</v>
      </c>
      <c r="K3024" s="219" t="s">
        <v>55</v>
      </c>
      <c r="L3024" s="212">
        <v>44550</v>
      </c>
      <c r="M3024" s="212">
        <v>44591</v>
      </c>
      <c r="N3024" s="212">
        <v>44560</v>
      </c>
      <c r="O3024" s="212">
        <v>44561</v>
      </c>
      <c r="P3024" s="220" t="s">
        <v>6778</v>
      </c>
      <c r="Q3024" s="218"/>
      <c r="R3024" s="217" t="s">
        <v>6779</v>
      </c>
      <c r="S3024" s="217"/>
      <c r="T3024" s="219" t="s">
        <v>75</v>
      </c>
      <c r="U3024" s="217" t="s">
        <v>6780</v>
      </c>
      <c r="V3024" s="221"/>
    </row>
    <row r="3025" spans="1:23" s="175" customFormat="1" ht="66" hidden="1" customHeight="1" x14ac:dyDescent="0.25">
      <c r="A3025" s="89" t="s">
        <v>5076</v>
      </c>
      <c r="B3025" s="90" t="s">
        <v>10045</v>
      </c>
      <c r="C3025" s="90" t="s">
        <v>6781</v>
      </c>
      <c r="D3025" s="90" t="s">
        <v>6781</v>
      </c>
      <c r="E3025" s="157" t="s">
        <v>6782</v>
      </c>
      <c r="F3025" s="90" t="s">
        <v>5163</v>
      </c>
      <c r="G3025" s="158" t="s">
        <v>52</v>
      </c>
      <c r="H3025" s="155"/>
      <c r="I3025" s="158">
        <v>1</v>
      </c>
      <c r="J3025" s="155" t="s">
        <v>54</v>
      </c>
      <c r="K3025" s="158" t="s">
        <v>55</v>
      </c>
      <c r="L3025" s="256">
        <v>44555</v>
      </c>
      <c r="M3025" s="256">
        <f>L3025+2</f>
        <v>44557</v>
      </c>
      <c r="N3025" s="190">
        <v>44554</v>
      </c>
      <c r="O3025" s="190">
        <v>44554</v>
      </c>
      <c r="P3025" s="211" t="s">
        <v>6783</v>
      </c>
      <c r="Q3025" s="157"/>
      <c r="R3025" s="155" t="s">
        <v>853</v>
      </c>
      <c r="S3025" s="155"/>
      <c r="T3025" s="158" t="s">
        <v>66</v>
      </c>
      <c r="U3025" s="155"/>
      <c r="V3025" s="160"/>
    </row>
    <row r="3026" spans="1:23" s="175" customFormat="1" ht="66" hidden="1" customHeight="1" x14ac:dyDescent="0.25">
      <c r="A3026" s="89" t="s">
        <v>582</v>
      </c>
      <c r="B3026" s="90" t="s">
        <v>9997</v>
      </c>
      <c r="C3026" s="90" t="s">
        <v>6784</v>
      </c>
      <c r="D3026" s="90" t="s">
        <v>6784</v>
      </c>
      <c r="E3026" s="157" t="s">
        <v>2475</v>
      </c>
      <c r="F3026" s="90" t="s">
        <v>502</v>
      </c>
      <c r="G3026" s="158" t="s">
        <v>52</v>
      </c>
      <c r="H3026" s="155"/>
      <c r="I3026" s="158">
        <v>1</v>
      </c>
      <c r="J3026" s="155" t="s">
        <v>72</v>
      </c>
      <c r="K3026" s="158" t="s">
        <v>55</v>
      </c>
      <c r="L3026" s="256">
        <v>44569</v>
      </c>
      <c r="M3026" s="256">
        <v>44592</v>
      </c>
      <c r="N3026" s="190">
        <v>44568</v>
      </c>
      <c r="O3026" s="190">
        <v>44571</v>
      </c>
      <c r="P3026" s="211" t="s">
        <v>6785</v>
      </c>
      <c r="Q3026" s="157"/>
      <c r="R3026" s="155" t="s">
        <v>6786</v>
      </c>
      <c r="S3026" s="155"/>
      <c r="T3026" s="158" t="s">
        <v>66</v>
      </c>
      <c r="U3026" s="155"/>
      <c r="V3026" s="160"/>
    </row>
    <row r="3027" spans="1:23" s="175" customFormat="1" ht="66" hidden="1" customHeight="1" x14ac:dyDescent="0.25">
      <c r="A3027" s="89" t="s">
        <v>1361</v>
      </c>
      <c r="B3027" s="155" t="s">
        <v>681</v>
      </c>
      <c r="C3027" s="90" t="s">
        <v>6772</v>
      </c>
      <c r="D3027" s="90" t="s">
        <v>6772</v>
      </c>
      <c r="E3027" s="157" t="s">
        <v>6773</v>
      </c>
      <c r="F3027" s="90" t="s">
        <v>401</v>
      </c>
      <c r="G3027" s="158" t="s">
        <v>52</v>
      </c>
      <c r="H3027" s="155"/>
      <c r="I3027" s="158">
        <v>1</v>
      </c>
      <c r="J3027" s="155" t="s">
        <v>54</v>
      </c>
      <c r="K3027" s="158" t="s">
        <v>55</v>
      </c>
      <c r="L3027" s="190">
        <v>44540</v>
      </c>
      <c r="M3027" s="190">
        <v>44540</v>
      </c>
      <c r="N3027" s="190">
        <v>44540</v>
      </c>
      <c r="O3027" s="190">
        <v>44540</v>
      </c>
      <c r="P3027" s="211" t="s">
        <v>6787</v>
      </c>
      <c r="Q3027" s="157"/>
      <c r="R3027" s="155" t="s">
        <v>6788</v>
      </c>
      <c r="S3027" s="155"/>
      <c r="T3027" s="158" t="s">
        <v>75</v>
      </c>
      <c r="U3027" s="155"/>
      <c r="V3027" s="160"/>
    </row>
    <row r="3028" spans="1:23" s="175" customFormat="1" ht="66" hidden="1" customHeight="1" x14ac:dyDescent="0.25">
      <c r="A3028" s="89" t="s">
        <v>4357</v>
      </c>
      <c r="B3028" s="90" t="s">
        <v>9998</v>
      </c>
      <c r="C3028" s="90" t="s">
        <v>6789</v>
      </c>
      <c r="D3028" s="90" t="s">
        <v>6789</v>
      </c>
      <c r="E3028" s="157" t="s">
        <v>6790</v>
      </c>
      <c r="F3028" s="90" t="s">
        <v>4796</v>
      </c>
      <c r="G3028" s="158" t="s">
        <v>52</v>
      </c>
      <c r="H3028" s="155"/>
      <c r="I3028" s="158">
        <v>1</v>
      </c>
      <c r="J3028" s="155" t="s">
        <v>54</v>
      </c>
      <c r="K3028" s="158" t="s">
        <v>55</v>
      </c>
      <c r="L3028" s="256">
        <v>44548</v>
      </c>
      <c r="M3028" s="256">
        <v>44549</v>
      </c>
      <c r="N3028" s="190">
        <v>44548</v>
      </c>
      <c r="O3028" s="190">
        <v>44550</v>
      </c>
      <c r="P3028" s="211" t="s">
        <v>6791</v>
      </c>
      <c r="Q3028" s="157"/>
      <c r="R3028" s="155" t="s">
        <v>5820</v>
      </c>
      <c r="S3028" s="155"/>
      <c r="T3028" s="158" t="s">
        <v>66</v>
      </c>
      <c r="U3028" s="155"/>
      <c r="V3028" s="160"/>
    </row>
    <row r="3029" spans="1:23" s="175" customFormat="1" ht="66" hidden="1" customHeight="1" x14ac:dyDescent="0.25">
      <c r="A3029" s="89" t="s">
        <v>6792</v>
      </c>
      <c r="B3029" s="90" t="s">
        <v>2758</v>
      </c>
      <c r="C3029" s="90" t="s">
        <v>6793</v>
      </c>
      <c r="D3029" s="90" t="s">
        <v>6793</v>
      </c>
      <c r="E3029" s="157" t="s">
        <v>6794</v>
      </c>
      <c r="F3029" s="155" t="s">
        <v>6795</v>
      </c>
      <c r="G3029" s="158" t="s">
        <v>52</v>
      </c>
      <c r="H3029" s="155"/>
      <c r="I3029" s="158">
        <v>1</v>
      </c>
      <c r="J3029" s="155" t="s">
        <v>54</v>
      </c>
      <c r="K3029" s="158" t="s">
        <v>55</v>
      </c>
      <c r="L3029" s="256">
        <v>44573</v>
      </c>
      <c r="M3029" s="256">
        <v>44573</v>
      </c>
      <c r="N3029" s="190">
        <v>44558</v>
      </c>
      <c r="O3029" s="190">
        <v>44558</v>
      </c>
      <c r="P3029" s="211" t="s">
        <v>6796</v>
      </c>
      <c r="Q3029" s="157"/>
      <c r="R3029" s="155" t="s">
        <v>3138</v>
      </c>
      <c r="S3029" s="155"/>
      <c r="T3029" s="158" t="s">
        <v>75</v>
      </c>
      <c r="U3029" s="155"/>
      <c r="V3029" s="160"/>
    </row>
    <row r="3030" spans="1:23" s="175" customFormat="1" ht="66" hidden="1" customHeight="1" x14ac:dyDescent="0.25">
      <c r="A3030" s="89" t="s">
        <v>4079</v>
      </c>
      <c r="B3030" s="90" t="s">
        <v>4080</v>
      </c>
      <c r="C3030" s="90" t="s">
        <v>4081</v>
      </c>
      <c r="D3030" s="90" t="s">
        <v>4154</v>
      </c>
      <c r="E3030" s="157" t="s">
        <v>4834</v>
      </c>
      <c r="F3030" s="90" t="s">
        <v>6797</v>
      </c>
      <c r="G3030" s="158" t="s">
        <v>52</v>
      </c>
      <c r="H3030" s="155"/>
      <c r="I3030" s="158">
        <v>1</v>
      </c>
      <c r="J3030" s="155" t="s">
        <v>62</v>
      </c>
      <c r="K3030" s="158" t="s">
        <v>63</v>
      </c>
      <c r="L3030" s="256">
        <v>44541</v>
      </c>
      <c r="M3030" s="256">
        <v>44541</v>
      </c>
      <c r="N3030" s="252">
        <v>44541</v>
      </c>
      <c r="O3030" s="190">
        <v>44543</v>
      </c>
      <c r="P3030" s="211" t="s">
        <v>6798</v>
      </c>
      <c r="Q3030" s="157"/>
      <c r="R3030" s="155" t="s">
        <v>6799</v>
      </c>
      <c r="S3030" s="155"/>
      <c r="T3030" s="158" t="s">
        <v>75</v>
      </c>
      <c r="U3030" s="155"/>
      <c r="V3030" s="160"/>
    </row>
    <row r="3031" spans="1:23" s="175" customFormat="1" ht="66" hidden="1" customHeight="1" x14ac:dyDescent="0.25">
      <c r="A3031" s="89" t="s">
        <v>10044</v>
      </c>
      <c r="B3031" s="90" t="s">
        <v>6800</v>
      </c>
      <c r="C3031" s="90" t="s">
        <v>6801</v>
      </c>
      <c r="D3031" s="90" t="s">
        <v>6801</v>
      </c>
      <c r="E3031" s="157" t="s">
        <v>167</v>
      </c>
      <c r="F3031" s="90" t="s">
        <v>51</v>
      </c>
      <c r="G3031" s="158" t="s">
        <v>52</v>
      </c>
      <c r="H3031" s="155"/>
      <c r="I3031" s="158">
        <v>1</v>
      </c>
      <c r="J3031" s="155" t="s">
        <v>72</v>
      </c>
      <c r="K3031" s="158" t="s">
        <v>55</v>
      </c>
      <c r="L3031" s="256">
        <v>44557</v>
      </c>
      <c r="M3031" s="256">
        <v>44558</v>
      </c>
      <c r="N3031" s="252">
        <v>44557</v>
      </c>
      <c r="O3031" s="190">
        <v>44558</v>
      </c>
      <c r="P3031" s="211" t="s">
        <v>6802</v>
      </c>
      <c r="Q3031" s="157"/>
      <c r="R3031" s="155" t="s">
        <v>853</v>
      </c>
      <c r="S3031" s="155"/>
      <c r="T3031" s="158" t="s">
        <v>66</v>
      </c>
      <c r="U3031" s="155"/>
      <c r="V3031" s="160"/>
    </row>
    <row r="3032" spans="1:23" s="175" customFormat="1" ht="91.5" hidden="1" customHeight="1" x14ac:dyDescent="0.25">
      <c r="A3032" s="89" t="s">
        <v>3418</v>
      </c>
      <c r="B3032" s="90" t="s">
        <v>3214</v>
      </c>
      <c r="C3032" s="90" t="s">
        <v>6803</v>
      </c>
      <c r="D3032" s="90" t="s">
        <v>6803</v>
      </c>
      <c r="E3032" s="157" t="s">
        <v>6804</v>
      </c>
      <c r="F3032" s="90" t="s">
        <v>51</v>
      </c>
      <c r="G3032" s="158" t="s">
        <v>52</v>
      </c>
      <c r="H3032" s="155"/>
      <c r="I3032" s="158">
        <v>1</v>
      </c>
      <c r="J3032" s="155" t="s">
        <v>54</v>
      </c>
      <c r="K3032" s="93" t="s">
        <v>55</v>
      </c>
      <c r="L3032" s="256">
        <v>44547</v>
      </c>
      <c r="M3032" s="256">
        <v>44547</v>
      </c>
      <c r="N3032" s="252">
        <v>44547</v>
      </c>
      <c r="O3032" s="190">
        <v>44550</v>
      </c>
      <c r="P3032" s="211" t="s">
        <v>6805</v>
      </c>
      <c r="Q3032" s="157"/>
      <c r="R3032" s="155" t="s">
        <v>6806</v>
      </c>
      <c r="S3032" s="155"/>
      <c r="T3032" s="158"/>
      <c r="U3032" s="155" t="s">
        <v>58</v>
      </c>
      <c r="V3032" s="160"/>
    </row>
    <row r="3033" spans="1:23" s="175" customFormat="1" ht="66" hidden="1" customHeight="1" x14ac:dyDescent="0.25">
      <c r="A3033" s="89" t="s">
        <v>6807</v>
      </c>
      <c r="B3033" s="90" t="s">
        <v>10046</v>
      </c>
      <c r="C3033" s="90" t="s">
        <v>6808</v>
      </c>
      <c r="D3033" s="90" t="s">
        <v>6809</v>
      </c>
      <c r="E3033" s="157" t="s">
        <v>6810</v>
      </c>
      <c r="F3033" s="90" t="s">
        <v>401</v>
      </c>
      <c r="G3033" s="158" t="s">
        <v>703</v>
      </c>
      <c r="H3033" s="155"/>
      <c r="I3033" s="158">
        <v>1</v>
      </c>
      <c r="J3033" s="155" t="s">
        <v>54</v>
      </c>
      <c r="K3033" s="158" t="s">
        <v>55</v>
      </c>
      <c r="L3033" s="256">
        <v>44531</v>
      </c>
      <c r="M3033" s="256">
        <f>EOMONTH(L3033,0)</f>
        <v>44561</v>
      </c>
      <c r="N3033" s="252">
        <f>EOMONTH(M3033,0)</f>
        <v>44561</v>
      </c>
      <c r="O3033" s="252">
        <f>EOMONTH(N3033,0)</f>
        <v>44561</v>
      </c>
      <c r="P3033" s="211" t="s">
        <v>6811</v>
      </c>
      <c r="Q3033" s="157"/>
      <c r="R3033" s="155" t="s">
        <v>6812</v>
      </c>
      <c r="S3033" s="155"/>
      <c r="T3033" s="158" t="s">
        <v>75</v>
      </c>
      <c r="U3033" s="155"/>
      <c r="V3033" s="160"/>
    </row>
    <row r="3034" spans="1:23" s="175" customFormat="1" ht="66" hidden="1" customHeight="1" x14ac:dyDescent="0.25">
      <c r="A3034" s="89" t="s">
        <v>6807</v>
      </c>
      <c r="B3034" s="90" t="s">
        <v>10046</v>
      </c>
      <c r="C3034" s="90" t="s">
        <v>6808</v>
      </c>
      <c r="D3034" s="90" t="s">
        <v>6813</v>
      </c>
      <c r="E3034" s="157" t="s">
        <v>6810</v>
      </c>
      <c r="F3034" s="90" t="s">
        <v>401</v>
      </c>
      <c r="G3034" s="158" t="s">
        <v>703</v>
      </c>
      <c r="H3034" s="155"/>
      <c r="I3034" s="158">
        <v>1</v>
      </c>
      <c r="J3034" s="155" t="s">
        <v>54</v>
      </c>
      <c r="K3034" s="158" t="s">
        <v>55</v>
      </c>
      <c r="L3034" s="256">
        <v>44562</v>
      </c>
      <c r="M3034" s="256">
        <f>EOMONTH(L3034,0)</f>
        <v>44592</v>
      </c>
      <c r="N3034" s="252">
        <v>44587</v>
      </c>
      <c r="O3034" s="190">
        <v>44588</v>
      </c>
      <c r="P3034" s="211" t="s">
        <v>6814</v>
      </c>
      <c r="Q3034" s="157"/>
      <c r="R3034" s="155" t="s">
        <v>6812</v>
      </c>
      <c r="S3034" s="155"/>
      <c r="T3034" s="158" t="s">
        <v>75</v>
      </c>
      <c r="U3034" s="155"/>
      <c r="V3034" s="160"/>
    </row>
    <row r="3035" spans="1:23" s="175" customFormat="1" ht="66" hidden="1" customHeight="1" x14ac:dyDescent="0.25">
      <c r="A3035" s="89" t="s">
        <v>6807</v>
      </c>
      <c r="B3035" s="90" t="s">
        <v>10046</v>
      </c>
      <c r="C3035" s="90" t="s">
        <v>6808</v>
      </c>
      <c r="D3035" s="90" t="s">
        <v>6815</v>
      </c>
      <c r="E3035" s="157" t="s">
        <v>6810</v>
      </c>
      <c r="F3035" s="90" t="s">
        <v>401</v>
      </c>
      <c r="G3035" s="158" t="s">
        <v>703</v>
      </c>
      <c r="H3035" s="155"/>
      <c r="I3035" s="158">
        <v>1</v>
      </c>
      <c r="J3035" s="155" t="s">
        <v>54</v>
      </c>
      <c r="K3035" s="158" t="s">
        <v>55</v>
      </c>
      <c r="L3035" s="256">
        <v>44593</v>
      </c>
      <c r="M3035" s="256">
        <f>EOMONTH(L3035,0)</f>
        <v>44620</v>
      </c>
      <c r="N3035" s="252">
        <f>EOMONTH(M3035,0)</f>
        <v>44620</v>
      </c>
      <c r="O3035" s="190">
        <v>44628</v>
      </c>
      <c r="P3035" s="211" t="s">
        <v>6816</v>
      </c>
      <c r="Q3035" s="157"/>
      <c r="R3035" s="155" t="s">
        <v>6817</v>
      </c>
      <c r="S3035" s="155"/>
      <c r="T3035" s="158" t="s">
        <v>75</v>
      </c>
      <c r="U3035" s="155"/>
      <c r="V3035" s="160"/>
    </row>
    <row r="3036" spans="1:23" s="175" customFormat="1" ht="66" hidden="1" customHeight="1" x14ac:dyDescent="0.25">
      <c r="A3036" s="89" t="s">
        <v>6807</v>
      </c>
      <c r="B3036" s="90" t="s">
        <v>10046</v>
      </c>
      <c r="C3036" s="90" t="s">
        <v>6808</v>
      </c>
      <c r="D3036" s="90" t="s">
        <v>6818</v>
      </c>
      <c r="E3036" s="157" t="s">
        <v>6810</v>
      </c>
      <c r="F3036" s="90" t="s">
        <v>401</v>
      </c>
      <c r="G3036" s="158" t="s">
        <v>703</v>
      </c>
      <c r="H3036" s="155"/>
      <c r="I3036" s="158">
        <v>1</v>
      </c>
      <c r="J3036" s="155" t="s">
        <v>54</v>
      </c>
      <c r="K3036" s="158" t="s">
        <v>55</v>
      </c>
      <c r="L3036" s="256">
        <v>44621</v>
      </c>
      <c r="M3036" s="256">
        <f>EOMONTH(L3036,0)</f>
        <v>44651</v>
      </c>
      <c r="N3036" s="252">
        <v>44651</v>
      </c>
      <c r="O3036" s="190">
        <v>44651</v>
      </c>
      <c r="P3036" s="211" t="s">
        <v>6819</v>
      </c>
      <c r="Q3036" s="157"/>
      <c r="R3036" s="155" t="s">
        <v>6820</v>
      </c>
      <c r="S3036" s="155"/>
      <c r="T3036" s="158" t="s">
        <v>110</v>
      </c>
      <c r="U3036" s="155" t="s">
        <v>6821</v>
      </c>
      <c r="V3036" s="160"/>
    </row>
    <row r="3037" spans="1:23" s="175" customFormat="1" ht="66" hidden="1" customHeight="1" x14ac:dyDescent="0.25">
      <c r="A3037" s="89" t="s">
        <v>1361</v>
      </c>
      <c r="B3037" s="155" t="s">
        <v>681</v>
      </c>
      <c r="C3037" s="155" t="s">
        <v>6772</v>
      </c>
      <c r="D3037" s="155" t="s">
        <v>6772</v>
      </c>
      <c r="E3037" s="157" t="s">
        <v>6773</v>
      </c>
      <c r="F3037" s="90" t="s">
        <v>401</v>
      </c>
      <c r="G3037" s="158" t="s">
        <v>52</v>
      </c>
      <c r="H3037" s="155"/>
      <c r="I3037" s="158">
        <v>1</v>
      </c>
      <c r="J3037" s="155" t="s">
        <v>54</v>
      </c>
      <c r="K3037" s="158" t="s">
        <v>55</v>
      </c>
      <c r="L3037" s="190">
        <v>44552</v>
      </c>
      <c r="M3037" s="190">
        <v>44552</v>
      </c>
      <c r="N3037" s="190">
        <v>44552</v>
      </c>
      <c r="O3037" s="190">
        <v>44552</v>
      </c>
      <c r="P3037" s="211" t="s">
        <v>6822</v>
      </c>
      <c r="Q3037" s="157"/>
      <c r="R3037" s="155" t="s">
        <v>1469</v>
      </c>
      <c r="S3037" s="155"/>
      <c r="T3037" s="158" t="s">
        <v>66</v>
      </c>
      <c r="U3037" s="155" t="s">
        <v>6823</v>
      </c>
      <c r="V3037" s="160"/>
      <c r="W3037" s="175" t="s">
        <v>10034</v>
      </c>
    </row>
    <row r="3038" spans="1:23" ht="66" hidden="1" customHeight="1" x14ac:dyDescent="0.25">
      <c r="A3038" s="89" t="s">
        <v>6824</v>
      </c>
      <c r="B3038" s="90" t="s">
        <v>6825</v>
      </c>
      <c r="C3038" s="90" t="s">
        <v>6826</v>
      </c>
      <c r="D3038" s="155" t="s">
        <v>6827</v>
      </c>
      <c r="E3038" s="157" t="s">
        <v>605</v>
      </c>
      <c r="F3038" s="155" t="s">
        <v>6797</v>
      </c>
      <c r="G3038" s="158" t="s">
        <v>168</v>
      </c>
      <c r="H3038" s="155"/>
      <c r="I3038" s="158">
        <v>1</v>
      </c>
      <c r="J3038" s="90" t="s">
        <v>72</v>
      </c>
      <c r="K3038" s="158" t="s">
        <v>55</v>
      </c>
      <c r="L3038" s="190">
        <v>44562</v>
      </c>
      <c r="M3038" s="190">
        <f t="shared" ref="M3038:M3044" si="45">EOMONTH(L3038,0)</f>
        <v>44592</v>
      </c>
      <c r="N3038" s="114">
        <v>44582</v>
      </c>
      <c r="O3038" s="114">
        <v>44583</v>
      </c>
      <c r="P3038" s="174" t="s">
        <v>6828</v>
      </c>
      <c r="Q3038" s="92"/>
      <c r="R3038" s="90" t="s">
        <v>6829</v>
      </c>
      <c r="S3038" s="90"/>
      <c r="T3038" s="93" t="s">
        <v>66</v>
      </c>
      <c r="U3038" s="90"/>
    </row>
    <row r="3039" spans="1:23" ht="66" hidden="1" customHeight="1" x14ac:dyDescent="0.25">
      <c r="A3039" s="89" t="s">
        <v>6824</v>
      </c>
      <c r="B3039" s="90" t="s">
        <v>6825</v>
      </c>
      <c r="C3039" s="90" t="s">
        <v>6826</v>
      </c>
      <c r="D3039" s="155" t="s">
        <v>6830</v>
      </c>
      <c r="E3039" s="157" t="s">
        <v>605</v>
      </c>
      <c r="F3039" s="155" t="s">
        <v>6797</v>
      </c>
      <c r="G3039" s="158" t="s">
        <v>75</v>
      </c>
      <c r="H3039" s="155" t="s">
        <v>6831</v>
      </c>
      <c r="I3039" s="158">
        <v>1</v>
      </c>
      <c r="J3039" s="90" t="s">
        <v>72</v>
      </c>
      <c r="K3039" s="158" t="s">
        <v>55</v>
      </c>
      <c r="L3039" s="190">
        <v>44743</v>
      </c>
      <c r="M3039" s="190">
        <f t="shared" si="45"/>
        <v>44773</v>
      </c>
      <c r="N3039" s="114">
        <v>44729</v>
      </c>
      <c r="O3039" s="114">
        <v>44746</v>
      </c>
      <c r="P3039" s="174" t="s">
        <v>6832</v>
      </c>
      <c r="Q3039" s="92"/>
      <c r="R3039" s="90" t="s">
        <v>6833</v>
      </c>
      <c r="S3039" s="90"/>
      <c r="T3039" s="93"/>
      <c r="U3039" s="90" t="s">
        <v>58</v>
      </c>
    </row>
    <row r="3040" spans="1:23" ht="66" hidden="1" customHeight="1" x14ac:dyDescent="0.25">
      <c r="A3040" s="89" t="s">
        <v>6824</v>
      </c>
      <c r="B3040" s="90" t="s">
        <v>6825</v>
      </c>
      <c r="C3040" s="90" t="s">
        <v>6826</v>
      </c>
      <c r="D3040" s="155" t="s">
        <v>6834</v>
      </c>
      <c r="E3040" s="157" t="s">
        <v>605</v>
      </c>
      <c r="F3040" s="155" t="s">
        <v>4162</v>
      </c>
      <c r="G3040" s="158" t="s">
        <v>168</v>
      </c>
      <c r="H3040" s="155"/>
      <c r="I3040" s="158">
        <v>1</v>
      </c>
      <c r="J3040" s="90" t="s">
        <v>72</v>
      </c>
      <c r="K3040" s="158" t="s">
        <v>55</v>
      </c>
      <c r="L3040" s="190">
        <v>44562</v>
      </c>
      <c r="M3040" s="190">
        <f t="shared" si="45"/>
        <v>44592</v>
      </c>
      <c r="N3040" s="114">
        <v>44582</v>
      </c>
      <c r="O3040" s="114">
        <v>44583</v>
      </c>
      <c r="P3040" s="174" t="s">
        <v>6835</v>
      </c>
      <c r="Q3040" s="92"/>
      <c r="R3040" s="90" t="s">
        <v>6836</v>
      </c>
      <c r="S3040" s="90"/>
      <c r="T3040" s="93" t="s">
        <v>66</v>
      </c>
      <c r="U3040" s="90"/>
    </row>
    <row r="3041" spans="1:22" ht="66" hidden="1" customHeight="1" x14ac:dyDescent="0.25">
      <c r="A3041" s="89" t="s">
        <v>6824</v>
      </c>
      <c r="B3041" s="90" t="s">
        <v>6825</v>
      </c>
      <c r="C3041" s="90" t="s">
        <v>6826</v>
      </c>
      <c r="D3041" s="155" t="s">
        <v>6837</v>
      </c>
      <c r="E3041" s="157" t="s">
        <v>605</v>
      </c>
      <c r="F3041" s="155" t="s">
        <v>4162</v>
      </c>
      <c r="G3041" s="158" t="s">
        <v>75</v>
      </c>
      <c r="H3041" s="155" t="s">
        <v>6838</v>
      </c>
      <c r="I3041" s="158">
        <v>1</v>
      </c>
      <c r="J3041" s="90" t="s">
        <v>72</v>
      </c>
      <c r="K3041" s="158" t="s">
        <v>55</v>
      </c>
      <c r="L3041" s="190">
        <v>44743</v>
      </c>
      <c r="M3041" s="190">
        <f t="shared" si="45"/>
        <v>44773</v>
      </c>
      <c r="N3041" s="114">
        <v>44729</v>
      </c>
      <c r="O3041" s="114">
        <v>44746</v>
      </c>
      <c r="P3041" s="174" t="s">
        <v>6839</v>
      </c>
      <c r="Q3041" s="92"/>
      <c r="R3041" s="90" t="s">
        <v>6833</v>
      </c>
      <c r="S3041" s="90"/>
      <c r="T3041" s="93"/>
      <c r="U3041" s="90" t="s">
        <v>58</v>
      </c>
    </row>
    <row r="3042" spans="1:22" ht="66" hidden="1" customHeight="1" x14ac:dyDescent="0.25">
      <c r="A3042" s="89" t="s">
        <v>6824</v>
      </c>
      <c r="B3042" s="90" t="s">
        <v>6825</v>
      </c>
      <c r="C3042" s="90" t="s">
        <v>6826</v>
      </c>
      <c r="D3042" s="155" t="s">
        <v>6840</v>
      </c>
      <c r="E3042" s="157" t="s">
        <v>605</v>
      </c>
      <c r="F3042" s="155" t="s">
        <v>6841</v>
      </c>
      <c r="G3042" s="158" t="s">
        <v>168</v>
      </c>
      <c r="H3042" s="155" t="s">
        <v>6842</v>
      </c>
      <c r="I3042" s="158">
        <v>1</v>
      </c>
      <c r="J3042" s="90" t="s">
        <v>72</v>
      </c>
      <c r="K3042" s="158" t="s">
        <v>55</v>
      </c>
      <c r="L3042" s="190">
        <v>44562</v>
      </c>
      <c r="M3042" s="190">
        <f t="shared" si="45"/>
        <v>44592</v>
      </c>
      <c r="N3042" s="114">
        <v>44582</v>
      </c>
      <c r="O3042" s="114">
        <v>44583</v>
      </c>
      <c r="P3042" s="174" t="s">
        <v>6843</v>
      </c>
      <c r="Q3042" s="92"/>
      <c r="R3042" s="90" t="s">
        <v>6836</v>
      </c>
      <c r="S3042" s="90"/>
      <c r="T3042" s="93" t="s">
        <v>66</v>
      </c>
      <c r="U3042" s="90"/>
    </row>
    <row r="3043" spans="1:22" ht="66" hidden="1" customHeight="1" x14ac:dyDescent="0.25">
      <c r="A3043" s="89" t="s">
        <v>6824</v>
      </c>
      <c r="B3043" s="90" t="s">
        <v>6825</v>
      </c>
      <c r="C3043" s="90" t="s">
        <v>6826</v>
      </c>
      <c r="D3043" s="155" t="s">
        <v>6840</v>
      </c>
      <c r="E3043" s="157" t="s">
        <v>605</v>
      </c>
      <c r="F3043" s="155" t="s">
        <v>6841</v>
      </c>
      <c r="G3043" s="158" t="s">
        <v>168</v>
      </c>
      <c r="H3043" s="155" t="s">
        <v>5160</v>
      </c>
      <c r="I3043" s="158">
        <v>1</v>
      </c>
      <c r="J3043" s="90" t="s">
        <v>72</v>
      </c>
      <c r="K3043" s="158" t="s">
        <v>55</v>
      </c>
      <c r="L3043" s="190">
        <v>44562</v>
      </c>
      <c r="M3043" s="190">
        <f>EOMONTH(L3043,0)</f>
        <v>44592</v>
      </c>
      <c r="N3043" s="114">
        <v>44582</v>
      </c>
      <c r="O3043" s="114">
        <v>44583</v>
      </c>
      <c r="P3043" s="174" t="s">
        <v>6843</v>
      </c>
      <c r="Q3043" s="92"/>
      <c r="R3043" s="90" t="s">
        <v>6836</v>
      </c>
      <c r="S3043" s="90"/>
      <c r="T3043" s="93" t="s">
        <v>66</v>
      </c>
      <c r="U3043" s="90"/>
    </row>
    <row r="3044" spans="1:22" ht="66" hidden="1" customHeight="1" x14ac:dyDescent="0.25">
      <c r="A3044" s="89" t="s">
        <v>6824</v>
      </c>
      <c r="B3044" s="90" t="s">
        <v>6825</v>
      </c>
      <c r="C3044" s="90" t="s">
        <v>6826</v>
      </c>
      <c r="D3044" s="155" t="s">
        <v>6844</v>
      </c>
      <c r="E3044" s="157" t="s">
        <v>605</v>
      </c>
      <c r="F3044" s="155" t="s">
        <v>6845</v>
      </c>
      <c r="G3044" s="158" t="s">
        <v>168</v>
      </c>
      <c r="H3044" s="155"/>
      <c r="I3044" s="158">
        <v>1</v>
      </c>
      <c r="J3044" s="90" t="s">
        <v>72</v>
      </c>
      <c r="K3044" s="158" t="s">
        <v>55</v>
      </c>
      <c r="L3044" s="190">
        <v>44562</v>
      </c>
      <c r="M3044" s="190">
        <f t="shared" si="45"/>
        <v>44592</v>
      </c>
      <c r="N3044" s="114">
        <v>44567</v>
      </c>
      <c r="O3044" s="114">
        <v>44568</v>
      </c>
      <c r="P3044" s="174" t="s">
        <v>6846</v>
      </c>
      <c r="Q3044" s="92" t="s">
        <v>3608</v>
      </c>
      <c r="R3044" s="90" t="s">
        <v>6847</v>
      </c>
      <c r="S3044" s="90"/>
      <c r="T3044" s="93" t="s">
        <v>66</v>
      </c>
      <c r="U3044" s="90"/>
    </row>
    <row r="3045" spans="1:22" s="175" customFormat="1" ht="66" hidden="1" customHeight="1" x14ac:dyDescent="0.25">
      <c r="A3045" s="89" t="s">
        <v>2757</v>
      </c>
      <c r="B3045" s="90" t="s">
        <v>2758</v>
      </c>
      <c r="C3045" s="90" t="s">
        <v>2850</v>
      </c>
      <c r="D3045" s="90" t="s">
        <v>2850</v>
      </c>
      <c r="E3045" s="157" t="s">
        <v>2851</v>
      </c>
      <c r="F3045" s="90" t="s">
        <v>2382</v>
      </c>
      <c r="G3045" s="158" t="s">
        <v>52</v>
      </c>
      <c r="H3045" s="155"/>
      <c r="I3045" s="158">
        <v>1</v>
      </c>
      <c r="J3045" s="155" t="s">
        <v>99</v>
      </c>
      <c r="K3045" s="158" t="s">
        <v>63</v>
      </c>
      <c r="L3045" s="190">
        <v>44545</v>
      </c>
      <c r="M3045" s="190">
        <v>44545</v>
      </c>
      <c r="N3045" s="190">
        <v>44545</v>
      </c>
      <c r="O3045" s="190">
        <v>44553</v>
      </c>
      <c r="P3045" s="211" t="s">
        <v>6848</v>
      </c>
      <c r="Q3045" s="157"/>
      <c r="R3045" s="155" t="s">
        <v>6849</v>
      </c>
      <c r="S3045" s="155"/>
      <c r="T3045" s="158" t="s">
        <v>66</v>
      </c>
      <c r="U3045" s="155"/>
      <c r="V3045" s="160"/>
    </row>
    <row r="3046" spans="1:22" s="175" customFormat="1" ht="66" hidden="1" customHeight="1" x14ac:dyDescent="0.25">
      <c r="A3046" s="89" t="s">
        <v>10017</v>
      </c>
      <c r="B3046" s="90" t="s">
        <v>3214</v>
      </c>
      <c r="C3046" s="90" t="s">
        <v>59</v>
      </c>
      <c r="D3046" s="90" t="s">
        <v>59</v>
      </c>
      <c r="E3046" s="157" t="s">
        <v>211</v>
      </c>
      <c r="F3046" s="90" t="s">
        <v>320</v>
      </c>
      <c r="G3046" s="158" t="s">
        <v>52</v>
      </c>
      <c r="H3046" s="155"/>
      <c r="I3046" s="158">
        <v>1</v>
      </c>
      <c r="J3046" s="155" t="s">
        <v>62</v>
      </c>
      <c r="K3046" s="158" t="s">
        <v>55</v>
      </c>
      <c r="L3046" s="190">
        <v>44552</v>
      </c>
      <c r="M3046" s="190">
        <v>44552</v>
      </c>
      <c r="N3046" s="190">
        <v>44552</v>
      </c>
      <c r="O3046" s="190">
        <v>44553</v>
      </c>
      <c r="P3046" s="211" t="s">
        <v>6850</v>
      </c>
      <c r="Q3046" s="157"/>
      <c r="R3046" s="155" t="s">
        <v>6851</v>
      </c>
      <c r="S3046" s="155"/>
      <c r="T3046" s="158" t="s">
        <v>66</v>
      </c>
      <c r="U3046" s="155"/>
      <c r="V3046" s="160"/>
    </row>
    <row r="3047" spans="1:22" s="175" customFormat="1" ht="66" hidden="1" customHeight="1" x14ac:dyDescent="0.25">
      <c r="A3047" s="89" t="s">
        <v>662</v>
      </c>
      <c r="B3047" s="90" t="s">
        <v>663</v>
      </c>
      <c r="C3047" s="90" t="s">
        <v>6852</v>
      </c>
      <c r="D3047" s="90" t="s">
        <v>6852</v>
      </c>
      <c r="E3047" s="157" t="s">
        <v>6853</v>
      </c>
      <c r="F3047" s="90" t="s">
        <v>320</v>
      </c>
      <c r="G3047" s="158" t="s">
        <v>52</v>
      </c>
      <c r="H3047" s="155"/>
      <c r="I3047" s="158">
        <v>1</v>
      </c>
      <c r="J3047" s="155" t="s">
        <v>54</v>
      </c>
      <c r="K3047" s="158" t="s">
        <v>55</v>
      </c>
      <c r="L3047" s="190">
        <v>44561</v>
      </c>
      <c r="M3047" s="190">
        <v>44561</v>
      </c>
      <c r="N3047" s="190">
        <v>44561</v>
      </c>
      <c r="O3047" s="190">
        <v>44561</v>
      </c>
      <c r="P3047" s="211" t="s">
        <v>6854</v>
      </c>
      <c r="Q3047" s="157"/>
      <c r="R3047" s="155" t="s">
        <v>3064</v>
      </c>
      <c r="S3047" s="155"/>
      <c r="T3047" s="158" t="s">
        <v>75</v>
      </c>
      <c r="U3047" s="155"/>
      <c r="V3047" s="160"/>
    </row>
    <row r="3048" spans="1:22" s="175" customFormat="1" ht="66" hidden="1" customHeight="1" x14ac:dyDescent="0.25">
      <c r="A3048" s="89" t="s">
        <v>662</v>
      </c>
      <c r="B3048" s="90" t="s">
        <v>663</v>
      </c>
      <c r="C3048" s="90" t="s">
        <v>6855</v>
      </c>
      <c r="D3048" s="90" t="s">
        <v>6855</v>
      </c>
      <c r="E3048" s="157" t="s">
        <v>1320</v>
      </c>
      <c r="F3048" s="90" t="s">
        <v>6856</v>
      </c>
      <c r="G3048" s="158" t="s">
        <v>52</v>
      </c>
      <c r="H3048" s="155"/>
      <c r="I3048" s="158">
        <v>1</v>
      </c>
      <c r="J3048" s="155" t="s">
        <v>54</v>
      </c>
      <c r="K3048" s="158" t="s">
        <v>55</v>
      </c>
      <c r="L3048" s="190">
        <v>44569</v>
      </c>
      <c r="M3048" s="190">
        <v>44571</v>
      </c>
      <c r="N3048" s="190">
        <v>44568</v>
      </c>
      <c r="O3048" s="190">
        <v>44578</v>
      </c>
      <c r="P3048" s="211" t="s">
        <v>6857</v>
      </c>
      <c r="Q3048" s="157"/>
      <c r="R3048" s="155" t="s">
        <v>853</v>
      </c>
      <c r="S3048" s="155"/>
      <c r="T3048" s="158" t="s">
        <v>75</v>
      </c>
      <c r="U3048" s="155"/>
      <c r="V3048" s="160"/>
    </row>
    <row r="3049" spans="1:22" ht="66" hidden="1" customHeight="1" x14ac:dyDescent="0.25">
      <c r="A3049" s="89" t="s">
        <v>4079</v>
      </c>
      <c r="B3049" s="90" t="s">
        <v>4080</v>
      </c>
      <c r="C3049" s="90" t="s">
        <v>4081</v>
      </c>
      <c r="D3049" s="90" t="s">
        <v>4158</v>
      </c>
      <c r="E3049" s="92" t="s">
        <v>605</v>
      </c>
      <c r="F3049" s="90" t="s">
        <v>6858</v>
      </c>
      <c r="G3049" s="93" t="s">
        <v>168</v>
      </c>
      <c r="H3049" s="90"/>
      <c r="I3049" s="93">
        <v>1</v>
      </c>
      <c r="J3049" s="90" t="s">
        <v>72</v>
      </c>
      <c r="K3049" s="93" t="s">
        <v>55</v>
      </c>
      <c r="L3049" s="114">
        <v>44531</v>
      </c>
      <c r="M3049" s="114">
        <v>44561</v>
      </c>
      <c r="N3049" s="94">
        <v>44556</v>
      </c>
      <c r="O3049" s="94">
        <v>44558</v>
      </c>
      <c r="P3049" s="96" t="s">
        <v>6859</v>
      </c>
      <c r="Q3049" s="92"/>
      <c r="R3049" s="90" t="s">
        <v>6860</v>
      </c>
      <c r="S3049" s="90"/>
      <c r="T3049" s="95" t="s">
        <v>75</v>
      </c>
      <c r="U3049" s="90"/>
    </row>
    <row r="3050" spans="1:22" ht="66" hidden="1" customHeight="1" x14ac:dyDescent="0.25">
      <c r="A3050" s="89" t="s">
        <v>2481</v>
      </c>
      <c r="B3050" s="90" t="s">
        <v>5430</v>
      </c>
      <c r="C3050" s="90" t="s">
        <v>6861</v>
      </c>
      <c r="D3050" s="90" t="s">
        <v>6861</v>
      </c>
      <c r="E3050" s="92" t="s">
        <v>6862</v>
      </c>
      <c r="F3050" s="90" t="s">
        <v>6863</v>
      </c>
      <c r="G3050" s="93" t="s">
        <v>52</v>
      </c>
      <c r="H3050" s="90"/>
      <c r="I3050" s="93">
        <v>1</v>
      </c>
      <c r="J3050" s="90" t="s">
        <v>54</v>
      </c>
      <c r="K3050" s="93" t="s">
        <v>55</v>
      </c>
      <c r="L3050" s="114">
        <v>44573</v>
      </c>
      <c r="M3050" s="114">
        <v>44580</v>
      </c>
      <c r="N3050" s="94">
        <v>44572</v>
      </c>
      <c r="O3050" s="94">
        <v>44581</v>
      </c>
      <c r="P3050" s="96" t="s">
        <v>6864</v>
      </c>
      <c r="Q3050" s="92"/>
      <c r="R3050" s="90" t="s">
        <v>6865</v>
      </c>
      <c r="S3050" s="90"/>
      <c r="T3050" s="95" t="s">
        <v>75</v>
      </c>
      <c r="U3050" s="90" t="s">
        <v>6866</v>
      </c>
    </row>
    <row r="3051" spans="1:22" ht="66" hidden="1" customHeight="1" x14ac:dyDescent="0.25">
      <c r="A3051" s="89" t="s">
        <v>662</v>
      </c>
      <c r="B3051" s="90" t="s">
        <v>663</v>
      </c>
      <c r="C3051" s="90" t="s">
        <v>6867</v>
      </c>
      <c r="D3051" s="90" t="s">
        <v>6867</v>
      </c>
      <c r="E3051" s="92" t="s">
        <v>6868</v>
      </c>
      <c r="F3051" s="90" t="s">
        <v>6869</v>
      </c>
      <c r="G3051" s="93" t="s">
        <v>52</v>
      </c>
      <c r="H3051" s="90"/>
      <c r="I3051" s="93">
        <v>1</v>
      </c>
      <c r="J3051" s="90" t="s">
        <v>54</v>
      </c>
      <c r="K3051" s="93" t="s">
        <v>55</v>
      </c>
      <c r="L3051" s="114">
        <v>44573</v>
      </c>
      <c r="M3051" s="114">
        <v>44620</v>
      </c>
      <c r="N3051" s="94">
        <v>44617</v>
      </c>
      <c r="O3051" s="94">
        <v>44617</v>
      </c>
      <c r="P3051" s="96" t="s">
        <v>6870</v>
      </c>
      <c r="Q3051" s="92"/>
      <c r="R3051" s="90" t="s">
        <v>81</v>
      </c>
      <c r="S3051" s="90"/>
      <c r="T3051" s="95" t="s">
        <v>75</v>
      </c>
      <c r="U3051" s="90"/>
    </row>
    <row r="3052" spans="1:22" ht="66" hidden="1" customHeight="1" x14ac:dyDescent="0.25">
      <c r="A3052" s="89" t="s">
        <v>10017</v>
      </c>
      <c r="B3052" s="90" t="s">
        <v>3214</v>
      </c>
      <c r="C3052" s="90" t="s">
        <v>6871</v>
      </c>
      <c r="D3052" s="90" t="s">
        <v>6871</v>
      </c>
      <c r="E3052" s="92" t="s">
        <v>6872</v>
      </c>
      <c r="F3052" s="90" t="s">
        <v>502</v>
      </c>
      <c r="G3052" s="93" t="s">
        <v>52</v>
      </c>
      <c r="H3052" s="90"/>
      <c r="I3052" s="93">
        <v>1</v>
      </c>
      <c r="J3052" s="90" t="s">
        <v>72</v>
      </c>
      <c r="K3052" s="93" t="s">
        <v>55</v>
      </c>
      <c r="L3052" s="114">
        <v>44588</v>
      </c>
      <c r="M3052" s="114">
        <v>44603</v>
      </c>
      <c r="N3052" s="94">
        <v>44584</v>
      </c>
      <c r="O3052" s="94">
        <v>44585</v>
      </c>
      <c r="P3052" s="96" t="s">
        <v>6873</v>
      </c>
      <c r="Q3052" s="92"/>
      <c r="R3052" s="90" t="s">
        <v>6874</v>
      </c>
      <c r="S3052" s="90"/>
      <c r="T3052" s="95" t="s">
        <v>66</v>
      </c>
      <c r="U3052" s="90"/>
    </row>
    <row r="3053" spans="1:22" ht="66" hidden="1" customHeight="1" x14ac:dyDescent="0.25">
      <c r="A3053" s="89" t="s">
        <v>10017</v>
      </c>
      <c r="B3053" s="90" t="s">
        <v>3214</v>
      </c>
      <c r="C3053" s="90" t="s">
        <v>6875</v>
      </c>
      <c r="D3053" s="90" t="s">
        <v>6875</v>
      </c>
      <c r="E3053" s="92" t="s">
        <v>6876</v>
      </c>
      <c r="F3053" s="90" t="s">
        <v>320</v>
      </c>
      <c r="G3053" s="93" t="s">
        <v>52</v>
      </c>
      <c r="H3053" s="90"/>
      <c r="I3053" s="93">
        <v>1</v>
      </c>
      <c r="J3053" s="90" t="s">
        <v>54</v>
      </c>
      <c r="K3053" s="93" t="s">
        <v>55</v>
      </c>
      <c r="L3053" s="114">
        <v>44588</v>
      </c>
      <c r="M3053" s="114">
        <v>44591</v>
      </c>
      <c r="N3053" s="94">
        <v>44573</v>
      </c>
      <c r="O3053" s="94">
        <v>44574</v>
      </c>
      <c r="P3053" s="96" t="s">
        <v>6877</v>
      </c>
      <c r="Q3053" s="92"/>
      <c r="R3053" s="90" t="s">
        <v>6878</v>
      </c>
      <c r="S3053" s="90"/>
      <c r="T3053" s="95" t="s">
        <v>66</v>
      </c>
      <c r="U3053" s="90"/>
    </row>
    <row r="3054" spans="1:22" ht="66" hidden="1" customHeight="1" x14ac:dyDescent="0.25">
      <c r="A3054" s="89" t="s">
        <v>10017</v>
      </c>
      <c r="B3054" s="90" t="s">
        <v>3214</v>
      </c>
      <c r="C3054" s="90" t="s">
        <v>59</v>
      </c>
      <c r="D3054" s="90" t="s">
        <v>59</v>
      </c>
      <c r="E3054" s="92" t="s">
        <v>211</v>
      </c>
      <c r="F3054" s="90" t="s">
        <v>320</v>
      </c>
      <c r="G3054" s="93" t="s">
        <v>52</v>
      </c>
      <c r="H3054" s="90"/>
      <c r="I3054" s="93">
        <v>1</v>
      </c>
      <c r="J3054" s="90" t="s">
        <v>62</v>
      </c>
      <c r="K3054" s="93" t="s">
        <v>63</v>
      </c>
      <c r="L3054" s="114">
        <v>44573</v>
      </c>
      <c r="M3054" s="114">
        <v>44573</v>
      </c>
      <c r="N3054" s="94">
        <v>44573</v>
      </c>
      <c r="O3054" s="94">
        <v>44574</v>
      </c>
      <c r="P3054" s="96" t="s">
        <v>6879</v>
      </c>
      <c r="Q3054" s="92"/>
      <c r="R3054" s="90" t="s">
        <v>6878</v>
      </c>
      <c r="S3054" s="90"/>
      <c r="T3054" s="95" t="s">
        <v>66</v>
      </c>
      <c r="U3054" s="90"/>
    </row>
    <row r="3055" spans="1:22" ht="66" hidden="1" customHeight="1" x14ac:dyDescent="0.25">
      <c r="A3055" s="89" t="s">
        <v>2757</v>
      </c>
      <c r="B3055" s="90" t="s">
        <v>2758</v>
      </c>
      <c r="C3055" s="90" t="s">
        <v>59</v>
      </c>
      <c r="D3055" s="90" t="s">
        <v>59</v>
      </c>
      <c r="E3055" s="92" t="s">
        <v>211</v>
      </c>
      <c r="F3055" s="90" t="s">
        <v>334</v>
      </c>
      <c r="G3055" s="93" t="s">
        <v>52</v>
      </c>
      <c r="H3055" s="90"/>
      <c r="I3055" s="93">
        <v>1</v>
      </c>
      <c r="J3055" s="90" t="s">
        <v>62</v>
      </c>
      <c r="K3055" s="93" t="s">
        <v>63</v>
      </c>
      <c r="L3055" s="114">
        <v>44555</v>
      </c>
      <c r="M3055" s="114">
        <v>44555</v>
      </c>
      <c r="N3055" s="94">
        <v>44555</v>
      </c>
      <c r="O3055" s="94">
        <v>44558</v>
      </c>
      <c r="P3055" s="96" t="s">
        <v>6880</v>
      </c>
      <c r="Q3055" s="92"/>
      <c r="R3055" s="90" t="s">
        <v>6881</v>
      </c>
      <c r="S3055" s="90"/>
      <c r="T3055" s="95" t="s">
        <v>66</v>
      </c>
      <c r="U3055" s="90"/>
    </row>
    <row r="3056" spans="1:22" ht="66" hidden="1" customHeight="1" x14ac:dyDescent="0.25">
      <c r="A3056" s="89" t="s">
        <v>6882</v>
      </c>
      <c r="B3056" s="90" t="s">
        <v>10047</v>
      </c>
      <c r="C3056" s="90" t="s">
        <v>59</v>
      </c>
      <c r="D3056" s="90" t="s">
        <v>59</v>
      </c>
      <c r="E3056" s="92" t="s">
        <v>211</v>
      </c>
      <c r="F3056" s="90" t="s">
        <v>51</v>
      </c>
      <c r="G3056" s="93" t="s">
        <v>52</v>
      </c>
      <c r="H3056" s="90"/>
      <c r="I3056" s="93">
        <v>1</v>
      </c>
      <c r="J3056" s="90" t="s">
        <v>62</v>
      </c>
      <c r="K3056" s="93" t="s">
        <v>63</v>
      </c>
      <c r="L3056" s="114">
        <v>44557</v>
      </c>
      <c r="M3056" s="114">
        <v>44557</v>
      </c>
      <c r="N3056" s="94">
        <v>44557</v>
      </c>
      <c r="O3056" s="94">
        <v>44558</v>
      </c>
      <c r="P3056" s="96" t="s">
        <v>6884</v>
      </c>
      <c r="Q3056" s="96" t="s">
        <v>6885</v>
      </c>
      <c r="R3056" s="90" t="s">
        <v>853</v>
      </c>
      <c r="S3056" s="90"/>
      <c r="T3056" s="95" t="s">
        <v>66</v>
      </c>
      <c r="U3056" s="90"/>
    </row>
    <row r="3057" spans="1:22" ht="66" hidden="1" customHeight="1" x14ac:dyDescent="0.25">
      <c r="A3057" s="89" t="s">
        <v>3418</v>
      </c>
      <c r="B3057" s="90" t="s">
        <v>3214</v>
      </c>
      <c r="C3057" s="90" t="s">
        <v>6886</v>
      </c>
      <c r="D3057" s="90" t="s">
        <v>6886</v>
      </c>
      <c r="E3057" s="92" t="s">
        <v>6887</v>
      </c>
      <c r="F3057" s="90" t="s">
        <v>6888</v>
      </c>
      <c r="G3057" s="93" t="s">
        <v>52</v>
      </c>
      <c r="H3057" s="90"/>
      <c r="I3057" s="93">
        <v>1</v>
      </c>
      <c r="J3057" s="90" t="s">
        <v>54</v>
      </c>
      <c r="K3057" s="93" t="s">
        <v>55</v>
      </c>
      <c r="L3057" s="114">
        <v>44560</v>
      </c>
      <c r="M3057" s="190">
        <v>44591</v>
      </c>
      <c r="N3057" s="94">
        <v>44580</v>
      </c>
      <c r="O3057" s="94">
        <v>44613</v>
      </c>
      <c r="P3057" s="96" t="s">
        <v>6889</v>
      </c>
      <c r="Q3057" s="92"/>
      <c r="R3057" s="90" t="s">
        <v>5380</v>
      </c>
      <c r="S3057" s="90"/>
      <c r="T3057" s="95"/>
      <c r="U3057" s="90" t="s">
        <v>6890</v>
      </c>
    </row>
    <row r="3058" spans="1:22" ht="66" hidden="1" customHeight="1" x14ac:dyDescent="0.25">
      <c r="A3058" s="89" t="s">
        <v>2255</v>
      </c>
      <c r="B3058" s="90" t="s">
        <v>2256</v>
      </c>
      <c r="C3058" s="90" t="s">
        <v>59</v>
      </c>
      <c r="D3058" s="90" t="s">
        <v>59</v>
      </c>
      <c r="E3058" s="92" t="s">
        <v>211</v>
      </c>
      <c r="F3058" s="90" t="s">
        <v>51</v>
      </c>
      <c r="G3058" s="93" t="s">
        <v>52</v>
      </c>
      <c r="H3058" s="90"/>
      <c r="I3058" s="93">
        <v>1</v>
      </c>
      <c r="J3058" s="90" t="s">
        <v>62</v>
      </c>
      <c r="K3058" s="93" t="s">
        <v>63</v>
      </c>
      <c r="L3058" s="114">
        <v>44560</v>
      </c>
      <c r="M3058" s="114">
        <v>44560</v>
      </c>
      <c r="N3058" s="94">
        <v>44560</v>
      </c>
      <c r="O3058" s="94">
        <v>44560</v>
      </c>
      <c r="P3058" s="96" t="s">
        <v>6891</v>
      </c>
      <c r="Q3058" s="92"/>
      <c r="R3058" s="90" t="s">
        <v>853</v>
      </c>
      <c r="S3058" s="90"/>
      <c r="T3058" s="95" t="s">
        <v>66</v>
      </c>
      <c r="U3058" s="90"/>
    </row>
    <row r="3059" spans="1:22" ht="66" hidden="1" customHeight="1" x14ac:dyDescent="0.25">
      <c r="A3059" s="89" t="s">
        <v>662</v>
      </c>
      <c r="B3059" s="90" t="s">
        <v>663</v>
      </c>
      <c r="C3059" s="90" t="s">
        <v>6892</v>
      </c>
      <c r="D3059" s="90" t="s">
        <v>6892</v>
      </c>
      <c r="E3059" s="92" t="s">
        <v>1114</v>
      </c>
      <c r="F3059" s="90" t="s">
        <v>644</v>
      </c>
      <c r="G3059" s="93" t="s">
        <v>52</v>
      </c>
      <c r="H3059" s="90"/>
      <c r="I3059" s="93">
        <v>1</v>
      </c>
      <c r="J3059" s="90" t="s">
        <v>54</v>
      </c>
      <c r="K3059" s="93" t="s">
        <v>55</v>
      </c>
      <c r="L3059" s="114">
        <v>44576</v>
      </c>
      <c r="M3059" s="114">
        <v>44592</v>
      </c>
      <c r="N3059" s="94">
        <v>44572</v>
      </c>
      <c r="O3059" s="94">
        <v>44573</v>
      </c>
      <c r="P3059" s="96" t="s">
        <v>6893</v>
      </c>
      <c r="Q3059" s="92"/>
      <c r="R3059" s="90" t="s">
        <v>156</v>
      </c>
      <c r="S3059" s="90"/>
      <c r="T3059" s="95"/>
      <c r="U3059" s="90" t="s">
        <v>82</v>
      </c>
    </row>
    <row r="3060" spans="1:22" ht="66" hidden="1" customHeight="1" x14ac:dyDescent="0.25">
      <c r="A3060" s="89" t="s">
        <v>5076</v>
      </c>
      <c r="B3060" s="90" t="s">
        <v>10035</v>
      </c>
      <c r="C3060" s="90" t="s">
        <v>6894</v>
      </c>
      <c r="D3060" s="90" t="s">
        <v>6894</v>
      </c>
      <c r="E3060" s="92" t="s">
        <v>6895</v>
      </c>
      <c r="F3060" s="90" t="s">
        <v>6869</v>
      </c>
      <c r="G3060" s="93" t="s">
        <v>52</v>
      </c>
      <c r="H3060" s="90"/>
      <c r="I3060" s="93">
        <v>1</v>
      </c>
      <c r="J3060" s="90" t="s">
        <v>54</v>
      </c>
      <c r="K3060" s="93" t="s">
        <v>55</v>
      </c>
      <c r="L3060" s="114">
        <v>44593</v>
      </c>
      <c r="M3060" s="114">
        <v>44651</v>
      </c>
      <c r="N3060" s="94">
        <v>44649</v>
      </c>
      <c r="O3060" s="94">
        <v>44651</v>
      </c>
      <c r="P3060" s="96" t="s">
        <v>6896</v>
      </c>
      <c r="Q3060" s="92"/>
      <c r="R3060" s="90" t="s">
        <v>81</v>
      </c>
      <c r="S3060" s="90"/>
      <c r="T3060" s="95" t="s">
        <v>110</v>
      </c>
      <c r="U3060" s="90" t="s">
        <v>6897</v>
      </c>
    </row>
    <row r="3061" spans="1:22" ht="66" hidden="1" customHeight="1" x14ac:dyDescent="0.25">
      <c r="A3061" s="89" t="s">
        <v>445</v>
      </c>
      <c r="B3061" s="90" t="s">
        <v>459</v>
      </c>
      <c r="C3061" s="90" t="s">
        <v>6898</v>
      </c>
      <c r="D3061" s="90" t="s">
        <v>6898</v>
      </c>
      <c r="E3061" s="92" t="s">
        <v>6899</v>
      </c>
      <c r="F3061" s="90" t="s">
        <v>6900</v>
      </c>
      <c r="G3061" s="93" t="s">
        <v>52</v>
      </c>
      <c r="H3061" s="90"/>
      <c r="I3061" s="93">
        <v>1</v>
      </c>
      <c r="J3061" s="90" t="s">
        <v>54</v>
      </c>
      <c r="K3061" s="93" t="s">
        <v>55</v>
      </c>
      <c r="L3061" s="114">
        <v>44584</v>
      </c>
      <c r="M3061" s="114">
        <v>44586</v>
      </c>
      <c r="N3061" s="94">
        <v>44572</v>
      </c>
      <c r="O3061" s="94">
        <v>44573</v>
      </c>
      <c r="P3061" s="96" t="s">
        <v>6901</v>
      </c>
      <c r="Q3061" s="92"/>
      <c r="R3061" s="90" t="s">
        <v>81</v>
      </c>
      <c r="S3061" s="90"/>
      <c r="T3061" s="95"/>
      <c r="U3061" s="90" t="s">
        <v>58</v>
      </c>
    </row>
    <row r="3062" spans="1:22" ht="66" hidden="1" customHeight="1" x14ac:dyDescent="0.25">
      <c r="A3062" s="89" t="s">
        <v>6902</v>
      </c>
      <c r="B3062" s="90" t="s">
        <v>6903</v>
      </c>
      <c r="C3062" s="90" t="s">
        <v>6904</v>
      </c>
      <c r="D3062" s="90" t="s">
        <v>6904</v>
      </c>
      <c r="E3062" s="92" t="s">
        <v>6905</v>
      </c>
      <c r="F3062" s="90" t="s">
        <v>532</v>
      </c>
      <c r="G3062" s="93" t="s">
        <v>52</v>
      </c>
      <c r="H3062" s="90"/>
      <c r="I3062" s="93">
        <v>1</v>
      </c>
      <c r="J3062" s="90" t="s">
        <v>72</v>
      </c>
      <c r="K3062" s="93" t="s">
        <v>55</v>
      </c>
      <c r="L3062" s="114">
        <v>44575</v>
      </c>
      <c r="M3062" s="114">
        <v>44651</v>
      </c>
      <c r="N3062" s="94">
        <v>44642</v>
      </c>
      <c r="O3062" s="94">
        <v>44656</v>
      </c>
      <c r="P3062" s="96" t="s">
        <v>6906</v>
      </c>
      <c r="Q3062" s="92"/>
      <c r="R3062" s="90" t="s">
        <v>6907</v>
      </c>
      <c r="S3062" s="90"/>
      <c r="T3062" s="95" t="s">
        <v>66</v>
      </c>
      <c r="U3062" s="90"/>
    </row>
    <row r="3063" spans="1:22" ht="66" hidden="1" customHeight="1" x14ac:dyDescent="0.25">
      <c r="A3063" s="89" t="s">
        <v>6902</v>
      </c>
      <c r="B3063" s="90" t="s">
        <v>6903</v>
      </c>
      <c r="C3063" s="90" t="s">
        <v>6908</v>
      </c>
      <c r="D3063" s="90" t="s">
        <v>6908</v>
      </c>
      <c r="E3063" s="92" t="s">
        <v>6909</v>
      </c>
      <c r="F3063" s="90" t="s">
        <v>532</v>
      </c>
      <c r="G3063" s="93" t="s">
        <v>52</v>
      </c>
      <c r="H3063" s="90"/>
      <c r="I3063" s="93">
        <v>1</v>
      </c>
      <c r="J3063" s="90" t="s">
        <v>72</v>
      </c>
      <c r="K3063" s="93" t="s">
        <v>55</v>
      </c>
      <c r="L3063" s="114">
        <v>44575</v>
      </c>
      <c r="M3063" s="114">
        <v>44651</v>
      </c>
      <c r="N3063" s="94">
        <v>44587</v>
      </c>
      <c r="O3063" s="94">
        <v>44656</v>
      </c>
      <c r="P3063" s="96" t="s">
        <v>6910</v>
      </c>
      <c r="Q3063" s="92"/>
      <c r="R3063" s="90" t="s">
        <v>6911</v>
      </c>
      <c r="S3063" s="90"/>
      <c r="T3063" s="95" t="s">
        <v>66</v>
      </c>
      <c r="U3063" s="90"/>
    </row>
    <row r="3064" spans="1:22" s="175" customFormat="1" ht="66" hidden="1" customHeight="1" x14ac:dyDescent="0.25">
      <c r="A3064" s="89" t="s">
        <v>2757</v>
      </c>
      <c r="B3064" s="90" t="s">
        <v>2758</v>
      </c>
      <c r="C3064" s="90" t="s">
        <v>6912</v>
      </c>
      <c r="D3064" s="90" t="s">
        <v>6912</v>
      </c>
      <c r="E3064" s="157" t="s">
        <v>6913</v>
      </c>
      <c r="F3064" s="90" t="s">
        <v>532</v>
      </c>
      <c r="G3064" s="158" t="s">
        <v>52</v>
      </c>
      <c r="H3064" s="155"/>
      <c r="I3064" s="158">
        <v>1</v>
      </c>
      <c r="J3064" s="155" t="s">
        <v>54</v>
      </c>
      <c r="K3064" s="158" t="s">
        <v>55</v>
      </c>
      <c r="L3064" s="190">
        <v>44569</v>
      </c>
      <c r="M3064" s="190">
        <v>44569</v>
      </c>
      <c r="N3064" s="190">
        <v>44569</v>
      </c>
      <c r="O3064" s="190">
        <v>44571</v>
      </c>
      <c r="P3064" s="211" t="s">
        <v>6914</v>
      </c>
      <c r="Q3064" s="157"/>
      <c r="R3064" s="155" t="s">
        <v>1173</v>
      </c>
      <c r="S3064" s="155"/>
      <c r="T3064" s="158"/>
      <c r="U3064" s="155" t="s">
        <v>6915</v>
      </c>
      <c r="V3064" s="160"/>
    </row>
    <row r="3065" spans="1:22" s="175" customFormat="1" ht="66" hidden="1" customHeight="1" x14ac:dyDescent="0.25">
      <c r="A3065" s="89" t="s">
        <v>662</v>
      </c>
      <c r="B3065" s="90" t="s">
        <v>663</v>
      </c>
      <c r="C3065" s="90" t="s">
        <v>6916</v>
      </c>
      <c r="D3065" s="90" t="s">
        <v>6916</v>
      </c>
      <c r="E3065" s="157" t="s">
        <v>6917</v>
      </c>
      <c r="F3065" s="90" t="s">
        <v>6918</v>
      </c>
      <c r="G3065" s="158" t="s">
        <v>52</v>
      </c>
      <c r="H3065" s="155"/>
      <c r="I3065" s="158">
        <v>1</v>
      </c>
      <c r="J3065" s="155" t="s">
        <v>54</v>
      </c>
      <c r="K3065" s="158" t="s">
        <v>55</v>
      </c>
      <c r="L3065" s="190">
        <v>44578</v>
      </c>
      <c r="M3065" s="190">
        <v>44581</v>
      </c>
      <c r="N3065" s="190">
        <v>44575</v>
      </c>
      <c r="O3065" s="190">
        <v>44580</v>
      </c>
      <c r="P3065" s="211" t="s">
        <v>6919</v>
      </c>
      <c r="Q3065" s="157"/>
      <c r="R3065" s="158" t="s">
        <v>74</v>
      </c>
      <c r="S3065" s="155"/>
      <c r="T3065" s="158" t="s">
        <v>75</v>
      </c>
      <c r="U3065" s="155"/>
      <c r="V3065" s="160"/>
    </row>
    <row r="3066" spans="1:22" s="175" customFormat="1" ht="66" hidden="1" customHeight="1" x14ac:dyDescent="0.25">
      <c r="A3066" s="89" t="s">
        <v>662</v>
      </c>
      <c r="B3066" s="90" t="s">
        <v>663</v>
      </c>
      <c r="C3066" s="90" t="s">
        <v>6920</v>
      </c>
      <c r="D3066" s="90" t="s">
        <v>6920</v>
      </c>
      <c r="E3066" s="157" t="s">
        <v>1740</v>
      </c>
      <c r="F3066" s="90" t="s">
        <v>6921</v>
      </c>
      <c r="G3066" s="158" t="s">
        <v>52</v>
      </c>
      <c r="H3066" s="155"/>
      <c r="I3066" s="158">
        <v>1</v>
      </c>
      <c r="J3066" s="155" t="s">
        <v>54</v>
      </c>
      <c r="K3066" s="158" t="s">
        <v>55</v>
      </c>
      <c r="L3066" s="190">
        <v>44578</v>
      </c>
      <c r="M3066" s="190">
        <v>44581</v>
      </c>
      <c r="N3066" s="190">
        <v>44581</v>
      </c>
      <c r="O3066" s="190">
        <v>44582</v>
      </c>
      <c r="P3066" s="211" t="s">
        <v>6922</v>
      </c>
      <c r="Q3066" s="157"/>
      <c r="R3066" s="155" t="s">
        <v>5196</v>
      </c>
      <c r="S3066" s="155"/>
      <c r="T3066" s="158" t="s">
        <v>75</v>
      </c>
      <c r="U3066" s="155"/>
      <c r="V3066" s="160"/>
    </row>
    <row r="3067" spans="1:22" s="175" customFormat="1" ht="66" hidden="1" customHeight="1" x14ac:dyDescent="0.25">
      <c r="A3067" s="89" t="s">
        <v>2757</v>
      </c>
      <c r="B3067" s="90" t="s">
        <v>2758</v>
      </c>
      <c r="C3067" s="90" t="s">
        <v>6923</v>
      </c>
      <c r="D3067" s="90" t="s">
        <v>6923</v>
      </c>
      <c r="E3067" s="157" t="s">
        <v>6924</v>
      </c>
      <c r="F3067" s="90" t="s">
        <v>2382</v>
      </c>
      <c r="G3067" s="158" t="s">
        <v>52</v>
      </c>
      <c r="H3067" s="155"/>
      <c r="I3067" s="158">
        <v>1</v>
      </c>
      <c r="J3067" s="155" t="s">
        <v>54</v>
      </c>
      <c r="K3067" s="158" t="s">
        <v>55</v>
      </c>
      <c r="L3067" s="190">
        <v>44547</v>
      </c>
      <c r="M3067" s="190">
        <v>44548</v>
      </c>
      <c r="N3067" s="190">
        <v>44548</v>
      </c>
      <c r="O3067" s="190">
        <v>44553</v>
      </c>
      <c r="P3067" s="211" t="s">
        <v>6925</v>
      </c>
      <c r="Q3067" s="157"/>
      <c r="R3067" s="155" t="s">
        <v>6926</v>
      </c>
      <c r="S3067" s="155"/>
      <c r="T3067" s="158" t="s">
        <v>66</v>
      </c>
      <c r="U3067" s="155"/>
      <c r="V3067" s="160"/>
    </row>
    <row r="3068" spans="1:22" ht="66" hidden="1" customHeight="1" x14ac:dyDescent="0.25">
      <c r="A3068" s="89" t="s">
        <v>5142</v>
      </c>
      <c r="B3068" s="90" t="s">
        <v>10048</v>
      </c>
      <c r="C3068" s="90" t="s">
        <v>6927</v>
      </c>
      <c r="D3068" s="90" t="s">
        <v>6927</v>
      </c>
      <c r="E3068" s="92" t="s">
        <v>6928</v>
      </c>
      <c r="F3068" s="90" t="s">
        <v>6929</v>
      </c>
      <c r="G3068" s="93" t="s">
        <v>52</v>
      </c>
      <c r="H3068" s="90"/>
      <c r="I3068" s="93">
        <v>1</v>
      </c>
      <c r="J3068" s="90" t="s">
        <v>54</v>
      </c>
      <c r="K3068" s="93" t="s">
        <v>55</v>
      </c>
      <c r="L3068" s="114">
        <v>44579</v>
      </c>
      <c r="M3068" s="114">
        <v>44711</v>
      </c>
      <c r="N3068" s="94">
        <v>44694</v>
      </c>
      <c r="O3068" s="94">
        <v>44695</v>
      </c>
      <c r="P3068" s="96" t="s">
        <v>6930</v>
      </c>
      <c r="Q3068" s="92"/>
      <c r="R3068" s="90" t="s">
        <v>6931</v>
      </c>
      <c r="S3068" s="90"/>
      <c r="T3068" s="95" t="s">
        <v>75</v>
      </c>
      <c r="U3068" s="90"/>
    </row>
    <row r="3069" spans="1:22" ht="66" hidden="1" customHeight="1" x14ac:dyDescent="0.25">
      <c r="A3069" s="89" t="s">
        <v>582</v>
      </c>
      <c r="B3069" s="90" t="s">
        <v>583</v>
      </c>
      <c r="C3069" s="90" t="s">
        <v>6932</v>
      </c>
      <c r="D3069" s="90" t="s">
        <v>6932</v>
      </c>
      <c r="E3069" s="92" t="s">
        <v>6933</v>
      </c>
      <c r="F3069" s="90" t="s">
        <v>502</v>
      </c>
      <c r="G3069" s="93" t="s">
        <v>52</v>
      </c>
      <c r="H3069" s="90"/>
      <c r="I3069" s="93">
        <v>1</v>
      </c>
      <c r="J3069" s="90" t="s">
        <v>54</v>
      </c>
      <c r="K3069" s="93" t="s">
        <v>55</v>
      </c>
      <c r="L3069" s="114">
        <v>44579</v>
      </c>
      <c r="M3069" s="114">
        <v>44582</v>
      </c>
      <c r="N3069" s="94">
        <v>44585</v>
      </c>
      <c r="O3069" s="94">
        <v>44586</v>
      </c>
      <c r="P3069" s="96" t="s">
        <v>6934</v>
      </c>
      <c r="Q3069" s="92" t="s">
        <v>6935</v>
      </c>
      <c r="R3069" s="90" t="s">
        <v>6936</v>
      </c>
      <c r="S3069" s="90"/>
      <c r="T3069" s="95" t="s">
        <v>66</v>
      </c>
      <c r="U3069" s="90"/>
    </row>
    <row r="3070" spans="1:22" s="175" customFormat="1" ht="66" hidden="1" customHeight="1" x14ac:dyDescent="0.25">
      <c r="A3070" s="89" t="s">
        <v>2757</v>
      </c>
      <c r="B3070" s="90" t="s">
        <v>2758</v>
      </c>
      <c r="C3070" s="90" t="s">
        <v>6937</v>
      </c>
      <c r="D3070" s="90" t="s">
        <v>6937</v>
      </c>
      <c r="E3070" s="157" t="s">
        <v>6938</v>
      </c>
      <c r="F3070" s="90" t="s">
        <v>6939</v>
      </c>
      <c r="G3070" s="158" t="s">
        <v>52</v>
      </c>
      <c r="H3070" s="155"/>
      <c r="I3070" s="158">
        <v>1</v>
      </c>
      <c r="J3070" s="155" t="s">
        <v>54</v>
      </c>
      <c r="K3070" s="158" t="s">
        <v>55</v>
      </c>
      <c r="L3070" s="190">
        <v>44588</v>
      </c>
      <c r="M3070" s="190">
        <v>44588</v>
      </c>
      <c r="N3070" s="190">
        <v>44575</v>
      </c>
      <c r="O3070" s="190">
        <v>44578</v>
      </c>
      <c r="P3070" s="211" t="s">
        <v>6940</v>
      </c>
      <c r="Q3070" s="157"/>
      <c r="R3070" s="155" t="s">
        <v>2227</v>
      </c>
      <c r="S3070" s="155"/>
      <c r="T3070" s="158" t="s">
        <v>66</v>
      </c>
      <c r="U3070" s="155"/>
      <c r="V3070" s="160"/>
    </row>
    <row r="3071" spans="1:22" s="175" customFormat="1" ht="66" hidden="1" customHeight="1" x14ac:dyDescent="0.25">
      <c r="A3071" s="89" t="s">
        <v>4320</v>
      </c>
      <c r="B3071" s="90" t="s">
        <v>4321</v>
      </c>
      <c r="C3071" s="90" t="s">
        <v>6941</v>
      </c>
      <c r="D3071" s="90" t="s">
        <v>6941</v>
      </c>
      <c r="E3071" s="157" t="s">
        <v>6942</v>
      </c>
      <c r="F3071" s="90" t="s">
        <v>401</v>
      </c>
      <c r="G3071" s="158" t="s">
        <v>52</v>
      </c>
      <c r="H3071" s="155"/>
      <c r="I3071" s="158">
        <v>1</v>
      </c>
      <c r="J3071" s="155" t="s">
        <v>54</v>
      </c>
      <c r="K3071" s="158" t="s">
        <v>55</v>
      </c>
      <c r="L3071" s="190">
        <v>44584</v>
      </c>
      <c r="M3071" s="190">
        <v>44599</v>
      </c>
      <c r="N3071" s="190">
        <v>44610</v>
      </c>
      <c r="O3071" s="190">
        <v>44610</v>
      </c>
      <c r="P3071" s="211" t="s">
        <v>6943</v>
      </c>
      <c r="Q3071" s="157"/>
      <c r="R3071" s="155" t="s">
        <v>6256</v>
      </c>
      <c r="S3071" s="155"/>
      <c r="T3071" s="158" t="s">
        <v>66</v>
      </c>
      <c r="U3071" s="155"/>
      <c r="V3071" s="160"/>
    </row>
    <row r="3072" spans="1:22" s="175" customFormat="1" ht="66" hidden="1" customHeight="1" x14ac:dyDescent="0.25">
      <c r="A3072" s="89" t="s">
        <v>5076</v>
      </c>
      <c r="B3072" s="90" t="s">
        <v>5077</v>
      </c>
      <c r="C3072" s="90" t="s">
        <v>6944</v>
      </c>
      <c r="D3072" s="90" t="s">
        <v>6944</v>
      </c>
      <c r="E3072" s="157" t="s">
        <v>6945</v>
      </c>
      <c r="F3072" s="90" t="s">
        <v>6946</v>
      </c>
      <c r="G3072" s="158" t="s">
        <v>52</v>
      </c>
      <c r="H3072" s="155"/>
      <c r="I3072" s="158">
        <v>1</v>
      </c>
      <c r="J3072" s="155" t="s">
        <v>54</v>
      </c>
      <c r="K3072" s="158" t="s">
        <v>55</v>
      </c>
      <c r="L3072" s="190">
        <v>44606</v>
      </c>
      <c r="M3072" s="114">
        <v>44651</v>
      </c>
      <c r="N3072" s="190">
        <v>44623</v>
      </c>
      <c r="O3072" s="190" t="s">
        <v>4682</v>
      </c>
      <c r="P3072" s="211" t="s">
        <v>6947</v>
      </c>
      <c r="Q3072" s="157"/>
      <c r="R3072" s="155"/>
      <c r="S3072" s="155"/>
      <c r="T3072" s="158"/>
      <c r="U3072" s="155" t="s">
        <v>6948</v>
      </c>
      <c r="V3072" s="160"/>
    </row>
    <row r="3073" spans="1:22" s="175" customFormat="1" ht="66" hidden="1" customHeight="1" x14ac:dyDescent="0.25">
      <c r="A3073" s="89" t="s">
        <v>2282</v>
      </c>
      <c r="B3073" s="90" t="s">
        <v>2283</v>
      </c>
      <c r="C3073" s="90" t="s">
        <v>59</v>
      </c>
      <c r="D3073" s="90" t="s">
        <v>59</v>
      </c>
      <c r="E3073" s="157" t="s">
        <v>211</v>
      </c>
      <c r="F3073" s="90" t="s">
        <v>2050</v>
      </c>
      <c r="G3073" s="158" t="s">
        <v>52</v>
      </c>
      <c r="H3073" s="155"/>
      <c r="I3073" s="158">
        <v>1</v>
      </c>
      <c r="J3073" s="155" t="s">
        <v>62</v>
      </c>
      <c r="K3073" s="158" t="s">
        <v>63</v>
      </c>
      <c r="L3073" s="190">
        <v>44569</v>
      </c>
      <c r="M3073" s="190">
        <v>44569</v>
      </c>
      <c r="N3073" s="190">
        <v>44569</v>
      </c>
      <c r="O3073" s="190">
        <v>44573</v>
      </c>
      <c r="P3073" s="211" t="s">
        <v>6949</v>
      </c>
      <c r="Q3073" s="157"/>
      <c r="R3073" s="155" t="s">
        <v>6950</v>
      </c>
      <c r="S3073" s="155"/>
      <c r="T3073" s="158" t="s">
        <v>66</v>
      </c>
      <c r="U3073" s="155"/>
      <c r="V3073" s="160"/>
    </row>
    <row r="3074" spans="1:22" ht="66" hidden="1" customHeight="1" x14ac:dyDescent="0.25">
      <c r="A3074" s="89" t="s">
        <v>5142</v>
      </c>
      <c r="B3074" s="90" t="s">
        <v>10048</v>
      </c>
      <c r="C3074" s="90" t="s">
        <v>6951</v>
      </c>
      <c r="D3074" s="90" t="s">
        <v>6951</v>
      </c>
      <c r="E3074" s="92" t="s">
        <v>6952</v>
      </c>
      <c r="F3074" s="90" t="s">
        <v>4594</v>
      </c>
      <c r="G3074" s="93" t="s">
        <v>52</v>
      </c>
      <c r="H3074" s="90"/>
      <c r="I3074" s="93">
        <v>1</v>
      </c>
      <c r="J3074" s="90" t="s">
        <v>54</v>
      </c>
      <c r="K3074" s="93" t="s">
        <v>55</v>
      </c>
      <c r="L3074" s="114">
        <v>44580</v>
      </c>
      <c r="M3074" s="114">
        <v>44580</v>
      </c>
      <c r="N3074" s="94">
        <v>44585</v>
      </c>
      <c r="O3074" s="94">
        <v>44585</v>
      </c>
      <c r="P3074" s="96" t="s">
        <v>6953</v>
      </c>
      <c r="Q3074" s="92"/>
      <c r="R3074" s="90" t="s">
        <v>5095</v>
      </c>
      <c r="S3074" s="90"/>
      <c r="T3074" s="95" t="s">
        <v>66</v>
      </c>
      <c r="U3074" s="90"/>
    </row>
    <row r="3075" spans="1:22" s="175" customFormat="1" ht="66" hidden="1" customHeight="1" x14ac:dyDescent="0.25">
      <c r="A3075" s="113" t="s">
        <v>10007</v>
      </c>
      <c r="B3075" s="155" t="s">
        <v>2296</v>
      </c>
      <c r="C3075" s="155" t="s">
        <v>6954</v>
      </c>
      <c r="D3075" s="155" t="s">
        <v>6954</v>
      </c>
      <c r="E3075" s="157" t="s">
        <v>6955</v>
      </c>
      <c r="F3075" s="155" t="s">
        <v>6956</v>
      </c>
      <c r="G3075" s="158" t="s">
        <v>52</v>
      </c>
      <c r="H3075" s="155"/>
      <c r="I3075" s="158">
        <v>1</v>
      </c>
      <c r="J3075" s="155" t="s">
        <v>54</v>
      </c>
      <c r="K3075" s="158" t="s">
        <v>55</v>
      </c>
      <c r="L3075" s="190">
        <v>44590</v>
      </c>
      <c r="M3075" s="190">
        <v>44590</v>
      </c>
      <c r="N3075" s="127">
        <v>44591</v>
      </c>
      <c r="O3075" s="127">
        <v>44591</v>
      </c>
      <c r="P3075" s="124" t="s">
        <v>6957</v>
      </c>
      <c r="Q3075" s="157"/>
      <c r="R3075" s="155" t="s">
        <v>4935</v>
      </c>
      <c r="S3075" s="155"/>
      <c r="T3075" s="159" t="s">
        <v>66</v>
      </c>
      <c r="U3075" s="155"/>
      <c r="V3075" s="160"/>
    </row>
    <row r="3076" spans="1:22" ht="66" hidden="1" customHeight="1" x14ac:dyDescent="0.25">
      <c r="A3076" s="89" t="s">
        <v>3034</v>
      </c>
      <c r="B3076" s="90" t="s">
        <v>3052</v>
      </c>
      <c r="C3076" s="90" t="s">
        <v>59</v>
      </c>
      <c r="D3076" s="90" t="s">
        <v>59</v>
      </c>
      <c r="E3076" s="92" t="s">
        <v>6958</v>
      </c>
      <c r="F3076" s="90" t="s">
        <v>401</v>
      </c>
      <c r="G3076" s="93" t="s">
        <v>52</v>
      </c>
      <c r="H3076" s="90"/>
      <c r="I3076" s="93">
        <v>1</v>
      </c>
      <c r="J3076" s="90" t="s">
        <v>54</v>
      </c>
      <c r="K3076" s="93" t="s">
        <v>63</v>
      </c>
      <c r="L3076" s="114">
        <v>44573</v>
      </c>
      <c r="M3076" s="114">
        <v>44574</v>
      </c>
      <c r="N3076" s="94">
        <v>44574</v>
      </c>
      <c r="O3076" s="94">
        <v>44578</v>
      </c>
      <c r="P3076" s="96" t="s">
        <v>6959</v>
      </c>
      <c r="Q3076" s="96" t="s">
        <v>6960</v>
      </c>
      <c r="R3076" s="90" t="s">
        <v>6961</v>
      </c>
      <c r="S3076" s="90"/>
      <c r="T3076" s="95" t="s">
        <v>75</v>
      </c>
      <c r="U3076" s="90"/>
    </row>
    <row r="3077" spans="1:22" s="175" customFormat="1" ht="66" hidden="1" customHeight="1" x14ac:dyDescent="0.25">
      <c r="A3077" s="89" t="s">
        <v>6962</v>
      </c>
      <c r="B3077" s="90" t="s">
        <v>10046</v>
      </c>
      <c r="C3077" s="90" t="s">
        <v>6963</v>
      </c>
      <c r="D3077" s="90" t="s">
        <v>6963</v>
      </c>
      <c r="E3077" s="157" t="s">
        <v>6964</v>
      </c>
      <c r="F3077" s="90" t="s">
        <v>2382</v>
      </c>
      <c r="G3077" s="158" t="s">
        <v>52</v>
      </c>
      <c r="H3077" s="155"/>
      <c r="I3077" s="158">
        <v>1</v>
      </c>
      <c r="J3077" s="155" t="s">
        <v>54</v>
      </c>
      <c r="K3077" s="158" t="s">
        <v>55</v>
      </c>
      <c r="L3077" s="190">
        <v>44682</v>
      </c>
      <c r="M3077" s="190">
        <v>44712</v>
      </c>
      <c r="N3077" s="190">
        <v>44708</v>
      </c>
      <c r="O3077" s="190">
        <v>44711</v>
      </c>
      <c r="P3077" s="211" t="s">
        <v>6965</v>
      </c>
      <c r="Q3077" s="157"/>
      <c r="R3077" s="155" t="s">
        <v>1703</v>
      </c>
      <c r="S3077" s="155"/>
      <c r="T3077" s="158"/>
      <c r="U3077" s="155" t="s">
        <v>6966</v>
      </c>
      <c r="V3077" s="160"/>
    </row>
    <row r="3078" spans="1:22" s="175" customFormat="1" ht="66" hidden="1" customHeight="1" x14ac:dyDescent="0.25">
      <c r="A3078" s="89" t="s">
        <v>662</v>
      </c>
      <c r="B3078" s="90" t="s">
        <v>663</v>
      </c>
      <c r="C3078" s="90" t="s">
        <v>6967</v>
      </c>
      <c r="D3078" s="90" t="s">
        <v>6967</v>
      </c>
      <c r="E3078" s="157" t="s">
        <v>6968</v>
      </c>
      <c r="F3078" s="90" t="s">
        <v>424</v>
      </c>
      <c r="G3078" s="158" t="s">
        <v>52</v>
      </c>
      <c r="H3078" s="155"/>
      <c r="I3078" s="158">
        <v>1</v>
      </c>
      <c r="J3078" s="155" t="s">
        <v>54</v>
      </c>
      <c r="K3078" s="158" t="s">
        <v>55</v>
      </c>
      <c r="L3078" s="190">
        <v>44596</v>
      </c>
      <c r="M3078" s="190">
        <v>44602</v>
      </c>
      <c r="N3078" s="190">
        <v>44587</v>
      </c>
      <c r="O3078" s="190">
        <v>44587</v>
      </c>
      <c r="P3078" s="211" t="s">
        <v>6969</v>
      </c>
      <c r="Q3078" s="157"/>
      <c r="R3078" s="155" t="s">
        <v>6970</v>
      </c>
      <c r="S3078" s="155"/>
      <c r="T3078" s="158" t="s">
        <v>75</v>
      </c>
      <c r="U3078" s="155"/>
      <c r="V3078" s="160"/>
    </row>
    <row r="3079" spans="1:22" s="175" customFormat="1" ht="66" hidden="1" customHeight="1" x14ac:dyDescent="0.25">
      <c r="A3079" s="89" t="s">
        <v>6611</v>
      </c>
      <c r="B3079" s="90" t="s">
        <v>6612</v>
      </c>
      <c r="C3079" s="90" t="s">
        <v>6971</v>
      </c>
      <c r="D3079" s="90" t="s">
        <v>6971</v>
      </c>
      <c r="E3079" s="157" t="s">
        <v>6439</v>
      </c>
      <c r="F3079" s="158" t="s">
        <v>61</v>
      </c>
      <c r="G3079" s="158" t="s">
        <v>52</v>
      </c>
      <c r="H3079" s="155"/>
      <c r="I3079" s="158">
        <v>1</v>
      </c>
      <c r="J3079" s="155" t="s">
        <v>54</v>
      </c>
      <c r="K3079" s="158" t="s">
        <v>55</v>
      </c>
      <c r="L3079" s="190">
        <v>44596</v>
      </c>
      <c r="M3079" s="190">
        <v>44596</v>
      </c>
      <c r="N3079" s="190">
        <v>44606</v>
      </c>
      <c r="O3079" s="190">
        <v>44606</v>
      </c>
      <c r="P3079" s="211" t="s">
        <v>6972</v>
      </c>
      <c r="Q3079" s="157"/>
      <c r="R3079" s="155" t="s">
        <v>6973</v>
      </c>
      <c r="S3079" s="155"/>
      <c r="T3079" s="158"/>
      <c r="U3079" s="155" t="s">
        <v>6974</v>
      </c>
      <c r="V3079" s="160"/>
    </row>
    <row r="3080" spans="1:22" s="175" customFormat="1" ht="66" hidden="1" customHeight="1" x14ac:dyDescent="0.25">
      <c r="A3080" s="89" t="s">
        <v>6824</v>
      </c>
      <c r="B3080" s="90" t="s">
        <v>6825</v>
      </c>
      <c r="C3080" s="90" t="s">
        <v>6975</v>
      </c>
      <c r="D3080" s="90" t="s">
        <v>6975</v>
      </c>
      <c r="E3080" s="157" t="s">
        <v>251</v>
      </c>
      <c r="F3080" s="90" t="s">
        <v>32</v>
      </c>
      <c r="G3080" s="158" t="s">
        <v>52</v>
      </c>
      <c r="H3080" s="155"/>
      <c r="I3080" s="158">
        <v>1</v>
      </c>
      <c r="J3080" s="155" t="s">
        <v>54</v>
      </c>
      <c r="K3080" s="158" t="s">
        <v>55</v>
      </c>
      <c r="L3080" s="190">
        <v>44582</v>
      </c>
      <c r="M3080" s="190">
        <v>44583</v>
      </c>
      <c r="N3080" s="190">
        <v>44582</v>
      </c>
      <c r="O3080" s="190">
        <v>44583</v>
      </c>
      <c r="P3080" s="211" t="s">
        <v>6976</v>
      </c>
      <c r="Q3080" s="157"/>
      <c r="R3080" s="155" t="s">
        <v>6836</v>
      </c>
      <c r="S3080" s="155"/>
      <c r="T3080" s="158" t="s">
        <v>66</v>
      </c>
      <c r="U3080" s="155"/>
      <c r="V3080" s="160"/>
    </row>
    <row r="3081" spans="1:22" ht="66" hidden="1" customHeight="1" x14ac:dyDescent="0.25">
      <c r="A3081" s="89" t="s">
        <v>10005</v>
      </c>
      <c r="B3081" s="90" t="s">
        <v>10006</v>
      </c>
      <c r="C3081" s="90" t="s">
        <v>6977</v>
      </c>
      <c r="D3081" s="90" t="s">
        <v>6977</v>
      </c>
      <c r="E3081" s="92" t="s">
        <v>6978</v>
      </c>
      <c r="F3081" s="90" t="s">
        <v>502</v>
      </c>
      <c r="G3081" s="158" t="s">
        <v>52</v>
      </c>
      <c r="H3081" s="90"/>
      <c r="I3081" s="93">
        <v>1</v>
      </c>
      <c r="J3081" s="155" t="s">
        <v>54</v>
      </c>
      <c r="K3081" s="93" t="s">
        <v>55</v>
      </c>
      <c r="L3081" s="114">
        <v>44586</v>
      </c>
      <c r="M3081" s="114">
        <v>44587</v>
      </c>
      <c r="N3081" s="94">
        <v>44586</v>
      </c>
      <c r="O3081" s="94">
        <v>44588</v>
      </c>
      <c r="P3081" s="96" t="s">
        <v>6979</v>
      </c>
      <c r="Q3081" s="92"/>
      <c r="R3081" s="90" t="s">
        <v>2163</v>
      </c>
      <c r="S3081" s="90"/>
      <c r="T3081" s="95" t="s">
        <v>66</v>
      </c>
      <c r="U3081" s="90"/>
    </row>
    <row r="3082" spans="1:22" s="175" customFormat="1" ht="66" hidden="1" customHeight="1" x14ac:dyDescent="0.25">
      <c r="A3082" s="89" t="s">
        <v>10005</v>
      </c>
      <c r="B3082" s="155" t="s">
        <v>10006</v>
      </c>
      <c r="C3082" s="155" t="s">
        <v>6980</v>
      </c>
      <c r="D3082" s="155" t="s">
        <v>6981</v>
      </c>
      <c r="E3082" s="157" t="s">
        <v>605</v>
      </c>
      <c r="F3082" s="155" t="s">
        <v>6982</v>
      </c>
      <c r="G3082" s="158" t="s">
        <v>703</v>
      </c>
      <c r="H3082" s="155"/>
      <c r="I3082" s="158">
        <v>1</v>
      </c>
      <c r="J3082" s="155" t="s">
        <v>72</v>
      </c>
      <c r="K3082" s="158" t="s">
        <v>55</v>
      </c>
      <c r="L3082" s="190">
        <v>44562</v>
      </c>
      <c r="M3082" s="190">
        <f t="shared" ref="M3082:O3097" si="46">EOMONTH(L3082,0)</f>
        <v>44592</v>
      </c>
      <c r="N3082" s="127">
        <v>44592</v>
      </c>
      <c r="O3082" s="127">
        <v>44641</v>
      </c>
      <c r="P3082" s="124" t="s">
        <v>6983</v>
      </c>
      <c r="Q3082" s="157"/>
      <c r="R3082" s="155" t="s">
        <v>2163</v>
      </c>
      <c r="S3082" s="155"/>
      <c r="T3082" s="159" t="s">
        <v>75</v>
      </c>
      <c r="U3082" s="155"/>
      <c r="V3082" s="160"/>
    </row>
    <row r="3083" spans="1:22" s="175" customFormat="1" ht="66" hidden="1" customHeight="1" x14ac:dyDescent="0.25">
      <c r="A3083" s="89" t="s">
        <v>10005</v>
      </c>
      <c r="B3083" s="155" t="s">
        <v>10006</v>
      </c>
      <c r="C3083" s="155" t="s">
        <v>6980</v>
      </c>
      <c r="D3083" s="155" t="s">
        <v>6984</v>
      </c>
      <c r="E3083" s="157" t="s">
        <v>605</v>
      </c>
      <c r="F3083" s="155" t="s">
        <v>6982</v>
      </c>
      <c r="G3083" s="158" t="s">
        <v>703</v>
      </c>
      <c r="H3083" s="155"/>
      <c r="I3083" s="158">
        <v>1</v>
      </c>
      <c r="J3083" s="155" t="s">
        <v>72</v>
      </c>
      <c r="K3083" s="158" t="s">
        <v>55</v>
      </c>
      <c r="L3083" s="190">
        <v>44593</v>
      </c>
      <c r="M3083" s="190">
        <f t="shared" si="46"/>
        <v>44620</v>
      </c>
      <c r="N3083" s="127">
        <v>44620</v>
      </c>
      <c r="O3083" s="127">
        <v>44641</v>
      </c>
      <c r="P3083" s="124" t="s">
        <v>6983</v>
      </c>
      <c r="Q3083" s="157"/>
      <c r="R3083" s="155" t="s">
        <v>2163</v>
      </c>
      <c r="S3083" s="155"/>
      <c r="T3083" s="159" t="s">
        <v>75</v>
      </c>
      <c r="U3083" s="155"/>
      <c r="V3083" s="160"/>
    </row>
    <row r="3084" spans="1:22" s="175" customFormat="1" ht="66" hidden="1" customHeight="1" x14ac:dyDescent="0.25">
      <c r="A3084" s="89" t="s">
        <v>10005</v>
      </c>
      <c r="B3084" s="155" t="s">
        <v>10006</v>
      </c>
      <c r="C3084" s="155" t="s">
        <v>6980</v>
      </c>
      <c r="D3084" s="155" t="s">
        <v>6985</v>
      </c>
      <c r="E3084" s="157" t="s">
        <v>605</v>
      </c>
      <c r="F3084" s="155" t="s">
        <v>6982</v>
      </c>
      <c r="G3084" s="158" t="s">
        <v>703</v>
      </c>
      <c r="H3084" s="155"/>
      <c r="I3084" s="158">
        <v>1</v>
      </c>
      <c r="J3084" s="155" t="s">
        <v>72</v>
      </c>
      <c r="K3084" s="158" t="s">
        <v>55</v>
      </c>
      <c r="L3084" s="190">
        <v>44621</v>
      </c>
      <c r="M3084" s="190">
        <f t="shared" si="46"/>
        <v>44651</v>
      </c>
      <c r="N3084" s="127">
        <f t="shared" si="46"/>
        <v>44651</v>
      </c>
      <c r="O3084" s="127">
        <v>44669</v>
      </c>
      <c r="P3084" s="124" t="s">
        <v>6983</v>
      </c>
      <c r="Q3084" s="157"/>
      <c r="R3084" s="155" t="s">
        <v>2163</v>
      </c>
      <c r="S3084" s="155"/>
      <c r="T3084" s="159" t="s">
        <v>66</v>
      </c>
      <c r="U3084" s="155"/>
      <c r="V3084" s="160"/>
    </row>
    <row r="3085" spans="1:22" s="175" customFormat="1" ht="66" hidden="1" customHeight="1" x14ac:dyDescent="0.25">
      <c r="A3085" s="89" t="s">
        <v>10005</v>
      </c>
      <c r="B3085" s="155" t="s">
        <v>10006</v>
      </c>
      <c r="C3085" s="155" t="s">
        <v>6980</v>
      </c>
      <c r="D3085" s="155" t="s">
        <v>6986</v>
      </c>
      <c r="E3085" s="157" t="s">
        <v>605</v>
      </c>
      <c r="F3085" s="155" t="s">
        <v>6982</v>
      </c>
      <c r="G3085" s="158" t="s">
        <v>703</v>
      </c>
      <c r="H3085" s="155"/>
      <c r="I3085" s="158">
        <v>1</v>
      </c>
      <c r="J3085" s="155" t="s">
        <v>72</v>
      </c>
      <c r="K3085" s="158" t="s">
        <v>55</v>
      </c>
      <c r="L3085" s="190">
        <v>44652</v>
      </c>
      <c r="M3085" s="190">
        <f t="shared" si="46"/>
        <v>44681</v>
      </c>
      <c r="N3085" s="127">
        <v>44681</v>
      </c>
      <c r="O3085" s="127">
        <v>44749</v>
      </c>
      <c r="P3085" s="124" t="s">
        <v>6983</v>
      </c>
      <c r="Q3085" s="157"/>
      <c r="R3085" s="155" t="s">
        <v>2163</v>
      </c>
      <c r="S3085" s="155"/>
      <c r="T3085" s="159" t="s">
        <v>66</v>
      </c>
      <c r="U3085" s="155"/>
      <c r="V3085" s="160"/>
    </row>
    <row r="3086" spans="1:22" s="175" customFormat="1" ht="66" hidden="1" customHeight="1" x14ac:dyDescent="0.25">
      <c r="A3086" s="89" t="s">
        <v>10005</v>
      </c>
      <c r="B3086" s="155" t="s">
        <v>10006</v>
      </c>
      <c r="C3086" s="155" t="s">
        <v>6980</v>
      </c>
      <c r="D3086" s="155" t="s">
        <v>6987</v>
      </c>
      <c r="E3086" s="157" t="s">
        <v>605</v>
      </c>
      <c r="F3086" s="155" t="s">
        <v>6982</v>
      </c>
      <c r="G3086" s="158" t="s">
        <v>703</v>
      </c>
      <c r="H3086" s="155"/>
      <c r="I3086" s="158">
        <v>1</v>
      </c>
      <c r="J3086" s="155" t="s">
        <v>72</v>
      </c>
      <c r="K3086" s="158" t="s">
        <v>55</v>
      </c>
      <c r="L3086" s="190">
        <v>44682</v>
      </c>
      <c r="M3086" s="190">
        <f t="shared" si="46"/>
        <v>44712</v>
      </c>
      <c r="N3086" s="127">
        <f t="shared" si="46"/>
        <v>44712</v>
      </c>
      <c r="O3086" s="127">
        <v>44749</v>
      </c>
      <c r="P3086" s="124" t="s">
        <v>6983</v>
      </c>
      <c r="Q3086" s="157"/>
      <c r="R3086" s="155" t="s">
        <v>6988</v>
      </c>
      <c r="S3086" s="155"/>
      <c r="T3086" s="159" t="s">
        <v>66</v>
      </c>
      <c r="U3086" s="155"/>
      <c r="V3086" s="160"/>
    </row>
    <row r="3087" spans="1:22" s="175" customFormat="1" ht="66" hidden="1" customHeight="1" x14ac:dyDescent="0.25">
      <c r="A3087" s="89" t="s">
        <v>10005</v>
      </c>
      <c r="B3087" s="155" t="s">
        <v>10006</v>
      </c>
      <c r="C3087" s="155" t="s">
        <v>6980</v>
      </c>
      <c r="D3087" s="155" t="s">
        <v>6989</v>
      </c>
      <c r="E3087" s="157" t="s">
        <v>605</v>
      </c>
      <c r="F3087" s="155" t="s">
        <v>6982</v>
      </c>
      <c r="G3087" s="158" t="s">
        <v>703</v>
      </c>
      <c r="H3087" s="155"/>
      <c r="I3087" s="158">
        <v>1</v>
      </c>
      <c r="J3087" s="155" t="s">
        <v>72</v>
      </c>
      <c r="K3087" s="158" t="s">
        <v>55</v>
      </c>
      <c r="L3087" s="190">
        <v>44713</v>
      </c>
      <c r="M3087" s="190">
        <f t="shared" si="46"/>
        <v>44742</v>
      </c>
      <c r="N3087" s="127">
        <f t="shared" si="46"/>
        <v>44742</v>
      </c>
      <c r="O3087" s="127">
        <v>44749</v>
      </c>
      <c r="P3087" s="124" t="s">
        <v>6983</v>
      </c>
      <c r="Q3087" s="157"/>
      <c r="R3087" s="155" t="s">
        <v>6988</v>
      </c>
      <c r="S3087" s="155"/>
      <c r="T3087" s="159" t="s">
        <v>66</v>
      </c>
      <c r="U3087" s="155"/>
      <c r="V3087" s="160"/>
    </row>
    <row r="3088" spans="1:22" s="175" customFormat="1" ht="66" hidden="1" customHeight="1" x14ac:dyDescent="0.25">
      <c r="A3088" s="89" t="s">
        <v>10005</v>
      </c>
      <c r="B3088" s="155" t="s">
        <v>10006</v>
      </c>
      <c r="C3088" s="155" t="s">
        <v>6980</v>
      </c>
      <c r="D3088" s="155" t="s">
        <v>6990</v>
      </c>
      <c r="E3088" s="157" t="s">
        <v>605</v>
      </c>
      <c r="F3088" s="155" t="s">
        <v>6982</v>
      </c>
      <c r="G3088" s="158" t="s">
        <v>703</v>
      </c>
      <c r="H3088" s="155"/>
      <c r="I3088" s="158">
        <v>1</v>
      </c>
      <c r="J3088" s="155" t="s">
        <v>72</v>
      </c>
      <c r="K3088" s="158" t="s">
        <v>55</v>
      </c>
      <c r="L3088" s="190">
        <v>44743</v>
      </c>
      <c r="M3088" s="190">
        <f t="shared" si="46"/>
        <v>44773</v>
      </c>
      <c r="N3088" s="190">
        <f t="shared" si="46"/>
        <v>44773</v>
      </c>
      <c r="O3088" s="127">
        <v>44773</v>
      </c>
      <c r="P3088" s="124" t="s">
        <v>6983</v>
      </c>
      <c r="Q3088" s="157"/>
      <c r="R3088" s="90" t="s">
        <v>6991</v>
      </c>
      <c r="S3088" s="155"/>
      <c r="T3088" s="159" t="s">
        <v>66</v>
      </c>
      <c r="U3088" s="155"/>
      <c r="V3088" s="160"/>
    </row>
    <row r="3089" spans="1:22" s="175" customFormat="1" ht="66" hidden="1" customHeight="1" x14ac:dyDescent="0.25">
      <c r="A3089" s="89" t="s">
        <v>10005</v>
      </c>
      <c r="B3089" s="155" t="s">
        <v>10006</v>
      </c>
      <c r="C3089" s="155" t="s">
        <v>6980</v>
      </c>
      <c r="D3089" s="155" t="s">
        <v>6992</v>
      </c>
      <c r="E3089" s="157" t="s">
        <v>605</v>
      </c>
      <c r="F3089" s="155" t="s">
        <v>6982</v>
      </c>
      <c r="G3089" s="158" t="s">
        <v>703</v>
      </c>
      <c r="H3089" s="155"/>
      <c r="I3089" s="158">
        <v>1</v>
      </c>
      <c r="J3089" s="155" t="s">
        <v>72</v>
      </c>
      <c r="K3089" s="158" t="s">
        <v>55</v>
      </c>
      <c r="L3089" s="190">
        <v>44774</v>
      </c>
      <c r="M3089" s="190">
        <f t="shared" si="46"/>
        <v>44804</v>
      </c>
      <c r="N3089" s="190">
        <f t="shared" si="46"/>
        <v>44804</v>
      </c>
      <c r="O3089" s="127">
        <v>44811</v>
      </c>
      <c r="P3089" s="124" t="s">
        <v>6983</v>
      </c>
      <c r="Q3089" s="157"/>
      <c r="R3089" s="90" t="s">
        <v>6993</v>
      </c>
      <c r="S3089" s="155"/>
      <c r="T3089" s="159" t="s">
        <v>66</v>
      </c>
      <c r="U3089" s="155"/>
      <c r="V3089" s="160"/>
    </row>
    <row r="3090" spans="1:22" s="175" customFormat="1" ht="66" hidden="1" customHeight="1" x14ac:dyDescent="0.25">
      <c r="A3090" s="89" t="s">
        <v>10005</v>
      </c>
      <c r="B3090" s="155" t="s">
        <v>10006</v>
      </c>
      <c r="C3090" s="155" t="s">
        <v>6980</v>
      </c>
      <c r="D3090" s="155" t="s">
        <v>6994</v>
      </c>
      <c r="E3090" s="157" t="s">
        <v>605</v>
      </c>
      <c r="F3090" s="155" t="s">
        <v>6982</v>
      </c>
      <c r="G3090" s="158" t="s">
        <v>703</v>
      </c>
      <c r="H3090" s="155"/>
      <c r="I3090" s="158">
        <v>1</v>
      </c>
      <c r="J3090" s="155" t="s">
        <v>72</v>
      </c>
      <c r="K3090" s="158" t="s">
        <v>55</v>
      </c>
      <c r="L3090" s="190">
        <v>44805</v>
      </c>
      <c r="M3090" s="190">
        <f t="shared" si="46"/>
        <v>44834</v>
      </c>
      <c r="N3090" s="190">
        <f t="shared" si="46"/>
        <v>44834</v>
      </c>
      <c r="O3090" s="127">
        <v>44873</v>
      </c>
      <c r="P3090" s="124" t="s">
        <v>6983</v>
      </c>
      <c r="Q3090" s="157"/>
      <c r="R3090" s="90" t="s">
        <v>6993</v>
      </c>
      <c r="S3090" s="155"/>
      <c r="T3090" s="159" t="s">
        <v>66</v>
      </c>
      <c r="U3090" s="155"/>
      <c r="V3090" s="160"/>
    </row>
    <row r="3091" spans="1:22" s="175" customFormat="1" ht="66" hidden="1" customHeight="1" x14ac:dyDescent="0.25">
      <c r="A3091" s="89" t="s">
        <v>10005</v>
      </c>
      <c r="B3091" s="155" t="s">
        <v>10006</v>
      </c>
      <c r="C3091" s="155" t="s">
        <v>6980</v>
      </c>
      <c r="D3091" s="155" t="s">
        <v>6995</v>
      </c>
      <c r="E3091" s="157" t="s">
        <v>605</v>
      </c>
      <c r="F3091" s="155" t="s">
        <v>6982</v>
      </c>
      <c r="G3091" s="158" t="s">
        <v>703</v>
      </c>
      <c r="H3091" s="155"/>
      <c r="I3091" s="158">
        <v>1</v>
      </c>
      <c r="J3091" s="155" t="s">
        <v>72</v>
      </c>
      <c r="K3091" s="158" t="s">
        <v>55</v>
      </c>
      <c r="L3091" s="190">
        <v>44835</v>
      </c>
      <c r="M3091" s="190">
        <f t="shared" si="46"/>
        <v>44865</v>
      </c>
      <c r="N3091" s="190">
        <f t="shared" si="46"/>
        <v>44865</v>
      </c>
      <c r="O3091" s="127">
        <v>44865</v>
      </c>
      <c r="P3091" s="124" t="s">
        <v>6983</v>
      </c>
      <c r="Q3091" s="157"/>
      <c r="R3091" s="90" t="s">
        <v>6993</v>
      </c>
      <c r="S3091" s="155"/>
      <c r="T3091" s="159" t="s">
        <v>66</v>
      </c>
      <c r="U3091" s="155"/>
      <c r="V3091" s="160"/>
    </row>
    <row r="3092" spans="1:22" s="175" customFormat="1" ht="66" hidden="1" customHeight="1" x14ac:dyDescent="0.25">
      <c r="A3092" s="89" t="s">
        <v>10005</v>
      </c>
      <c r="B3092" s="155" t="s">
        <v>10006</v>
      </c>
      <c r="C3092" s="155" t="s">
        <v>6980</v>
      </c>
      <c r="D3092" s="155" t="s">
        <v>6996</v>
      </c>
      <c r="E3092" s="157" t="s">
        <v>605</v>
      </c>
      <c r="F3092" s="155" t="s">
        <v>6982</v>
      </c>
      <c r="G3092" s="158" t="s">
        <v>703</v>
      </c>
      <c r="H3092" s="155"/>
      <c r="I3092" s="158">
        <v>1</v>
      </c>
      <c r="J3092" s="155" t="s">
        <v>72</v>
      </c>
      <c r="K3092" s="158" t="s">
        <v>55</v>
      </c>
      <c r="L3092" s="190">
        <v>44866</v>
      </c>
      <c r="M3092" s="190">
        <f t="shared" si="46"/>
        <v>44895</v>
      </c>
      <c r="N3092" s="127">
        <v>44895</v>
      </c>
      <c r="O3092" s="127">
        <v>44884</v>
      </c>
      <c r="P3092" s="124" t="s">
        <v>6983</v>
      </c>
      <c r="Q3092" s="157"/>
      <c r="R3092" s="90" t="s">
        <v>6993</v>
      </c>
      <c r="S3092" s="155"/>
      <c r="T3092" s="159" t="s">
        <v>66</v>
      </c>
      <c r="U3092" s="155"/>
      <c r="V3092" s="160"/>
    </row>
    <row r="3093" spans="1:22" s="175" customFormat="1" ht="66" hidden="1" customHeight="1" x14ac:dyDescent="0.25">
      <c r="A3093" s="89" t="s">
        <v>10005</v>
      </c>
      <c r="B3093" s="155" t="s">
        <v>10006</v>
      </c>
      <c r="C3093" s="155" t="s">
        <v>6980</v>
      </c>
      <c r="D3093" s="155" t="s">
        <v>6997</v>
      </c>
      <c r="E3093" s="157" t="s">
        <v>605</v>
      </c>
      <c r="F3093" s="155" t="s">
        <v>6982</v>
      </c>
      <c r="G3093" s="158" t="s">
        <v>703</v>
      </c>
      <c r="H3093" s="155"/>
      <c r="I3093" s="158">
        <v>1</v>
      </c>
      <c r="J3093" s="155" t="s">
        <v>72</v>
      </c>
      <c r="K3093" s="158" t="s">
        <v>55</v>
      </c>
      <c r="L3093" s="190">
        <v>44896</v>
      </c>
      <c r="M3093" s="190">
        <f t="shared" si="46"/>
        <v>44926</v>
      </c>
      <c r="N3093" s="190">
        <f t="shared" si="46"/>
        <v>44926</v>
      </c>
      <c r="O3093" s="190">
        <f t="shared" si="46"/>
        <v>44926</v>
      </c>
      <c r="P3093" s="124" t="s">
        <v>6983</v>
      </c>
      <c r="Q3093" s="157"/>
      <c r="R3093" s="90" t="s">
        <v>6993</v>
      </c>
      <c r="S3093" s="155"/>
      <c r="T3093" s="159" t="s">
        <v>66</v>
      </c>
      <c r="U3093" s="155"/>
      <c r="V3093" s="160"/>
    </row>
    <row r="3094" spans="1:22" s="175" customFormat="1" ht="66" hidden="1" customHeight="1" x14ac:dyDescent="0.25">
      <c r="A3094" s="89" t="s">
        <v>10005</v>
      </c>
      <c r="B3094" s="155" t="s">
        <v>10006</v>
      </c>
      <c r="C3094" s="155" t="s">
        <v>6980</v>
      </c>
      <c r="D3094" s="155" t="s">
        <v>6998</v>
      </c>
      <c r="E3094" s="157" t="s">
        <v>605</v>
      </c>
      <c r="F3094" s="155" t="s">
        <v>1952</v>
      </c>
      <c r="G3094" s="158" t="s">
        <v>75</v>
      </c>
      <c r="H3094" s="155"/>
      <c r="I3094" s="158">
        <v>1</v>
      </c>
      <c r="J3094" s="155" t="s">
        <v>72</v>
      </c>
      <c r="K3094" s="158" t="s">
        <v>55</v>
      </c>
      <c r="L3094" s="190">
        <v>44621</v>
      </c>
      <c r="M3094" s="190">
        <f t="shared" si="46"/>
        <v>44651</v>
      </c>
      <c r="N3094" s="127">
        <v>44676</v>
      </c>
      <c r="O3094" s="127">
        <v>44790</v>
      </c>
      <c r="P3094" s="124" t="s">
        <v>6999</v>
      </c>
      <c r="Q3094" s="157"/>
      <c r="R3094" s="155" t="s">
        <v>5246</v>
      </c>
      <c r="S3094" s="155"/>
      <c r="T3094" s="159" t="s">
        <v>75</v>
      </c>
      <c r="U3094" s="155"/>
      <c r="V3094" s="160"/>
    </row>
    <row r="3095" spans="1:22" s="175" customFormat="1" ht="66" hidden="1" customHeight="1" x14ac:dyDescent="0.25">
      <c r="A3095" s="89" t="s">
        <v>10005</v>
      </c>
      <c r="B3095" s="155" t="s">
        <v>10006</v>
      </c>
      <c r="C3095" s="155" t="s">
        <v>6980</v>
      </c>
      <c r="D3095" s="155" t="s">
        <v>7000</v>
      </c>
      <c r="E3095" s="157" t="s">
        <v>605</v>
      </c>
      <c r="F3095" s="155" t="s">
        <v>1952</v>
      </c>
      <c r="G3095" s="158" t="s">
        <v>75</v>
      </c>
      <c r="H3095" s="155"/>
      <c r="I3095" s="158">
        <v>1</v>
      </c>
      <c r="J3095" s="155" t="s">
        <v>72</v>
      </c>
      <c r="K3095" s="158" t="s">
        <v>55</v>
      </c>
      <c r="L3095" s="190">
        <v>44805</v>
      </c>
      <c r="M3095" s="190">
        <v>44895</v>
      </c>
      <c r="N3095" s="127">
        <v>44864</v>
      </c>
      <c r="O3095" s="127">
        <v>44893</v>
      </c>
      <c r="P3095" s="124" t="s">
        <v>7001</v>
      </c>
      <c r="Q3095" s="157"/>
      <c r="R3095" s="155" t="s">
        <v>6993</v>
      </c>
      <c r="S3095" s="155"/>
      <c r="T3095" s="159" t="s">
        <v>75</v>
      </c>
      <c r="U3095" s="155"/>
      <c r="V3095" s="160"/>
    </row>
    <row r="3096" spans="1:22" s="175" customFormat="1" ht="66" hidden="1" customHeight="1" x14ac:dyDescent="0.25">
      <c r="A3096" s="89" t="s">
        <v>10005</v>
      </c>
      <c r="B3096" s="155" t="s">
        <v>10006</v>
      </c>
      <c r="C3096" s="155" t="s">
        <v>6980</v>
      </c>
      <c r="D3096" s="155" t="s">
        <v>7002</v>
      </c>
      <c r="E3096" s="157" t="s">
        <v>605</v>
      </c>
      <c r="F3096" s="155" t="s">
        <v>1964</v>
      </c>
      <c r="G3096" s="158" t="s">
        <v>703</v>
      </c>
      <c r="H3096" s="155"/>
      <c r="I3096" s="158">
        <v>1</v>
      </c>
      <c r="J3096" s="155" t="s">
        <v>72</v>
      </c>
      <c r="K3096" s="158" t="s">
        <v>55</v>
      </c>
      <c r="L3096" s="190">
        <v>44562</v>
      </c>
      <c r="M3096" s="190">
        <f t="shared" si="46"/>
        <v>44592</v>
      </c>
      <c r="N3096" s="127">
        <v>44592</v>
      </c>
      <c r="O3096" s="127">
        <v>44592</v>
      </c>
      <c r="P3096" s="124"/>
      <c r="Q3096" s="157"/>
      <c r="R3096" s="155" t="s">
        <v>2163</v>
      </c>
      <c r="S3096" s="155"/>
      <c r="T3096" s="159"/>
      <c r="U3096" s="155" t="s">
        <v>1972</v>
      </c>
      <c r="V3096" s="160"/>
    </row>
    <row r="3097" spans="1:22" ht="66" hidden="1" customHeight="1" x14ac:dyDescent="0.25">
      <c r="A3097" s="89" t="s">
        <v>10005</v>
      </c>
      <c r="B3097" s="90" t="s">
        <v>10006</v>
      </c>
      <c r="C3097" s="90" t="s">
        <v>6980</v>
      </c>
      <c r="D3097" s="90" t="s">
        <v>7003</v>
      </c>
      <c r="E3097" s="92" t="s">
        <v>605</v>
      </c>
      <c r="F3097" s="155" t="s">
        <v>1964</v>
      </c>
      <c r="G3097" s="93" t="s">
        <v>703</v>
      </c>
      <c r="H3097" s="90"/>
      <c r="I3097" s="93">
        <v>1</v>
      </c>
      <c r="J3097" s="90" t="s">
        <v>72</v>
      </c>
      <c r="K3097" s="93" t="s">
        <v>55</v>
      </c>
      <c r="L3097" s="114">
        <v>44593</v>
      </c>
      <c r="M3097" s="114">
        <f t="shared" si="46"/>
        <v>44620</v>
      </c>
      <c r="N3097" s="94">
        <v>44620</v>
      </c>
      <c r="O3097" s="94">
        <v>44620</v>
      </c>
      <c r="P3097" s="96"/>
      <c r="Q3097" s="92"/>
      <c r="R3097" s="90" t="s">
        <v>2163</v>
      </c>
      <c r="S3097" s="90"/>
      <c r="T3097" s="95"/>
      <c r="U3097" s="90" t="s">
        <v>7004</v>
      </c>
    </row>
    <row r="3098" spans="1:22" ht="66" hidden="1" customHeight="1" x14ac:dyDescent="0.25">
      <c r="A3098" s="89" t="s">
        <v>10005</v>
      </c>
      <c r="B3098" s="90" t="s">
        <v>10006</v>
      </c>
      <c r="C3098" s="90" t="s">
        <v>6980</v>
      </c>
      <c r="D3098" s="90" t="s">
        <v>7005</v>
      </c>
      <c r="E3098" s="92" t="s">
        <v>605</v>
      </c>
      <c r="F3098" s="155" t="s">
        <v>1964</v>
      </c>
      <c r="G3098" s="93" t="s">
        <v>703</v>
      </c>
      <c r="H3098" s="90"/>
      <c r="I3098" s="93">
        <v>1</v>
      </c>
      <c r="J3098" s="90" t="s">
        <v>72</v>
      </c>
      <c r="K3098" s="93" t="s">
        <v>55</v>
      </c>
      <c r="L3098" s="114">
        <v>44621</v>
      </c>
      <c r="M3098" s="114">
        <f t="shared" ref="M3098:M3108" si="47">EOMONTH(L3098,0)</f>
        <v>44651</v>
      </c>
      <c r="N3098" s="94">
        <v>44646</v>
      </c>
      <c r="O3098" s="94">
        <v>44746</v>
      </c>
      <c r="P3098" s="96" t="s">
        <v>7006</v>
      </c>
      <c r="Q3098" s="92"/>
      <c r="R3098" s="90" t="s">
        <v>1469</v>
      </c>
      <c r="S3098" s="90"/>
      <c r="T3098" s="95"/>
      <c r="U3098" s="90" t="s">
        <v>7004</v>
      </c>
    </row>
    <row r="3099" spans="1:22" ht="66" hidden="1" customHeight="1" x14ac:dyDescent="0.25">
      <c r="A3099" s="89" t="s">
        <v>10005</v>
      </c>
      <c r="B3099" s="90" t="s">
        <v>10006</v>
      </c>
      <c r="C3099" s="90" t="s">
        <v>6980</v>
      </c>
      <c r="D3099" s="90" t="s">
        <v>7007</v>
      </c>
      <c r="E3099" s="92" t="s">
        <v>605</v>
      </c>
      <c r="F3099" s="155" t="s">
        <v>1964</v>
      </c>
      <c r="G3099" s="93" t="s">
        <v>703</v>
      </c>
      <c r="H3099" s="90"/>
      <c r="I3099" s="93">
        <v>1</v>
      </c>
      <c r="J3099" s="90" t="s">
        <v>72</v>
      </c>
      <c r="K3099" s="93" t="s">
        <v>55</v>
      </c>
      <c r="L3099" s="114">
        <v>44652</v>
      </c>
      <c r="M3099" s="114">
        <f t="shared" si="47"/>
        <v>44681</v>
      </c>
      <c r="N3099" s="94">
        <v>44680</v>
      </c>
      <c r="O3099" s="94">
        <v>44680</v>
      </c>
      <c r="P3099" s="96" t="s">
        <v>7008</v>
      </c>
      <c r="Q3099" s="92"/>
      <c r="R3099" s="90" t="s">
        <v>1469</v>
      </c>
      <c r="S3099" s="90"/>
      <c r="T3099" s="95"/>
      <c r="U3099" s="90" t="s">
        <v>7009</v>
      </c>
    </row>
    <row r="3100" spans="1:22" ht="66" hidden="1" customHeight="1" x14ac:dyDescent="0.25">
      <c r="A3100" s="89" t="s">
        <v>10005</v>
      </c>
      <c r="B3100" s="90" t="s">
        <v>10006</v>
      </c>
      <c r="C3100" s="90" t="s">
        <v>6980</v>
      </c>
      <c r="D3100" s="90" t="s">
        <v>7010</v>
      </c>
      <c r="E3100" s="92" t="s">
        <v>605</v>
      </c>
      <c r="F3100" s="155" t="s">
        <v>1964</v>
      </c>
      <c r="G3100" s="93" t="s">
        <v>703</v>
      </c>
      <c r="H3100" s="90"/>
      <c r="I3100" s="93">
        <v>1</v>
      </c>
      <c r="J3100" s="90" t="s">
        <v>72</v>
      </c>
      <c r="K3100" s="93" t="s">
        <v>55</v>
      </c>
      <c r="L3100" s="114">
        <v>44682</v>
      </c>
      <c r="M3100" s="114">
        <f t="shared" si="47"/>
        <v>44712</v>
      </c>
      <c r="N3100" s="94">
        <v>44708</v>
      </c>
      <c r="O3100" s="94">
        <v>44708</v>
      </c>
      <c r="P3100" s="96" t="s">
        <v>7008</v>
      </c>
      <c r="Q3100" s="92"/>
      <c r="R3100" s="90" t="s">
        <v>1469</v>
      </c>
      <c r="S3100" s="90"/>
      <c r="T3100" s="95"/>
      <c r="U3100" s="90" t="s">
        <v>7009</v>
      </c>
    </row>
    <row r="3101" spans="1:22" ht="66" hidden="1" customHeight="1" x14ac:dyDescent="0.25">
      <c r="A3101" s="89" t="s">
        <v>10005</v>
      </c>
      <c r="B3101" s="90" t="s">
        <v>10006</v>
      </c>
      <c r="C3101" s="90" t="s">
        <v>6980</v>
      </c>
      <c r="D3101" s="90" t="s">
        <v>7011</v>
      </c>
      <c r="E3101" s="92" t="s">
        <v>605</v>
      </c>
      <c r="F3101" s="155" t="s">
        <v>1964</v>
      </c>
      <c r="G3101" s="93" t="s">
        <v>703</v>
      </c>
      <c r="H3101" s="90"/>
      <c r="I3101" s="93">
        <v>1</v>
      </c>
      <c r="J3101" s="90" t="s">
        <v>72</v>
      </c>
      <c r="K3101" s="93" t="s">
        <v>55</v>
      </c>
      <c r="L3101" s="114">
        <v>44713</v>
      </c>
      <c r="M3101" s="114">
        <f t="shared" si="47"/>
        <v>44742</v>
      </c>
      <c r="N3101" s="94">
        <v>44742</v>
      </c>
      <c r="O3101" s="94">
        <v>44746</v>
      </c>
      <c r="P3101" s="96" t="s">
        <v>7006</v>
      </c>
      <c r="Q3101" s="92"/>
      <c r="R3101" s="90" t="s">
        <v>1469</v>
      </c>
      <c r="S3101" s="90"/>
      <c r="T3101" s="95"/>
      <c r="U3101" s="90" t="s">
        <v>7004</v>
      </c>
    </row>
    <row r="3102" spans="1:22" ht="66" hidden="1" customHeight="1" x14ac:dyDescent="0.25">
      <c r="A3102" s="89" t="s">
        <v>10005</v>
      </c>
      <c r="B3102" s="90" t="s">
        <v>10006</v>
      </c>
      <c r="C3102" s="90" t="s">
        <v>6980</v>
      </c>
      <c r="D3102" s="90" t="s">
        <v>7012</v>
      </c>
      <c r="E3102" s="92" t="s">
        <v>605</v>
      </c>
      <c r="F3102" s="155" t="s">
        <v>1964</v>
      </c>
      <c r="G3102" s="93" t="s">
        <v>703</v>
      </c>
      <c r="H3102" s="90"/>
      <c r="I3102" s="93">
        <v>1</v>
      </c>
      <c r="J3102" s="90" t="s">
        <v>72</v>
      </c>
      <c r="K3102" s="93" t="s">
        <v>55</v>
      </c>
      <c r="L3102" s="114">
        <v>44743</v>
      </c>
      <c r="M3102" s="114">
        <f t="shared" si="47"/>
        <v>44773</v>
      </c>
      <c r="N3102" s="94">
        <v>44771</v>
      </c>
      <c r="O3102" s="94">
        <v>44771</v>
      </c>
      <c r="P3102" s="96" t="s">
        <v>7006</v>
      </c>
      <c r="Q3102" s="92"/>
      <c r="R3102" s="90" t="s">
        <v>1469</v>
      </c>
      <c r="S3102" s="90"/>
      <c r="T3102" s="95"/>
      <c r="U3102" s="90" t="s">
        <v>7009</v>
      </c>
    </row>
    <row r="3103" spans="1:22" ht="66" hidden="1" customHeight="1" x14ac:dyDescent="0.25">
      <c r="A3103" s="89" t="s">
        <v>10005</v>
      </c>
      <c r="B3103" s="90" t="s">
        <v>10006</v>
      </c>
      <c r="C3103" s="90" t="s">
        <v>6980</v>
      </c>
      <c r="D3103" s="90" t="s">
        <v>7013</v>
      </c>
      <c r="E3103" s="92" t="s">
        <v>605</v>
      </c>
      <c r="F3103" s="155" t="s">
        <v>1964</v>
      </c>
      <c r="G3103" s="93" t="s">
        <v>703</v>
      </c>
      <c r="H3103" s="90"/>
      <c r="I3103" s="93">
        <v>1</v>
      </c>
      <c r="J3103" s="90" t="s">
        <v>72</v>
      </c>
      <c r="K3103" s="93" t="s">
        <v>55</v>
      </c>
      <c r="L3103" s="114">
        <v>44774</v>
      </c>
      <c r="M3103" s="114">
        <f t="shared" si="47"/>
        <v>44804</v>
      </c>
      <c r="N3103" s="94">
        <v>44799</v>
      </c>
      <c r="O3103" s="94">
        <v>44810</v>
      </c>
      <c r="P3103" s="96" t="s">
        <v>7006</v>
      </c>
      <c r="Q3103" s="92"/>
      <c r="R3103" s="90" t="s">
        <v>1469</v>
      </c>
      <c r="S3103" s="90"/>
      <c r="T3103" s="95"/>
      <c r="U3103" s="90" t="s">
        <v>7009</v>
      </c>
    </row>
    <row r="3104" spans="1:22" ht="66" hidden="1" customHeight="1" x14ac:dyDescent="0.25">
      <c r="A3104" s="89" t="s">
        <v>10005</v>
      </c>
      <c r="B3104" s="90" t="s">
        <v>10006</v>
      </c>
      <c r="C3104" s="90" t="s">
        <v>6980</v>
      </c>
      <c r="D3104" s="90" t="s">
        <v>7014</v>
      </c>
      <c r="E3104" s="92" t="s">
        <v>605</v>
      </c>
      <c r="F3104" s="155" t="s">
        <v>1964</v>
      </c>
      <c r="G3104" s="93" t="s">
        <v>703</v>
      </c>
      <c r="H3104" s="90"/>
      <c r="I3104" s="93">
        <v>1</v>
      </c>
      <c r="J3104" s="90" t="s">
        <v>72</v>
      </c>
      <c r="K3104" s="93" t="s">
        <v>55</v>
      </c>
      <c r="L3104" s="114">
        <v>44805</v>
      </c>
      <c r="M3104" s="114">
        <f t="shared" si="47"/>
        <v>44834</v>
      </c>
      <c r="N3104" s="114">
        <f>EOMONTH(M3104,0)</f>
        <v>44834</v>
      </c>
      <c r="O3104" s="114">
        <f>EOMONTH(N3104,0)</f>
        <v>44834</v>
      </c>
      <c r="P3104" s="96" t="s">
        <v>7006</v>
      </c>
      <c r="Q3104" s="92"/>
      <c r="R3104" s="90" t="s">
        <v>1469</v>
      </c>
      <c r="S3104" s="90"/>
      <c r="T3104" s="95"/>
      <c r="U3104" s="90" t="s">
        <v>7009</v>
      </c>
    </row>
    <row r="3105" spans="1:21" ht="66" hidden="1" customHeight="1" x14ac:dyDescent="0.25">
      <c r="A3105" s="89" t="s">
        <v>10005</v>
      </c>
      <c r="B3105" s="90" t="s">
        <v>10006</v>
      </c>
      <c r="C3105" s="90" t="s">
        <v>6980</v>
      </c>
      <c r="D3105" s="90" t="s">
        <v>7015</v>
      </c>
      <c r="E3105" s="92" t="s">
        <v>605</v>
      </c>
      <c r="F3105" s="155" t="s">
        <v>1964</v>
      </c>
      <c r="G3105" s="93" t="s">
        <v>703</v>
      </c>
      <c r="H3105" s="90"/>
      <c r="I3105" s="93">
        <v>1</v>
      </c>
      <c r="J3105" s="90" t="s">
        <v>72</v>
      </c>
      <c r="K3105" s="93" t="s">
        <v>55</v>
      </c>
      <c r="L3105" s="114">
        <v>44835</v>
      </c>
      <c r="M3105" s="114">
        <f t="shared" si="47"/>
        <v>44865</v>
      </c>
      <c r="N3105" s="94">
        <v>44862</v>
      </c>
      <c r="O3105" s="94">
        <v>44865</v>
      </c>
      <c r="P3105" s="96" t="s">
        <v>7006</v>
      </c>
      <c r="Q3105" s="92"/>
      <c r="R3105" s="90" t="s">
        <v>1469</v>
      </c>
      <c r="S3105" s="90"/>
      <c r="T3105" s="95"/>
      <c r="U3105" s="90" t="s">
        <v>7009</v>
      </c>
    </row>
    <row r="3106" spans="1:21" ht="66" hidden="1" customHeight="1" x14ac:dyDescent="0.25">
      <c r="A3106" s="89" t="s">
        <v>10005</v>
      </c>
      <c r="B3106" s="90" t="s">
        <v>10006</v>
      </c>
      <c r="C3106" s="90" t="s">
        <v>6980</v>
      </c>
      <c r="D3106" s="90" t="s">
        <v>7016</v>
      </c>
      <c r="E3106" s="92" t="s">
        <v>605</v>
      </c>
      <c r="F3106" s="155" t="s">
        <v>1964</v>
      </c>
      <c r="G3106" s="93" t="s">
        <v>703</v>
      </c>
      <c r="H3106" s="90"/>
      <c r="I3106" s="93">
        <v>1</v>
      </c>
      <c r="J3106" s="90" t="s">
        <v>72</v>
      </c>
      <c r="K3106" s="93" t="s">
        <v>55</v>
      </c>
      <c r="L3106" s="114">
        <v>44866</v>
      </c>
      <c r="M3106" s="114">
        <f t="shared" si="47"/>
        <v>44895</v>
      </c>
      <c r="N3106" s="94">
        <v>44890</v>
      </c>
      <c r="O3106" s="94">
        <v>44890</v>
      </c>
      <c r="P3106" s="96" t="s">
        <v>7017</v>
      </c>
      <c r="Q3106" s="92"/>
      <c r="R3106" s="90" t="s">
        <v>1469</v>
      </c>
      <c r="S3106" s="90"/>
      <c r="T3106" s="95"/>
      <c r="U3106" s="90" t="s">
        <v>7004</v>
      </c>
    </row>
    <row r="3107" spans="1:21" ht="66" hidden="1" customHeight="1" x14ac:dyDescent="0.25">
      <c r="A3107" s="89" t="s">
        <v>10005</v>
      </c>
      <c r="B3107" s="90" t="s">
        <v>10006</v>
      </c>
      <c r="C3107" s="90" t="s">
        <v>6980</v>
      </c>
      <c r="D3107" s="90" t="s">
        <v>7018</v>
      </c>
      <c r="E3107" s="92" t="s">
        <v>605</v>
      </c>
      <c r="F3107" s="155" t="s">
        <v>1964</v>
      </c>
      <c r="G3107" s="93" t="s">
        <v>703</v>
      </c>
      <c r="H3107" s="90"/>
      <c r="I3107" s="93">
        <v>1</v>
      </c>
      <c r="J3107" s="90" t="s">
        <v>72</v>
      </c>
      <c r="K3107" s="93" t="s">
        <v>55</v>
      </c>
      <c r="L3107" s="114">
        <v>44896</v>
      </c>
      <c r="M3107" s="114">
        <f t="shared" si="47"/>
        <v>44926</v>
      </c>
      <c r="N3107" s="94">
        <v>44923</v>
      </c>
      <c r="O3107" s="94">
        <v>44926</v>
      </c>
      <c r="P3107" s="96" t="s">
        <v>550</v>
      </c>
      <c r="Q3107" s="92"/>
      <c r="R3107" s="90" t="s">
        <v>1469</v>
      </c>
      <c r="S3107" s="90"/>
      <c r="T3107" s="95"/>
      <c r="U3107" s="90" t="s">
        <v>7004</v>
      </c>
    </row>
    <row r="3108" spans="1:21" ht="66" hidden="1" customHeight="1" x14ac:dyDescent="0.25">
      <c r="A3108" s="89" t="s">
        <v>10005</v>
      </c>
      <c r="B3108" s="90" t="s">
        <v>10006</v>
      </c>
      <c r="C3108" s="90" t="s">
        <v>6980</v>
      </c>
      <c r="D3108" s="90" t="s">
        <v>7019</v>
      </c>
      <c r="E3108" s="92" t="s">
        <v>605</v>
      </c>
      <c r="F3108" s="90" t="s">
        <v>502</v>
      </c>
      <c r="G3108" s="93" t="s">
        <v>172</v>
      </c>
      <c r="H3108" s="90"/>
      <c r="I3108" s="93">
        <v>1</v>
      </c>
      <c r="J3108" s="90" t="s">
        <v>72</v>
      </c>
      <c r="K3108" s="93" t="s">
        <v>55</v>
      </c>
      <c r="L3108" s="114">
        <v>44593</v>
      </c>
      <c r="M3108" s="114">
        <f t="shared" si="47"/>
        <v>44620</v>
      </c>
      <c r="N3108" s="94">
        <v>44616</v>
      </c>
      <c r="O3108" s="94">
        <v>44617</v>
      </c>
      <c r="P3108" s="96" t="s">
        <v>7020</v>
      </c>
      <c r="Q3108" s="92"/>
      <c r="R3108" s="90" t="s">
        <v>2163</v>
      </c>
      <c r="S3108" s="90"/>
      <c r="T3108" s="95" t="s">
        <v>66</v>
      </c>
      <c r="U3108" s="90"/>
    </row>
    <row r="3109" spans="1:21" ht="66" hidden="1" customHeight="1" x14ac:dyDescent="0.25">
      <c r="A3109" s="89" t="s">
        <v>10005</v>
      </c>
      <c r="B3109" s="90" t="s">
        <v>10006</v>
      </c>
      <c r="C3109" s="90" t="s">
        <v>6980</v>
      </c>
      <c r="D3109" s="90" t="s">
        <v>7021</v>
      </c>
      <c r="E3109" s="92" t="s">
        <v>605</v>
      </c>
      <c r="F3109" s="90" t="s">
        <v>502</v>
      </c>
      <c r="G3109" s="93" t="s">
        <v>172</v>
      </c>
      <c r="H3109" s="90"/>
      <c r="I3109" s="93">
        <v>1</v>
      </c>
      <c r="J3109" s="90" t="s">
        <v>72</v>
      </c>
      <c r="K3109" s="93" t="s">
        <v>55</v>
      </c>
      <c r="L3109" s="114">
        <v>44682</v>
      </c>
      <c r="M3109" s="114">
        <v>44742</v>
      </c>
      <c r="N3109" s="94">
        <v>44706</v>
      </c>
      <c r="O3109" s="94">
        <v>44790</v>
      </c>
      <c r="P3109" s="96" t="s">
        <v>7022</v>
      </c>
      <c r="Q3109" s="92"/>
      <c r="R3109" s="90" t="s">
        <v>7023</v>
      </c>
      <c r="S3109" s="90"/>
      <c r="T3109" s="95" t="s">
        <v>75</v>
      </c>
      <c r="U3109" s="90"/>
    </row>
    <row r="3110" spans="1:21" ht="66" hidden="1" customHeight="1" x14ac:dyDescent="0.25">
      <c r="A3110" s="89" t="s">
        <v>10005</v>
      </c>
      <c r="B3110" s="90" t="s">
        <v>10006</v>
      </c>
      <c r="C3110" s="90" t="s">
        <v>6980</v>
      </c>
      <c r="D3110" s="90" t="s">
        <v>7024</v>
      </c>
      <c r="E3110" s="92" t="s">
        <v>605</v>
      </c>
      <c r="F3110" s="90" t="s">
        <v>502</v>
      </c>
      <c r="G3110" s="93" t="s">
        <v>172</v>
      </c>
      <c r="H3110" s="90"/>
      <c r="I3110" s="93">
        <v>1</v>
      </c>
      <c r="J3110" s="90" t="s">
        <v>72</v>
      </c>
      <c r="K3110" s="93" t="s">
        <v>55</v>
      </c>
      <c r="L3110" s="114">
        <v>44774</v>
      </c>
      <c r="M3110" s="114">
        <f t="shared" ref="M3110:M3147" si="48">EOMONTH(L3110,0)</f>
        <v>44804</v>
      </c>
      <c r="N3110" s="94">
        <v>44789</v>
      </c>
      <c r="O3110" s="94">
        <v>44790</v>
      </c>
      <c r="P3110" s="96" t="s">
        <v>7025</v>
      </c>
      <c r="Q3110" s="92"/>
      <c r="R3110" s="90" t="s">
        <v>6993</v>
      </c>
      <c r="S3110" s="90"/>
      <c r="T3110" s="95" t="s">
        <v>75</v>
      </c>
      <c r="U3110" s="90"/>
    </row>
    <row r="3111" spans="1:21" ht="66" hidden="1" customHeight="1" x14ac:dyDescent="0.25">
      <c r="A3111" s="89" t="s">
        <v>10005</v>
      </c>
      <c r="B3111" s="90" t="s">
        <v>10006</v>
      </c>
      <c r="C3111" s="90" t="s">
        <v>6980</v>
      </c>
      <c r="D3111" s="90" t="s">
        <v>7026</v>
      </c>
      <c r="E3111" s="92" t="s">
        <v>605</v>
      </c>
      <c r="F3111" s="90" t="s">
        <v>502</v>
      </c>
      <c r="G3111" s="93" t="s">
        <v>172</v>
      </c>
      <c r="H3111" s="90"/>
      <c r="I3111" s="93">
        <v>1</v>
      </c>
      <c r="J3111" s="90" t="s">
        <v>72</v>
      </c>
      <c r="K3111" s="93" t="s">
        <v>55</v>
      </c>
      <c r="L3111" s="114">
        <v>44866</v>
      </c>
      <c r="M3111" s="114">
        <f t="shared" si="48"/>
        <v>44895</v>
      </c>
      <c r="N3111" s="94">
        <v>44890</v>
      </c>
      <c r="O3111" s="94">
        <v>44894</v>
      </c>
      <c r="P3111" s="96" t="s">
        <v>7027</v>
      </c>
      <c r="Q3111" s="92"/>
      <c r="R3111" s="90" t="s">
        <v>6993</v>
      </c>
      <c r="S3111" s="90"/>
      <c r="T3111" s="95" t="s">
        <v>75</v>
      </c>
      <c r="U3111" s="90"/>
    </row>
    <row r="3112" spans="1:21" ht="66" hidden="1" customHeight="1" x14ac:dyDescent="0.25">
      <c r="A3112" s="89" t="s">
        <v>10005</v>
      </c>
      <c r="B3112" s="90" t="s">
        <v>10006</v>
      </c>
      <c r="C3112" s="90" t="s">
        <v>6980</v>
      </c>
      <c r="D3112" s="90" t="s">
        <v>7028</v>
      </c>
      <c r="E3112" s="92" t="s">
        <v>605</v>
      </c>
      <c r="F3112" s="90" t="s">
        <v>1986</v>
      </c>
      <c r="G3112" s="93" t="s">
        <v>172</v>
      </c>
      <c r="H3112" s="90"/>
      <c r="I3112" s="93">
        <v>1</v>
      </c>
      <c r="J3112" s="90" t="s">
        <v>72</v>
      </c>
      <c r="K3112" s="93" t="s">
        <v>55</v>
      </c>
      <c r="L3112" s="114">
        <v>44593</v>
      </c>
      <c r="M3112" s="114">
        <f t="shared" si="48"/>
        <v>44620</v>
      </c>
      <c r="N3112" s="94" t="s">
        <v>496</v>
      </c>
      <c r="O3112" s="94" t="s">
        <v>496</v>
      </c>
      <c r="P3112" s="96"/>
      <c r="Q3112" s="92"/>
      <c r="R3112" s="90"/>
      <c r="S3112" s="90"/>
      <c r="T3112" s="95"/>
      <c r="U3112" s="90"/>
    </row>
    <row r="3113" spans="1:21" ht="66" hidden="1" customHeight="1" x14ac:dyDescent="0.25">
      <c r="A3113" s="89" t="s">
        <v>10005</v>
      </c>
      <c r="B3113" s="90" t="s">
        <v>10006</v>
      </c>
      <c r="C3113" s="90" t="s">
        <v>6980</v>
      </c>
      <c r="D3113" s="90" t="s">
        <v>7029</v>
      </c>
      <c r="E3113" s="92" t="s">
        <v>605</v>
      </c>
      <c r="F3113" s="90" t="s">
        <v>1986</v>
      </c>
      <c r="G3113" s="93" t="s">
        <v>172</v>
      </c>
      <c r="H3113" s="90"/>
      <c r="I3113" s="93">
        <v>1</v>
      </c>
      <c r="J3113" s="90" t="s">
        <v>72</v>
      </c>
      <c r="K3113" s="93" t="s">
        <v>55</v>
      </c>
      <c r="L3113" s="114">
        <v>44682</v>
      </c>
      <c r="M3113" s="114">
        <f t="shared" si="48"/>
        <v>44712</v>
      </c>
      <c r="N3113" s="94">
        <v>44690</v>
      </c>
      <c r="O3113" s="94">
        <v>44691</v>
      </c>
      <c r="P3113" s="96" t="s">
        <v>7030</v>
      </c>
      <c r="Q3113" s="92"/>
      <c r="R3113" s="90" t="s">
        <v>7031</v>
      </c>
      <c r="S3113" s="90"/>
      <c r="T3113" s="95" t="s">
        <v>75</v>
      </c>
      <c r="U3113" s="90"/>
    </row>
    <row r="3114" spans="1:21" ht="66" hidden="1" customHeight="1" x14ac:dyDescent="0.25">
      <c r="A3114" s="89" t="s">
        <v>10005</v>
      </c>
      <c r="B3114" s="90" t="s">
        <v>10006</v>
      </c>
      <c r="C3114" s="90" t="s">
        <v>6980</v>
      </c>
      <c r="D3114" s="90" t="s">
        <v>7032</v>
      </c>
      <c r="E3114" s="92" t="s">
        <v>605</v>
      </c>
      <c r="F3114" s="90" t="s">
        <v>1986</v>
      </c>
      <c r="G3114" s="93" t="s">
        <v>168</v>
      </c>
      <c r="H3114" s="90"/>
      <c r="I3114" s="93">
        <v>1</v>
      </c>
      <c r="J3114" s="90" t="s">
        <v>72</v>
      </c>
      <c r="K3114" s="93" t="s">
        <v>55</v>
      </c>
      <c r="L3114" s="114">
        <v>44774</v>
      </c>
      <c r="M3114" s="114">
        <f t="shared" si="48"/>
        <v>44804</v>
      </c>
      <c r="N3114" s="94">
        <v>44785</v>
      </c>
      <c r="O3114" s="94">
        <v>44790</v>
      </c>
      <c r="P3114" s="96" t="s">
        <v>7033</v>
      </c>
      <c r="Q3114" s="92"/>
      <c r="R3114" s="90" t="s">
        <v>7034</v>
      </c>
      <c r="S3114" s="90"/>
      <c r="T3114" s="95" t="s">
        <v>75</v>
      </c>
      <c r="U3114" s="90"/>
    </row>
    <row r="3115" spans="1:21" ht="66" hidden="1" customHeight="1" x14ac:dyDescent="0.25">
      <c r="A3115" s="89" t="s">
        <v>10005</v>
      </c>
      <c r="B3115" s="90" t="s">
        <v>10006</v>
      </c>
      <c r="C3115" s="90" t="s">
        <v>6980</v>
      </c>
      <c r="D3115" s="90" t="s">
        <v>7035</v>
      </c>
      <c r="E3115" s="92" t="s">
        <v>605</v>
      </c>
      <c r="F3115" s="90" t="s">
        <v>1986</v>
      </c>
      <c r="G3115" s="93" t="s">
        <v>172</v>
      </c>
      <c r="H3115" s="90"/>
      <c r="I3115" s="93">
        <v>1</v>
      </c>
      <c r="J3115" s="90" t="s">
        <v>72</v>
      </c>
      <c r="K3115" s="93" t="s">
        <v>55</v>
      </c>
      <c r="L3115" s="114">
        <v>44866</v>
      </c>
      <c r="M3115" s="114">
        <f t="shared" si="48"/>
        <v>44895</v>
      </c>
      <c r="N3115" s="94">
        <v>44886</v>
      </c>
      <c r="O3115" s="94">
        <v>44894</v>
      </c>
      <c r="P3115" s="96" t="s">
        <v>7036</v>
      </c>
      <c r="Q3115" s="92"/>
      <c r="R3115" s="90" t="s">
        <v>7037</v>
      </c>
      <c r="S3115" s="90"/>
      <c r="T3115" s="95" t="s">
        <v>75</v>
      </c>
      <c r="U3115" s="90"/>
    </row>
    <row r="3116" spans="1:21" ht="66" hidden="1" customHeight="1" x14ac:dyDescent="0.25">
      <c r="A3116" s="89" t="s">
        <v>10005</v>
      </c>
      <c r="B3116" s="90" t="s">
        <v>10006</v>
      </c>
      <c r="C3116" s="90" t="s">
        <v>6980</v>
      </c>
      <c r="D3116" s="90" t="s">
        <v>7038</v>
      </c>
      <c r="E3116" s="92" t="s">
        <v>605</v>
      </c>
      <c r="F3116" s="90" t="s">
        <v>7039</v>
      </c>
      <c r="G3116" s="93" t="s">
        <v>172</v>
      </c>
      <c r="H3116" s="90"/>
      <c r="I3116" s="93">
        <v>1</v>
      </c>
      <c r="J3116" s="90" t="s">
        <v>72</v>
      </c>
      <c r="K3116" s="93" t="s">
        <v>55</v>
      </c>
      <c r="L3116" s="114">
        <v>44593</v>
      </c>
      <c r="M3116" s="114">
        <f t="shared" si="48"/>
        <v>44620</v>
      </c>
      <c r="N3116" s="94" t="s">
        <v>496</v>
      </c>
      <c r="O3116" s="94" t="s">
        <v>496</v>
      </c>
      <c r="P3116" s="96"/>
      <c r="Q3116" s="92"/>
      <c r="R3116" s="90"/>
      <c r="S3116" s="90"/>
      <c r="T3116" s="95"/>
      <c r="U3116" s="90"/>
    </row>
    <row r="3117" spans="1:21" ht="66" hidden="1" customHeight="1" x14ac:dyDescent="0.25">
      <c r="A3117" s="89" t="s">
        <v>10005</v>
      </c>
      <c r="B3117" s="90" t="s">
        <v>10006</v>
      </c>
      <c r="C3117" s="90" t="s">
        <v>6980</v>
      </c>
      <c r="D3117" s="90" t="s">
        <v>7040</v>
      </c>
      <c r="E3117" s="92" t="s">
        <v>605</v>
      </c>
      <c r="F3117" s="90" t="s">
        <v>7039</v>
      </c>
      <c r="G3117" s="93" t="s">
        <v>172</v>
      </c>
      <c r="H3117" s="90"/>
      <c r="I3117" s="93">
        <v>1</v>
      </c>
      <c r="J3117" s="90" t="s">
        <v>72</v>
      </c>
      <c r="K3117" s="93" t="s">
        <v>55</v>
      </c>
      <c r="L3117" s="114">
        <v>44682</v>
      </c>
      <c r="M3117" s="114">
        <f t="shared" si="48"/>
        <v>44712</v>
      </c>
      <c r="N3117" s="94" t="s">
        <v>496</v>
      </c>
      <c r="O3117" s="94" t="s">
        <v>496</v>
      </c>
      <c r="P3117" s="211" t="s">
        <v>5669</v>
      </c>
      <c r="Q3117" s="92"/>
      <c r="R3117" s="90"/>
      <c r="S3117" s="90"/>
      <c r="T3117" s="95"/>
      <c r="U3117" s="90"/>
    </row>
    <row r="3118" spans="1:21" ht="66" hidden="1" customHeight="1" x14ac:dyDescent="0.25">
      <c r="A3118" s="89" t="s">
        <v>10005</v>
      </c>
      <c r="B3118" s="90" t="s">
        <v>10006</v>
      </c>
      <c r="C3118" s="90" t="s">
        <v>6980</v>
      </c>
      <c r="D3118" s="90" t="s">
        <v>7041</v>
      </c>
      <c r="E3118" s="92" t="s">
        <v>605</v>
      </c>
      <c r="F3118" s="90" t="s">
        <v>7039</v>
      </c>
      <c r="G3118" s="93" t="s">
        <v>172</v>
      </c>
      <c r="H3118" s="90"/>
      <c r="I3118" s="93">
        <v>1</v>
      </c>
      <c r="J3118" s="90" t="s">
        <v>72</v>
      </c>
      <c r="K3118" s="93" t="s">
        <v>55</v>
      </c>
      <c r="L3118" s="114">
        <v>44774</v>
      </c>
      <c r="M3118" s="114">
        <f t="shared" si="48"/>
        <v>44804</v>
      </c>
      <c r="N3118" s="94">
        <v>44785</v>
      </c>
      <c r="O3118" s="94">
        <v>44790</v>
      </c>
      <c r="P3118" s="96" t="s">
        <v>7042</v>
      </c>
      <c r="Q3118" s="92"/>
      <c r="R3118" s="90" t="s">
        <v>7043</v>
      </c>
      <c r="S3118" s="90"/>
      <c r="T3118" s="95" t="s">
        <v>75</v>
      </c>
      <c r="U3118" s="90"/>
    </row>
    <row r="3119" spans="1:21" ht="66" hidden="1" customHeight="1" x14ac:dyDescent="0.25">
      <c r="A3119" s="89" t="s">
        <v>10005</v>
      </c>
      <c r="B3119" s="90" t="s">
        <v>10006</v>
      </c>
      <c r="C3119" s="90" t="s">
        <v>6980</v>
      </c>
      <c r="D3119" s="90" t="s">
        <v>7044</v>
      </c>
      <c r="E3119" s="92" t="s">
        <v>605</v>
      </c>
      <c r="F3119" s="90" t="s">
        <v>7039</v>
      </c>
      <c r="G3119" s="93" t="s">
        <v>172</v>
      </c>
      <c r="H3119" s="90"/>
      <c r="I3119" s="93">
        <v>1</v>
      </c>
      <c r="J3119" s="90" t="s">
        <v>72</v>
      </c>
      <c r="K3119" s="93" t="s">
        <v>55</v>
      </c>
      <c r="L3119" s="114">
        <v>44866</v>
      </c>
      <c r="M3119" s="114">
        <f t="shared" si="48"/>
        <v>44895</v>
      </c>
      <c r="N3119" s="94" t="s">
        <v>496</v>
      </c>
      <c r="O3119" s="94" t="s">
        <v>496</v>
      </c>
      <c r="P3119" s="96" t="s">
        <v>5669</v>
      </c>
      <c r="Q3119" s="92"/>
      <c r="R3119" s="90"/>
      <c r="S3119" s="90"/>
      <c r="T3119" s="95"/>
      <c r="U3119" s="90"/>
    </row>
    <row r="3120" spans="1:21" ht="66" hidden="1" customHeight="1" x14ac:dyDescent="0.25">
      <c r="A3120" s="89" t="s">
        <v>10005</v>
      </c>
      <c r="B3120" s="90" t="s">
        <v>10006</v>
      </c>
      <c r="C3120" s="90" t="s">
        <v>6980</v>
      </c>
      <c r="D3120" s="90" t="s">
        <v>7045</v>
      </c>
      <c r="E3120" s="92" t="s">
        <v>605</v>
      </c>
      <c r="F3120" s="90" t="s">
        <v>2011</v>
      </c>
      <c r="G3120" s="93" t="s">
        <v>172</v>
      </c>
      <c r="H3120" s="90"/>
      <c r="I3120" s="93">
        <v>1</v>
      </c>
      <c r="J3120" s="90" t="s">
        <v>72</v>
      </c>
      <c r="K3120" s="93" t="s">
        <v>55</v>
      </c>
      <c r="L3120" s="114">
        <v>44593</v>
      </c>
      <c r="M3120" s="114">
        <f t="shared" si="48"/>
        <v>44620</v>
      </c>
      <c r="N3120" s="94">
        <v>44608</v>
      </c>
      <c r="O3120" s="94">
        <v>44610</v>
      </c>
      <c r="P3120" s="96" t="s">
        <v>7046</v>
      </c>
      <c r="Q3120" s="92"/>
      <c r="R3120" s="90" t="s">
        <v>3064</v>
      </c>
      <c r="S3120" s="90"/>
      <c r="T3120" s="95" t="s">
        <v>75</v>
      </c>
      <c r="U3120" s="90"/>
    </row>
    <row r="3121" spans="1:21" ht="66" hidden="1" customHeight="1" x14ac:dyDescent="0.25">
      <c r="A3121" s="89" t="s">
        <v>10005</v>
      </c>
      <c r="B3121" s="90" t="s">
        <v>10006</v>
      </c>
      <c r="C3121" s="90" t="s">
        <v>6980</v>
      </c>
      <c r="D3121" s="90" t="s">
        <v>7047</v>
      </c>
      <c r="E3121" s="92" t="s">
        <v>605</v>
      </c>
      <c r="F3121" s="90" t="s">
        <v>2011</v>
      </c>
      <c r="G3121" s="93" t="s">
        <v>172</v>
      </c>
      <c r="H3121" s="90"/>
      <c r="I3121" s="93">
        <v>1</v>
      </c>
      <c r="J3121" s="90" t="s">
        <v>72</v>
      </c>
      <c r="K3121" s="93" t="s">
        <v>55</v>
      </c>
      <c r="L3121" s="114">
        <v>44682</v>
      </c>
      <c r="M3121" s="114">
        <f t="shared" si="48"/>
        <v>44712</v>
      </c>
      <c r="N3121" s="94" t="s">
        <v>496</v>
      </c>
      <c r="O3121" s="94" t="s">
        <v>496</v>
      </c>
      <c r="P3121" s="211" t="s">
        <v>5669</v>
      </c>
      <c r="Q3121" s="92"/>
      <c r="R3121" s="90"/>
      <c r="S3121" s="90"/>
      <c r="T3121" s="95"/>
      <c r="U3121" s="90"/>
    </row>
    <row r="3122" spans="1:21" ht="66" hidden="1" customHeight="1" x14ac:dyDescent="0.25">
      <c r="A3122" s="89" t="s">
        <v>10005</v>
      </c>
      <c r="B3122" s="90" t="s">
        <v>10006</v>
      </c>
      <c r="C3122" s="90" t="s">
        <v>6980</v>
      </c>
      <c r="D3122" s="90" t="s">
        <v>7048</v>
      </c>
      <c r="E3122" s="92" t="s">
        <v>605</v>
      </c>
      <c r="F3122" s="90" t="s">
        <v>2011</v>
      </c>
      <c r="G3122" s="93" t="s">
        <v>172</v>
      </c>
      <c r="H3122" s="90"/>
      <c r="I3122" s="93">
        <v>1</v>
      </c>
      <c r="J3122" s="90" t="s">
        <v>72</v>
      </c>
      <c r="K3122" s="93" t="s">
        <v>55</v>
      </c>
      <c r="L3122" s="114">
        <v>44774</v>
      </c>
      <c r="M3122" s="114">
        <f t="shared" si="48"/>
        <v>44804</v>
      </c>
      <c r="N3122" s="94" t="s">
        <v>496</v>
      </c>
      <c r="O3122" s="94" t="s">
        <v>496</v>
      </c>
      <c r="P3122" s="96"/>
      <c r="Q3122" s="92"/>
      <c r="R3122" s="90"/>
      <c r="S3122" s="90"/>
      <c r="T3122" s="95"/>
      <c r="U3122" s="90"/>
    </row>
    <row r="3123" spans="1:21" ht="66" hidden="1" customHeight="1" x14ac:dyDescent="0.25">
      <c r="A3123" s="89" t="s">
        <v>10005</v>
      </c>
      <c r="B3123" s="90" t="s">
        <v>10006</v>
      </c>
      <c r="C3123" s="90" t="s">
        <v>6980</v>
      </c>
      <c r="D3123" s="90" t="s">
        <v>7049</v>
      </c>
      <c r="E3123" s="92" t="s">
        <v>605</v>
      </c>
      <c r="F3123" s="90" t="s">
        <v>2011</v>
      </c>
      <c r="G3123" s="93" t="s">
        <v>172</v>
      </c>
      <c r="H3123" s="90"/>
      <c r="I3123" s="93">
        <v>1</v>
      </c>
      <c r="J3123" s="90" t="s">
        <v>72</v>
      </c>
      <c r="K3123" s="93" t="s">
        <v>55</v>
      </c>
      <c r="L3123" s="114">
        <v>44866</v>
      </c>
      <c r="M3123" s="114">
        <f t="shared" si="48"/>
        <v>44895</v>
      </c>
      <c r="N3123" s="94" t="s">
        <v>496</v>
      </c>
      <c r="O3123" s="94" t="s">
        <v>496</v>
      </c>
      <c r="P3123" s="96" t="s">
        <v>5669</v>
      </c>
      <c r="Q3123" s="92"/>
      <c r="R3123" s="90"/>
      <c r="S3123" s="90"/>
      <c r="T3123" s="95"/>
      <c r="U3123" s="90"/>
    </row>
    <row r="3124" spans="1:21" ht="66" hidden="1" customHeight="1" x14ac:dyDescent="0.25">
      <c r="A3124" s="89" t="s">
        <v>10005</v>
      </c>
      <c r="B3124" s="90" t="s">
        <v>10006</v>
      </c>
      <c r="C3124" s="90" t="s">
        <v>6980</v>
      </c>
      <c r="D3124" s="90" t="s">
        <v>7050</v>
      </c>
      <c r="E3124" s="92" t="s">
        <v>605</v>
      </c>
      <c r="F3124" s="90" t="s">
        <v>51</v>
      </c>
      <c r="G3124" s="93" t="s">
        <v>168</v>
      </c>
      <c r="H3124" s="90" t="s">
        <v>5523</v>
      </c>
      <c r="I3124" s="93">
        <v>1</v>
      </c>
      <c r="J3124" s="90" t="s">
        <v>72</v>
      </c>
      <c r="K3124" s="93" t="s">
        <v>55</v>
      </c>
      <c r="L3124" s="114">
        <v>44652</v>
      </c>
      <c r="M3124" s="114">
        <f t="shared" si="48"/>
        <v>44681</v>
      </c>
      <c r="N3124" s="94">
        <v>44665</v>
      </c>
      <c r="O3124" s="94">
        <v>44669</v>
      </c>
      <c r="P3124" s="96" t="s">
        <v>7051</v>
      </c>
      <c r="Q3124" s="92"/>
      <c r="R3124" s="90" t="s">
        <v>5544</v>
      </c>
      <c r="S3124" s="90"/>
      <c r="T3124" s="95" t="s">
        <v>75</v>
      </c>
      <c r="U3124" s="90"/>
    </row>
    <row r="3125" spans="1:21" ht="66" hidden="1" customHeight="1" x14ac:dyDescent="0.25">
      <c r="A3125" s="89" t="s">
        <v>10005</v>
      </c>
      <c r="B3125" s="90" t="s">
        <v>10006</v>
      </c>
      <c r="C3125" s="90" t="s">
        <v>6980</v>
      </c>
      <c r="D3125" s="90" t="s">
        <v>7050</v>
      </c>
      <c r="E3125" s="92" t="s">
        <v>605</v>
      </c>
      <c r="F3125" s="90" t="s">
        <v>51</v>
      </c>
      <c r="G3125" s="93" t="s">
        <v>168</v>
      </c>
      <c r="H3125" s="90" t="s">
        <v>5525</v>
      </c>
      <c r="I3125" s="93">
        <v>1</v>
      </c>
      <c r="J3125" s="90" t="s">
        <v>72</v>
      </c>
      <c r="K3125" s="93" t="s">
        <v>55</v>
      </c>
      <c r="L3125" s="114">
        <v>44652</v>
      </c>
      <c r="M3125" s="114">
        <f t="shared" si="48"/>
        <v>44681</v>
      </c>
      <c r="N3125" s="94">
        <v>44665</v>
      </c>
      <c r="O3125" s="94">
        <v>44669</v>
      </c>
      <c r="P3125" s="96" t="s">
        <v>7051</v>
      </c>
      <c r="Q3125" s="92"/>
      <c r="R3125" s="90" t="s">
        <v>5544</v>
      </c>
      <c r="S3125" s="90"/>
      <c r="T3125" s="95" t="s">
        <v>75</v>
      </c>
      <c r="U3125" s="90"/>
    </row>
    <row r="3126" spans="1:21" ht="66" hidden="1" customHeight="1" x14ac:dyDescent="0.25">
      <c r="A3126" s="89" t="s">
        <v>10005</v>
      </c>
      <c r="B3126" s="90" t="s">
        <v>10006</v>
      </c>
      <c r="C3126" s="90" t="s">
        <v>6980</v>
      </c>
      <c r="D3126" s="90" t="s">
        <v>7050</v>
      </c>
      <c r="E3126" s="92" t="s">
        <v>605</v>
      </c>
      <c r="F3126" s="90" t="s">
        <v>51</v>
      </c>
      <c r="G3126" s="93" t="s">
        <v>168</v>
      </c>
      <c r="H3126" s="90" t="s">
        <v>5526</v>
      </c>
      <c r="I3126" s="93">
        <v>1</v>
      </c>
      <c r="J3126" s="90" t="s">
        <v>72</v>
      </c>
      <c r="K3126" s="93" t="s">
        <v>55</v>
      </c>
      <c r="L3126" s="114">
        <v>44652</v>
      </c>
      <c r="M3126" s="114">
        <f t="shared" si="48"/>
        <v>44681</v>
      </c>
      <c r="N3126" s="94">
        <v>44665</v>
      </c>
      <c r="O3126" s="94">
        <v>44669</v>
      </c>
      <c r="P3126" s="96" t="s">
        <v>7052</v>
      </c>
      <c r="Q3126" s="92"/>
      <c r="R3126" s="90" t="s">
        <v>5544</v>
      </c>
      <c r="S3126" s="90"/>
      <c r="T3126" s="95" t="s">
        <v>75</v>
      </c>
      <c r="U3126" s="90"/>
    </row>
    <row r="3127" spans="1:21" ht="66" hidden="1" customHeight="1" x14ac:dyDescent="0.25">
      <c r="A3127" s="89" t="s">
        <v>10005</v>
      </c>
      <c r="B3127" s="90" t="s">
        <v>10006</v>
      </c>
      <c r="C3127" s="90" t="s">
        <v>6980</v>
      </c>
      <c r="D3127" s="90" t="s">
        <v>7050</v>
      </c>
      <c r="E3127" s="92" t="s">
        <v>605</v>
      </c>
      <c r="F3127" s="90" t="s">
        <v>51</v>
      </c>
      <c r="G3127" s="93" t="s">
        <v>168</v>
      </c>
      <c r="H3127" s="90"/>
      <c r="I3127" s="93">
        <v>1</v>
      </c>
      <c r="J3127" s="90" t="s">
        <v>72</v>
      </c>
      <c r="K3127" s="93" t="s">
        <v>55</v>
      </c>
      <c r="L3127" s="114">
        <v>44652</v>
      </c>
      <c r="M3127" s="114">
        <f t="shared" si="48"/>
        <v>44681</v>
      </c>
      <c r="N3127" s="94">
        <v>44665</v>
      </c>
      <c r="O3127" s="94">
        <v>44669</v>
      </c>
      <c r="P3127" s="96" t="s">
        <v>7053</v>
      </c>
      <c r="Q3127" s="92"/>
      <c r="R3127" s="90" t="s">
        <v>5544</v>
      </c>
      <c r="S3127" s="90"/>
      <c r="T3127" s="95"/>
      <c r="U3127" s="90" t="s">
        <v>7054</v>
      </c>
    </row>
    <row r="3128" spans="1:21" ht="66" hidden="1" customHeight="1" x14ac:dyDescent="0.25">
      <c r="A3128" s="89" t="s">
        <v>10005</v>
      </c>
      <c r="B3128" s="90" t="s">
        <v>10006</v>
      </c>
      <c r="C3128" s="90" t="s">
        <v>6980</v>
      </c>
      <c r="D3128" s="90" t="s">
        <v>7055</v>
      </c>
      <c r="E3128" s="92" t="s">
        <v>605</v>
      </c>
      <c r="F3128" s="90" t="s">
        <v>2029</v>
      </c>
      <c r="G3128" s="93" t="s">
        <v>172</v>
      </c>
      <c r="H3128" s="90"/>
      <c r="I3128" s="93">
        <v>1</v>
      </c>
      <c r="J3128" s="90" t="s">
        <v>72</v>
      </c>
      <c r="K3128" s="93" t="s">
        <v>55</v>
      </c>
      <c r="L3128" s="114">
        <v>44621</v>
      </c>
      <c r="M3128" s="114">
        <f t="shared" si="48"/>
        <v>44651</v>
      </c>
      <c r="N3128" s="94">
        <v>44623</v>
      </c>
      <c r="O3128" s="94">
        <v>44641</v>
      </c>
      <c r="P3128" s="96" t="s">
        <v>7056</v>
      </c>
      <c r="Q3128" s="92"/>
      <c r="R3128" s="90" t="s">
        <v>222</v>
      </c>
      <c r="S3128" s="90"/>
      <c r="T3128" s="95" t="s">
        <v>75</v>
      </c>
      <c r="U3128" s="90"/>
    </row>
    <row r="3129" spans="1:21" ht="66" hidden="1" customHeight="1" x14ac:dyDescent="0.25">
      <c r="A3129" s="89" t="s">
        <v>10005</v>
      </c>
      <c r="B3129" s="90" t="s">
        <v>10006</v>
      </c>
      <c r="C3129" s="90" t="s">
        <v>6980</v>
      </c>
      <c r="D3129" s="90" t="s">
        <v>7057</v>
      </c>
      <c r="E3129" s="92" t="s">
        <v>605</v>
      </c>
      <c r="F3129" s="90" t="s">
        <v>2029</v>
      </c>
      <c r="G3129" s="93" t="s">
        <v>172</v>
      </c>
      <c r="H3129" s="90"/>
      <c r="I3129" s="93">
        <v>1</v>
      </c>
      <c r="J3129" s="90" t="s">
        <v>72</v>
      </c>
      <c r="K3129" s="93" t="s">
        <v>55</v>
      </c>
      <c r="L3129" s="114">
        <v>44713</v>
      </c>
      <c r="M3129" s="114">
        <f t="shared" si="48"/>
        <v>44742</v>
      </c>
      <c r="N3129" s="94">
        <v>44715</v>
      </c>
      <c r="O3129" s="94">
        <v>44740</v>
      </c>
      <c r="P3129" s="96" t="s">
        <v>7058</v>
      </c>
      <c r="Q3129" s="92"/>
      <c r="R3129" s="90" t="s">
        <v>7059</v>
      </c>
      <c r="S3129" s="90"/>
      <c r="T3129" s="95" t="s">
        <v>75</v>
      </c>
      <c r="U3129" s="90"/>
    </row>
    <row r="3130" spans="1:21" ht="66" hidden="1" customHeight="1" x14ac:dyDescent="0.25">
      <c r="A3130" s="89" t="s">
        <v>10005</v>
      </c>
      <c r="B3130" s="90" t="s">
        <v>10006</v>
      </c>
      <c r="C3130" s="90" t="s">
        <v>6980</v>
      </c>
      <c r="D3130" s="90" t="s">
        <v>7060</v>
      </c>
      <c r="E3130" s="92" t="s">
        <v>605</v>
      </c>
      <c r="F3130" s="90" t="s">
        <v>2029</v>
      </c>
      <c r="G3130" s="93" t="s">
        <v>172</v>
      </c>
      <c r="H3130" s="90"/>
      <c r="I3130" s="93">
        <v>1</v>
      </c>
      <c r="J3130" s="90" t="s">
        <v>72</v>
      </c>
      <c r="K3130" s="93" t="s">
        <v>55</v>
      </c>
      <c r="L3130" s="114">
        <v>44805</v>
      </c>
      <c r="M3130" s="114">
        <f t="shared" si="48"/>
        <v>44834</v>
      </c>
      <c r="N3130" s="94" t="s">
        <v>496</v>
      </c>
      <c r="O3130" s="94" t="s">
        <v>496</v>
      </c>
      <c r="P3130" s="96"/>
      <c r="Q3130" s="92"/>
      <c r="R3130" s="90"/>
      <c r="S3130" s="90"/>
      <c r="T3130" s="95"/>
      <c r="U3130" s="90"/>
    </row>
    <row r="3131" spans="1:21" ht="66" hidden="1" customHeight="1" x14ac:dyDescent="0.25">
      <c r="A3131" s="89" t="s">
        <v>10005</v>
      </c>
      <c r="B3131" s="90" t="s">
        <v>10006</v>
      </c>
      <c r="C3131" s="90" t="s">
        <v>6980</v>
      </c>
      <c r="D3131" s="90" t="s">
        <v>7061</v>
      </c>
      <c r="E3131" s="92" t="s">
        <v>605</v>
      </c>
      <c r="F3131" s="90" t="s">
        <v>2029</v>
      </c>
      <c r="G3131" s="93" t="s">
        <v>172</v>
      </c>
      <c r="H3131" s="90"/>
      <c r="I3131" s="93">
        <v>1</v>
      </c>
      <c r="J3131" s="90" t="s">
        <v>72</v>
      </c>
      <c r="K3131" s="93" t="s">
        <v>55</v>
      </c>
      <c r="L3131" s="114">
        <v>44896</v>
      </c>
      <c r="M3131" s="114">
        <f t="shared" si="48"/>
        <v>44926</v>
      </c>
      <c r="N3131" s="94" t="s">
        <v>496</v>
      </c>
      <c r="O3131" s="94" t="s">
        <v>496</v>
      </c>
      <c r="P3131" s="96" t="s">
        <v>7062</v>
      </c>
      <c r="Q3131" s="92"/>
      <c r="R3131" s="90"/>
      <c r="S3131" s="90"/>
      <c r="T3131" s="95"/>
      <c r="U3131" s="90"/>
    </row>
    <row r="3132" spans="1:21" ht="66" hidden="1" customHeight="1" x14ac:dyDescent="0.25">
      <c r="A3132" s="89" t="s">
        <v>10005</v>
      </c>
      <c r="B3132" s="90" t="s">
        <v>10006</v>
      </c>
      <c r="C3132" s="90" t="s">
        <v>6980</v>
      </c>
      <c r="D3132" s="90" t="s">
        <v>7063</v>
      </c>
      <c r="E3132" s="92" t="s">
        <v>605</v>
      </c>
      <c r="F3132" s="90" t="s">
        <v>2050</v>
      </c>
      <c r="G3132" s="93" t="s">
        <v>172</v>
      </c>
      <c r="H3132" s="90"/>
      <c r="I3132" s="93">
        <v>1</v>
      </c>
      <c r="J3132" s="90" t="s">
        <v>72</v>
      </c>
      <c r="K3132" s="93" t="s">
        <v>55</v>
      </c>
      <c r="L3132" s="114">
        <v>44593</v>
      </c>
      <c r="M3132" s="114">
        <f t="shared" si="48"/>
        <v>44620</v>
      </c>
      <c r="N3132" s="94">
        <v>44608</v>
      </c>
      <c r="O3132" s="94">
        <v>44610</v>
      </c>
      <c r="P3132" s="174" t="s">
        <v>7064</v>
      </c>
      <c r="Q3132" s="92"/>
      <c r="R3132" s="90" t="s">
        <v>3064</v>
      </c>
      <c r="S3132" s="90"/>
      <c r="T3132" s="95" t="s">
        <v>75</v>
      </c>
      <c r="U3132" s="90"/>
    </row>
    <row r="3133" spans="1:21" ht="66" hidden="1" customHeight="1" x14ac:dyDescent="0.25">
      <c r="A3133" s="89" t="s">
        <v>10005</v>
      </c>
      <c r="B3133" s="90" t="s">
        <v>10006</v>
      </c>
      <c r="C3133" s="90" t="s">
        <v>6980</v>
      </c>
      <c r="D3133" s="90" t="s">
        <v>7065</v>
      </c>
      <c r="E3133" s="92" t="s">
        <v>605</v>
      </c>
      <c r="F3133" s="90" t="s">
        <v>2050</v>
      </c>
      <c r="G3133" s="93" t="s">
        <v>172</v>
      </c>
      <c r="H3133" s="90"/>
      <c r="I3133" s="93">
        <v>1</v>
      </c>
      <c r="J3133" s="90" t="s">
        <v>72</v>
      </c>
      <c r="K3133" s="93" t="s">
        <v>55</v>
      </c>
      <c r="L3133" s="114">
        <v>44682</v>
      </c>
      <c r="M3133" s="114">
        <f t="shared" si="48"/>
        <v>44712</v>
      </c>
      <c r="N3133" s="94" t="s">
        <v>496</v>
      </c>
      <c r="O3133" s="94" t="s">
        <v>496</v>
      </c>
      <c r="P3133" s="211" t="s">
        <v>5669</v>
      </c>
      <c r="Q3133" s="92"/>
      <c r="R3133" s="90"/>
      <c r="S3133" s="90"/>
      <c r="T3133" s="95"/>
      <c r="U3133" s="90"/>
    </row>
    <row r="3134" spans="1:21" ht="66" hidden="1" customHeight="1" x14ac:dyDescent="0.25">
      <c r="A3134" s="89" t="s">
        <v>10005</v>
      </c>
      <c r="B3134" s="90" t="s">
        <v>10006</v>
      </c>
      <c r="C3134" s="90" t="s">
        <v>6980</v>
      </c>
      <c r="D3134" s="90" t="s">
        <v>7066</v>
      </c>
      <c r="E3134" s="92" t="s">
        <v>605</v>
      </c>
      <c r="F3134" s="90" t="s">
        <v>2050</v>
      </c>
      <c r="G3134" s="93" t="s">
        <v>172</v>
      </c>
      <c r="H3134" s="90"/>
      <c r="I3134" s="93">
        <v>1</v>
      </c>
      <c r="J3134" s="90" t="s">
        <v>72</v>
      </c>
      <c r="K3134" s="93" t="s">
        <v>55</v>
      </c>
      <c r="L3134" s="114">
        <v>44774</v>
      </c>
      <c r="M3134" s="114">
        <f t="shared" si="48"/>
        <v>44804</v>
      </c>
      <c r="N3134" s="94" t="s">
        <v>496</v>
      </c>
      <c r="O3134" s="94" t="s">
        <v>496</v>
      </c>
      <c r="P3134" s="96"/>
      <c r="Q3134" s="92"/>
      <c r="R3134" s="90"/>
      <c r="S3134" s="90"/>
      <c r="T3134" s="95"/>
      <c r="U3134" s="90"/>
    </row>
    <row r="3135" spans="1:21" ht="66" hidden="1" customHeight="1" x14ac:dyDescent="0.25">
      <c r="A3135" s="89" t="s">
        <v>10005</v>
      </c>
      <c r="B3135" s="90" t="s">
        <v>10006</v>
      </c>
      <c r="C3135" s="90" t="s">
        <v>6980</v>
      </c>
      <c r="D3135" s="90" t="s">
        <v>7067</v>
      </c>
      <c r="E3135" s="92" t="s">
        <v>605</v>
      </c>
      <c r="F3135" s="90" t="s">
        <v>2050</v>
      </c>
      <c r="G3135" s="93" t="s">
        <v>172</v>
      </c>
      <c r="H3135" s="90"/>
      <c r="I3135" s="93">
        <v>1</v>
      </c>
      <c r="J3135" s="90" t="s">
        <v>72</v>
      </c>
      <c r="K3135" s="93" t="s">
        <v>55</v>
      </c>
      <c r="L3135" s="114">
        <v>44866</v>
      </c>
      <c r="M3135" s="114">
        <f t="shared" si="48"/>
        <v>44895</v>
      </c>
      <c r="N3135" s="94" t="s">
        <v>496</v>
      </c>
      <c r="O3135" s="94" t="s">
        <v>496</v>
      </c>
      <c r="P3135" s="96" t="s">
        <v>5669</v>
      </c>
      <c r="Q3135" s="92"/>
      <c r="R3135" s="90"/>
      <c r="S3135" s="90"/>
      <c r="T3135" s="95"/>
      <c r="U3135" s="90"/>
    </row>
    <row r="3136" spans="1:21" ht="66" hidden="1" customHeight="1" x14ac:dyDescent="0.25">
      <c r="A3136" s="89" t="s">
        <v>10005</v>
      </c>
      <c r="B3136" s="90" t="s">
        <v>10006</v>
      </c>
      <c r="C3136" s="90" t="s">
        <v>6980</v>
      </c>
      <c r="D3136" s="90" t="s">
        <v>7068</v>
      </c>
      <c r="E3136" s="92" t="s">
        <v>605</v>
      </c>
      <c r="F3136" s="90" t="s">
        <v>1204</v>
      </c>
      <c r="G3136" s="93" t="s">
        <v>172</v>
      </c>
      <c r="H3136" s="90"/>
      <c r="I3136" s="93">
        <v>1</v>
      </c>
      <c r="J3136" s="90" t="s">
        <v>72</v>
      </c>
      <c r="K3136" s="93" t="s">
        <v>55</v>
      </c>
      <c r="L3136" s="114">
        <v>44593</v>
      </c>
      <c r="M3136" s="114">
        <f t="shared" si="48"/>
        <v>44620</v>
      </c>
      <c r="N3136" s="94">
        <v>44607</v>
      </c>
      <c r="O3136" s="94">
        <v>44610</v>
      </c>
      <c r="P3136" s="96" t="s">
        <v>7069</v>
      </c>
      <c r="Q3136" s="92"/>
      <c r="R3136" s="90" t="s">
        <v>3064</v>
      </c>
      <c r="S3136" s="90"/>
      <c r="T3136" s="95" t="s">
        <v>75</v>
      </c>
      <c r="U3136" s="90"/>
    </row>
    <row r="3137" spans="1:22" ht="66" hidden="1" customHeight="1" x14ac:dyDescent="0.25">
      <c r="A3137" s="89" t="s">
        <v>10005</v>
      </c>
      <c r="B3137" s="90" t="s">
        <v>10006</v>
      </c>
      <c r="C3137" s="90" t="s">
        <v>6980</v>
      </c>
      <c r="D3137" s="90" t="s">
        <v>7070</v>
      </c>
      <c r="E3137" s="92" t="s">
        <v>605</v>
      </c>
      <c r="F3137" s="90" t="s">
        <v>1204</v>
      </c>
      <c r="G3137" s="93" t="s">
        <v>172</v>
      </c>
      <c r="H3137" s="90"/>
      <c r="I3137" s="93">
        <v>1</v>
      </c>
      <c r="J3137" s="90" t="s">
        <v>72</v>
      </c>
      <c r="K3137" s="93" t="s">
        <v>55</v>
      </c>
      <c r="L3137" s="114">
        <v>44682</v>
      </c>
      <c r="M3137" s="114">
        <f t="shared" si="48"/>
        <v>44712</v>
      </c>
      <c r="N3137" s="94">
        <v>44691</v>
      </c>
      <c r="O3137" s="94">
        <v>44695</v>
      </c>
      <c r="P3137" s="96" t="s">
        <v>7071</v>
      </c>
      <c r="Q3137" s="92"/>
      <c r="R3137" s="90" t="s">
        <v>5544</v>
      </c>
      <c r="S3137" s="90"/>
      <c r="T3137" s="95" t="s">
        <v>75</v>
      </c>
      <c r="U3137" s="90"/>
    </row>
    <row r="3138" spans="1:22" ht="66" hidden="1" customHeight="1" x14ac:dyDescent="0.25">
      <c r="A3138" s="89" t="s">
        <v>10005</v>
      </c>
      <c r="B3138" s="90" t="s">
        <v>10006</v>
      </c>
      <c r="C3138" s="90" t="s">
        <v>6980</v>
      </c>
      <c r="D3138" s="90" t="s">
        <v>7072</v>
      </c>
      <c r="E3138" s="92" t="s">
        <v>605</v>
      </c>
      <c r="F3138" s="90" t="s">
        <v>1204</v>
      </c>
      <c r="G3138" s="93" t="s">
        <v>172</v>
      </c>
      <c r="H3138" s="90"/>
      <c r="I3138" s="93">
        <v>1</v>
      </c>
      <c r="J3138" s="90" t="s">
        <v>72</v>
      </c>
      <c r="K3138" s="93" t="s">
        <v>55</v>
      </c>
      <c r="L3138" s="114">
        <v>44774</v>
      </c>
      <c r="M3138" s="114">
        <f t="shared" si="48"/>
        <v>44804</v>
      </c>
      <c r="N3138" s="94" t="s">
        <v>496</v>
      </c>
      <c r="O3138" s="94" t="s">
        <v>496</v>
      </c>
      <c r="P3138" s="96"/>
      <c r="Q3138" s="92"/>
      <c r="R3138" s="90"/>
      <c r="S3138" s="90"/>
      <c r="T3138" s="95"/>
      <c r="U3138" s="90"/>
    </row>
    <row r="3139" spans="1:22" ht="66" hidden="1" customHeight="1" x14ac:dyDescent="0.25">
      <c r="A3139" s="89" t="s">
        <v>10005</v>
      </c>
      <c r="B3139" s="90" t="s">
        <v>10006</v>
      </c>
      <c r="C3139" s="90" t="s">
        <v>6980</v>
      </c>
      <c r="D3139" s="90" t="s">
        <v>7073</v>
      </c>
      <c r="E3139" s="92" t="s">
        <v>605</v>
      </c>
      <c r="F3139" s="90" t="s">
        <v>1204</v>
      </c>
      <c r="G3139" s="93" t="s">
        <v>172</v>
      </c>
      <c r="H3139" s="90"/>
      <c r="I3139" s="93">
        <v>1</v>
      </c>
      <c r="J3139" s="90" t="s">
        <v>72</v>
      </c>
      <c r="K3139" s="93" t="s">
        <v>55</v>
      </c>
      <c r="L3139" s="114">
        <v>44866</v>
      </c>
      <c r="M3139" s="114">
        <f t="shared" si="48"/>
        <v>44895</v>
      </c>
      <c r="N3139" s="94" t="s">
        <v>496</v>
      </c>
      <c r="O3139" s="94" t="s">
        <v>496</v>
      </c>
      <c r="P3139" s="96" t="s">
        <v>5669</v>
      </c>
      <c r="Q3139" s="92"/>
      <c r="R3139" s="90"/>
      <c r="S3139" s="90"/>
      <c r="T3139" s="95"/>
      <c r="U3139" s="90"/>
    </row>
    <row r="3140" spans="1:22" ht="66" hidden="1" customHeight="1" x14ac:dyDescent="0.25">
      <c r="A3140" s="89" t="s">
        <v>10005</v>
      </c>
      <c r="B3140" s="90" t="s">
        <v>10006</v>
      </c>
      <c r="C3140" s="90" t="s">
        <v>6980</v>
      </c>
      <c r="D3140" s="90" t="s">
        <v>7074</v>
      </c>
      <c r="E3140" s="92" t="s">
        <v>605</v>
      </c>
      <c r="F3140" s="90" t="s">
        <v>7075</v>
      </c>
      <c r="G3140" s="93" t="s">
        <v>75</v>
      </c>
      <c r="H3140" s="90"/>
      <c r="I3140" s="93">
        <v>1</v>
      </c>
      <c r="J3140" s="90" t="s">
        <v>72</v>
      </c>
      <c r="K3140" s="93" t="s">
        <v>55</v>
      </c>
      <c r="L3140" s="114">
        <v>44593</v>
      </c>
      <c r="M3140" s="114">
        <f t="shared" si="48"/>
        <v>44620</v>
      </c>
      <c r="N3140" s="94">
        <v>44620</v>
      </c>
      <c r="O3140" s="94">
        <v>44620</v>
      </c>
      <c r="P3140" s="96" t="s">
        <v>7076</v>
      </c>
      <c r="Q3140" s="92"/>
      <c r="R3140" s="90"/>
      <c r="S3140" s="90"/>
      <c r="T3140" s="95"/>
      <c r="U3140" s="90" t="s">
        <v>7077</v>
      </c>
    </row>
    <row r="3141" spans="1:22" ht="66" hidden="1" customHeight="1" x14ac:dyDescent="0.25">
      <c r="A3141" s="89" t="s">
        <v>10005</v>
      </c>
      <c r="B3141" s="90" t="s">
        <v>10006</v>
      </c>
      <c r="C3141" s="90" t="s">
        <v>6980</v>
      </c>
      <c r="D3141" s="90" t="s">
        <v>7078</v>
      </c>
      <c r="E3141" s="92" t="s">
        <v>605</v>
      </c>
      <c r="F3141" s="90" t="s">
        <v>7075</v>
      </c>
      <c r="G3141" s="93" t="s">
        <v>75</v>
      </c>
      <c r="H3141" s="90"/>
      <c r="I3141" s="93">
        <v>1</v>
      </c>
      <c r="J3141" s="90" t="s">
        <v>72</v>
      </c>
      <c r="K3141" s="93" t="s">
        <v>55</v>
      </c>
      <c r="L3141" s="114">
        <v>44774</v>
      </c>
      <c r="M3141" s="114">
        <f t="shared" si="48"/>
        <v>44804</v>
      </c>
      <c r="N3141" s="94">
        <v>44796</v>
      </c>
      <c r="O3141" s="94">
        <v>44799</v>
      </c>
      <c r="P3141" s="96" t="s">
        <v>7076</v>
      </c>
      <c r="Q3141" s="92"/>
      <c r="R3141" s="90"/>
      <c r="S3141" s="90"/>
      <c r="T3141" s="95"/>
      <c r="U3141" s="90" t="s">
        <v>7077</v>
      </c>
    </row>
    <row r="3142" spans="1:22" ht="66" hidden="1" customHeight="1" x14ac:dyDescent="0.25">
      <c r="A3142" s="89" t="s">
        <v>10005</v>
      </c>
      <c r="B3142" s="90" t="s">
        <v>10006</v>
      </c>
      <c r="C3142" s="90" t="s">
        <v>6980</v>
      </c>
      <c r="D3142" s="90" t="s">
        <v>7079</v>
      </c>
      <c r="E3142" s="92" t="s">
        <v>605</v>
      </c>
      <c r="F3142" s="155" t="s">
        <v>2074</v>
      </c>
      <c r="G3142" s="93" t="s">
        <v>168</v>
      </c>
      <c r="H3142" s="90"/>
      <c r="I3142" s="93">
        <v>1</v>
      </c>
      <c r="J3142" s="90" t="s">
        <v>72</v>
      </c>
      <c r="K3142" s="93" t="s">
        <v>55</v>
      </c>
      <c r="L3142" s="114">
        <v>44805</v>
      </c>
      <c r="M3142" s="114">
        <f t="shared" si="48"/>
        <v>44834</v>
      </c>
      <c r="N3142" s="94" t="s">
        <v>496</v>
      </c>
      <c r="O3142" s="94" t="s">
        <v>496</v>
      </c>
      <c r="P3142" s="96"/>
      <c r="Q3142" s="92"/>
      <c r="R3142" s="90"/>
      <c r="S3142" s="90"/>
      <c r="T3142" s="95"/>
      <c r="U3142" s="90"/>
    </row>
    <row r="3143" spans="1:22" ht="66" hidden="1" customHeight="1" x14ac:dyDescent="0.25">
      <c r="A3143" s="89" t="s">
        <v>10005</v>
      </c>
      <c r="B3143" s="90" t="s">
        <v>10006</v>
      </c>
      <c r="C3143" s="90" t="s">
        <v>6980</v>
      </c>
      <c r="D3143" s="90" t="s">
        <v>7080</v>
      </c>
      <c r="E3143" s="92" t="s">
        <v>605</v>
      </c>
      <c r="F3143" s="155" t="s">
        <v>1358</v>
      </c>
      <c r="G3143" s="93" t="s">
        <v>168</v>
      </c>
      <c r="H3143" s="90"/>
      <c r="I3143" s="93">
        <v>1</v>
      </c>
      <c r="J3143" s="90" t="s">
        <v>72</v>
      </c>
      <c r="K3143" s="93" t="s">
        <v>55</v>
      </c>
      <c r="L3143" s="190">
        <v>44713</v>
      </c>
      <c r="M3143" s="114">
        <f t="shared" si="48"/>
        <v>44742</v>
      </c>
      <c r="N3143" s="94" t="s">
        <v>496</v>
      </c>
      <c r="O3143" s="94" t="s">
        <v>496</v>
      </c>
      <c r="P3143" s="96"/>
      <c r="Q3143" s="92"/>
      <c r="R3143" s="90"/>
      <c r="S3143" s="90"/>
      <c r="T3143" s="95"/>
      <c r="U3143" s="90"/>
    </row>
    <row r="3144" spans="1:22" ht="66" hidden="1" customHeight="1" x14ac:dyDescent="0.25">
      <c r="A3144" s="89" t="s">
        <v>10005</v>
      </c>
      <c r="B3144" s="90" t="s">
        <v>10006</v>
      </c>
      <c r="C3144" s="90" t="s">
        <v>6980</v>
      </c>
      <c r="D3144" s="90" t="s">
        <v>7081</v>
      </c>
      <c r="E3144" s="92" t="s">
        <v>605</v>
      </c>
      <c r="F3144" s="90" t="s">
        <v>2080</v>
      </c>
      <c r="G3144" s="93" t="s">
        <v>172</v>
      </c>
      <c r="H3144" s="90"/>
      <c r="I3144" s="93">
        <v>1</v>
      </c>
      <c r="J3144" s="90" t="s">
        <v>72</v>
      </c>
      <c r="K3144" s="93" t="s">
        <v>55</v>
      </c>
      <c r="L3144" s="114">
        <v>44621</v>
      </c>
      <c r="M3144" s="114">
        <f t="shared" si="48"/>
        <v>44651</v>
      </c>
      <c r="N3144" s="94" t="s">
        <v>496</v>
      </c>
      <c r="O3144" s="94" t="s">
        <v>496</v>
      </c>
      <c r="P3144" s="96"/>
      <c r="Q3144" s="92"/>
      <c r="R3144" s="90"/>
      <c r="S3144" s="90"/>
      <c r="T3144" s="95"/>
      <c r="U3144" s="90"/>
    </row>
    <row r="3145" spans="1:22" ht="66" hidden="1" customHeight="1" x14ac:dyDescent="0.25">
      <c r="A3145" s="89" t="s">
        <v>10005</v>
      </c>
      <c r="B3145" s="90" t="s">
        <v>10006</v>
      </c>
      <c r="C3145" s="90" t="s">
        <v>6980</v>
      </c>
      <c r="D3145" s="90" t="s">
        <v>7082</v>
      </c>
      <c r="E3145" s="92" t="s">
        <v>605</v>
      </c>
      <c r="F3145" s="90" t="s">
        <v>2080</v>
      </c>
      <c r="G3145" s="93" t="s">
        <v>172</v>
      </c>
      <c r="H3145" s="90"/>
      <c r="I3145" s="93">
        <v>1</v>
      </c>
      <c r="J3145" s="90" t="s">
        <v>72</v>
      </c>
      <c r="K3145" s="93" t="s">
        <v>55</v>
      </c>
      <c r="L3145" s="114">
        <v>44713</v>
      </c>
      <c r="M3145" s="114">
        <f t="shared" si="48"/>
        <v>44742</v>
      </c>
      <c r="N3145" s="94" t="s">
        <v>496</v>
      </c>
      <c r="O3145" s="94" t="s">
        <v>496</v>
      </c>
      <c r="P3145" s="96"/>
      <c r="Q3145" s="92"/>
      <c r="R3145" s="90"/>
      <c r="S3145" s="90"/>
      <c r="T3145" s="95"/>
      <c r="U3145" s="90"/>
    </row>
    <row r="3146" spans="1:22" ht="66" hidden="1" customHeight="1" x14ac:dyDescent="0.25">
      <c r="A3146" s="89" t="s">
        <v>10005</v>
      </c>
      <c r="B3146" s="90" t="s">
        <v>10006</v>
      </c>
      <c r="C3146" s="90" t="s">
        <v>6980</v>
      </c>
      <c r="D3146" s="90" t="s">
        <v>7083</v>
      </c>
      <c r="E3146" s="92" t="s">
        <v>605</v>
      </c>
      <c r="F3146" s="90" t="s">
        <v>2080</v>
      </c>
      <c r="G3146" s="93" t="s">
        <v>172</v>
      </c>
      <c r="H3146" s="90"/>
      <c r="I3146" s="93">
        <v>1</v>
      </c>
      <c r="J3146" s="90" t="s">
        <v>72</v>
      </c>
      <c r="K3146" s="93" t="s">
        <v>55</v>
      </c>
      <c r="L3146" s="114">
        <v>44805</v>
      </c>
      <c r="M3146" s="114">
        <f t="shared" si="48"/>
        <v>44834</v>
      </c>
      <c r="N3146" s="94" t="s">
        <v>496</v>
      </c>
      <c r="O3146" s="94" t="s">
        <v>496</v>
      </c>
      <c r="P3146" s="96"/>
      <c r="Q3146" s="92"/>
      <c r="R3146" s="90"/>
      <c r="S3146" s="90"/>
      <c r="T3146" s="95"/>
      <c r="U3146" s="90"/>
    </row>
    <row r="3147" spans="1:22" ht="66" hidden="1" customHeight="1" x14ac:dyDescent="0.25">
      <c r="A3147" s="89" t="s">
        <v>10005</v>
      </c>
      <c r="B3147" s="90" t="s">
        <v>10006</v>
      </c>
      <c r="C3147" s="90" t="s">
        <v>6980</v>
      </c>
      <c r="D3147" s="90" t="s">
        <v>7084</v>
      </c>
      <c r="E3147" s="92" t="s">
        <v>605</v>
      </c>
      <c r="F3147" s="90" t="s">
        <v>2080</v>
      </c>
      <c r="G3147" s="93" t="s">
        <v>172</v>
      </c>
      <c r="H3147" s="90"/>
      <c r="I3147" s="93">
        <v>1</v>
      </c>
      <c r="J3147" s="90" t="s">
        <v>72</v>
      </c>
      <c r="K3147" s="93" t="s">
        <v>55</v>
      </c>
      <c r="L3147" s="114">
        <v>44896</v>
      </c>
      <c r="M3147" s="114">
        <f t="shared" si="48"/>
        <v>44926</v>
      </c>
      <c r="N3147" s="94" t="s">
        <v>496</v>
      </c>
      <c r="O3147" s="94" t="s">
        <v>496</v>
      </c>
      <c r="P3147" s="96" t="s">
        <v>7062</v>
      </c>
      <c r="Q3147" s="92"/>
      <c r="R3147" s="90"/>
      <c r="S3147" s="90"/>
      <c r="T3147" s="95"/>
      <c r="U3147" s="90"/>
    </row>
    <row r="3148" spans="1:22" ht="66" hidden="1" customHeight="1" x14ac:dyDescent="0.25">
      <c r="A3148" s="89" t="s">
        <v>1748</v>
      </c>
      <c r="B3148" s="90" t="s">
        <v>1849</v>
      </c>
      <c r="C3148" s="90" t="s">
        <v>7085</v>
      </c>
      <c r="D3148" s="90" t="s">
        <v>7085</v>
      </c>
      <c r="E3148" s="92" t="s">
        <v>1878</v>
      </c>
      <c r="F3148" s="90" t="s">
        <v>107</v>
      </c>
      <c r="G3148" s="93" t="s">
        <v>52</v>
      </c>
      <c r="H3148" s="90"/>
      <c r="I3148" s="93">
        <v>1</v>
      </c>
      <c r="J3148" s="90" t="s">
        <v>54</v>
      </c>
      <c r="K3148" s="93" t="s">
        <v>55</v>
      </c>
      <c r="L3148" s="114">
        <v>44579</v>
      </c>
      <c r="M3148" s="114">
        <v>44579</v>
      </c>
      <c r="N3148" s="94">
        <v>44579</v>
      </c>
      <c r="O3148" s="94">
        <v>44580</v>
      </c>
      <c r="P3148" s="96" t="s">
        <v>7086</v>
      </c>
      <c r="Q3148" s="92"/>
      <c r="R3148" s="90" t="s">
        <v>1824</v>
      </c>
      <c r="S3148" s="90"/>
      <c r="T3148" s="95" t="s">
        <v>66</v>
      </c>
      <c r="U3148" s="90"/>
    </row>
    <row r="3149" spans="1:22" ht="66" hidden="1" customHeight="1" x14ac:dyDescent="0.25">
      <c r="A3149" s="89" t="s">
        <v>5076</v>
      </c>
      <c r="B3149" s="90" t="s">
        <v>6383</v>
      </c>
      <c r="C3149" s="90" t="s">
        <v>7087</v>
      </c>
      <c r="D3149" s="90" t="s">
        <v>7087</v>
      </c>
      <c r="E3149" s="92" t="s">
        <v>7088</v>
      </c>
      <c r="F3149" s="90" t="s">
        <v>1507</v>
      </c>
      <c r="G3149" s="93" t="s">
        <v>52</v>
      </c>
      <c r="H3149" s="90"/>
      <c r="I3149" s="93">
        <v>1</v>
      </c>
      <c r="J3149" s="90" t="s">
        <v>54</v>
      </c>
      <c r="K3149" s="93" t="s">
        <v>55</v>
      </c>
      <c r="L3149" s="114">
        <v>44613</v>
      </c>
      <c r="M3149" s="114">
        <v>44651</v>
      </c>
      <c r="N3149" s="190">
        <v>44623</v>
      </c>
      <c r="O3149" s="190" t="s">
        <v>4682</v>
      </c>
      <c r="P3149" s="211" t="s">
        <v>6947</v>
      </c>
      <c r="Q3149" s="92"/>
      <c r="R3149" s="90"/>
      <c r="S3149" s="90"/>
      <c r="T3149" s="95"/>
      <c r="U3149" s="90" t="s">
        <v>7089</v>
      </c>
    </row>
    <row r="3150" spans="1:22" s="175" customFormat="1" ht="66" hidden="1" customHeight="1" x14ac:dyDescent="0.25">
      <c r="A3150" s="113" t="s">
        <v>6558</v>
      </c>
      <c r="B3150" s="155" t="s">
        <v>2283</v>
      </c>
      <c r="C3150" s="155" t="s">
        <v>7090</v>
      </c>
      <c r="D3150" s="155" t="s">
        <v>7091</v>
      </c>
      <c r="E3150" s="157" t="s">
        <v>7092</v>
      </c>
      <c r="F3150" s="155" t="s">
        <v>10049</v>
      </c>
      <c r="G3150" s="158" t="s">
        <v>75</v>
      </c>
      <c r="H3150" s="155"/>
      <c r="I3150" s="158">
        <v>1</v>
      </c>
      <c r="J3150" s="155" t="s">
        <v>72</v>
      </c>
      <c r="K3150" s="158" t="s">
        <v>55</v>
      </c>
      <c r="L3150" s="190">
        <v>44621</v>
      </c>
      <c r="M3150" s="190">
        <f>EOMONTH(L3150,0)</f>
        <v>44651</v>
      </c>
      <c r="N3150" s="127">
        <v>44622</v>
      </c>
      <c r="O3150" s="127">
        <v>44648</v>
      </c>
      <c r="P3150" s="124" t="s">
        <v>7093</v>
      </c>
      <c r="Q3150" s="124" t="s">
        <v>7094</v>
      </c>
      <c r="R3150" s="155" t="s">
        <v>5510</v>
      </c>
      <c r="S3150" s="155"/>
      <c r="T3150" s="159" t="s">
        <v>75</v>
      </c>
      <c r="U3150" s="155"/>
      <c r="V3150" s="160"/>
    </row>
    <row r="3151" spans="1:22" s="175" customFormat="1" ht="66" hidden="1" customHeight="1" x14ac:dyDescent="0.25">
      <c r="A3151" s="113" t="s">
        <v>6558</v>
      </c>
      <c r="B3151" s="155" t="s">
        <v>2283</v>
      </c>
      <c r="C3151" s="155" t="s">
        <v>7090</v>
      </c>
      <c r="D3151" s="155" t="s">
        <v>7095</v>
      </c>
      <c r="E3151" s="157" t="s">
        <v>7092</v>
      </c>
      <c r="F3151" s="155" t="s">
        <v>10049</v>
      </c>
      <c r="G3151" s="158" t="s">
        <v>75</v>
      </c>
      <c r="H3151" s="155"/>
      <c r="I3151" s="158">
        <v>1</v>
      </c>
      <c r="J3151" s="155" t="s">
        <v>72</v>
      </c>
      <c r="K3151" s="158" t="s">
        <v>55</v>
      </c>
      <c r="L3151" s="190">
        <v>44805</v>
      </c>
      <c r="M3151" s="190">
        <f t="shared" ref="M3151:M3203" si="49">EOMONTH(L3151,0)</f>
        <v>44834</v>
      </c>
      <c r="N3151" s="127">
        <v>44809</v>
      </c>
      <c r="O3151" s="127">
        <v>44865</v>
      </c>
      <c r="P3151" s="124" t="s">
        <v>7096</v>
      </c>
      <c r="Q3151" s="124" t="s">
        <v>7097</v>
      </c>
      <c r="R3151" s="155" t="s">
        <v>7098</v>
      </c>
      <c r="S3151" s="155"/>
      <c r="T3151" s="159" t="s">
        <v>75</v>
      </c>
      <c r="U3151" s="155"/>
      <c r="V3151" s="160"/>
    </row>
    <row r="3152" spans="1:22" s="175" customFormat="1" ht="66" hidden="1" customHeight="1" x14ac:dyDescent="0.25">
      <c r="A3152" s="113" t="s">
        <v>6558</v>
      </c>
      <c r="B3152" s="155" t="s">
        <v>2283</v>
      </c>
      <c r="C3152" s="155" t="s">
        <v>7090</v>
      </c>
      <c r="D3152" s="155" t="s">
        <v>7099</v>
      </c>
      <c r="E3152" s="157" t="s">
        <v>7092</v>
      </c>
      <c r="F3152" s="155" t="s">
        <v>10049</v>
      </c>
      <c r="G3152" s="158" t="s">
        <v>75</v>
      </c>
      <c r="H3152" s="155"/>
      <c r="I3152" s="158">
        <v>1</v>
      </c>
      <c r="J3152" s="155" t="s">
        <v>72</v>
      </c>
      <c r="K3152" s="158" t="s">
        <v>55</v>
      </c>
      <c r="L3152" s="190">
        <v>44986</v>
      </c>
      <c r="M3152" s="190">
        <f t="shared" si="49"/>
        <v>45016</v>
      </c>
      <c r="N3152" s="127"/>
      <c r="O3152" s="127"/>
      <c r="P3152" s="124"/>
      <c r="Q3152" s="157"/>
      <c r="R3152" s="155"/>
      <c r="S3152" s="155"/>
      <c r="T3152" s="159"/>
      <c r="U3152" s="155"/>
      <c r="V3152" s="160"/>
    </row>
    <row r="3153" spans="1:22" s="175" customFormat="1" ht="66" hidden="1" customHeight="1" x14ac:dyDescent="0.25">
      <c r="A3153" s="113" t="s">
        <v>6558</v>
      </c>
      <c r="B3153" s="155" t="s">
        <v>2283</v>
      </c>
      <c r="C3153" s="155" t="s">
        <v>7090</v>
      </c>
      <c r="D3153" s="155" t="s">
        <v>7101</v>
      </c>
      <c r="E3153" s="157" t="s">
        <v>7092</v>
      </c>
      <c r="F3153" s="155" t="s">
        <v>10049</v>
      </c>
      <c r="G3153" s="158" t="s">
        <v>75</v>
      </c>
      <c r="H3153" s="155"/>
      <c r="I3153" s="158">
        <v>1</v>
      </c>
      <c r="J3153" s="155" t="s">
        <v>72</v>
      </c>
      <c r="K3153" s="158" t="s">
        <v>55</v>
      </c>
      <c r="L3153" s="190">
        <v>45170</v>
      </c>
      <c r="M3153" s="190">
        <f t="shared" si="49"/>
        <v>45199</v>
      </c>
      <c r="N3153" s="127"/>
      <c r="O3153" s="127"/>
      <c r="P3153" s="124"/>
      <c r="Q3153" s="157"/>
      <c r="R3153" s="155"/>
      <c r="S3153" s="155"/>
      <c r="T3153" s="159"/>
      <c r="U3153" s="155"/>
      <c r="V3153" s="160"/>
    </row>
    <row r="3154" spans="1:22" s="175" customFormat="1" ht="66" hidden="1" customHeight="1" x14ac:dyDescent="0.25">
      <c r="A3154" s="113" t="s">
        <v>6558</v>
      </c>
      <c r="B3154" s="155" t="s">
        <v>2283</v>
      </c>
      <c r="C3154" s="155" t="s">
        <v>7090</v>
      </c>
      <c r="D3154" s="155" t="s">
        <v>7102</v>
      </c>
      <c r="E3154" s="157" t="s">
        <v>7092</v>
      </c>
      <c r="F3154" s="155" t="s">
        <v>10049</v>
      </c>
      <c r="G3154" s="158" t="s">
        <v>75</v>
      </c>
      <c r="H3154" s="155"/>
      <c r="I3154" s="158">
        <v>1</v>
      </c>
      <c r="J3154" s="155" t="s">
        <v>72</v>
      </c>
      <c r="K3154" s="158" t="s">
        <v>55</v>
      </c>
      <c r="L3154" s="190">
        <v>45352</v>
      </c>
      <c r="M3154" s="190">
        <f t="shared" si="49"/>
        <v>45382</v>
      </c>
      <c r="N3154" s="127"/>
      <c r="O3154" s="127"/>
      <c r="P3154" s="124"/>
      <c r="Q3154" s="157"/>
      <c r="R3154" s="155"/>
      <c r="S3154" s="155"/>
      <c r="T3154" s="159"/>
      <c r="U3154" s="155"/>
      <c r="V3154" s="160"/>
    </row>
    <row r="3155" spans="1:22" s="175" customFormat="1" ht="66" hidden="1" customHeight="1" x14ac:dyDescent="0.25">
      <c r="A3155" s="113" t="s">
        <v>6558</v>
      </c>
      <c r="B3155" s="155" t="s">
        <v>2283</v>
      </c>
      <c r="C3155" s="155" t="s">
        <v>7090</v>
      </c>
      <c r="D3155" s="155" t="s">
        <v>7103</v>
      </c>
      <c r="E3155" s="157" t="s">
        <v>7092</v>
      </c>
      <c r="F3155" s="155" t="s">
        <v>10049</v>
      </c>
      <c r="G3155" s="158" t="s">
        <v>75</v>
      </c>
      <c r="H3155" s="155"/>
      <c r="I3155" s="158">
        <v>1</v>
      </c>
      <c r="J3155" s="155" t="s">
        <v>72</v>
      </c>
      <c r="K3155" s="158" t="s">
        <v>55</v>
      </c>
      <c r="L3155" s="190">
        <v>45536</v>
      </c>
      <c r="M3155" s="190">
        <f t="shared" si="49"/>
        <v>45565</v>
      </c>
      <c r="N3155" s="127"/>
      <c r="O3155" s="127"/>
      <c r="P3155" s="124"/>
      <c r="Q3155" s="157"/>
      <c r="R3155" s="155"/>
      <c r="S3155" s="155"/>
      <c r="T3155" s="159"/>
      <c r="U3155" s="155"/>
      <c r="V3155" s="160"/>
    </row>
    <row r="3156" spans="1:22" s="175" customFormat="1" ht="66" hidden="1" customHeight="1" x14ac:dyDescent="0.25">
      <c r="A3156" s="113" t="s">
        <v>6558</v>
      </c>
      <c r="B3156" s="155" t="s">
        <v>2283</v>
      </c>
      <c r="C3156" s="155" t="s">
        <v>7090</v>
      </c>
      <c r="D3156" s="155" t="s">
        <v>7104</v>
      </c>
      <c r="E3156" s="157" t="s">
        <v>7092</v>
      </c>
      <c r="F3156" s="155" t="s">
        <v>7105</v>
      </c>
      <c r="G3156" s="158" t="s">
        <v>75</v>
      </c>
      <c r="H3156" s="155"/>
      <c r="I3156" s="158">
        <v>1</v>
      </c>
      <c r="J3156" s="155" t="s">
        <v>72</v>
      </c>
      <c r="K3156" s="158" t="s">
        <v>55</v>
      </c>
      <c r="L3156" s="190">
        <v>44621</v>
      </c>
      <c r="M3156" s="190">
        <f>EOMONTH(L3156,0)</f>
        <v>44651</v>
      </c>
      <c r="N3156" s="127">
        <v>44621</v>
      </c>
      <c r="O3156" s="127">
        <v>44648</v>
      </c>
      <c r="P3156" s="124" t="s">
        <v>7106</v>
      </c>
      <c r="Q3156" s="124" t="s">
        <v>7107</v>
      </c>
      <c r="R3156" s="155" t="s">
        <v>5510</v>
      </c>
      <c r="S3156" s="155"/>
      <c r="T3156" s="159" t="s">
        <v>75</v>
      </c>
      <c r="U3156" s="155"/>
      <c r="V3156" s="160"/>
    </row>
    <row r="3157" spans="1:22" s="175" customFormat="1" ht="66" hidden="1" customHeight="1" x14ac:dyDescent="0.25">
      <c r="A3157" s="113" t="s">
        <v>6558</v>
      </c>
      <c r="B3157" s="155" t="s">
        <v>2283</v>
      </c>
      <c r="C3157" s="155" t="s">
        <v>7090</v>
      </c>
      <c r="D3157" s="155" t="s">
        <v>7108</v>
      </c>
      <c r="E3157" s="157" t="s">
        <v>7092</v>
      </c>
      <c r="F3157" s="155" t="s">
        <v>7105</v>
      </c>
      <c r="G3157" s="158" t="s">
        <v>75</v>
      </c>
      <c r="H3157" s="155"/>
      <c r="I3157" s="158">
        <v>1</v>
      </c>
      <c r="J3157" s="155" t="s">
        <v>72</v>
      </c>
      <c r="K3157" s="158" t="s">
        <v>55</v>
      </c>
      <c r="L3157" s="190">
        <v>44805</v>
      </c>
      <c r="M3157" s="190">
        <f t="shared" si="49"/>
        <v>44834</v>
      </c>
      <c r="N3157" s="127">
        <v>44811</v>
      </c>
      <c r="O3157" s="127">
        <v>44865</v>
      </c>
      <c r="P3157" s="124" t="s">
        <v>7109</v>
      </c>
      <c r="Q3157" s="124" t="s">
        <v>7110</v>
      </c>
      <c r="R3157" s="155" t="s">
        <v>7111</v>
      </c>
      <c r="S3157" s="155"/>
      <c r="T3157" s="159" t="s">
        <v>75</v>
      </c>
      <c r="U3157" s="155"/>
      <c r="V3157" s="160"/>
    </row>
    <row r="3158" spans="1:22" s="175" customFormat="1" ht="66" hidden="1" customHeight="1" x14ac:dyDescent="0.25">
      <c r="A3158" s="113" t="s">
        <v>6558</v>
      </c>
      <c r="B3158" s="155" t="s">
        <v>2283</v>
      </c>
      <c r="C3158" s="155" t="s">
        <v>7090</v>
      </c>
      <c r="D3158" s="155" t="s">
        <v>7112</v>
      </c>
      <c r="E3158" s="157" t="s">
        <v>7092</v>
      </c>
      <c r="F3158" s="155" t="s">
        <v>7105</v>
      </c>
      <c r="G3158" s="158" t="s">
        <v>75</v>
      </c>
      <c r="H3158" s="155"/>
      <c r="I3158" s="158">
        <v>1</v>
      </c>
      <c r="J3158" s="155" t="s">
        <v>72</v>
      </c>
      <c r="K3158" s="158" t="s">
        <v>55</v>
      </c>
      <c r="L3158" s="190">
        <v>44986</v>
      </c>
      <c r="M3158" s="190">
        <f t="shared" si="49"/>
        <v>45016</v>
      </c>
      <c r="N3158" s="127"/>
      <c r="O3158" s="127"/>
      <c r="P3158" s="124"/>
      <c r="Q3158" s="157"/>
      <c r="R3158" s="155"/>
      <c r="S3158" s="155"/>
      <c r="T3158" s="159"/>
      <c r="U3158" s="155"/>
      <c r="V3158" s="160"/>
    </row>
    <row r="3159" spans="1:22" s="175" customFormat="1" ht="66" hidden="1" customHeight="1" x14ac:dyDescent="0.25">
      <c r="A3159" s="113" t="s">
        <v>6558</v>
      </c>
      <c r="B3159" s="155" t="s">
        <v>2283</v>
      </c>
      <c r="C3159" s="155" t="s">
        <v>7090</v>
      </c>
      <c r="D3159" s="155" t="s">
        <v>7113</v>
      </c>
      <c r="E3159" s="157" t="s">
        <v>7092</v>
      </c>
      <c r="F3159" s="155" t="s">
        <v>7105</v>
      </c>
      <c r="G3159" s="158" t="s">
        <v>75</v>
      </c>
      <c r="H3159" s="155"/>
      <c r="I3159" s="158">
        <v>1</v>
      </c>
      <c r="J3159" s="155" t="s">
        <v>72</v>
      </c>
      <c r="K3159" s="158" t="s">
        <v>55</v>
      </c>
      <c r="L3159" s="190">
        <v>45170</v>
      </c>
      <c r="M3159" s="190">
        <f t="shared" si="49"/>
        <v>45199</v>
      </c>
      <c r="N3159" s="127"/>
      <c r="O3159" s="127"/>
      <c r="P3159" s="124"/>
      <c r="Q3159" s="157"/>
      <c r="R3159" s="155"/>
      <c r="S3159" s="155"/>
      <c r="T3159" s="159"/>
      <c r="U3159" s="155"/>
      <c r="V3159" s="160"/>
    </row>
    <row r="3160" spans="1:22" s="175" customFormat="1" ht="66" hidden="1" customHeight="1" x14ac:dyDescent="0.25">
      <c r="A3160" s="113" t="s">
        <v>6558</v>
      </c>
      <c r="B3160" s="155" t="s">
        <v>2283</v>
      </c>
      <c r="C3160" s="155" t="s">
        <v>7090</v>
      </c>
      <c r="D3160" s="155" t="s">
        <v>7114</v>
      </c>
      <c r="E3160" s="157" t="s">
        <v>7092</v>
      </c>
      <c r="F3160" s="155" t="s">
        <v>7105</v>
      </c>
      <c r="G3160" s="158" t="s">
        <v>75</v>
      </c>
      <c r="H3160" s="155"/>
      <c r="I3160" s="158">
        <v>1</v>
      </c>
      <c r="J3160" s="155" t="s">
        <v>72</v>
      </c>
      <c r="K3160" s="158" t="s">
        <v>55</v>
      </c>
      <c r="L3160" s="190">
        <v>45352</v>
      </c>
      <c r="M3160" s="190">
        <f t="shared" si="49"/>
        <v>45382</v>
      </c>
      <c r="N3160" s="127"/>
      <c r="O3160" s="127"/>
      <c r="P3160" s="124"/>
      <c r="Q3160" s="157"/>
      <c r="R3160" s="155"/>
      <c r="S3160" s="155"/>
      <c r="T3160" s="159"/>
      <c r="U3160" s="155"/>
      <c r="V3160" s="160"/>
    </row>
    <row r="3161" spans="1:22" s="175" customFormat="1" ht="66" hidden="1" customHeight="1" x14ac:dyDescent="0.25">
      <c r="A3161" s="113" t="s">
        <v>6558</v>
      </c>
      <c r="B3161" s="155" t="s">
        <v>2283</v>
      </c>
      <c r="C3161" s="155" t="s">
        <v>7090</v>
      </c>
      <c r="D3161" s="155" t="s">
        <v>7115</v>
      </c>
      <c r="E3161" s="157" t="s">
        <v>7092</v>
      </c>
      <c r="F3161" s="155" t="s">
        <v>7105</v>
      </c>
      <c r="G3161" s="158" t="s">
        <v>75</v>
      </c>
      <c r="H3161" s="155"/>
      <c r="I3161" s="158">
        <v>1</v>
      </c>
      <c r="J3161" s="155" t="s">
        <v>72</v>
      </c>
      <c r="K3161" s="158" t="s">
        <v>55</v>
      </c>
      <c r="L3161" s="190">
        <v>45536</v>
      </c>
      <c r="M3161" s="190">
        <f t="shared" si="49"/>
        <v>45565</v>
      </c>
      <c r="N3161" s="127"/>
      <c r="O3161" s="127"/>
      <c r="P3161" s="124"/>
      <c r="Q3161" s="157"/>
      <c r="R3161" s="155"/>
      <c r="S3161" s="155"/>
      <c r="T3161" s="159"/>
      <c r="U3161" s="155"/>
      <c r="V3161" s="160"/>
    </row>
    <row r="3162" spans="1:22" s="175" customFormat="1" ht="66" hidden="1" customHeight="1" x14ac:dyDescent="0.25">
      <c r="A3162" s="113" t="s">
        <v>6558</v>
      </c>
      <c r="B3162" s="155" t="s">
        <v>2283</v>
      </c>
      <c r="C3162" s="155" t="s">
        <v>7090</v>
      </c>
      <c r="D3162" s="155" t="s">
        <v>7116</v>
      </c>
      <c r="E3162" s="157" t="s">
        <v>7092</v>
      </c>
      <c r="F3162" s="155" t="s">
        <v>7117</v>
      </c>
      <c r="G3162" s="158" t="s">
        <v>75</v>
      </c>
      <c r="H3162" s="155"/>
      <c r="I3162" s="158">
        <v>1</v>
      </c>
      <c r="J3162" s="155" t="s">
        <v>72</v>
      </c>
      <c r="K3162" s="158" t="s">
        <v>55</v>
      </c>
      <c r="L3162" s="190">
        <v>44652</v>
      </c>
      <c r="M3162" s="190">
        <f>EOMONTH(L3162,0)</f>
        <v>44681</v>
      </c>
      <c r="N3162" s="127">
        <v>44663</v>
      </c>
      <c r="O3162" s="127">
        <v>44679</v>
      </c>
      <c r="P3162" s="124" t="s">
        <v>7118</v>
      </c>
      <c r="Q3162" s="124" t="s">
        <v>7119</v>
      </c>
      <c r="R3162" s="155" t="s">
        <v>7120</v>
      </c>
      <c r="S3162" s="155"/>
      <c r="T3162" s="159" t="s">
        <v>75</v>
      </c>
      <c r="U3162" s="155"/>
      <c r="V3162" s="160"/>
    </row>
    <row r="3163" spans="1:22" ht="66" hidden="1" customHeight="1" x14ac:dyDescent="0.25">
      <c r="A3163" s="89" t="s">
        <v>6558</v>
      </c>
      <c r="B3163" s="90" t="s">
        <v>2283</v>
      </c>
      <c r="C3163" s="90" t="s">
        <v>7090</v>
      </c>
      <c r="D3163" s="90" t="s">
        <v>7121</v>
      </c>
      <c r="E3163" s="92" t="s">
        <v>7092</v>
      </c>
      <c r="F3163" s="90" t="s">
        <v>7117</v>
      </c>
      <c r="G3163" s="93" t="s">
        <v>75</v>
      </c>
      <c r="H3163" s="90"/>
      <c r="I3163" s="93">
        <v>1</v>
      </c>
      <c r="J3163" s="90" t="s">
        <v>72</v>
      </c>
      <c r="K3163" s="93" t="s">
        <v>55</v>
      </c>
      <c r="L3163" s="114">
        <v>44835</v>
      </c>
      <c r="M3163" s="114">
        <f t="shared" si="49"/>
        <v>44865</v>
      </c>
      <c r="N3163" s="94">
        <v>44852</v>
      </c>
      <c r="O3163" s="94">
        <v>44850</v>
      </c>
      <c r="P3163" s="96" t="s">
        <v>7122</v>
      </c>
      <c r="Q3163" s="124" t="s">
        <v>7123</v>
      </c>
      <c r="R3163" s="90" t="s">
        <v>7124</v>
      </c>
      <c r="S3163" s="90"/>
      <c r="T3163" s="95" t="s">
        <v>75</v>
      </c>
      <c r="U3163" s="90"/>
    </row>
    <row r="3164" spans="1:22" s="175" customFormat="1" ht="66" hidden="1" customHeight="1" x14ac:dyDescent="0.25">
      <c r="A3164" s="113" t="s">
        <v>6558</v>
      </c>
      <c r="B3164" s="155" t="s">
        <v>2283</v>
      </c>
      <c r="C3164" s="155" t="s">
        <v>7090</v>
      </c>
      <c r="D3164" s="155" t="s">
        <v>7125</v>
      </c>
      <c r="E3164" s="157" t="s">
        <v>7092</v>
      </c>
      <c r="F3164" s="155" t="s">
        <v>7117</v>
      </c>
      <c r="G3164" s="158" t="s">
        <v>75</v>
      </c>
      <c r="H3164" s="155"/>
      <c r="I3164" s="158">
        <v>1</v>
      </c>
      <c r="J3164" s="155" t="s">
        <v>72</v>
      </c>
      <c r="K3164" s="158" t="s">
        <v>55</v>
      </c>
      <c r="L3164" s="190">
        <v>45017</v>
      </c>
      <c r="M3164" s="190">
        <f t="shared" si="49"/>
        <v>45046</v>
      </c>
      <c r="N3164" s="127"/>
      <c r="O3164" s="127"/>
      <c r="P3164" s="124"/>
      <c r="Q3164" s="157"/>
      <c r="R3164" s="155"/>
      <c r="S3164" s="155"/>
      <c r="T3164" s="159"/>
      <c r="U3164" s="155"/>
      <c r="V3164" s="160"/>
    </row>
    <row r="3165" spans="1:22" s="175" customFormat="1" ht="66" hidden="1" customHeight="1" x14ac:dyDescent="0.25">
      <c r="A3165" s="113" t="s">
        <v>6558</v>
      </c>
      <c r="B3165" s="155" t="s">
        <v>2283</v>
      </c>
      <c r="C3165" s="155" t="s">
        <v>7090</v>
      </c>
      <c r="D3165" s="155" t="s">
        <v>7126</v>
      </c>
      <c r="E3165" s="157" t="s">
        <v>7092</v>
      </c>
      <c r="F3165" s="155" t="s">
        <v>7117</v>
      </c>
      <c r="G3165" s="158" t="s">
        <v>75</v>
      </c>
      <c r="H3165" s="155"/>
      <c r="I3165" s="158">
        <v>1</v>
      </c>
      <c r="J3165" s="155" t="s">
        <v>72</v>
      </c>
      <c r="K3165" s="158" t="s">
        <v>55</v>
      </c>
      <c r="L3165" s="190">
        <v>45200</v>
      </c>
      <c r="M3165" s="190">
        <f t="shared" si="49"/>
        <v>45230</v>
      </c>
      <c r="N3165" s="127"/>
      <c r="O3165" s="127"/>
      <c r="P3165" s="124"/>
      <c r="Q3165" s="157"/>
      <c r="R3165" s="155"/>
      <c r="S3165" s="155"/>
      <c r="T3165" s="159"/>
      <c r="U3165" s="155"/>
      <c r="V3165" s="160"/>
    </row>
    <row r="3166" spans="1:22" s="175" customFormat="1" ht="66" hidden="1" customHeight="1" x14ac:dyDescent="0.25">
      <c r="A3166" s="113" t="s">
        <v>6558</v>
      </c>
      <c r="B3166" s="155" t="s">
        <v>2283</v>
      </c>
      <c r="C3166" s="155" t="s">
        <v>7090</v>
      </c>
      <c r="D3166" s="155" t="s">
        <v>7127</v>
      </c>
      <c r="E3166" s="157" t="s">
        <v>7092</v>
      </c>
      <c r="F3166" s="155" t="s">
        <v>7117</v>
      </c>
      <c r="G3166" s="158" t="s">
        <v>75</v>
      </c>
      <c r="H3166" s="155"/>
      <c r="I3166" s="158">
        <v>1</v>
      </c>
      <c r="J3166" s="155" t="s">
        <v>72</v>
      </c>
      <c r="K3166" s="158" t="s">
        <v>55</v>
      </c>
      <c r="L3166" s="190">
        <v>45383</v>
      </c>
      <c r="M3166" s="190">
        <f t="shared" si="49"/>
        <v>45412</v>
      </c>
      <c r="N3166" s="127"/>
      <c r="O3166" s="127"/>
      <c r="P3166" s="124"/>
      <c r="Q3166" s="157"/>
      <c r="R3166" s="155"/>
      <c r="S3166" s="155"/>
      <c r="T3166" s="159"/>
      <c r="U3166" s="155"/>
      <c r="V3166" s="160"/>
    </row>
    <row r="3167" spans="1:22" s="175" customFormat="1" ht="66" hidden="1" customHeight="1" x14ac:dyDescent="0.25">
      <c r="A3167" s="113" t="s">
        <v>6558</v>
      </c>
      <c r="B3167" s="155" t="s">
        <v>2283</v>
      </c>
      <c r="C3167" s="155" t="s">
        <v>7090</v>
      </c>
      <c r="D3167" s="155" t="s">
        <v>7128</v>
      </c>
      <c r="E3167" s="157" t="s">
        <v>7092</v>
      </c>
      <c r="F3167" s="155" t="s">
        <v>7117</v>
      </c>
      <c r="G3167" s="158" t="s">
        <v>75</v>
      </c>
      <c r="H3167" s="155"/>
      <c r="I3167" s="158">
        <v>1</v>
      </c>
      <c r="J3167" s="155" t="s">
        <v>72</v>
      </c>
      <c r="K3167" s="158" t="s">
        <v>55</v>
      </c>
      <c r="L3167" s="190">
        <v>45566</v>
      </c>
      <c r="M3167" s="190">
        <f t="shared" si="49"/>
        <v>45596</v>
      </c>
      <c r="N3167" s="127"/>
      <c r="O3167" s="127"/>
      <c r="P3167" s="124"/>
      <c r="Q3167" s="157"/>
      <c r="R3167" s="155"/>
      <c r="S3167" s="155"/>
      <c r="T3167" s="159"/>
      <c r="U3167" s="155"/>
      <c r="V3167" s="160"/>
    </row>
    <row r="3168" spans="1:22" ht="66" hidden="1" customHeight="1" x14ac:dyDescent="0.25">
      <c r="A3168" s="89" t="s">
        <v>6558</v>
      </c>
      <c r="B3168" s="90" t="s">
        <v>2283</v>
      </c>
      <c r="C3168" s="90" t="s">
        <v>7090</v>
      </c>
      <c r="D3168" s="90" t="s">
        <v>7129</v>
      </c>
      <c r="E3168" s="92" t="s">
        <v>7092</v>
      </c>
      <c r="F3168" s="90" t="s">
        <v>7130</v>
      </c>
      <c r="G3168" s="93" t="s">
        <v>703</v>
      </c>
      <c r="H3168" s="90"/>
      <c r="I3168" s="93">
        <v>1</v>
      </c>
      <c r="J3168" s="90" t="s">
        <v>72</v>
      </c>
      <c r="K3168" s="93" t="s">
        <v>55</v>
      </c>
      <c r="L3168" s="114">
        <v>44562</v>
      </c>
      <c r="M3168" s="114">
        <f t="shared" si="49"/>
        <v>44592</v>
      </c>
      <c r="N3168" s="94">
        <v>44588</v>
      </c>
      <c r="O3168" s="94">
        <v>44620</v>
      </c>
      <c r="P3168" s="96" t="s">
        <v>7131</v>
      </c>
      <c r="Q3168" s="96" t="s">
        <v>7132</v>
      </c>
      <c r="R3168" s="90" t="s">
        <v>7133</v>
      </c>
      <c r="S3168" s="90"/>
      <c r="T3168" s="95" t="s">
        <v>75</v>
      </c>
      <c r="U3168" s="90"/>
    </row>
    <row r="3169" spans="1:22" ht="66" hidden="1" customHeight="1" x14ac:dyDescent="0.25">
      <c r="A3169" s="89" t="s">
        <v>6558</v>
      </c>
      <c r="B3169" s="90" t="s">
        <v>2283</v>
      </c>
      <c r="C3169" s="90" t="s">
        <v>7090</v>
      </c>
      <c r="D3169" s="90" t="s">
        <v>7134</v>
      </c>
      <c r="E3169" s="92" t="s">
        <v>7092</v>
      </c>
      <c r="F3169" s="90" t="s">
        <v>7130</v>
      </c>
      <c r="G3169" s="93" t="s">
        <v>703</v>
      </c>
      <c r="H3169" s="90"/>
      <c r="I3169" s="93">
        <v>1</v>
      </c>
      <c r="J3169" s="90" t="s">
        <v>72</v>
      </c>
      <c r="K3169" s="93" t="s">
        <v>55</v>
      </c>
      <c r="L3169" s="114">
        <v>44593</v>
      </c>
      <c r="M3169" s="114">
        <f t="shared" si="49"/>
        <v>44620</v>
      </c>
      <c r="N3169" s="94">
        <v>44606</v>
      </c>
      <c r="O3169" s="94">
        <v>44620</v>
      </c>
      <c r="P3169" s="96" t="s">
        <v>7135</v>
      </c>
      <c r="Q3169" s="96" t="s">
        <v>7132</v>
      </c>
      <c r="R3169" s="90" t="s">
        <v>3064</v>
      </c>
      <c r="S3169" s="90"/>
      <c r="T3169" s="95" t="s">
        <v>75</v>
      </c>
      <c r="U3169" s="90"/>
    </row>
    <row r="3170" spans="1:22" s="175" customFormat="1" ht="66" hidden="1" customHeight="1" x14ac:dyDescent="0.25">
      <c r="A3170" s="113" t="s">
        <v>6558</v>
      </c>
      <c r="B3170" s="155" t="s">
        <v>2283</v>
      </c>
      <c r="C3170" s="155" t="s">
        <v>7090</v>
      </c>
      <c r="D3170" s="155" t="s">
        <v>7136</v>
      </c>
      <c r="E3170" s="157" t="s">
        <v>7092</v>
      </c>
      <c r="F3170" s="90" t="s">
        <v>7130</v>
      </c>
      <c r="G3170" s="158" t="s">
        <v>172</v>
      </c>
      <c r="H3170" s="155"/>
      <c r="I3170" s="158">
        <v>1</v>
      </c>
      <c r="J3170" s="155" t="s">
        <v>72</v>
      </c>
      <c r="K3170" s="158" t="s">
        <v>55</v>
      </c>
      <c r="L3170" s="190">
        <v>44621</v>
      </c>
      <c r="M3170" s="190">
        <f t="shared" si="49"/>
        <v>44651</v>
      </c>
      <c r="N3170" s="127">
        <v>44630</v>
      </c>
      <c r="O3170" s="127">
        <v>44650</v>
      </c>
      <c r="P3170" s="124" t="s">
        <v>7137</v>
      </c>
      <c r="Q3170" s="124" t="s">
        <v>7138</v>
      </c>
      <c r="R3170" s="155" t="s">
        <v>7139</v>
      </c>
      <c r="S3170" s="155"/>
      <c r="T3170" s="159" t="s">
        <v>75</v>
      </c>
      <c r="U3170" s="155"/>
      <c r="V3170" s="160"/>
    </row>
    <row r="3171" spans="1:22" s="175" customFormat="1" ht="66" hidden="1" customHeight="1" x14ac:dyDescent="0.25">
      <c r="A3171" s="113" t="s">
        <v>6558</v>
      </c>
      <c r="B3171" s="155" t="s">
        <v>2283</v>
      </c>
      <c r="C3171" s="155" t="s">
        <v>7090</v>
      </c>
      <c r="D3171" s="155" t="s">
        <v>7140</v>
      </c>
      <c r="E3171" s="157" t="s">
        <v>7092</v>
      </c>
      <c r="F3171" s="90" t="s">
        <v>7130</v>
      </c>
      <c r="G3171" s="158" t="s">
        <v>703</v>
      </c>
      <c r="H3171" s="155"/>
      <c r="I3171" s="158">
        <v>1</v>
      </c>
      <c r="J3171" s="155" t="s">
        <v>72</v>
      </c>
      <c r="K3171" s="158" t="s">
        <v>55</v>
      </c>
      <c r="L3171" s="190">
        <v>44652</v>
      </c>
      <c r="M3171" s="190">
        <f t="shared" si="49"/>
        <v>44681</v>
      </c>
      <c r="N3171" s="127">
        <v>44656</v>
      </c>
      <c r="O3171" s="127">
        <v>44679</v>
      </c>
      <c r="P3171" s="124" t="s">
        <v>5007</v>
      </c>
      <c r="Q3171" s="124" t="s">
        <v>7119</v>
      </c>
      <c r="R3171" s="155" t="s">
        <v>7120</v>
      </c>
      <c r="S3171" s="155"/>
      <c r="T3171" s="159" t="s">
        <v>75</v>
      </c>
      <c r="U3171" s="155"/>
      <c r="V3171" s="160"/>
    </row>
    <row r="3172" spans="1:22" s="175" customFormat="1" ht="66" hidden="1" customHeight="1" x14ac:dyDescent="0.25">
      <c r="A3172" s="113" t="s">
        <v>6558</v>
      </c>
      <c r="B3172" s="155" t="s">
        <v>2283</v>
      </c>
      <c r="C3172" s="155" t="s">
        <v>7090</v>
      </c>
      <c r="D3172" s="155" t="s">
        <v>7141</v>
      </c>
      <c r="E3172" s="157" t="s">
        <v>7092</v>
      </c>
      <c r="F3172" s="90" t="s">
        <v>7130</v>
      </c>
      <c r="G3172" s="158" t="s">
        <v>703</v>
      </c>
      <c r="H3172" s="155"/>
      <c r="I3172" s="158">
        <v>1</v>
      </c>
      <c r="J3172" s="155" t="s">
        <v>72</v>
      </c>
      <c r="K3172" s="158" t="s">
        <v>55</v>
      </c>
      <c r="L3172" s="190">
        <v>44682</v>
      </c>
      <c r="M3172" s="190">
        <f t="shared" si="49"/>
        <v>44712</v>
      </c>
      <c r="N3172" s="127">
        <v>44687</v>
      </c>
      <c r="O3172" s="127">
        <v>44705</v>
      </c>
      <c r="P3172" s="124" t="s">
        <v>7142</v>
      </c>
      <c r="Q3172" s="124" t="s">
        <v>7143</v>
      </c>
      <c r="R3172" s="155" t="s">
        <v>7144</v>
      </c>
      <c r="S3172" s="155"/>
      <c r="T3172" s="159" t="s">
        <v>75</v>
      </c>
      <c r="U3172" s="155"/>
      <c r="V3172" s="160"/>
    </row>
    <row r="3173" spans="1:22" s="175" customFormat="1" ht="66" hidden="1" customHeight="1" x14ac:dyDescent="0.25">
      <c r="A3173" s="113" t="s">
        <v>6558</v>
      </c>
      <c r="B3173" s="155" t="s">
        <v>2283</v>
      </c>
      <c r="C3173" s="155" t="s">
        <v>7090</v>
      </c>
      <c r="D3173" s="155" t="s">
        <v>7145</v>
      </c>
      <c r="E3173" s="157" t="s">
        <v>7092</v>
      </c>
      <c r="F3173" s="90" t="s">
        <v>7130</v>
      </c>
      <c r="G3173" s="158" t="s">
        <v>172</v>
      </c>
      <c r="H3173" s="155"/>
      <c r="I3173" s="158">
        <v>1</v>
      </c>
      <c r="J3173" s="155" t="s">
        <v>72</v>
      </c>
      <c r="K3173" s="158" t="s">
        <v>55</v>
      </c>
      <c r="L3173" s="190">
        <v>44713</v>
      </c>
      <c r="M3173" s="190">
        <f t="shared" si="49"/>
        <v>44742</v>
      </c>
      <c r="N3173" s="127">
        <v>44716</v>
      </c>
      <c r="O3173" s="127">
        <v>44742</v>
      </c>
      <c r="P3173" s="124" t="s">
        <v>7146</v>
      </c>
      <c r="Q3173" s="124" t="s">
        <v>7147</v>
      </c>
      <c r="R3173" s="155" t="s">
        <v>7148</v>
      </c>
      <c r="S3173" s="155"/>
      <c r="T3173" s="159" t="s">
        <v>75</v>
      </c>
      <c r="U3173" s="155"/>
      <c r="V3173" s="160"/>
    </row>
    <row r="3174" spans="1:22" s="175" customFormat="1" ht="66" hidden="1" customHeight="1" x14ac:dyDescent="0.25">
      <c r="A3174" s="113" t="s">
        <v>6558</v>
      </c>
      <c r="B3174" s="155" t="s">
        <v>2283</v>
      </c>
      <c r="C3174" s="155" t="s">
        <v>7090</v>
      </c>
      <c r="D3174" s="155" t="s">
        <v>7149</v>
      </c>
      <c r="E3174" s="157" t="s">
        <v>7092</v>
      </c>
      <c r="F3174" s="90" t="s">
        <v>7130</v>
      </c>
      <c r="G3174" s="158" t="s">
        <v>703</v>
      </c>
      <c r="H3174" s="155"/>
      <c r="I3174" s="158">
        <v>1</v>
      </c>
      <c r="J3174" s="155" t="s">
        <v>72</v>
      </c>
      <c r="K3174" s="158" t="s">
        <v>55</v>
      </c>
      <c r="L3174" s="190">
        <v>44743</v>
      </c>
      <c r="M3174" s="190">
        <f t="shared" si="49"/>
        <v>44773</v>
      </c>
      <c r="N3174" s="127">
        <v>44746</v>
      </c>
      <c r="O3174" s="127">
        <v>44781</v>
      </c>
      <c r="P3174" s="124" t="s">
        <v>7150</v>
      </c>
      <c r="Q3174" s="124" t="s">
        <v>7143</v>
      </c>
      <c r="R3174" s="155" t="s">
        <v>7151</v>
      </c>
      <c r="S3174" s="155"/>
      <c r="T3174" s="159" t="s">
        <v>75</v>
      </c>
      <c r="U3174" s="155"/>
      <c r="V3174" s="160"/>
    </row>
    <row r="3175" spans="1:22" s="175" customFormat="1" ht="66" hidden="1" customHeight="1" x14ac:dyDescent="0.25">
      <c r="A3175" s="113" t="s">
        <v>6558</v>
      </c>
      <c r="B3175" s="155" t="s">
        <v>2283</v>
      </c>
      <c r="C3175" s="155" t="s">
        <v>7090</v>
      </c>
      <c r="D3175" s="155" t="s">
        <v>7152</v>
      </c>
      <c r="E3175" s="157" t="s">
        <v>7092</v>
      </c>
      <c r="F3175" s="90" t="s">
        <v>7130</v>
      </c>
      <c r="G3175" s="158" t="s">
        <v>703</v>
      </c>
      <c r="H3175" s="155"/>
      <c r="I3175" s="158">
        <v>1</v>
      </c>
      <c r="J3175" s="155" t="s">
        <v>72</v>
      </c>
      <c r="K3175" s="158" t="s">
        <v>55</v>
      </c>
      <c r="L3175" s="190">
        <v>44774</v>
      </c>
      <c r="M3175" s="190">
        <f t="shared" si="49"/>
        <v>44804</v>
      </c>
      <c r="N3175" s="127">
        <v>44779</v>
      </c>
      <c r="O3175" s="127">
        <v>44818</v>
      </c>
      <c r="P3175" s="124" t="s">
        <v>7150</v>
      </c>
      <c r="Q3175" s="124" t="s">
        <v>7143</v>
      </c>
      <c r="R3175" s="155" t="s">
        <v>7153</v>
      </c>
      <c r="S3175" s="155"/>
      <c r="T3175" s="159" t="s">
        <v>75</v>
      </c>
      <c r="U3175" s="155"/>
      <c r="V3175" s="160"/>
    </row>
    <row r="3176" spans="1:22" s="175" customFormat="1" ht="66" hidden="1" customHeight="1" x14ac:dyDescent="0.25">
      <c r="A3176" s="113" t="s">
        <v>6558</v>
      </c>
      <c r="B3176" s="155" t="s">
        <v>2283</v>
      </c>
      <c r="C3176" s="155" t="s">
        <v>7090</v>
      </c>
      <c r="D3176" s="155" t="s">
        <v>7154</v>
      </c>
      <c r="E3176" s="157" t="s">
        <v>7092</v>
      </c>
      <c r="F3176" s="90" t="s">
        <v>7130</v>
      </c>
      <c r="G3176" s="158" t="s">
        <v>172</v>
      </c>
      <c r="H3176" s="155"/>
      <c r="I3176" s="158">
        <v>1</v>
      </c>
      <c r="J3176" s="155" t="s">
        <v>72</v>
      </c>
      <c r="K3176" s="158" t="s">
        <v>55</v>
      </c>
      <c r="L3176" s="190">
        <v>44805</v>
      </c>
      <c r="M3176" s="190">
        <f t="shared" si="49"/>
        <v>44834</v>
      </c>
      <c r="N3176" s="127">
        <v>44814</v>
      </c>
      <c r="O3176" s="127">
        <v>44865</v>
      </c>
      <c r="P3176" s="124" t="s">
        <v>7155</v>
      </c>
      <c r="Q3176" s="124" t="s">
        <v>7156</v>
      </c>
      <c r="R3176" s="155" t="s">
        <v>7111</v>
      </c>
      <c r="S3176" s="155"/>
      <c r="T3176" s="159" t="s">
        <v>75</v>
      </c>
      <c r="U3176" s="155"/>
      <c r="V3176" s="160"/>
    </row>
    <row r="3177" spans="1:22" ht="66" hidden="1" customHeight="1" x14ac:dyDescent="0.25">
      <c r="A3177" s="89" t="s">
        <v>6558</v>
      </c>
      <c r="B3177" s="90" t="s">
        <v>2283</v>
      </c>
      <c r="C3177" s="90" t="s">
        <v>7090</v>
      </c>
      <c r="D3177" s="90" t="s">
        <v>7157</v>
      </c>
      <c r="E3177" s="92" t="s">
        <v>7092</v>
      </c>
      <c r="F3177" s="90" t="s">
        <v>7130</v>
      </c>
      <c r="G3177" s="93" t="s">
        <v>703</v>
      </c>
      <c r="H3177" s="90"/>
      <c r="I3177" s="93">
        <v>1</v>
      </c>
      <c r="J3177" s="90" t="s">
        <v>72</v>
      </c>
      <c r="K3177" s="93" t="s">
        <v>55</v>
      </c>
      <c r="L3177" s="114">
        <v>44835</v>
      </c>
      <c r="M3177" s="114">
        <f t="shared" si="49"/>
        <v>44865</v>
      </c>
      <c r="N3177" s="94">
        <v>44851</v>
      </c>
      <c r="O3177" s="94">
        <v>44881</v>
      </c>
      <c r="P3177" s="124" t="s">
        <v>7158</v>
      </c>
      <c r="Q3177" s="124" t="s">
        <v>7143</v>
      </c>
      <c r="R3177" s="90" t="s">
        <v>7159</v>
      </c>
      <c r="S3177" s="90"/>
      <c r="T3177" s="159" t="s">
        <v>75</v>
      </c>
      <c r="U3177" s="90"/>
    </row>
    <row r="3178" spans="1:22" s="175" customFormat="1" ht="66" hidden="1" customHeight="1" x14ac:dyDescent="0.25">
      <c r="A3178" s="113" t="s">
        <v>6558</v>
      </c>
      <c r="B3178" s="155" t="s">
        <v>2283</v>
      </c>
      <c r="C3178" s="155" t="s">
        <v>7090</v>
      </c>
      <c r="D3178" s="155" t="s">
        <v>7160</v>
      </c>
      <c r="E3178" s="157" t="s">
        <v>7092</v>
      </c>
      <c r="F3178" s="90" t="s">
        <v>7130</v>
      </c>
      <c r="G3178" s="158" t="s">
        <v>703</v>
      </c>
      <c r="H3178" s="155"/>
      <c r="I3178" s="158">
        <v>1</v>
      </c>
      <c r="J3178" s="155" t="s">
        <v>72</v>
      </c>
      <c r="K3178" s="158" t="s">
        <v>55</v>
      </c>
      <c r="L3178" s="190">
        <v>44866</v>
      </c>
      <c r="M3178" s="190">
        <f t="shared" si="49"/>
        <v>44895</v>
      </c>
      <c r="N3178" s="127">
        <v>44874</v>
      </c>
      <c r="O3178" s="127">
        <v>44888</v>
      </c>
      <c r="P3178" s="124" t="s">
        <v>7161</v>
      </c>
      <c r="Q3178" s="124" t="s">
        <v>7143</v>
      </c>
      <c r="R3178" s="155" t="s">
        <v>7162</v>
      </c>
      <c r="S3178" s="155"/>
      <c r="T3178" s="159" t="s">
        <v>75</v>
      </c>
      <c r="U3178" s="155"/>
      <c r="V3178" s="160"/>
    </row>
    <row r="3179" spans="1:22" s="175" customFormat="1" ht="66" hidden="1" customHeight="1" x14ac:dyDescent="0.25">
      <c r="A3179" s="113" t="s">
        <v>6558</v>
      </c>
      <c r="B3179" s="155" t="s">
        <v>2283</v>
      </c>
      <c r="C3179" s="155" t="s">
        <v>7090</v>
      </c>
      <c r="D3179" s="155" t="s">
        <v>7163</v>
      </c>
      <c r="E3179" s="157" t="s">
        <v>7092</v>
      </c>
      <c r="F3179" s="90" t="s">
        <v>7130</v>
      </c>
      <c r="G3179" s="158" t="s">
        <v>172</v>
      </c>
      <c r="H3179" s="155"/>
      <c r="I3179" s="158">
        <v>1</v>
      </c>
      <c r="J3179" s="155" t="s">
        <v>72</v>
      </c>
      <c r="K3179" s="158" t="s">
        <v>55</v>
      </c>
      <c r="L3179" s="190">
        <v>44896</v>
      </c>
      <c r="M3179" s="190">
        <f t="shared" si="49"/>
        <v>44926</v>
      </c>
      <c r="N3179" s="127">
        <v>44897</v>
      </c>
      <c r="O3179" s="127">
        <v>44907</v>
      </c>
      <c r="P3179" s="124" t="s">
        <v>7164</v>
      </c>
      <c r="Q3179" s="124" t="s">
        <v>7143</v>
      </c>
      <c r="R3179" s="155" t="s">
        <v>7165</v>
      </c>
      <c r="S3179" s="155"/>
      <c r="T3179" s="159" t="s">
        <v>75</v>
      </c>
      <c r="U3179" s="155"/>
      <c r="V3179" s="160"/>
    </row>
    <row r="3180" spans="1:22" s="175" customFormat="1" ht="66" customHeight="1" x14ac:dyDescent="0.25">
      <c r="A3180" s="113" t="s">
        <v>6558</v>
      </c>
      <c r="B3180" s="155" t="s">
        <v>2283</v>
      </c>
      <c r="C3180" s="155" t="s">
        <v>7090</v>
      </c>
      <c r="D3180" s="155" t="s">
        <v>7166</v>
      </c>
      <c r="E3180" s="157" t="s">
        <v>7092</v>
      </c>
      <c r="F3180" s="90" t="s">
        <v>7130</v>
      </c>
      <c r="G3180" s="158" t="s">
        <v>703</v>
      </c>
      <c r="H3180" s="155"/>
      <c r="I3180" s="158">
        <v>1</v>
      </c>
      <c r="J3180" s="155" t="s">
        <v>72</v>
      </c>
      <c r="K3180" s="158" t="s">
        <v>55</v>
      </c>
      <c r="L3180" s="190">
        <v>44927</v>
      </c>
      <c r="M3180" s="190">
        <f t="shared" si="49"/>
        <v>44957</v>
      </c>
      <c r="N3180" s="127">
        <v>44937</v>
      </c>
      <c r="O3180" s="127">
        <v>44957</v>
      </c>
      <c r="P3180" s="124" t="s">
        <v>7167</v>
      </c>
      <c r="Q3180" s="124" t="s">
        <v>7168</v>
      </c>
      <c r="R3180" s="155" t="s">
        <v>7169</v>
      </c>
      <c r="S3180" s="155"/>
      <c r="T3180" s="159" t="s">
        <v>75</v>
      </c>
      <c r="U3180" s="155"/>
      <c r="V3180" s="160"/>
    </row>
    <row r="3181" spans="1:22" s="175" customFormat="1" ht="66" hidden="1" customHeight="1" x14ac:dyDescent="0.25">
      <c r="A3181" s="113" t="s">
        <v>6558</v>
      </c>
      <c r="B3181" s="155" t="s">
        <v>2283</v>
      </c>
      <c r="C3181" s="155" t="s">
        <v>7090</v>
      </c>
      <c r="D3181" s="155" t="s">
        <v>7170</v>
      </c>
      <c r="E3181" s="157" t="s">
        <v>7092</v>
      </c>
      <c r="F3181" s="90" t="s">
        <v>7130</v>
      </c>
      <c r="G3181" s="158" t="s">
        <v>703</v>
      </c>
      <c r="H3181" s="155"/>
      <c r="I3181" s="158">
        <v>1</v>
      </c>
      <c r="J3181" s="155" t="s">
        <v>72</v>
      </c>
      <c r="K3181" s="158" t="s">
        <v>55</v>
      </c>
      <c r="L3181" s="190">
        <v>44958</v>
      </c>
      <c r="M3181" s="190">
        <f t="shared" si="49"/>
        <v>44985</v>
      </c>
      <c r="N3181" s="127"/>
      <c r="O3181" s="127"/>
      <c r="P3181" s="124"/>
      <c r="Q3181" s="157"/>
      <c r="R3181" s="155"/>
      <c r="S3181" s="155"/>
      <c r="T3181" s="159"/>
      <c r="U3181" s="155"/>
      <c r="V3181" s="160"/>
    </row>
    <row r="3182" spans="1:22" s="175" customFormat="1" ht="66" hidden="1" customHeight="1" x14ac:dyDescent="0.25">
      <c r="A3182" s="113" t="s">
        <v>6558</v>
      </c>
      <c r="B3182" s="155" t="s">
        <v>2283</v>
      </c>
      <c r="C3182" s="155" t="s">
        <v>7090</v>
      </c>
      <c r="D3182" s="155" t="s">
        <v>7171</v>
      </c>
      <c r="E3182" s="157" t="s">
        <v>7092</v>
      </c>
      <c r="F3182" s="90" t="s">
        <v>7130</v>
      </c>
      <c r="G3182" s="158" t="s">
        <v>172</v>
      </c>
      <c r="H3182" s="155"/>
      <c r="I3182" s="158">
        <v>1</v>
      </c>
      <c r="J3182" s="155" t="s">
        <v>72</v>
      </c>
      <c r="K3182" s="158" t="s">
        <v>55</v>
      </c>
      <c r="L3182" s="190">
        <v>44986</v>
      </c>
      <c r="M3182" s="190">
        <f t="shared" si="49"/>
        <v>45016</v>
      </c>
      <c r="N3182" s="127"/>
      <c r="O3182" s="127"/>
      <c r="P3182" s="124"/>
      <c r="Q3182" s="157"/>
      <c r="R3182" s="155"/>
      <c r="S3182" s="155"/>
      <c r="T3182" s="159"/>
      <c r="U3182" s="155"/>
      <c r="V3182" s="160"/>
    </row>
    <row r="3183" spans="1:22" s="175" customFormat="1" ht="66" hidden="1" customHeight="1" x14ac:dyDescent="0.25">
      <c r="A3183" s="113" t="s">
        <v>6558</v>
      </c>
      <c r="B3183" s="155" t="s">
        <v>2283</v>
      </c>
      <c r="C3183" s="155" t="s">
        <v>7090</v>
      </c>
      <c r="D3183" s="155" t="s">
        <v>7172</v>
      </c>
      <c r="E3183" s="157" t="s">
        <v>7092</v>
      </c>
      <c r="F3183" s="90" t="s">
        <v>7130</v>
      </c>
      <c r="G3183" s="158" t="s">
        <v>703</v>
      </c>
      <c r="H3183" s="155"/>
      <c r="I3183" s="158">
        <v>1</v>
      </c>
      <c r="J3183" s="155" t="s">
        <v>72</v>
      </c>
      <c r="K3183" s="158" t="s">
        <v>55</v>
      </c>
      <c r="L3183" s="190">
        <v>45017</v>
      </c>
      <c r="M3183" s="190">
        <f t="shared" si="49"/>
        <v>45046</v>
      </c>
      <c r="N3183" s="127"/>
      <c r="O3183" s="127"/>
      <c r="P3183" s="124"/>
      <c r="Q3183" s="157"/>
      <c r="R3183" s="155"/>
      <c r="S3183" s="155"/>
      <c r="T3183" s="159"/>
      <c r="U3183" s="155"/>
      <c r="V3183" s="160"/>
    </row>
    <row r="3184" spans="1:22" s="175" customFormat="1" ht="66" hidden="1" customHeight="1" x14ac:dyDescent="0.25">
      <c r="A3184" s="113" t="s">
        <v>6558</v>
      </c>
      <c r="B3184" s="155" t="s">
        <v>2283</v>
      </c>
      <c r="C3184" s="155" t="s">
        <v>7090</v>
      </c>
      <c r="D3184" s="155" t="s">
        <v>7173</v>
      </c>
      <c r="E3184" s="157" t="s">
        <v>7092</v>
      </c>
      <c r="F3184" s="90" t="s">
        <v>7130</v>
      </c>
      <c r="G3184" s="158" t="s">
        <v>703</v>
      </c>
      <c r="H3184" s="155"/>
      <c r="I3184" s="158">
        <v>1</v>
      </c>
      <c r="J3184" s="155" t="s">
        <v>72</v>
      </c>
      <c r="K3184" s="158" t="s">
        <v>55</v>
      </c>
      <c r="L3184" s="190">
        <v>45047</v>
      </c>
      <c r="M3184" s="190">
        <f t="shared" si="49"/>
        <v>45077</v>
      </c>
      <c r="N3184" s="127"/>
      <c r="O3184" s="127"/>
      <c r="P3184" s="124"/>
      <c r="Q3184" s="157"/>
      <c r="R3184" s="155"/>
      <c r="S3184" s="155"/>
      <c r="T3184" s="159"/>
      <c r="U3184" s="155"/>
      <c r="V3184" s="160"/>
    </row>
    <row r="3185" spans="1:22" s="175" customFormat="1" ht="66" hidden="1" customHeight="1" x14ac:dyDescent="0.25">
      <c r="A3185" s="113" t="s">
        <v>6558</v>
      </c>
      <c r="B3185" s="155" t="s">
        <v>2283</v>
      </c>
      <c r="C3185" s="155" t="s">
        <v>7090</v>
      </c>
      <c r="D3185" s="155" t="s">
        <v>7176</v>
      </c>
      <c r="E3185" s="157" t="s">
        <v>7092</v>
      </c>
      <c r="F3185" s="90" t="s">
        <v>7130</v>
      </c>
      <c r="G3185" s="158" t="s">
        <v>172</v>
      </c>
      <c r="H3185" s="155"/>
      <c r="I3185" s="158">
        <v>1</v>
      </c>
      <c r="J3185" s="155" t="s">
        <v>72</v>
      </c>
      <c r="K3185" s="158" t="s">
        <v>55</v>
      </c>
      <c r="L3185" s="190">
        <v>45078</v>
      </c>
      <c r="M3185" s="190">
        <f t="shared" si="49"/>
        <v>45107</v>
      </c>
      <c r="N3185" s="127"/>
      <c r="O3185" s="127"/>
      <c r="P3185" s="124"/>
      <c r="Q3185" s="157"/>
      <c r="R3185" s="155"/>
      <c r="S3185" s="155"/>
      <c r="T3185" s="159"/>
      <c r="U3185" s="155"/>
      <c r="V3185" s="160"/>
    </row>
    <row r="3186" spans="1:22" s="175" customFormat="1" ht="66" hidden="1" customHeight="1" x14ac:dyDescent="0.25">
      <c r="A3186" s="113" t="s">
        <v>6558</v>
      </c>
      <c r="B3186" s="155" t="s">
        <v>2283</v>
      </c>
      <c r="C3186" s="155" t="s">
        <v>7090</v>
      </c>
      <c r="D3186" s="155" t="s">
        <v>7174</v>
      </c>
      <c r="E3186" s="157" t="s">
        <v>7092</v>
      </c>
      <c r="F3186" s="90" t="s">
        <v>7130</v>
      </c>
      <c r="G3186" s="158" t="s">
        <v>703</v>
      </c>
      <c r="H3186" s="155"/>
      <c r="I3186" s="158">
        <v>1</v>
      </c>
      <c r="J3186" s="155" t="s">
        <v>72</v>
      </c>
      <c r="K3186" s="158" t="s">
        <v>55</v>
      </c>
      <c r="L3186" s="190">
        <v>45108</v>
      </c>
      <c r="M3186" s="190">
        <f t="shared" si="49"/>
        <v>45138</v>
      </c>
      <c r="N3186" s="127"/>
      <c r="O3186" s="127"/>
      <c r="P3186" s="124"/>
      <c r="Q3186" s="157"/>
      <c r="R3186" s="155"/>
      <c r="S3186" s="155"/>
      <c r="T3186" s="159"/>
      <c r="U3186" s="155"/>
      <c r="V3186" s="160"/>
    </row>
    <row r="3187" spans="1:22" s="175" customFormat="1" ht="66" hidden="1" customHeight="1" x14ac:dyDescent="0.25">
      <c r="A3187" s="113" t="s">
        <v>6558</v>
      </c>
      <c r="B3187" s="155" t="s">
        <v>2283</v>
      </c>
      <c r="C3187" s="155" t="s">
        <v>7090</v>
      </c>
      <c r="D3187" s="155" t="s">
        <v>7177</v>
      </c>
      <c r="E3187" s="157" t="s">
        <v>7092</v>
      </c>
      <c r="F3187" s="90" t="s">
        <v>7130</v>
      </c>
      <c r="G3187" s="158" t="s">
        <v>703</v>
      </c>
      <c r="H3187" s="155"/>
      <c r="I3187" s="158">
        <v>1</v>
      </c>
      <c r="J3187" s="155" t="s">
        <v>72</v>
      </c>
      <c r="K3187" s="158" t="s">
        <v>55</v>
      </c>
      <c r="L3187" s="190">
        <v>45139</v>
      </c>
      <c r="M3187" s="190">
        <f t="shared" si="49"/>
        <v>45169</v>
      </c>
      <c r="N3187" s="127"/>
      <c r="O3187" s="127"/>
      <c r="P3187" s="124"/>
      <c r="Q3187" s="157"/>
      <c r="R3187" s="155"/>
      <c r="S3187" s="155"/>
      <c r="T3187" s="159"/>
      <c r="U3187" s="155"/>
      <c r="V3187" s="160"/>
    </row>
    <row r="3188" spans="1:22" s="175" customFormat="1" ht="66" hidden="1" customHeight="1" x14ac:dyDescent="0.25">
      <c r="A3188" s="113" t="s">
        <v>6558</v>
      </c>
      <c r="B3188" s="155" t="s">
        <v>2283</v>
      </c>
      <c r="C3188" s="155" t="s">
        <v>7090</v>
      </c>
      <c r="D3188" s="155" t="s">
        <v>7178</v>
      </c>
      <c r="E3188" s="157" t="s">
        <v>7092</v>
      </c>
      <c r="F3188" s="90" t="s">
        <v>7130</v>
      </c>
      <c r="G3188" s="158" t="s">
        <v>172</v>
      </c>
      <c r="H3188" s="155"/>
      <c r="I3188" s="158">
        <v>1</v>
      </c>
      <c r="J3188" s="155" t="s">
        <v>72</v>
      </c>
      <c r="K3188" s="158" t="s">
        <v>55</v>
      </c>
      <c r="L3188" s="190">
        <v>45170</v>
      </c>
      <c r="M3188" s="190">
        <f t="shared" si="49"/>
        <v>45199</v>
      </c>
      <c r="N3188" s="127"/>
      <c r="O3188" s="127"/>
      <c r="P3188" s="124"/>
      <c r="Q3188" s="157"/>
      <c r="R3188" s="155"/>
      <c r="S3188" s="155"/>
      <c r="T3188" s="159"/>
      <c r="U3188" s="155"/>
      <c r="V3188" s="160"/>
    </row>
    <row r="3189" spans="1:22" s="175" customFormat="1" ht="66" hidden="1" customHeight="1" x14ac:dyDescent="0.25">
      <c r="A3189" s="113" t="s">
        <v>6558</v>
      </c>
      <c r="B3189" s="155" t="s">
        <v>2283</v>
      </c>
      <c r="C3189" s="155" t="s">
        <v>7090</v>
      </c>
      <c r="D3189" s="155" t="s">
        <v>7179</v>
      </c>
      <c r="E3189" s="157" t="s">
        <v>7092</v>
      </c>
      <c r="F3189" s="90" t="s">
        <v>7130</v>
      </c>
      <c r="G3189" s="158" t="s">
        <v>703</v>
      </c>
      <c r="H3189" s="155"/>
      <c r="I3189" s="158">
        <v>1</v>
      </c>
      <c r="J3189" s="155" t="s">
        <v>72</v>
      </c>
      <c r="K3189" s="158" t="s">
        <v>55</v>
      </c>
      <c r="L3189" s="190">
        <v>45200</v>
      </c>
      <c r="M3189" s="190">
        <f t="shared" si="49"/>
        <v>45230</v>
      </c>
      <c r="N3189" s="127"/>
      <c r="O3189" s="127"/>
      <c r="P3189" s="124"/>
      <c r="Q3189" s="157"/>
      <c r="R3189" s="155"/>
      <c r="S3189" s="155"/>
      <c r="T3189" s="159"/>
      <c r="U3189" s="155"/>
      <c r="V3189" s="160"/>
    </row>
    <row r="3190" spans="1:22" s="175" customFormat="1" ht="66" hidden="1" customHeight="1" x14ac:dyDescent="0.25">
      <c r="A3190" s="113" t="s">
        <v>6558</v>
      </c>
      <c r="B3190" s="155" t="s">
        <v>2283</v>
      </c>
      <c r="C3190" s="155" t="s">
        <v>7090</v>
      </c>
      <c r="D3190" s="155" t="s">
        <v>7180</v>
      </c>
      <c r="E3190" s="157" t="s">
        <v>7092</v>
      </c>
      <c r="F3190" s="90" t="s">
        <v>7130</v>
      </c>
      <c r="G3190" s="158" t="s">
        <v>703</v>
      </c>
      <c r="H3190" s="155"/>
      <c r="I3190" s="158">
        <v>1</v>
      </c>
      <c r="J3190" s="155" t="s">
        <v>72</v>
      </c>
      <c r="K3190" s="158" t="s">
        <v>55</v>
      </c>
      <c r="L3190" s="190">
        <v>45231</v>
      </c>
      <c r="M3190" s="190">
        <f t="shared" si="49"/>
        <v>45260</v>
      </c>
      <c r="N3190" s="127"/>
      <c r="O3190" s="127"/>
      <c r="P3190" s="124"/>
      <c r="Q3190" s="157"/>
      <c r="R3190" s="155"/>
      <c r="S3190" s="155"/>
      <c r="T3190" s="159"/>
      <c r="U3190" s="155"/>
      <c r="V3190" s="160"/>
    </row>
    <row r="3191" spans="1:22" s="175" customFormat="1" ht="66" hidden="1" customHeight="1" x14ac:dyDescent="0.25">
      <c r="A3191" s="113" t="s">
        <v>6558</v>
      </c>
      <c r="B3191" s="155" t="s">
        <v>2283</v>
      </c>
      <c r="C3191" s="155" t="s">
        <v>7090</v>
      </c>
      <c r="D3191" s="155" t="s">
        <v>7181</v>
      </c>
      <c r="E3191" s="157" t="s">
        <v>7092</v>
      </c>
      <c r="F3191" s="90" t="s">
        <v>7130</v>
      </c>
      <c r="G3191" s="158" t="s">
        <v>172</v>
      </c>
      <c r="H3191" s="155"/>
      <c r="I3191" s="158">
        <v>1</v>
      </c>
      <c r="J3191" s="155" t="s">
        <v>72</v>
      </c>
      <c r="K3191" s="158" t="s">
        <v>55</v>
      </c>
      <c r="L3191" s="190">
        <v>45261</v>
      </c>
      <c r="M3191" s="190">
        <f t="shared" si="49"/>
        <v>45291</v>
      </c>
      <c r="N3191" s="127"/>
      <c r="O3191" s="127"/>
      <c r="P3191" s="124"/>
      <c r="Q3191" s="157"/>
      <c r="R3191" s="155"/>
      <c r="S3191" s="155"/>
      <c r="T3191" s="159"/>
      <c r="U3191" s="155"/>
      <c r="V3191" s="160"/>
    </row>
    <row r="3192" spans="1:22" s="175" customFormat="1" ht="66" hidden="1" customHeight="1" x14ac:dyDescent="0.25">
      <c r="A3192" s="113" t="s">
        <v>6558</v>
      </c>
      <c r="B3192" s="155" t="s">
        <v>2283</v>
      </c>
      <c r="C3192" s="155" t="s">
        <v>7090</v>
      </c>
      <c r="D3192" s="155" t="s">
        <v>7182</v>
      </c>
      <c r="E3192" s="157" t="s">
        <v>7092</v>
      </c>
      <c r="F3192" s="90" t="s">
        <v>7130</v>
      </c>
      <c r="G3192" s="158" t="s">
        <v>703</v>
      </c>
      <c r="H3192" s="155"/>
      <c r="I3192" s="158">
        <v>1</v>
      </c>
      <c r="J3192" s="155" t="s">
        <v>72</v>
      </c>
      <c r="K3192" s="158" t="s">
        <v>55</v>
      </c>
      <c r="L3192" s="190">
        <v>45292</v>
      </c>
      <c r="M3192" s="190">
        <f t="shared" si="49"/>
        <v>45322</v>
      </c>
      <c r="N3192" s="127"/>
      <c r="O3192" s="127"/>
      <c r="P3192" s="124"/>
      <c r="Q3192" s="157"/>
      <c r="R3192" s="155"/>
      <c r="S3192" s="155"/>
      <c r="T3192" s="159"/>
      <c r="U3192" s="155"/>
      <c r="V3192" s="160"/>
    </row>
    <row r="3193" spans="1:22" s="175" customFormat="1" ht="66" hidden="1" customHeight="1" x14ac:dyDescent="0.25">
      <c r="A3193" s="113" t="s">
        <v>6558</v>
      </c>
      <c r="B3193" s="155" t="s">
        <v>2283</v>
      </c>
      <c r="C3193" s="155" t="s">
        <v>7090</v>
      </c>
      <c r="D3193" s="155" t="s">
        <v>7183</v>
      </c>
      <c r="E3193" s="157" t="s">
        <v>7092</v>
      </c>
      <c r="F3193" s="90" t="s">
        <v>7130</v>
      </c>
      <c r="G3193" s="158" t="s">
        <v>703</v>
      </c>
      <c r="H3193" s="155"/>
      <c r="I3193" s="158">
        <v>1</v>
      </c>
      <c r="J3193" s="155" t="s">
        <v>72</v>
      </c>
      <c r="K3193" s="158" t="s">
        <v>55</v>
      </c>
      <c r="L3193" s="190">
        <v>45323</v>
      </c>
      <c r="M3193" s="190">
        <f t="shared" si="49"/>
        <v>45351</v>
      </c>
      <c r="N3193" s="127"/>
      <c r="O3193" s="127"/>
      <c r="P3193" s="124"/>
      <c r="Q3193" s="157"/>
      <c r="R3193" s="155"/>
      <c r="S3193" s="155"/>
      <c r="T3193" s="159"/>
      <c r="U3193" s="155"/>
      <c r="V3193" s="160"/>
    </row>
    <row r="3194" spans="1:22" s="175" customFormat="1" ht="66" hidden="1" customHeight="1" x14ac:dyDescent="0.25">
      <c r="A3194" s="113" t="s">
        <v>6558</v>
      </c>
      <c r="B3194" s="155" t="s">
        <v>2283</v>
      </c>
      <c r="C3194" s="155" t="s">
        <v>7090</v>
      </c>
      <c r="D3194" s="155" t="s">
        <v>7185</v>
      </c>
      <c r="E3194" s="157" t="s">
        <v>7092</v>
      </c>
      <c r="F3194" s="90" t="s">
        <v>7130</v>
      </c>
      <c r="G3194" s="158" t="s">
        <v>172</v>
      </c>
      <c r="H3194" s="155"/>
      <c r="I3194" s="158">
        <v>1</v>
      </c>
      <c r="J3194" s="155" t="s">
        <v>72</v>
      </c>
      <c r="K3194" s="158" t="s">
        <v>55</v>
      </c>
      <c r="L3194" s="190">
        <v>45352</v>
      </c>
      <c r="M3194" s="190">
        <f t="shared" si="49"/>
        <v>45382</v>
      </c>
      <c r="N3194" s="127"/>
      <c r="O3194" s="127"/>
      <c r="P3194" s="124"/>
      <c r="Q3194" s="157"/>
      <c r="R3194" s="155"/>
      <c r="S3194" s="155"/>
      <c r="T3194" s="159"/>
      <c r="U3194" s="155"/>
      <c r="V3194" s="160"/>
    </row>
    <row r="3195" spans="1:22" s="175" customFormat="1" ht="66" hidden="1" customHeight="1" x14ac:dyDescent="0.25">
      <c r="A3195" s="113" t="s">
        <v>6558</v>
      </c>
      <c r="B3195" s="155" t="s">
        <v>2283</v>
      </c>
      <c r="C3195" s="155" t="s">
        <v>7090</v>
      </c>
      <c r="D3195" s="155" t="s">
        <v>7186</v>
      </c>
      <c r="E3195" s="157" t="s">
        <v>7092</v>
      </c>
      <c r="F3195" s="90" t="s">
        <v>7130</v>
      </c>
      <c r="G3195" s="158" t="s">
        <v>703</v>
      </c>
      <c r="H3195" s="155"/>
      <c r="I3195" s="158">
        <v>1</v>
      </c>
      <c r="J3195" s="155" t="s">
        <v>72</v>
      </c>
      <c r="K3195" s="158" t="s">
        <v>55</v>
      </c>
      <c r="L3195" s="190">
        <v>45383</v>
      </c>
      <c r="M3195" s="190">
        <f t="shared" si="49"/>
        <v>45412</v>
      </c>
      <c r="N3195" s="127"/>
      <c r="O3195" s="127"/>
      <c r="P3195" s="124"/>
      <c r="Q3195" s="157"/>
      <c r="R3195" s="155"/>
      <c r="S3195" s="155"/>
      <c r="T3195" s="159"/>
      <c r="U3195" s="155"/>
      <c r="V3195" s="160"/>
    </row>
    <row r="3196" spans="1:22" s="175" customFormat="1" ht="66" hidden="1" customHeight="1" x14ac:dyDescent="0.25">
      <c r="A3196" s="113" t="s">
        <v>6558</v>
      </c>
      <c r="B3196" s="155" t="s">
        <v>2283</v>
      </c>
      <c r="C3196" s="155" t="s">
        <v>7090</v>
      </c>
      <c r="D3196" s="155" t="s">
        <v>7187</v>
      </c>
      <c r="E3196" s="157" t="s">
        <v>7092</v>
      </c>
      <c r="F3196" s="90" t="s">
        <v>7130</v>
      </c>
      <c r="G3196" s="158" t="s">
        <v>703</v>
      </c>
      <c r="H3196" s="155"/>
      <c r="I3196" s="158">
        <v>1</v>
      </c>
      <c r="J3196" s="155" t="s">
        <v>72</v>
      </c>
      <c r="K3196" s="158" t="s">
        <v>55</v>
      </c>
      <c r="L3196" s="190">
        <v>45413</v>
      </c>
      <c r="M3196" s="190">
        <f t="shared" si="49"/>
        <v>45443</v>
      </c>
      <c r="N3196" s="127"/>
      <c r="O3196" s="127"/>
      <c r="P3196" s="124"/>
      <c r="Q3196" s="157"/>
      <c r="R3196" s="155"/>
      <c r="S3196" s="155"/>
      <c r="T3196" s="159"/>
      <c r="U3196" s="155"/>
      <c r="V3196" s="160"/>
    </row>
    <row r="3197" spans="1:22" s="175" customFormat="1" ht="66" hidden="1" customHeight="1" x14ac:dyDescent="0.25">
      <c r="A3197" s="113" t="s">
        <v>6558</v>
      </c>
      <c r="B3197" s="155" t="s">
        <v>2283</v>
      </c>
      <c r="C3197" s="155" t="s">
        <v>7090</v>
      </c>
      <c r="D3197" s="155" t="s">
        <v>7188</v>
      </c>
      <c r="E3197" s="157" t="s">
        <v>7092</v>
      </c>
      <c r="F3197" s="90" t="s">
        <v>7130</v>
      </c>
      <c r="G3197" s="158" t="s">
        <v>172</v>
      </c>
      <c r="H3197" s="155"/>
      <c r="I3197" s="158">
        <v>1</v>
      </c>
      <c r="J3197" s="155" t="s">
        <v>72</v>
      </c>
      <c r="K3197" s="158" t="s">
        <v>55</v>
      </c>
      <c r="L3197" s="190">
        <v>45444</v>
      </c>
      <c r="M3197" s="190">
        <f t="shared" si="49"/>
        <v>45473</v>
      </c>
      <c r="N3197" s="127"/>
      <c r="O3197" s="127"/>
      <c r="P3197" s="124"/>
      <c r="Q3197" s="157"/>
      <c r="R3197" s="155"/>
      <c r="S3197" s="155"/>
      <c r="T3197" s="159"/>
      <c r="U3197" s="155"/>
      <c r="V3197" s="160"/>
    </row>
    <row r="3198" spans="1:22" s="175" customFormat="1" ht="66" hidden="1" customHeight="1" x14ac:dyDescent="0.25">
      <c r="A3198" s="113" t="s">
        <v>6558</v>
      </c>
      <c r="B3198" s="155" t="s">
        <v>2283</v>
      </c>
      <c r="C3198" s="155" t="s">
        <v>7090</v>
      </c>
      <c r="D3198" s="155" t="s">
        <v>7189</v>
      </c>
      <c r="E3198" s="157" t="s">
        <v>7092</v>
      </c>
      <c r="F3198" s="90" t="s">
        <v>7130</v>
      </c>
      <c r="G3198" s="158" t="s">
        <v>703</v>
      </c>
      <c r="H3198" s="155"/>
      <c r="I3198" s="158">
        <v>1</v>
      </c>
      <c r="J3198" s="155" t="s">
        <v>72</v>
      </c>
      <c r="K3198" s="158" t="s">
        <v>55</v>
      </c>
      <c r="L3198" s="190">
        <v>45474</v>
      </c>
      <c r="M3198" s="190">
        <f t="shared" si="49"/>
        <v>45504</v>
      </c>
      <c r="N3198" s="127"/>
      <c r="O3198" s="127"/>
      <c r="P3198" s="124"/>
      <c r="Q3198" s="157"/>
      <c r="R3198" s="155"/>
      <c r="S3198" s="155"/>
      <c r="T3198" s="159"/>
      <c r="U3198" s="155"/>
      <c r="V3198" s="160"/>
    </row>
    <row r="3199" spans="1:22" s="175" customFormat="1" ht="66" hidden="1" customHeight="1" x14ac:dyDescent="0.25">
      <c r="A3199" s="113" t="s">
        <v>6558</v>
      </c>
      <c r="B3199" s="155" t="s">
        <v>2283</v>
      </c>
      <c r="C3199" s="155" t="s">
        <v>7090</v>
      </c>
      <c r="D3199" s="155" t="s">
        <v>7190</v>
      </c>
      <c r="E3199" s="157" t="s">
        <v>7092</v>
      </c>
      <c r="F3199" s="90" t="s">
        <v>7130</v>
      </c>
      <c r="G3199" s="158" t="s">
        <v>703</v>
      </c>
      <c r="H3199" s="155"/>
      <c r="I3199" s="158">
        <v>1</v>
      </c>
      <c r="J3199" s="155" t="s">
        <v>72</v>
      </c>
      <c r="K3199" s="158" t="s">
        <v>55</v>
      </c>
      <c r="L3199" s="190">
        <v>45505</v>
      </c>
      <c r="M3199" s="190">
        <f t="shared" si="49"/>
        <v>45535</v>
      </c>
      <c r="N3199" s="127"/>
      <c r="O3199" s="127"/>
      <c r="P3199" s="124"/>
      <c r="Q3199" s="157"/>
      <c r="R3199" s="155"/>
      <c r="S3199" s="155"/>
      <c r="T3199" s="159"/>
      <c r="U3199" s="155"/>
      <c r="V3199" s="160"/>
    </row>
    <row r="3200" spans="1:22" s="175" customFormat="1" ht="66" hidden="1" customHeight="1" x14ac:dyDescent="0.25">
      <c r="A3200" s="113" t="s">
        <v>6558</v>
      </c>
      <c r="B3200" s="155" t="s">
        <v>2283</v>
      </c>
      <c r="C3200" s="155" t="s">
        <v>7090</v>
      </c>
      <c r="D3200" s="155" t="s">
        <v>7191</v>
      </c>
      <c r="E3200" s="157" t="s">
        <v>7092</v>
      </c>
      <c r="F3200" s="90" t="s">
        <v>7130</v>
      </c>
      <c r="G3200" s="158" t="s">
        <v>172</v>
      </c>
      <c r="H3200" s="155"/>
      <c r="I3200" s="158">
        <v>1</v>
      </c>
      <c r="J3200" s="155" t="s">
        <v>72</v>
      </c>
      <c r="K3200" s="158" t="s">
        <v>55</v>
      </c>
      <c r="L3200" s="190">
        <v>45536</v>
      </c>
      <c r="M3200" s="190">
        <f t="shared" si="49"/>
        <v>45565</v>
      </c>
      <c r="N3200" s="127"/>
      <c r="O3200" s="127"/>
      <c r="P3200" s="124"/>
      <c r="Q3200" s="157"/>
      <c r="R3200" s="155"/>
      <c r="S3200" s="155"/>
      <c r="T3200" s="159"/>
      <c r="U3200" s="155"/>
      <c r="V3200" s="160"/>
    </row>
    <row r="3201" spans="1:25" s="175" customFormat="1" ht="66" hidden="1" customHeight="1" x14ac:dyDescent="0.25">
      <c r="A3201" s="113" t="s">
        <v>6558</v>
      </c>
      <c r="B3201" s="155" t="s">
        <v>2283</v>
      </c>
      <c r="C3201" s="155" t="s">
        <v>7090</v>
      </c>
      <c r="D3201" s="155" t="s">
        <v>7192</v>
      </c>
      <c r="E3201" s="157" t="s">
        <v>7092</v>
      </c>
      <c r="F3201" s="90" t="s">
        <v>7130</v>
      </c>
      <c r="G3201" s="158" t="s">
        <v>703</v>
      </c>
      <c r="H3201" s="155"/>
      <c r="I3201" s="158">
        <v>1</v>
      </c>
      <c r="J3201" s="155" t="s">
        <v>72</v>
      </c>
      <c r="K3201" s="158" t="s">
        <v>55</v>
      </c>
      <c r="L3201" s="190">
        <v>45566</v>
      </c>
      <c r="M3201" s="190">
        <f t="shared" si="49"/>
        <v>45596</v>
      </c>
      <c r="N3201" s="127"/>
      <c r="O3201" s="127"/>
      <c r="P3201" s="124"/>
      <c r="Q3201" s="157"/>
      <c r="R3201" s="155"/>
      <c r="S3201" s="155"/>
      <c r="T3201" s="159"/>
      <c r="U3201" s="155"/>
      <c r="V3201" s="160"/>
    </row>
    <row r="3202" spans="1:25" s="175" customFormat="1" ht="66" hidden="1" customHeight="1" x14ac:dyDescent="0.25">
      <c r="A3202" s="113" t="s">
        <v>6558</v>
      </c>
      <c r="B3202" s="155" t="s">
        <v>2283</v>
      </c>
      <c r="C3202" s="155" t="s">
        <v>7090</v>
      </c>
      <c r="D3202" s="155" t="s">
        <v>7193</v>
      </c>
      <c r="E3202" s="157" t="s">
        <v>7092</v>
      </c>
      <c r="F3202" s="90" t="s">
        <v>7130</v>
      </c>
      <c r="G3202" s="158" t="s">
        <v>703</v>
      </c>
      <c r="H3202" s="155"/>
      <c r="I3202" s="158">
        <v>1</v>
      </c>
      <c r="J3202" s="155" t="s">
        <v>72</v>
      </c>
      <c r="K3202" s="158" t="s">
        <v>55</v>
      </c>
      <c r="L3202" s="190">
        <v>45597</v>
      </c>
      <c r="M3202" s="190">
        <f t="shared" si="49"/>
        <v>45626</v>
      </c>
      <c r="N3202" s="127"/>
      <c r="O3202" s="127"/>
      <c r="P3202" s="124"/>
      <c r="Q3202" s="157"/>
      <c r="R3202" s="155"/>
      <c r="S3202" s="155"/>
      <c r="T3202" s="159"/>
      <c r="U3202" s="155"/>
      <c r="V3202" s="160"/>
    </row>
    <row r="3203" spans="1:25" s="175" customFormat="1" ht="66" hidden="1" customHeight="1" x14ac:dyDescent="0.25">
      <c r="A3203" s="113" t="s">
        <v>6558</v>
      </c>
      <c r="B3203" s="155" t="s">
        <v>2283</v>
      </c>
      <c r="C3203" s="155" t="s">
        <v>7090</v>
      </c>
      <c r="D3203" s="155" t="s">
        <v>7194</v>
      </c>
      <c r="E3203" s="157" t="s">
        <v>7092</v>
      </c>
      <c r="F3203" s="90" t="s">
        <v>7130</v>
      </c>
      <c r="G3203" s="158" t="s">
        <v>172</v>
      </c>
      <c r="H3203" s="155"/>
      <c r="I3203" s="158">
        <v>1</v>
      </c>
      <c r="J3203" s="155" t="s">
        <v>72</v>
      </c>
      <c r="K3203" s="158" t="s">
        <v>55</v>
      </c>
      <c r="L3203" s="190">
        <v>45627</v>
      </c>
      <c r="M3203" s="190">
        <f t="shared" si="49"/>
        <v>45657</v>
      </c>
      <c r="N3203" s="127"/>
      <c r="O3203" s="127"/>
      <c r="P3203" s="124"/>
      <c r="Q3203" s="157"/>
      <c r="R3203" s="155"/>
      <c r="S3203" s="155"/>
      <c r="T3203" s="159"/>
      <c r="U3203" s="155"/>
      <c r="V3203" s="160"/>
    </row>
    <row r="3204" spans="1:25" s="175" customFormat="1" ht="66" hidden="1" customHeight="1" x14ac:dyDescent="0.25">
      <c r="A3204" s="113" t="s">
        <v>6558</v>
      </c>
      <c r="B3204" s="155" t="s">
        <v>2283</v>
      </c>
      <c r="C3204" s="155" t="s">
        <v>7090</v>
      </c>
      <c r="D3204" s="155" t="s">
        <v>7195</v>
      </c>
      <c r="E3204" s="157" t="s">
        <v>7092</v>
      </c>
      <c r="F3204" s="155" t="s">
        <v>7196</v>
      </c>
      <c r="G3204" s="158" t="s">
        <v>75</v>
      </c>
      <c r="H3204" s="155"/>
      <c r="I3204" s="158">
        <v>1</v>
      </c>
      <c r="J3204" s="155" t="s">
        <v>72</v>
      </c>
      <c r="K3204" s="158" t="s">
        <v>55</v>
      </c>
      <c r="L3204" s="190">
        <v>44621</v>
      </c>
      <c r="M3204" s="190">
        <v>44681</v>
      </c>
      <c r="N3204" s="127">
        <v>44680</v>
      </c>
      <c r="O3204" s="127">
        <v>44727</v>
      </c>
      <c r="P3204" s="124" t="s">
        <v>7197</v>
      </c>
      <c r="Q3204" s="124" t="s">
        <v>7198</v>
      </c>
      <c r="R3204" s="155" t="s">
        <v>7199</v>
      </c>
      <c r="S3204" s="155"/>
      <c r="T3204" s="159" t="s">
        <v>110</v>
      </c>
      <c r="U3204" s="155"/>
      <c r="V3204" s="160"/>
    </row>
    <row r="3205" spans="1:25" ht="66" hidden="1" customHeight="1" x14ac:dyDescent="0.25">
      <c r="A3205" s="89" t="s">
        <v>6558</v>
      </c>
      <c r="B3205" s="90" t="s">
        <v>2283</v>
      </c>
      <c r="C3205" s="90" t="s">
        <v>7090</v>
      </c>
      <c r="D3205" s="90" t="s">
        <v>7200</v>
      </c>
      <c r="E3205" s="92" t="s">
        <v>7092</v>
      </c>
      <c r="F3205" s="90" t="s">
        <v>7196</v>
      </c>
      <c r="G3205" s="93" t="s">
        <v>75</v>
      </c>
      <c r="H3205" s="90"/>
      <c r="I3205" s="93">
        <v>1</v>
      </c>
      <c r="J3205" s="90" t="s">
        <v>72</v>
      </c>
      <c r="K3205" s="93" t="s">
        <v>55</v>
      </c>
      <c r="L3205" s="114">
        <v>44805</v>
      </c>
      <c r="M3205" s="114">
        <v>44864</v>
      </c>
      <c r="N3205" s="94">
        <v>44863</v>
      </c>
      <c r="O3205" s="94">
        <v>44893</v>
      </c>
      <c r="P3205" s="96" t="s">
        <v>7201</v>
      </c>
      <c r="Q3205" s="124" t="s">
        <v>7202</v>
      </c>
      <c r="R3205" s="90" t="s">
        <v>7203</v>
      </c>
      <c r="S3205" s="90"/>
      <c r="T3205" s="95" t="s">
        <v>75</v>
      </c>
      <c r="U3205" s="90"/>
    </row>
    <row r="3206" spans="1:25" s="175" customFormat="1" ht="66" hidden="1" customHeight="1" x14ac:dyDescent="0.25">
      <c r="A3206" s="113" t="s">
        <v>6558</v>
      </c>
      <c r="B3206" s="155" t="s">
        <v>2283</v>
      </c>
      <c r="C3206" s="155" t="s">
        <v>7090</v>
      </c>
      <c r="D3206" s="155" t="s">
        <v>7204</v>
      </c>
      <c r="E3206" s="157" t="s">
        <v>7092</v>
      </c>
      <c r="F3206" s="155" t="s">
        <v>7196</v>
      </c>
      <c r="G3206" s="158" t="s">
        <v>75</v>
      </c>
      <c r="H3206" s="155"/>
      <c r="I3206" s="158">
        <v>1</v>
      </c>
      <c r="J3206" s="155" t="s">
        <v>72</v>
      </c>
      <c r="K3206" s="158" t="s">
        <v>55</v>
      </c>
      <c r="L3206" s="190">
        <v>44986</v>
      </c>
      <c r="M3206" s="190">
        <v>45046</v>
      </c>
      <c r="N3206" s="127"/>
      <c r="O3206" s="127"/>
      <c r="P3206" s="124"/>
      <c r="Q3206" s="157"/>
      <c r="R3206" s="155"/>
      <c r="S3206" s="155"/>
      <c r="T3206" s="159"/>
      <c r="U3206" s="155"/>
      <c r="V3206" s="160"/>
      <c r="Y3206" s="175" t="s">
        <v>10050</v>
      </c>
    </row>
    <row r="3207" spans="1:25" s="175" customFormat="1" ht="66" hidden="1" customHeight="1" x14ac:dyDescent="0.25">
      <c r="A3207" s="113" t="s">
        <v>6558</v>
      </c>
      <c r="B3207" s="155" t="s">
        <v>2283</v>
      </c>
      <c r="C3207" s="155" t="s">
        <v>7090</v>
      </c>
      <c r="D3207" s="155" t="s">
        <v>7205</v>
      </c>
      <c r="E3207" s="157" t="s">
        <v>7092</v>
      </c>
      <c r="F3207" s="155" t="s">
        <v>7196</v>
      </c>
      <c r="G3207" s="158" t="s">
        <v>75</v>
      </c>
      <c r="H3207" s="155"/>
      <c r="I3207" s="158">
        <v>1</v>
      </c>
      <c r="J3207" s="155" t="s">
        <v>72</v>
      </c>
      <c r="K3207" s="158" t="s">
        <v>55</v>
      </c>
      <c r="L3207" s="190">
        <v>45170</v>
      </c>
      <c r="M3207" s="190">
        <v>45229</v>
      </c>
      <c r="N3207" s="127"/>
      <c r="O3207" s="127"/>
      <c r="P3207" s="124"/>
      <c r="Q3207" s="157"/>
      <c r="R3207" s="155"/>
      <c r="S3207" s="155"/>
      <c r="T3207" s="159"/>
      <c r="U3207" s="155"/>
      <c r="V3207" s="160"/>
    </row>
    <row r="3208" spans="1:25" s="175" customFormat="1" ht="66" hidden="1" customHeight="1" x14ac:dyDescent="0.25">
      <c r="A3208" s="113" t="s">
        <v>6558</v>
      </c>
      <c r="B3208" s="155" t="s">
        <v>2283</v>
      </c>
      <c r="C3208" s="155" t="s">
        <v>7090</v>
      </c>
      <c r="D3208" s="155" t="s">
        <v>7206</v>
      </c>
      <c r="E3208" s="157" t="s">
        <v>7092</v>
      </c>
      <c r="F3208" s="155" t="s">
        <v>7196</v>
      </c>
      <c r="G3208" s="158" t="s">
        <v>75</v>
      </c>
      <c r="H3208" s="155"/>
      <c r="I3208" s="158">
        <v>1</v>
      </c>
      <c r="J3208" s="155" t="s">
        <v>72</v>
      </c>
      <c r="K3208" s="158" t="s">
        <v>55</v>
      </c>
      <c r="L3208" s="190">
        <v>45352</v>
      </c>
      <c r="M3208" s="190">
        <v>45412</v>
      </c>
      <c r="N3208" s="127"/>
      <c r="O3208" s="127"/>
      <c r="P3208" s="124"/>
      <c r="Q3208" s="157"/>
      <c r="R3208" s="155"/>
      <c r="S3208" s="155"/>
      <c r="T3208" s="159"/>
      <c r="U3208" s="155"/>
      <c r="V3208" s="160"/>
    </row>
    <row r="3209" spans="1:25" s="175" customFormat="1" ht="66" hidden="1" customHeight="1" x14ac:dyDescent="0.25">
      <c r="A3209" s="113" t="s">
        <v>6558</v>
      </c>
      <c r="B3209" s="155" t="s">
        <v>2283</v>
      </c>
      <c r="C3209" s="155" t="s">
        <v>7090</v>
      </c>
      <c r="D3209" s="155" t="s">
        <v>7207</v>
      </c>
      <c r="E3209" s="157" t="s">
        <v>7092</v>
      </c>
      <c r="F3209" s="155" t="s">
        <v>7196</v>
      </c>
      <c r="G3209" s="158" t="s">
        <v>75</v>
      </c>
      <c r="H3209" s="155"/>
      <c r="I3209" s="158">
        <v>1</v>
      </c>
      <c r="J3209" s="155" t="s">
        <v>72</v>
      </c>
      <c r="K3209" s="158" t="s">
        <v>55</v>
      </c>
      <c r="L3209" s="190">
        <v>45536</v>
      </c>
      <c r="M3209" s="190">
        <v>45595</v>
      </c>
      <c r="N3209" s="127"/>
      <c r="O3209" s="127"/>
      <c r="P3209" s="124"/>
      <c r="Q3209" s="157"/>
      <c r="R3209" s="155"/>
      <c r="S3209" s="155"/>
      <c r="T3209" s="159"/>
      <c r="U3209" s="155"/>
      <c r="V3209" s="160"/>
    </row>
    <row r="3210" spans="1:25" s="175" customFormat="1" ht="66" hidden="1" customHeight="1" x14ac:dyDescent="0.25">
      <c r="A3210" s="113" t="s">
        <v>6558</v>
      </c>
      <c r="B3210" s="155" t="s">
        <v>2283</v>
      </c>
      <c r="C3210" s="155" t="s">
        <v>7090</v>
      </c>
      <c r="D3210" s="155" t="s">
        <v>7208</v>
      </c>
      <c r="E3210" s="157" t="s">
        <v>7092</v>
      </c>
      <c r="F3210" s="155" t="s">
        <v>7209</v>
      </c>
      <c r="G3210" s="158" t="s">
        <v>75</v>
      </c>
      <c r="H3210" s="155"/>
      <c r="I3210" s="158">
        <v>1</v>
      </c>
      <c r="J3210" s="155" t="s">
        <v>72</v>
      </c>
      <c r="K3210" s="158" t="s">
        <v>55</v>
      </c>
      <c r="L3210" s="190">
        <v>44652</v>
      </c>
      <c r="M3210" s="190">
        <f>EOMONTH(L3210,0)</f>
        <v>44681</v>
      </c>
      <c r="N3210" s="127">
        <v>44660</v>
      </c>
      <c r="O3210" s="127">
        <v>44679</v>
      </c>
      <c r="P3210" s="124" t="s">
        <v>7210</v>
      </c>
      <c r="Q3210" s="124" t="s">
        <v>7211</v>
      </c>
      <c r="R3210" s="155" t="s">
        <v>7120</v>
      </c>
      <c r="S3210" s="155"/>
      <c r="T3210" s="159" t="s">
        <v>75</v>
      </c>
      <c r="U3210" s="155"/>
      <c r="V3210" s="160"/>
    </row>
    <row r="3211" spans="1:25" ht="66" hidden="1" customHeight="1" x14ac:dyDescent="0.25">
      <c r="A3211" s="89" t="s">
        <v>6558</v>
      </c>
      <c r="B3211" s="90" t="s">
        <v>2283</v>
      </c>
      <c r="C3211" s="90" t="s">
        <v>7090</v>
      </c>
      <c r="D3211" s="90" t="s">
        <v>7212</v>
      </c>
      <c r="E3211" s="92" t="s">
        <v>7092</v>
      </c>
      <c r="F3211" s="90" t="s">
        <v>7209</v>
      </c>
      <c r="G3211" s="93" t="s">
        <v>75</v>
      </c>
      <c r="H3211" s="90"/>
      <c r="I3211" s="93">
        <v>1</v>
      </c>
      <c r="J3211" s="90" t="s">
        <v>72</v>
      </c>
      <c r="K3211" s="93" t="s">
        <v>55</v>
      </c>
      <c r="L3211" s="114">
        <v>44835</v>
      </c>
      <c r="M3211" s="114">
        <f t="shared" ref="M3211:M3309" si="50">EOMONTH(L3211,0)</f>
        <v>44865</v>
      </c>
      <c r="N3211" s="94">
        <v>44856</v>
      </c>
      <c r="O3211" s="94">
        <v>44881</v>
      </c>
      <c r="P3211" s="96" t="s">
        <v>7213</v>
      </c>
      <c r="Q3211" s="124" t="s">
        <v>7214</v>
      </c>
      <c r="R3211" s="90" t="s">
        <v>7215</v>
      </c>
      <c r="S3211" s="90"/>
      <c r="T3211" s="159" t="s">
        <v>75</v>
      </c>
      <c r="U3211" s="90"/>
    </row>
    <row r="3212" spans="1:25" s="175" customFormat="1" ht="66" hidden="1" customHeight="1" x14ac:dyDescent="0.25">
      <c r="A3212" s="113" t="s">
        <v>6558</v>
      </c>
      <c r="B3212" s="155" t="s">
        <v>2283</v>
      </c>
      <c r="C3212" s="155" t="s">
        <v>7090</v>
      </c>
      <c r="D3212" s="155" t="s">
        <v>7216</v>
      </c>
      <c r="E3212" s="157" t="s">
        <v>7092</v>
      </c>
      <c r="F3212" s="155" t="s">
        <v>7209</v>
      </c>
      <c r="G3212" s="158" t="s">
        <v>75</v>
      </c>
      <c r="H3212" s="155"/>
      <c r="I3212" s="158">
        <v>1</v>
      </c>
      <c r="J3212" s="155" t="s">
        <v>72</v>
      </c>
      <c r="K3212" s="158" t="s">
        <v>55</v>
      </c>
      <c r="L3212" s="190">
        <v>45017</v>
      </c>
      <c r="M3212" s="190">
        <f t="shared" si="50"/>
        <v>45046</v>
      </c>
      <c r="N3212" s="127"/>
      <c r="O3212" s="127"/>
      <c r="P3212" s="124"/>
      <c r="Q3212" s="157"/>
      <c r="R3212" s="155"/>
      <c r="S3212" s="155"/>
      <c r="T3212" s="159"/>
      <c r="U3212" s="155"/>
      <c r="V3212" s="160"/>
    </row>
    <row r="3213" spans="1:25" s="175" customFormat="1" ht="66" hidden="1" customHeight="1" x14ac:dyDescent="0.25">
      <c r="A3213" s="113" t="s">
        <v>6558</v>
      </c>
      <c r="B3213" s="155" t="s">
        <v>2283</v>
      </c>
      <c r="C3213" s="155" t="s">
        <v>7090</v>
      </c>
      <c r="D3213" s="155" t="s">
        <v>7217</v>
      </c>
      <c r="E3213" s="157" t="s">
        <v>7092</v>
      </c>
      <c r="F3213" s="155" t="s">
        <v>7209</v>
      </c>
      <c r="G3213" s="158" t="s">
        <v>75</v>
      </c>
      <c r="H3213" s="155"/>
      <c r="I3213" s="158">
        <v>1</v>
      </c>
      <c r="J3213" s="155" t="s">
        <v>72</v>
      </c>
      <c r="K3213" s="158" t="s">
        <v>55</v>
      </c>
      <c r="L3213" s="190">
        <v>45200</v>
      </c>
      <c r="M3213" s="190">
        <f t="shared" si="50"/>
        <v>45230</v>
      </c>
      <c r="N3213" s="127"/>
      <c r="O3213" s="127"/>
      <c r="P3213" s="124"/>
      <c r="Q3213" s="157"/>
      <c r="R3213" s="155"/>
      <c r="S3213" s="155"/>
      <c r="T3213" s="159"/>
      <c r="U3213" s="155"/>
      <c r="V3213" s="160"/>
    </row>
    <row r="3214" spans="1:25" s="175" customFormat="1" ht="66" hidden="1" customHeight="1" x14ac:dyDescent="0.25">
      <c r="A3214" s="113" t="s">
        <v>6558</v>
      </c>
      <c r="B3214" s="155" t="s">
        <v>2283</v>
      </c>
      <c r="C3214" s="155" t="s">
        <v>7090</v>
      </c>
      <c r="D3214" s="155" t="s">
        <v>7218</v>
      </c>
      <c r="E3214" s="157" t="s">
        <v>7092</v>
      </c>
      <c r="F3214" s="155" t="s">
        <v>7209</v>
      </c>
      <c r="G3214" s="158" t="s">
        <v>75</v>
      </c>
      <c r="H3214" s="155"/>
      <c r="I3214" s="158">
        <v>1</v>
      </c>
      <c r="J3214" s="155" t="s">
        <v>72</v>
      </c>
      <c r="K3214" s="158" t="s">
        <v>55</v>
      </c>
      <c r="L3214" s="190">
        <v>45383</v>
      </c>
      <c r="M3214" s="190">
        <f t="shared" si="50"/>
        <v>45412</v>
      </c>
      <c r="N3214" s="127"/>
      <c r="O3214" s="127"/>
      <c r="P3214" s="124"/>
      <c r="Q3214" s="157"/>
      <c r="R3214" s="155"/>
      <c r="S3214" s="155"/>
      <c r="T3214" s="159"/>
      <c r="U3214" s="155"/>
      <c r="V3214" s="160"/>
    </row>
    <row r="3215" spans="1:25" s="175" customFormat="1" ht="66" hidden="1" customHeight="1" x14ac:dyDescent="0.25">
      <c r="A3215" s="113" t="s">
        <v>6558</v>
      </c>
      <c r="B3215" s="155" t="s">
        <v>2283</v>
      </c>
      <c r="C3215" s="155" t="s">
        <v>7090</v>
      </c>
      <c r="D3215" s="155" t="s">
        <v>7219</v>
      </c>
      <c r="E3215" s="157" t="s">
        <v>7092</v>
      </c>
      <c r="F3215" s="155" t="s">
        <v>7209</v>
      </c>
      <c r="G3215" s="158" t="s">
        <v>75</v>
      </c>
      <c r="H3215" s="155"/>
      <c r="I3215" s="158">
        <v>1</v>
      </c>
      <c r="J3215" s="155" t="s">
        <v>72</v>
      </c>
      <c r="K3215" s="158" t="s">
        <v>55</v>
      </c>
      <c r="L3215" s="190">
        <v>45566</v>
      </c>
      <c r="M3215" s="190">
        <f t="shared" si="50"/>
        <v>45596</v>
      </c>
      <c r="N3215" s="127"/>
      <c r="O3215" s="127"/>
      <c r="P3215" s="124"/>
      <c r="Q3215" s="157"/>
      <c r="R3215" s="155"/>
      <c r="S3215" s="155"/>
      <c r="T3215" s="159"/>
      <c r="U3215" s="155"/>
      <c r="V3215" s="160"/>
    </row>
    <row r="3216" spans="1:25" s="175" customFormat="1" ht="66" hidden="1" customHeight="1" x14ac:dyDescent="0.25">
      <c r="A3216" s="113" t="s">
        <v>6558</v>
      </c>
      <c r="B3216" s="155" t="s">
        <v>2283</v>
      </c>
      <c r="C3216" s="155" t="s">
        <v>7090</v>
      </c>
      <c r="D3216" s="155" t="s">
        <v>7220</v>
      </c>
      <c r="E3216" s="157" t="s">
        <v>7092</v>
      </c>
      <c r="F3216" s="155" t="s">
        <v>6845</v>
      </c>
      <c r="G3216" s="158" t="s">
        <v>172</v>
      </c>
      <c r="H3216" s="155"/>
      <c r="I3216" s="158">
        <v>1</v>
      </c>
      <c r="J3216" s="155" t="s">
        <v>72</v>
      </c>
      <c r="K3216" s="158" t="s">
        <v>55</v>
      </c>
      <c r="L3216" s="190">
        <v>44593</v>
      </c>
      <c r="M3216" s="190">
        <f t="shared" si="50"/>
        <v>44620</v>
      </c>
      <c r="N3216" s="127">
        <v>44602</v>
      </c>
      <c r="O3216" s="127">
        <v>44620</v>
      </c>
      <c r="P3216" s="124" t="s">
        <v>7221</v>
      </c>
      <c r="Q3216" s="124" t="s">
        <v>7222</v>
      </c>
      <c r="R3216" s="155" t="s">
        <v>7223</v>
      </c>
      <c r="S3216" s="155"/>
      <c r="T3216" s="159" t="s">
        <v>66</v>
      </c>
      <c r="U3216" s="155"/>
      <c r="V3216" s="160"/>
    </row>
    <row r="3217" spans="1:22" s="175" customFormat="1" ht="66" hidden="1" customHeight="1" x14ac:dyDescent="0.25">
      <c r="A3217" s="113" t="s">
        <v>6558</v>
      </c>
      <c r="B3217" s="155" t="s">
        <v>2283</v>
      </c>
      <c r="C3217" s="155" t="s">
        <v>7090</v>
      </c>
      <c r="D3217" s="155" t="s">
        <v>7224</v>
      </c>
      <c r="E3217" s="157" t="s">
        <v>7092</v>
      </c>
      <c r="F3217" s="155" t="s">
        <v>6845</v>
      </c>
      <c r="G3217" s="158" t="s">
        <v>172</v>
      </c>
      <c r="H3217" s="155"/>
      <c r="I3217" s="158">
        <v>1</v>
      </c>
      <c r="J3217" s="155" t="s">
        <v>72</v>
      </c>
      <c r="K3217" s="158" t="s">
        <v>55</v>
      </c>
      <c r="L3217" s="190">
        <v>44682</v>
      </c>
      <c r="M3217" s="190">
        <f t="shared" si="50"/>
        <v>44712</v>
      </c>
      <c r="N3217" s="127">
        <v>44686</v>
      </c>
      <c r="O3217" s="127">
        <v>44705</v>
      </c>
      <c r="P3217" s="124" t="s">
        <v>7225</v>
      </c>
      <c r="Q3217" s="124" t="s">
        <v>7226</v>
      </c>
      <c r="R3217" s="155" t="s">
        <v>7227</v>
      </c>
      <c r="S3217" s="155"/>
      <c r="T3217" s="159" t="s">
        <v>75</v>
      </c>
      <c r="U3217" s="155"/>
      <c r="V3217" s="160"/>
    </row>
    <row r="3218" spans="1:22" s="175" customFormat="1" ht="66" hidden="1" customHeight="1" x14ac:dyDescent="0.25">
      <c r="A3218" s="113" t="s">
        <v>6558</v>
      </c>
      <c r="B3218" s="155" t="s">
        <v>2283</v>
      </c>
      <c r="C3218" s="155" t="s">
        <v>7090</v>
      </c>
      <c r="D3218" s="155" t="s">
        <v>7228</v>
      </c>
      <c r="E3218" s="157" t="s">
        <v>7092</v>
      </c>
      <c r="F3218" s="155" t="s">
        <v>6845</v>
      </c>
      <c r="G3218" s="158" t="s">
        <v>172</v>
      </c>
      <c r="H3218" s="155"/>
      <c r="I3218" s="158">
        <v>1</v>
      </c>
      <c r="J3218" s="155" t="s">
        <v>72</v>
      </c>
      <c r="K3218" s="158" t="s">
        <v>55</v>
      </c>
      <c r="L3218" s="190">
        <v>44774</v>
      </c>
      <c r="M3218" s="190">
        <f t="shared" si="50"/>
        <v>44804</v>
      </c>
      <c r="N3218" s="127">
        <v>44777</v>
      </c>
      <c r="O3218" s="127">
        <v>44818</v>
      </c>
      <c r="P3218" s="124" t="s">
        <v>7229</v>
      </c>
      <c r="Q3218" s="124" t="s">
        <v>7230</v>
      </c>
      <c r="R3218" s="155" t="s">
        <v>7231</v>
      </c>
      <c r="S3218" s="155"/>
      <c r="T3218" s="159" t="s">
        <v>75</v>
      </c>
      <c r="U3218" s="155"/>
      <c r="V3218" s="160"/>
    </row>
    <row r="3219" spans="1:22" s="175" customFormat="1" ht="66" hidden="1" customHeight="1" x14ac:dyDescent="0.25">
      <c r="A3219" s="113" t="s">
        <v>6558</v>
      </c>
      <c r="B3219" s="155" t="s">
        <v>2283</v>
      </c>
      <c r="C3219" s="155" t="s">
        <v>7090</v>
      </c>
      <c r="D3219" s="155" t="s">
        <v>7232</v>
      </c>
      <c r="E3219" s="157" t="s">
        <v>7092</v>
      </c>
      <c r="F3219" s="155" t="s">
        <v>6845</v>
      </c>
      <c r="G3219" s="158" t="s">
        <v>172</v>
      </c>
      <c r="H3219" s="155"/>
      <c r="I3219" s="158">
        <v>1</v>
      </c>
      <c r="J3219" s="155" t="s">
        <v>72</v>
      </c>
      <c r="K3219" s="158" t="s">
        <v>55</v>
      </c>
      <c r="L3219" s="190">
        <v>44866</v>
      </c>
      <c r="M3219" s="190">
        <f t="shared" si="50"/>
        <v>44895</v>
      </c>
      <c r="N3219" s="127">
        <v>44874</v>
      </c>
      <c r="O3219" s="127">
        <v>44888</v>
      </c>
      <c r="P3219" s="124" t="s">
        <v>7233</v>
      </c>
      <c r="Q3219" s="124" t="s">
        <v>7234</v>
      </c>
      <c r="R3219" s="155" t="s">
        <v>7235</v>
      </c>
      <c r="S3219" s="155"/>
      <c r="T3219" s="159" t="s">
        <v>75</v>
      </c>
      <c r="U3219" s="155"/>
      <c r="V3219" s="160"/>
    </row>
    <row r="3220" spans="1:22" s="175" customFormat="1" ht="66" hidden="1" customHeight="1" x14ac:dyDescent="0.25">
      <c r="A3220" s="113" t="s">
        <v>6558</v>
      </c>
      <c r="B3220" s="155" t="s">
        <v>2283</v>
      </c>
      <c r="C3220" s="155" t="s">
        <v>7090</v>
      </c>
      <c r="D3220" s="155" t="s">
        <v>7236</v>
      </c>
      <c r="E3220" s="157" t="s">
        <v>7092</v>
      </c>
      <c r="F3220" s="155" t="s">
        <v>6845</v>
      </c>
      <c r="G3220" s="158" t="s">
        <v>172</v>
      </c>
      <c r="H3220" s="155"/>
      <c r="I3220" s="158">
        <v>1</v>
      </c>
      <c r="J3220" s="155" t="s">
        <v>72</v>
      </c>
      <c r="K3220" s="158" t="s">
        <v>55</v>
      </c>
      <c r="L3220" s="190">
        <v>44958</v>
      </c>
      <c r="M3220" s="190">
        <f t="shared" si="50"/>
        <v>44985</v>
      </c>
      <c r="N3220" s="127"/>
      <c r="O3220" s="127"/>
      <c r="P3220" s="124"/>
      <c r="Q3220" s="157"/>
      <c r="R3220" s="155"/>
      <c r="S3220" s="155"/>
      <c r="T3220" s="159"/>
      <c r="U3220" s="155"/>
      <c r="V3220" s="160"/>
    </row>
    <row r="3221" spans="1:22" s="175" customFormat="1" ht="66" hidden="1" customHeight="1" x14ac:dyDescent="0.25">
      <c r="A3221" s="113" t="s">
        <v>6558</v>
      </c>
      <c r="B3221" s="155" t="s">
        <v>2283</v>
      </c>
      <c r="C3221" s="155" t="s">
        <v>7090</v>
      </c>
      <c r="D3221" s="155" t="s">
        <v>7237</v>
      </c>
      <c r="E3221" s="157" t="s">
        <v>7092</v>
      </c>
      <c r="F3221" s="155" t="s">
        <v>6845</v>
      </c>
      <c r="G3221" s="158" t="s">
        <v>172</v>
      </c>
      <c r="H3221" s="155"/>
      <c r="I3221" s="158">
        <v>1</v>
      </c>
      <c r="J3221" s="155" t="s">
        <v>72</v>
      </c>
      <c r="K3221" s="158" t="s">
        <v>55</v>
      </c>
      <c r="L3221" s="190">
        <v>45047</v>
      </c>
      <c r="M3221" s="190">
        <f t="shared" si="50"/>
        <v>45077</v>
      </c>
      <c r="N3221" s="127"/>
      <c r="O3221" s="127"/>
      <c r="P3221" s="124"/>
      <c r="Q3221" s="157"/>
      <c r="R3221" s="155"/>
      <c r="S3221" s="155"/>
      <c r="T3221" s="159"/>
      <c r="U3221" s="155"/>
      <c r="V3221" s="160"/>
    </row>
    <row r="3222" spans="1:22" s="175" customFormat="1" ht="66" hidden="1" customHeight="1" x14ac:dyDescent="0.25">
      <c r="A3222" s="113" t="s">
        <v>6558</v>
      </c>
      <c r="B3222" s="155" t="s">
        <v>2283</v>
      </c>
      <c r="C3222" s="155" t="s">
        <v>7090</v>
      </c>
      <c r="D3222" s="155" t="s">
        <v>7238</v>
      </c>
      <c r="E3222" s="157" t="s">
        <v>7092</v>
      </c>
      <c r="F3222" s="155" t="s">
        <v>6845</v>
      </c>
      <c r="G3222" s="158" t="s">
        <v>172</v>
      </c>
      <c r="H3222" s="155"/>
      <c r="I3222" s="158">
        <v>1</v>
      </c>
      <c r="J3222" s="155" t="s">
        <v>72</v>
      </c>
      <c r="K3222" s="158" t="s">
        <v>55</v>
      </c>
      <c r="L3222" s="190">
        <v>45139</v>
      </c>
      <c r="M3222" s="190">
        <f t="shared" si="50"/>
        <v>45169</v>
      </c>
      <c r="N3222" s="127"/>
      <c r="O3222" s="127"/>
      <c r="P3222" s="124"/>
      <c r="Q3222" s="157"/>
      <c r="R3222" s="155"/>
      <c r="S3222" s="155"/>
      <c r="T3222" s="159"/>
      <c r="U3222" s="155"/>
      <c r="V3222" s="160"/>
    </row>
    <row r="3223" spans="1:22" s="175" customFormat="1" ht="66" hidden="1" customHeight="1" x14ac:dyDescent="0.25">
      <c r="A3223" s="113" t="s">
        <v>6558</v>
      </c>
      <c r="B3223" s="155" t="s">
        <v>2283</v>
      </c>
      <c r="C3223" s="155" t="s">
        <v>7090</v>
      </c>
      <c r="D3223" s="155" t="s">
        <v>7239</v>
      </c>
      <c r="E3223" s="157" t="s">
        <v>7092</v>
      </c>
      <c r="F3223" s="155" t="s">
        <v>6845</v>
      </c>
      <c r="G3223" s="158" t="s">
        <v>172</v>
      </c>
      <c r="H3223" s="155"/>
      <c r="I3223" s="158">
        <v>1</v>
      </c>
      <c r="J3223" s="155" t="s">
        <v>72</v>
      </c>
      <c r="K3223" s="158" t="s">
        <v>55</v>
      </c>
      <c r="L3223" s="190">
        <v>45231</v>
      </c>
      <c r="M3223" s="190">
        <f t="shared" si="50"/>
        <v>45260</v>
      </c>
      <c r="N3223" s="127"/>
      <c r="O3223" s="127"/>
      <c r="P3223" s="124"/>
      <c r="Q3223" s="157"/>
      <c r="R3223" s="155"/>
      <c r="S3223" s="155"/>
      <c r="T3223" s="159"/>
      <c r="U3223" s="155"/>
      <c r="V3223" s="160"/>
    </row>
    <row r="3224" spans="1:22" s="175" customFormat="1" ht="66" hidden="1" customHeight="1" x14ac:dyDescent="0.25">
      <c r="A3224" s="113" t="s">
        <v>6558</v>
      </c>
      <c r="B3224" s="155" t="s">
        <v>2283</v>
      </c>
      <c r="C3224" s="155" t="s">
        <v>7090</v>
      </c>
      <c r="D3224" s="155" t="s">
        <v>7240</v>
      </c>
      <c r="E3224" s="157" t="s">
        <v>7092</v>
      </c>
      <c r="F3224" s="155" t="s">
        <v>6845</v>
      </c>
      <c r="G3224" s="158" t="s">
        <v>172</v>
      </c>
      <c r="H3224" s="155"/>
      <c r="I3224" s="158">
        <v>1</v>
      </c>
      <c r="J3224" s="155" t="s">
        <v>72</v>
      </c>
      <c r="K3224" s="158" t="s">
        <v>55</v>
      </c>
      <c r="L3224" s="190">
        <v>45323</v>
      </c>
      <c r="M3224" s="190">
        <f t="shared" si="50"/>
        <v>45351</v>
      </c>
      <c r="N3224" s="127"/>
      <c r="O3224" s="127"/>
      <c r="P3224" s="124"/>
      <c r="Q3224" s="157"/>
      <c r="R3224" s="155"/>
      <c r="S3224" s="155"/>
      <c r="T3224" s="159"/>
      <c r="U3224" s="155"/>
      <c r="V3224" s="160"/>
    </row>
    <row r="3225" spans="1:22" s="175" customFormat="1" ht="66" hidden="1" customHeight="1" x14ac:dyDescent="0.25">
      <c r="A3225" s="113" t="s">
        <v>6558</v>
      </c>
      <c r="B3225" s="155" t="s">
        <v>2283</v>
      </c>
      <c r="C3225" s="155" t="s">
        <v>7090</v>
      </c>
      <c r="D3225" s="155" t="s">
        <v>7241</v>
      </c>
      <c r="E3225" s="157" t="s">
        <v>7092</v>
      </c>
      <c r="F3225" s="155" t="s">
        <v>6845</v>
      </c>
      <c r="G3225" s="158" t="s">
        <v>172</v>
      </c>
      <c r="H3225" s="155"/>
      <c r="I3225" s="158">
        <v>1</v>
      </c>
      <c r="J3225" s="155" t="s">
        <v>72</v>
      </c>
      <c r="K3225" s="158" t="s">
        <v>55</v>
      </c>
      <c r="L3225" s="190">
        <v>45413</v>
      </c>
      <c r="M3225" s="190">
        <f t="shared" si="50"/>
        <v>45443</v>
      </c>
      <c r="N3225" s="127"/>
      <c r="O3225" s="127"/>
      <c r="P3225" s="124"/>
      <c r="Q3225" s="157"/>
      <c r="R3225" s="155"/>
      <c r="S3225" s="155"/>
      <c r="T3225" s="159"/>
      <c r="U3225" s="155"/>
      <c r="V3225" s="160"/>
    </row>
    <row r="3226" spans="1:22" s="175" customFormat="1" ht="66" hidden="1" customHeight="1" x14ac:dyDescent="0.25">
      <c r="A3226" s="113" t="s">
        <v>6558</v>
      </c>
      <c r="B3226" s="155" t="s">
        <v>2283</v>
      </c>
      <c r="C3226" s="155" t="s">
        <v>7090</v>
      </c>
      <c r="D3226" s="155" t="s">
        <v>7242</v>
      </c>
      <c r="E3226" s="157" t="s">
        <v>7092</v>
      </c>
      <c r="F3226" s="155" t="s">
        <v>6845</v>
      </c>
      <c r="G3226" s="158" t="s">
        <v>172</v>
      </c>
      <c r="H3226" s="155"/>
      <c r="I3226" s="158">
        <v>1</v>
      </c>
      <c r="J3226" s="155" t="s">
        <v>72</v>
      </c>
      <c r="K3226" s="158" t="s">
        <v>55</v>
      </c>
      <c r="L3226" s="190">
        <v>45505</v>
      </c>
      <c r="M3226" s="190">
        <f t="shared" si="50"/>
        <v>45535</v>
      </c>
      <c r="N3226" s="127"/>
      <c r="O3226" s="127"/>
      <c r="P3226" s="124"/>
      <c r="Q3226" s="157"/>
      <c r="R3226" s="155"/>
      <c r="S3226" s="155"/>
      <c r="T3226" s="159"/>
      <c r="U3226" s="155"/>
      <c r="V3226" s="160"/>
    </row>
    <row r="3227" spans="1:22" s="175" customFormat="1" ht="66" hidden="1" customHeight="1" x14ac:dyDescent="0.25">
      <c r="A3227" s="113" t="s">
        <v>6558</v>
      </c>
      <c r="B3227" s="155" t="s">
        <v>2283</v>
      </c>
      <c r="C3227" s="155" t="s">
        <v>7090</v>
      </c>
      <c r="D3227" s="155" t="s">
        <v>7243</v>
      </c>
      <c r="E3227" s="157" t="s">
        <v>7092</v>
      </c>
      <c r="F3227" s="155" t="s">
        <v>6845</v>
      </c>
      <c r="G3227" s="158" t="s">
        <v>172</v>
      </c>
      <c r="H3227" s="155"/>
      <c r="I3227" s="158">
        <v>1</v>
      </c>
      <c r="J3227" s="155" t="s">
        <v>72</v>
      </c>
      <c r="K3227" s="158" t="s">
        <v>55</v>
      </c>
      <c r="L3227" s="190">
        <v>45597</v>
      </c>
      <c r="M3227" s="190">
        <f t="shared" si="50"/>
        <v>45626</v>
      </c>
      <c r="N3227" s="127"/>
      <c r="O3227" s="127"/>
      <c r="P3227" s="124"/>
      <c r="Q3227" s="157"/>
      <c r="R3227" s="155"/>
      <c r="S3227" s="155"/>
      <c r="T3227" s="159"/>
      <c r="U3227" s="155"/>
      <c r="V3227" s="160"/>
    </row>
    <row r="3228" spans="1:22" s="175" customFormat="1" ht="66" hidden="1" customHeight="1" x14ac:dyDescent="0.25">
      <c r="A3228" s="113" t="s">
        <v>6558</v>
      </c>
      <c r="B3228" s="155" t="s">
        <v>2283</v>
      </c>
      <c r="C3228" s="155" t="s">
        <v>7090</v>
      </c>
      <c r="D3228" s="155" t="s">
        <v>7244</v>
      </c>
      <c r="E3228" s="157" t="s">
        <v>7092</v>
      </c>
      <c r="F3228" s="155" t="s">
        <v>7245</v>
      </c>
      <c r="G3228" s="158" t="s">
        <v>75</v>
      </c>
      <c r="H3228" s="155"/>
      <c r="I3228" s="158">
        <v>1</v>
      </c>
      <c r="J3228" s="155" t="s">
        <v>72</v>
      </c>
      <c r="K3228" s="158" t="s">
        <v>55</v>
      </c>
      <c r="L3228" s="190">
        <v>44652</v>
      </c>
      <c r="M3228" s="190">
        <f>EOMONTH(L3228,0)</f>
        <v>44681</v>
      </c>
      <c r="N3228" s="127">
        <v>44663</v>
      </c>
      <c r="O3228" s="127">
        <v>44679</v>
      </c>
      <c r="P3228" s="124" t="s">
        <v>7246</v>
      </c>
      <c r="Q3228" s="124" t="s">
        <v>7247</v>
      </c>
      <c r="R3228" s="155" t="s">
        <v>7120</v>
      </c>
      <c r="S3228" s="155"/>
      <c r="T3228" s="159" t="s">
        <v>75</v>
      </c>
      <c r="U3228" s="155"/>
      <c r="V3228" s="160"/>
    </row>
    <row r="3229" spans="1:22" ht="66" hidden="1" customHeight="1" x14ac:dyDescent="0.25">
      <c r="A3229" s="89" t="s">
        <v>6558</v>
      </c>
      <c r="B3229" s="90" t="s">
        <v>2283</v>
      </c>
      <c r="C3229" s="90" t="s">
        <v>7090</v>
      </c>
      <c r="D3229" s="90" t="s">
        <v>7248</v>
      </c>
      <c r="E3229" s="92" t="s">
        <v>7092</v>
      </c>
      <c r="F3229" s="90" t="s">
        <v>7245</v>
      </c>
      <c r="G3229" s="93" t="s">
        <v>75</v>
      </c>
      <c r="H3229" s="90"/>
      <c r="I3229" s="93">
        <v>1</v>
      </c>
      <c r="J3229" s="90" t="s">
        <v>72</v>
      </c>
      <c r="K3229" s="93" t="s">
        <v>55</v>
      </c>
      <c r="L3229" s="114">
        <v>44835</v>
      </c>
      <c r="M3229" s="114">
        <f t="shared" si="50"/>
        <v>44865</v>
      </c>
      <c r="N3229" s="94">
        <v>44887</v>
      </c>
      <c r="O3229" s="94">
        <v>44881</v>
      </c>
      <c r="P3229" s="96" t="s">
        <v>7249</v>
      </c>
      <c r="Q3229" s="92" t="s">
        <v>7250</v>
      </c>
      <c r="R3229" s="90" t="s">
        <v>7251</v>
      </c>
      <c r="S3229" s="90"/>
      <c r="T3229" s="95" t="s">
        <v>75</v>
      </c>
      <c r="U3229" s="90"/>
    </row>
    <row r="3230" spans="1:22" s="175" customFormat="1" ht="66" hidden="1" customHeight="1" x14ac:dyDescent="0.25">
      <c r="A3230" s="113" t="s">
        <v>6558</v>
      </c>
      <c r="B3230" s="155" t="s">
        <v>2283</v>
      </c>
      <c r="C3230" s="155" t="s">
        <v>7090</v>
      </c>
      <c r="D3230" s="155" t="s">
        <v>7252</v>
      </c>
      <c r="E3230" s="157" t="s">
        <v>7092</v>
      </c>
      <c r="F3230" s="155" t="s">
        <v>7245</v>
      </c>
      <c r="G3230" s="158" t="s">
        <v>75</v>
      </c>
      <c r="H3230" s="155"/>
      <c r="I3230" s="158">
        <v>1</v>
      </c>
      <c r="J3230" s="155" t="s">
        <v>72</v>
      </c>
      <c r="K3230" s="158" t="s">
        <v>55</v>
      </c>
      <c r="L3230" s="190">
        <v>45017</v>
      </c>
      <c r="M3230" s="190">
        <f t="shared" si="50"/>
        <v>45046</v>
      </c>
      <c r="N3230" s="127"/>
      <c r="O3230" s="127"/>
      <c r="P3230" s="124"/>
      <c r="Q3230" s="157"/>
      <c r="R3230" s="155"/>
      <c r="S3230" s="155"/>
      <c r="T3230" s="159"/>
      <c r="U3230" s="155"/>
      <c r="V3230" s="160"/>
    </row>
    <row r="3231" spans="1:22" s="175" customFormat="1" ht="66" hidden="1" customHeight="1" x14ac:dyDescent="0.25">
      <c r="A3231" s="113" t="s">
        <v>6558</v>
      </c>
      <c r="B3231" s="155" t="s">
        <v>2283</v>
      </c>
      <c r="C3231" s="155" t="s">
        <v>7090</v>
      </c>
      <c r="D3231" s="155" t="s">
        <v>7253</v>
      </c>
      <c r="E3231" s="157" t="s">
        <v>7092</v>
      </c>
      <c r="F3231" s="155" t="s">
        <v>7245</v>
      </c>
      <c r="G3231" s="158" t="s">
        <v>75</v>
      </c>
      <c r="H3231" s="155"/>
      <c r="I3231" s="158">
        <v>1</v>
      </c>
      <c r="J3231" s="155" t="s">
        <v>72</v>
      </c>
      <c r="K3231" s="158" t="s">
        <v>55</v>
      </c>
      <c r="L3231" s="190">
        <v>45200</v>
      </c>
      <c r="M3231" s="190">
        <f t="shared" si="50"/>
        <v>45230</v>
      </c>
      <c r="N3231" s="127"/>
      <c r="O3231" s="127"/>
      <c r="P3231" s="124"/>
      <c r="Q3231" s="157"/>
      <c r="R3231" s="155"/>
      <c r="S3231" s="155"/>
      <c r="T3231" s="159"/>
      <c r="U3231" s="155"/>
      <c r="V3231" s="160"/>
    </row>
    <row r="3232" spans="1:22" s="175" customFormat="1" ht="66" hidden="1" customHeight="1" x14ac:dyDescent="0.25">
      <c r="A3232" s="113" t="s">
        <v>6558</v>
      </c>
      <c r="B3232" s="155" t="s">
        <v>2283</v>
      </c>
      <c r="C3232" s="155" t="s">
        <v>7090</v>
      </c>
      <c r="D3232" s="155" t="s">
        <v>7254</v>
      </c>
      <c r="E3232" s="157" t="s">
        <v>7092</v>
      </c>
      <c r="F3232" s="155" t="s">
        <v>7245</v>
      </c>
      <c r="G3232" s="158" t="s">
        <v>75</v>
      </c>
      <c r="H3232" s="155"/>
      <c r="I3232" s="158">
        <v>1</v>
      </c>
      <c r="J3232" s="155" t="s">
        <v>72</v>
      </c>
      <c r="K3232" s="158" t="s">
        <v>55</v>
      </c>
      <c r="L3232" s="190">
        <v>45383</v>
      </c>
      <c r="M3232" s="190">
        <f t="shared" si="50"/>
        <v>45412</v>
      </c>
      <c r="N3232" s="127"/>
      <c r="O3232" s="127"/>
      <c r="P3232" s="124"/>
      <c r="Q3232" s="157"/>
      <c r="R3232" s="155"/>
      <c r="S3232" s="155"/>
      <c r="T3232" s="159"/>
      <c r="U3232" s="155"/>
      <c r="V3232" s="160"/>
    </row>
    <row r="3233" spans="1:22" s="175" customFormat="1" ht="66" hidden="1" customHeight="1" x14ac:dyDescent="0.25">
      <c r="A3233" s="113" t="s">
        <v>6558</v>
      </c>
      <c r="B3233" s="155" t="s">
        <v>2283</v>
      </c>
      <c r="C3233" s="155" t="s">
        <v>7090</v>
      </c>
      <c r="D3233" s="155" t="s">
        <v>7255</v>
      </c>
      <c r="E3233" s="157" t="s">
        <v>7092</v>
      </c>
      <c r="F3233" s="155" t="s">
        <v>7245</v>
      </c>
      <c r="G3233" s="158" t="s">
        <v>75</v>
      </c>
      <c r="H3233" s="155"/>
      <c r="I3233" s="158">
        <v>1</v>
      </c>
      <c r="J3233" s="155" t="s">
        <v>72</v>
      </c>
      <c r="K3233" s="158" t="s">
        <v>55</v>
      </c>
      <c r="L3233" s="190">
        <v>45566</v>
      </c>
      <c r="M3233" s="190">
        <f t="shared" si="50"/>
        <v>45596</v>
      </c>
      <c r="N3233" s="127"/>
      <c r="O3233" s="127"/>
      <c r="P3233" s="124"/>
      <c r="Q3233" s="157"/>
      <c r="R3233" s="155"/>
      <c r="S3233" s="155"/>
      <c r="T3233" s="159"/>
      <c r="U3233" s="155"/>
      <c r="V3233" s="160"/>
    </row>
    <row r="3234" spans="1:22" s="175" customFormat="1" ht="66" hidden="1" customHeight="1" x14ac:dyDescent="0.25">
      <c r="A3234" s="113" t="s">
        <v>6558</v>
      </c>
      <c r="B3234" s="155" t="s">
        <v>2283</v>
      </c>
      <c r="C3234" s="155" t="s">
        <v>7090</v>
      </c>
      <c r="D3234" s="155" t="s">
        <v>7256</v>
      </c>
      <c r="E3234" s="157" t="s">
        <v>7092</v>
      </c>
      <c r="F3234" s="155" t="s">
        <v>6841</v>
      </c>
      <c r="G3234" s="158" t="s">
        <v>703</v>
      </c>
      <c r="H3234" s="155" t="s">
        <v>2206</v>
      </c>
      <c r="I3234" s="158">
        <v>1</v>
      </c>
      <c r="J3234" s="155" t="s">
        <v>72</v>
      </c>
      <c r="K3234" s="158" t="s">
        <v>55</v>
      </c>
      <c r="L3234" s="190">
        <v>44562</v>
      </c>
      <c r="M3234" s="190">
        <f t="shared" si="50"/>
        <v>44592</v>
      </c>
      <c r="N3234" s="127">
        <v>44588</v>
      </c>
      <c r="O3234" s="127">
        <v>44620</v>
      </c>
      <c r="P3234" s="124" t="s">
        <v>7257</v>
      </c>
      <c r="Q3234" s="124" t="s">
        <v>7258</v>
      </c>
      <c r="R3234" s="155" t="s">
        <v>7259</v>
      </c>
      <c r="S3234" s="155"/>
      <c r="T3234" s="159" t="s">
        <v>75</v>
      </c>
      <c r="U3234" s="155"/>
      <c r="V3234" s="160"/>
    </row>
    <row r="3235" spans="1:22" s="175" customFormat="1" ht="66" hidden="1" customHeight="1" x14ac:dyDescent="0.25">
      <c r="A3235" s="113" t="s">
        <v>6558</v>
      </c>
      <c r="B3235" s="155" t="s">
        <v>2283</v>
      </c>
      <c r="C3235" s="155" t="s">
        <v>7090</v>
      </c>
      <c r="D3235" s="155" t="s">
        <v>7256</v>
      </c>
      <c r="E3235" s="157" t="s">
        <v>7092</v>
      </c>
      <c r="F3235" s="155" t="s">
        <v>6841</v>
      </c>
      <c r="G3235" s="158" t="s">
        <v>703</v>
      </c>
      <c r="H3235" s="155" t="s">
        <v>2208</v>
      </c>
      <c r="I3235" s="158">
        <v>1</v>
      </c>
      <c r="J3235" s="155" t="s">
        <v>72</v>
      </c>
      <c r="K3235" s="158" t="s">
        <v>55</v>
      </c>
      <c r="L3235" s="190">
        <v>44562</v>
      </c>
      <c r="M3235" s="190">
        <f>EOMONTH(L3235,0)</f>
        <v>44592</v>
      </c>
      <c r="N3235" s="127">
        <v>44588</v>
      </c>
      <c r="O3235" s="127">
        <v>44620</v>
      </c>
      <c r="P3235" s="124" t="s">
        <v>7260</v>
      </c>
      <c r="Q3235" s="124" t="s">
        <v>7261</v>
      </c>
      <c r="R3235" s="155" t="s">
        <v>7259</v>
      </c>
      <c r="S3235" s="155"/>
      <c r="T3235" s="159" t="s">
        <v>75</v>
      </c>
      <c r="U3235" s="155"/>
      <c r="V3235" s="160"/>
    </row>
    <row r="3236" spans="1:22" s="175" customFormat="1" ht="66" hidden="1" customHeight="1" x14ac:dyDescent="0.25">
      <c r="A3236" s="113" t="s">
        <v>6558</v>
      </c>
      <c r="B3236" s="155" t="s">
        <v>2283</v>
      </c>
      <c r="C3236" s="155" t="s">
        <v>7090</v>
      </c>
      <c r="D3236" s="155" t="s">
        <v>7262</v>
      </c>
      <c r="E3236" s="157" t="s">
        <v>7092</v>
      </c>
      <c r="F3236" s="155" t="s">
        <v>6841</v>
      </c>
      <c r="G3236" s="158" t="s">
        <v>703</v>
      </c>
      <c r="H3236" s="155" t="s">
        <v>2206</v>
      </c>
      <c r="I3236" s="158">
        <v>1</v>
      </c>
      <c r="J3236" s="155" t="s">
        <v>72</v>
      </c>
      <c r="K3236" s="158" t="s">
        <v>55</v>
      </c>
      <c r="L3236" s="190">
        <v>44593</v>
      </c>
      <c r="M3236" s="190">
        <f t="shared" si="50"/>
        <v>44620</v>
      </c>
      <c r="N3236" s="127">
        <v>44604</v>
      </c>
      <c r="O3236" s="127">
        <v>44620</v>
      </c>
      <c r="P3236" s="124" t="s">
        <v>7263</v>
      </c>
      <c r="Q3236" s="124" t="s">
        <v>7264</v>
      </c>
      <c r="R3236" s="155" t="s">
        <v>3876</v>
      </c>
      <c r="S3236" s="155"/>
      <c r="T3236" s="159" t="s">
        <v>75</v>
      </c>
      <c r="U3236" s="155"/>
      <c r="V3236" s="160"/>
    </row>
    <row r="3237" spans="1:22" s="175" customFormat="1" ht="66" hidden="1" customHeight="1" x14ac:dyDescent="0.25">
      <c r="A3237" s="113" t="s">
        <v>6558</v>
      </c>
      <c r="B3237" s="155" t="s">
        <v>2283</v>
      </c>
      <c r="C3237" s="155" t="s">
        <v>7090</v>
      </c>
      <c r="D3237" s="155" t="s">
        <v>7262</v>
      </c>
      <c r="E3237" s="157" t="s">
        <v>7092</v>
      </c>
      <c r="F3237" s="155" t="s">
        <v>6841</v>
      </c>
      <c r="G3237" s="158" t="s">
        <v>703</v>
      </c>
      <c r="H3237" s="155" t="s">
        <v>2208</v>
      </c>
      <c r="I3237" s="158">
        <v>1</v>
      </c>
      <c r="J3237" s="155" t="s">
        <v>72</v>
      </c>
      <c r="K3237" s="158" t="s">
        <v>55</v>
      </c>
      <c r="L3237" s="190">
        <v>44593</v>
      </c>
      <c r="M3237" s="190">
        <f>EOMONTH(L3237,0)</f>
        <v>44620</v>
      </c>
      <c r="N3237" s="127">
        <v>44604</v>
      </c>
      <c r="O3237" s="127">
        <v>44620</v>
      </c>
      <c r="P3237" s="124" t="s">
        <v>232</v>
      </c>
      <c r="Q3237" s="124" t="s">
        <v>7265</v>
      </c>
      <c r="R3237" s="155" t="s">
        <v>3876</v>
      </c>
      <c r="S3237" s="155"/>
      <c r="T3237" s="159" t="s">
        <v>75</v>
      </c>
      <c r="U3237" s="155"/>
      <c r="V3237" s="160"/>
    </row>
    <row r="3238" spans="1:22" s="175" customFormat="1" ht="66" hidden="1" customHeight="1" x14ac:dyDescent="0.25">
      <c r="A3238" s="113" t="s">
        <v>6558</v>
      </c>
      <c r="B3238" s="155" t="s">
        <v>2283</v>
      </c>
      <c r="C3238" s="155" t="s">
        <v>7090</v>
      </c>
      <c r="D3238" s="155" t="s">
        <v>7266</v>
      </c>
      <c r="E3238" s="157" t="s">
        <v>7092</v>
      </c>
      <c r="F3238" s="155" t="s">
        <v>6841</v>
      </c>
      <c r="G3238" s="158" t="s">
        <v>703</v>
      </c>
      <c r="H3238" s="155" t="s">
        <v>2206</v>
      </c>
      <c r="I3238" s="158">
        <v>1</v>
      </c>
      <c r="J3238" s="155" t="s">
        <v>72</v>
      </c>
      <c r="K3238" s="158" t="s">
        <v>55</v>
      </c>
      <c r="L3238" s="190">
        <v>44621</v>
      </c>
      <c r="M3238" s="190">
        <f t="shared" si="50"/>
        <v>44651</v>
      </c>
      <c r="N3238" s="127">
        <v>44634</v>
      </c>
      <c r="O3238" s="127">
        <v>44650</v>
      </c>
      <c r="P3238" s="124" t="s">
        <v>232</v>
      </c>
      <c r="Q3238" s="124" t="s">
        <v>7267</v>
      </c>
      <c r="R3238" s="155" t="s">
        <v>7268</v>
      </c>
      <c r="S3238" s="155"/>
      <c r="T3238" s="159" t="s">
        <v>75</v>
      </c>
      <c r="U3238" s="155"/>
      <c r="V3238" s="160"/>
    </row>
    <row r="3239" spans="1:22" s="175" customFormat="1" ht="66" hidden="1" customHeight="1" x14ac:dyDescent="0.25">
      <c r="A3239" s="113" t="s">
        <v>6558</v>
      </c>
      <c r="B3239" s="155" t="s">
        <v>2283</v>
      </c>
      <c r="C3239" s="155" t="s">
        <v>7090</v>
      </c>
      <c r="D3239" s="155" t="s">
        <v>7266</v>
      </c>
      <c r="E3239" s="157" t="s">
        <v>7092</v>
      </c>
      <c r="F3239" s="155" t="s">
        <v>6841</v>
      </c>
      <c r="G3239" s="158" t="s">
        <v>703</v>
      </c>
      <c r="H3239" s="155" t="s">
        <v>2208</v>
      </c>
      <c r="I3239" s="158">
        <v>1</v>
      </c>
      <c r="J3239" s="155" t="s">
        <v>72</v>
      </c>
      <c r="K3239" s="158" t="s">
        <v>55</v>
      </c>
      <c r="L3239" s="190">
        <v>44621</v>
      </c>
      <c r="M3239" s="190">
        <f>EOMONTH(L3239,0)</f>
        <v>44651</v>
      </c>
      <c r="N3239" s="127">
        <v>44634</v>
      </c>
      <c r="O3239" s="127">
        <v>44650</v>
      </c>
      <c r="P3239" s="124" t="s">
        <v>232</v>
      </c>
      <c r="Q3239" s="124" t="s">
        <v>7267</v>
      </c>
      <c r="R3239" s="155" t="s">
        <v>7268</v>
      </c>
      <c r="S3239" s="155"/>
      <c r="T3239" s="159" t="s">
        <v>75</v>
      </c>
      <c r="U3239" s="155"/>
      <c r="V3239" s="160"/>
    </row>
    <row r="3240" spans="1:22" s="175" customFormat="1" ht="66" hidden="1" customHeight="1" x14ac:dyDescent="0.25">
      <c r="A3240" s="113" t="s">
        <v>6558</v>
      </c>
      <c r="B3240" s="155" t="s">
        <v>2283</v>
      </c>
      <c r="C3240" s="155" t="s">
        <v>7090</v>
      </c>
      <c r="D3240" s="155" t="s">
        <v>7269</v>
      </c>
      <c r="E3240" s="157" t="s">
        <v>7092</v>
      </c>
      <c r="F3240" s="155" t="s">
        <v>6841</v>
      </c>
      <c r="G3240" s="158" t="s">
        <v>703</v>
      </c>
      <c r="H3240" s="155" t="s">
        <v>2206</v>
      </c>
      <c r="I3240" s="158">
        <v>1</v>
      </c>
      <c r="J3240" s="155" t="s">
        <v>72</v>
      </c>
      <c r="K3240" s="158" t="s">
        <v>55</v>
      </c>
      <c r="L3240" s="190">
        <v>44652</v>
      </c>
      <c r="M3240" s="190">
        <f t="shared" si="50"/>
        <v>44681</v>
      </c>
      <c r="N3240" s="127">
        <v>44655</v>
      </c>
      <c r="O3240" s="127">
        <v>44679</v>
      </c>
      <c r="P3240" s="124" t="s">
        <v>7270</v>
      </c>
      <c r="Q3240" s="124" t="s">
        <v>7271</v>
      </c>
      <c r="R3240" s="155" t="s">
        <v>1828</v>
      </c>
      <c r="S3240" s="155"/>
      <c r="T3240" s="159" t="s">
        <v>75</v>
      </c>
      <c r="U3240" s="155"/>
      <c r="V3240" s="160"/>
    </row>
    <row r="3241" spans="1:22" s="175" customFormat="1" ht="66" hidden="1" customHeight="1" x14ac:dyDescent="0.25">
      <c r="A3241" s="113" t="s">
        <v>6558</v>
      </c>
      <c r="B3241" s="155" t="s">
        <v>2283</v>
      </c>
      <c r="C3241" s="155" t="s">
        <v>7090</v>
      </c>
      <c r="D3241" s="155" t="s">
        <v>7269</v>
      </c>
      <c r="E3241" s="157" t="s">
        <v>7092</v>
      </c>
      <c r="F3241" s="155" t="s">
        <v>6841</v>
      </c>
      <c r="G3241" s="158" t="s">
        <v>703</v>
      </c>
      <c r="H3241" s="155" t="s">
        <v>2208</v>
      </c>
      <c r="I3241" s="158">
        <v>1</v>
      </c>
      <c r="J3241" s="155" t="s">
        <v>72</v>
      </c>
      <c r="K3241" s="158" t="s">
        <v>55</v>
      </c>
      <c r="L3241" s="190">
        <v>44652</v>
      </c>
      <c r="M3241" s="190">
        <f>EOMONTH(L3241,0)</f>
        <v>44681</v>
      </c>
      <c r="N3241" s="127">
        <v>44655</v>
      </c>
      <c r="O3241" s="127">
        <v>44679</v>
      </c>
      <c r="P3241" s="124" t="s">
        <v>7272</v>
      </c>
      <c r="Q3241" s="124" t="s">
        <v>7271</v>
      </c>
      <c r="R3241" s="155" t="s">
        <v>1828</v>
      </c>
      <c r="S3241" s="155"/>
      <c r="T3241" s="159" t="s">
        <v>75</v>
      </c>
      <c r="U3241" s="155"/>
      <c r="V3241" s="160"/>
    </row>
    <row r="3242" spans="1:22" s="175" customFormat="1" ht="66" hidden="1" customHeight="1" x14ac:dyDescent="0.25">
      <c r="A3242" s="113" t="s">
        <v>6558</v>
      </c>
      <c r="B3242" s="155" t="s">
        <v>2283</v>
      </c>
      <c r="C3242" s="155" t="s">
        <v>7090</v>
      </c>
      <c r="D3242" s="155" t="s">
        <v>7273</v>
      </c>
      <c r="E3242" s="157" t="s">
        <v>7092</v>
      </c>
      <c r="F3242" s="155" t="s">
        <v>6841</v>
      </c>
      <c r="G3242" s="158" t="s">
        <v>703</v>
      </c>
      <c r="H3242" s="155" t="s">
        <v>2206</v>
      </c>
      <c r="I3242" s="158">
        <v>1</v>
      </c>
      <c r="J3242" s="155" t="s">
        <v>72</v>
      </c>
      <c r="K3242" s="158" t="s">
        <v>55</v>
      </c>
      <c r="L3242" s="190">
        <v>44682</v>
      </c>
      <c r="M3242" s="190">
        <f t="shared" si="50"/>
        <v>44712</v>
      </c>
      <c r="N3242" s="127">
        <v>44685</v>
      </c>
      <c r="O3242" s="127">
        <v>44712</v>
      </c>
      <c r="P3242" s="124" t="s">
        <v>7274</v>
      </c>
      <c r="Q3242" s="124" t="s">
        <v>7143</v>
      </c>
      <c r="R3242" s="155" t="s">
        <v>853</v>
      </c>
      <c r="S3242" s="155"/>
      <c r="T3242" s="159" t="s">
        <v>75</v>
      </c>
      <c r="U3242" s="155"/>
      <c r="V3242" s="160"/>
    </row>
    <row r="3243" spans="1:22" s="175" customFormat="1" ht="66" hidden="1" customHeight="1" x14ac:dyDescent="0.25">
      <c r="A3243" s="113" t="s">
        <v>6558</v>
      </c>
      <c r="B3243" s="155" t="s">
        <v>2283</v>
      </c>
      <c r="C3243" s="155" t="s">
        <v>7090</v>
      </c>
      <c r="D3243" s="155" t="s">
        <v>7273</v>
      </c>
      <c r="E3243" s="157" t="s">
        <v>7092</v>
      </c>
      <c r="F3243" s="155" t="s">
        <v>6841</v>
      </c>
      <c r="G3243" s="158" t="s">
        <v>703</v>
      </c>
      <c r="H3243" s="155" t="s">
        <v>2208</v>
      </c>
      <c r="I3243" s="158">
        <v>1</v>
      </c>
      <c r="J3243" s="155" t="s">
        <v>72</v>
      </c>
      <c r="K3243" s="158" t="s">
        <v>55</v>
      </c>
      <c r="L3243" s="190">
        <v>44682</v>
      </c>
      <c r="M3243" s="190">
        <f>EOMONTH(L3243,0)</f>
        <v>44712</v>
      </c>
      <c r="N3243" s="127">
        <v>44685</v>
      </c>
      <c r="O3243" s="127">
        <v>44705</v>
      </c>
      <c r="P3243" s="124" t="s">
        <v>7275</v>
      </c>
      <c r="Q3243" s="124" t="s">
        <v>7143</v>
      </c>
      <c r="R3243" s="155" t="s">
        <v>853</v>
      </c>
      <c r="S3243" s="155"/>
      <c r="T3243" s="159" t="s">
        <v>75</v>
      </c>
      <c r="U3243" s="155"/>
      <c r="V3243" s="160"/>
    </row>
    <row r="3244" spans="1:22" s="175" customFormat="1" ht="66" hidden="1" customHeight="1" x14ac:dyDescent="0.25">
      <c r="A3244" s="113" t="s">
        <v>6558</v>
      </c>
      <c r="B3244" s="155" t="s">
        <v>2283</v>
      </c>
      <c r="C3244" s="155" t="s">
        <v>7090</v>
      </c>
      <c r="D3244" s="155" t="s">
        <v>7276</v>
      </c>
      <c r="E3244" s="157" t="s">
        <v>7092</v>
      </c>
      <c r="F3244" s="155" t="s">
        <v>6841</v>
      </c>
      <c r="G3244" s="158" t="s">
        <v>703</v>
      </c>
      <c r="H3244" s="155" t="s">
        <v>2206</v>
      </c>
      <c r="I3244" s="158">
        <v>1</v>
      </c>
      <c r="J3244" s="155" t="s">
        <v>72</v>
      </c>
      <c r="K3244" s="158" t="s">
        <v>55</v>
      </c>
      <c r="L3244" s="190">
        <v>44713</v>
      </c>
      <c r="M3244" s="190">
        <f t="shared" si="50"/>
        <v>44742</v>
      </c>
      <c r="N3244" s="127">
        <v>44713</v>
      </c>
      <c r="O3244" s="127">
        <v>44742</v>
      </c>
      <c r="P3244" s="124" t="s">
        <v>7277</v>
      </c>
      <c r="Q3244" s="124" t="s">
        <v>7143</v>
      </c>
      <c r="R3244" s="155" t="s">
        <v>3990</v>
      </c>
      <c r="S3244" s="155"/>
      <c r="T3244" s="159" t="s">
        <v>75</v>
      </c>
      <c r="U3244" s="155"/>
      <c r="V3244" s="160"/>
    </row>
    <row r="3245" spans="1:22" s="175" customFormat="1" ht="66" hidden="1" customHeight="1" x14ac:dyDescent="0.25">
      <c r="A3245" s="113" t="s">
        <v>6558</v>
      </c>
      <c r="B3245" s="155" t="s">
        <v>2283</v>
      </c>
      <c r="C3245" s="155" t="s">
        <v>7090</v>
      </c>
      <c r="D3245" s="155" t="s">
        <v>7276</v>
      </c>
      <c r="E3245" s="157" t="s">
        <v>7092</v>
      </c>
      <c r="F3245" s="155" t="s">
        <v>6841</v>
      </c>
      <c r="G3245" s="158" t="s">
        <v>703</v>
      </c>
      <c r="H3245" s="155" t="s">
        <v>2208</v>
      </c>
      <c r="I3245" s="158">
        <v>1</v>
      </c>
      <c r="J3245" s="155" t="s">
        <v>72</v>
      </c>
      <c r="K3245" s="158" t="s">
        <v>55</v>
      </c>
      <c r="L3245" s="190">
        <v>44713</v>
      </c>
      <c r="M3245" s="190">
        <f>EOMONTH(L3245,0)</f>
        <v>44742</v>
      </c>
      <c r="N3245" s="127">
        <v>44713</v>
      </c>
      <c r="O3245" s="127">
        <v>44742</v>
      </c>
      <c r="P3245" s="124" t="s">
        <v>7277</v>
      </c>
      <c r="Q3245" s="124" t="s">
        <v>7143</v>
      </c>
      <c r="R3245" s="155" t="s">
        <v>3990</v>
      </c>
      <c r="S3245" s="155"/>
      <c r="T3245" s="159" t="s">
        <v>75</v>
      </c>
      <c r="U3245" s="155"/>
      <c r="V3245" s="160"/>
    </row>
    <row r="3246" spans="1:22" s="175" customFormat="1" ht="66" hidden="1" customHeight="1" x14ac:dyDescent="0.25">
      <c r="A3246" s="113" t="s">
        <v>6558</v>
      </c>
      <c r="B3246" s="155" t="s">
        <v>2283</v>
      </c>
      <c r="C3246" s="155" t="s">
        <v>7090</v>
      </c>
      <c r="D3246" s="155" t="s">
        <v>7278</v>
      </c>
      <c r="E3246" s="157" t="s">
        <v>7092</v>
      </c>
      <c r="F3246" s="155" t="s">
        <v>6841</v>
      </c>
      <c r="G3246" s="158" t="s">
        <v>703</v>
      </c>
      <c r="H3246" s="155" t="s">
        <v>2206</v>
      </c>
      <c r="I3246" s="158">
        <v>1</v>
      </c>
      <c r="J3246" s="155" t="s">
        <v>72</v>
      </c>
      <c r="K3246" s="158" t="s">
        <v>55</v>
      </c>
      <c r="L3246" s="190">
        <v>44743</v>
      </c>
      <c r="M3246" s="190">
        <f t="shared" si="50"/>
        <v>44773</v>
      </c>
      <c r="N3246" s="127">
        <v>44746</v>
      </c>
      <c r="O3246" s="127">
        <v>44781</v>
      </c>
      <c r="P3246" s="124" t="s">
        <v>7279</v>
      </c>
      <c r="Q3246" s="124" t="s">
        <v>7143</v>
      </c>
      <c r="R3246" s="155" t="s">
        <v>853</v>
      </c>
      <c r="S3246" s="155"/>
      <c r="T3246" s="159" t="s">
        <v>75</v>
      </c>
      <c r="U3246" s="155"/>
      <c r="V3246" s="160"/>
    </row>
    <row r="3247" spans="1:22" s="175" customFormat="1" ht="66" hidden="1" customHeight="1" x14ac:dyDescent="0.25">
      <c r="A3247" s="113" t="s">
        <v>6558</v>
      </c>
      <c r="B3247" s="155" t="s">
        <v>2283</v>
      </c>
      <c r="C3247" s="155" t="s">
        <v>7090</v>
      </c>
      <c r="D3247" s="155" t="s">
        <v>7278</v>
      </c>
      <c r="E3247" s="157" t="s">
        <v>7092</v>
      </c>
      <c r="F3247" s="155" t="s">
        <v>6841</v>
      </c>
      <c r="G3247" s="158" t="s">
        <v>703</v>
      </c>
      <c r="H3247" s="155" t="s">
        <v>2208</v>
      </c>
      <c r="I3247" s="158">
        <v>1</v>
      </c>
      <c r="J3247" s="155" t="s">
        <v>72</v>
      </c>
      <c r="K3247" s="158" t="s">
        <v>55</v>
      </c>
      <c r="L3247" s="190">
        <v>44743</v>
      </c>
      <c r="M3247" s="190">
        <f>EOMONTH(L3247,0)</f>
        <v>44773</v>
      </c>
      <c r="N3247" s="127">
        <v>44746</v>
      </c>
      <c r="O3247" s="127">
        <v>44781</v>
      </c>
      <c r="P3247" s="124" t="s">
        <v>7280</v>
      </c>
      <c r="Q3247" s="124" t="s">
        <v>7143</v>
      </c>
      <c r="R3247" s="155" t="s">
        <v>853</v>
      </c>
      <c r="S3247" s="155"/>
      <c r="T3247" s="159" t="s">
        <v>75</v>
      </c>
      <c r="U3247" s="155"/>
      <c r="V3247" s="160"/>
    </row>
    <row r="3248" spans="1:22" s="175" customFormat="1" ht="66" hidden="1" customHeight="1" x14ac:dyDescent="0.25">
      <c r="A3248" s="113" t="s">
        <v>6558</v>
      </c>
      <c r="B3248" s="155" t="s">
        <v>2283</v>
      </c>
      <c r="C3248" s="155" t="s">
        <v>7090</v>
      </c>
      <c r="D3248" s="155" t="s">
        <v>7281</v>
      </c>
      <c r="E3248" s="157" t="s">
        <v>7092</v>
      </c>
      <c r="F3248" s="155" t="s">
        <v>6841</v>
      </c>
      <c r="G3248" s="158" t="s">
        <v>703</v>
      </c>
      <c r="H3248" s="155" t="s">
        <v>2206</v>
      </c>
      <c r="I3248" s="158">
        <v>1</v>
      </c>
      <c r="J3248" s="155" t="s">
        <v>72</v>
      </c>
      <c r="K3248" s="158" t="s">
        <v>55</v>
      </c>
      <c r="L3248" s="190">
        <v>44774</v>
      </c>
      <c r="M3248" s="190">
        <f t="shared" si="50"/>
        <v>44804</v>
      </c>
      <c r="N3248" s="127">
        <v>44774</v>
      </c>
      <c r="O3248" s="127">
        <v>44818</v>
      </c>
      <c r="P3248" s="124" t="s">
        <v>7280</v>
      </c>
      <c r="Q3248" s="124" t="s">
        <v>7143</v>
      </c>
      <c r="R3248" s="155" t="s">
        <v>853</v>
      </c>
      <c r="S3248" s="155"/>
      <c r="T3248" s="159" t="s">
        <v>75</v>
      </c>
      <c r="U3248" s="155"/>
      <c r="V3248" s="160"/>
    </row>
    <row r="3249" spans="1:22" s="175" customFormat="1" ht="66" hidden="1" customHeight="1" x14ac:dyDescent="0.25">
      <c r="A3249" s="113" t="s">
        <v>6558</v>
      </c>
      <c r="B3249" s="155" t="s">
        <v>2283</v>
      </c>
      <c r="C3249" s="155" t="s">
        <v>7090</v>
      </c>
      <c r="D3249" s="155" t="s">
        <v>7281</v>
      </c>
      <c r="E3249" s="157" t="s">
        <v>7092</v>
      </c>
      <c r="F3249" s="155" t="s">
        <v>6841</v>
      </c>
      <c r="G3249" s="158" t="s">
        <v>703</v>
      </c>
      <c r="H3249" s="155" t="s">
        <v>2208</v>
      </c>
      <c r="I3249" s="158">
        <v>1</v>
      </c>
      <c r="J3249" s="155" t="s">
        <v>72</v>
      </c>
      <c r="K3249" s="158" t="s">
        <v>55</v>
      </c>
      <c r="L3249" s="190">
        <v>44774</v>
      </c>
      <c r="M3249" s="190">
        <f>EOMONTH(L3249,0)</f>
        <v>44804</v>
      </c>
      <c r="N3249" s="127">
        <v>44774</v>
      </c>
      <c r="O3249" s="127">
        <v>44818</v>
      </c>
      <c r="P3249" s="124" t="s">
        <v>7282</v>
      </c>
      <c r="Q3249" s="124" t="s">
        <v>7143</v>
      </c>
      <c r="R3249" s="155" t="s">
        <v>853</v>
      </c>
      <c r="S3249" s="155"/>
      <c r="T3249" s="159" t="s">
        <v>75</v>
      </c>
      <c r="U3249" s="155"/>
      <c r="V3249" s="160"/>
    </row>
    <row r="3250" spans="1:22" s="175" customFormat="1" ht="66" hidden="1" customHeight="1" x14ac:dyDescent="0.25">
      <c r="A3250" s="113" t="s">
        <v>6558</v>
      </c>
      <c r="B3250" s="155" t="s">
        <v>2283</v>
      </c>
      <c r="C3250" s="155" t="s">
        <v>7090</v>
      </c>
      <c r="D3250" s="155" t="s">
        <v>7283</v>
      </c>
      <c r="E3250" s="157" t="s">
        <v>7092</v>
      </c>
      <c r="F3250" s="155" t="s">
        <v>6841</v>
      </c>
      <c r="G3250" s="158" t="s">
        <v>703</v>
      </c>
      <c r="H3250" s="155" t="s">
        <v>2206</v>
      </c>
      <c r="I3250" s="158">
        <v>1</v>
      </c>
      <c r="J3250" s="155" t="s">
        <v>72</v>
      </c>
      <c r="K3250" s="158" t="s">
        <v>55</v>
      </c>
      <c r="L3250" s="190">
        <v>44805</v>
      </c>
      <c r="M3250" s="190">
        <f t="shared" si="50"/>
        <v>44834</v>
      </c>
      <c r="N3250" s="127">
        <v>44814</v>
      </c>
      <c r="O3250" s="127">
        <v>44865</v>
      </c>
      <c r="P3250" s="124" t="s">
        <v>7280</v>
      </c>
      <c r="Q3250" s="124" t="s">
        <v>7143</v>
      </c>
      <c r="R3250" s="155" t="s">
        <v>222</v>
      </c>
      <c r="S3250" s="155"/>
      <c r="T3250" s="159" t="s">
        <v>75</v>
      </c>
      <c r="U3250" s="155"/>
      <c r="V3250" s="160"/>
    </row>
    <row r="3251" spans="1:22" s="175" customFormat="1" ht="66" hidden="1" customHeight="1" x14ac:dyDescent="0.25">
      <c r="A3251" s="113" t="s">
        <v>6558</v>
      </c>
      <c r="B3251" s="155" t="s">
        <v>2283</v>
      </c>
      <c r="C3251" s="155" t="s">
        <v>7090</v>
      </c>
      <c r="D3251" s="155" t="s">
        <v>7283</v>
      </c>
      <c r="E3251" s="157" t="s">
        <v>7092</v>
      </c>
      <c r="F3251" s="155" t="s">
        <v>6841</v>
      </c>
      <c r="G3251" s="158" t="s">
        <v>703</v>
      </c>
      <c r="H3251" s="155" t="s">
        <v>2208</v>
      </c>
      <c r="I3251" s="158">
        <v>1</v>
      </c>
      <c r="J3251" s="155" t="s">
        <v>72</v>
      </c>
      <c r="K3251" s="158" t="s">
        <v>55</v>
      </c>
      <c r="L3251" s="190">
        <v>44805</v>
      </c>
      <c r="M3251" s="190">
        <f>EOMONTH(L3251,0)</f>
        <v>44834</v>
      </c>
      <c r="N3251" s="127">
        <v>44814</v>
      </c>
      <c r="O3251" s="127">
        <v>44865</v>
      </c>
      <c r="P3251" s="124" t="s">
        <v>7284</v>
      </c>
      <c r="Q3251" s="124" t="s">
        <v>7285</v>
      </c>
      <c r="R3251" s="155" t="s">
        <v>222</v>
      </c>
      <c r="S3251" s="155"/>
      <c r="T3251" s="159" t="s">
        <v>75</v>
      </c>
      <c r="U3251" s="155"/>
      <c r="V3251" s="160"/>
    </row>
    <row r="3252" spans="1:22" ht="66" hidden="1" customHeight="1" x14ac:dyDescent="0.25">
      <c r="A3252" s="89" t="s">
        <v>6558</v>
      </c>
      <c r="B3252" s="90" t="s">
        <v>2283</v>
      </c>
      <c r="C3252" s="90" t="s">
        <v>7090</v>
      </c>
      <c r="D3252" s="90" t="s">
        <v>7286</v>
      </c>
      <c r="E3252" s="92" t="s">
        <v>7092</v>
      </c>
      <c r="F3252" s="90" t="s">
        <v>6841</v>
      </c>
      <c r="G3252" s="93" t="s">
        <v>703</v>
      </c>
      <c r="H3252" s="90" t="s">
        <v>2206</v>
      </c>
      <c r="I3252" s="93">
        <v>1</v>
      </c>
      <c r="J3252" s="90" t="s">
        <v>72</v>
      </c>
      <c r="K3252" s="93" t="s">
        <v>55</v>
      </c>
      <c r="L3252" s="114">
        <v>44835</v>
      </c>
      <c r="M3252" s="114">
        <f t="shared" si="50"/>
        <v>44865</v>
      </c>
      <c r="N3252" s="94">
        <v>44854</v>
      </c>
      <c r="O3252" s="94">
        <v>44881</v>
      </c>
      <c r="P3252" s="96" t="s">
        <v>7287</v>
      </c>
      <c r="Q3252" s="124" t="s">
        <v>7288</v>
      </c>
      <c r="R3252" s="90" t="s">
        <v>7289</v>
      </c>
      <c r="S3252" s="90"/>
      <c r="T3252" s="95" t="s">
        <v>75</v>
      </c>
      <c r="U3252" s="90"/>
    </row>
    <row r="3253" spans="1:22" ht="66" hidden="1" customHeight="1" x14ac:dyDescent="0.25">
      <c r="A3253" s="89" t="s">
        <v>6558</v>
      </c>
      <c r="B3253" s="90" t="s">
        <v>2283</v>
      </c>
      <c r="C3253" s="90" t="s">
        <v>7090</v>
      </c>
      <c r="D3253" s="90" t="s">
        <v>7286</v>
      </c>
      <c r="E3253" s="92" t="s">
        <v>7092</v>
      </c>
      <c r="F3253" s="90" t="s">
        <v>6841</v>
      </c>
      <c r="G3253" s="93" t="s">
        <v>703</v>
      </c>
      <c r="H3253" s="90" t="s">
        <v>2208</v>
      </c>
      <c r="I3253" s="93">
        <v>1</v>
      </c>
      <c r="J3253" s="90" t="s">
        <v>72</v>
      </c>
      <c r="K3253" s="93" t="s">
        <v>55</v>
      </c>
      <c r="L3253" s="114">
        <v>44835</v>
      </c>
      <c r="M3253" s="114">
        <f>EOMONTH(L3253,0)</f>
        <v>44865</v>
      </c>
      <c r="N3253" s="94">
        <v>44854</v>
      </c>
      <c r="O3253" s="94">
        <v>44881</v>
      </c>
      <c r="P3253" s="96" t="s">
        <v>7290</v>
      </c>
      <c r="Q3253" s="124" t="s">
        <v>7288</v>
      </c>
      <c r="R3253" s="90" t="s">
        <v>7289</v>
      </c>
      <c r="S3253" s="90"/>
      <c r="T3253" s="95" t="s">
        <v>75</v>
      </c>
      <c r="U3253" s="90"/>
    </row>
    <row r="3254" spans="1:22" s="175" customFormat="1" ht="66" hidden="1" customHeight="1" x14ac:dyDescent="0.25">
      <c r="A3254" s="113" t="s">
        <v>6558</v>
      </c>
      <c r="B3254" s="155" t="s">
        <v>2283</v>
      </c>
      <c r="C3254" s="155" t="s">
        <v>7090</v>
      </c>
      <c r="D3254" s="155" t="s">
        <v>7291</v>
      </c>
      <c r="E3254" s="157" t="s">
        <v>7092</v>
      </c>
      <c r="F3254" s="155" t="s">
        <v>6841</v>
      </c>
      <c r="G3254" s="158" t="s">
        <v>703</v>
      </c>
      <c r="H3254" s="155" t="s">
        <v>2206</v>
      </c>
      <c r="I3254" s="158">
        <v>1</v>
      </c>
      <c r="J3254" s="155" t="s">
        <v>72</v>
      </c>
      <c r="K3254" s="158" t="s">
        <v>55</v>
      </c>
      <c r="L3254" s="190">
        <v>44866</v>
      </c>
      <c r="M3254" s="190">
        <f t="shared" si="50"/>
        <v>44895</v>
      </c>
      <c r="N3254" s="127">
        <v>44880</v>
      </c>
      <c r="O3254" s="127">
        <v>44893</v>
      </c>
      <c r="P3254" s="124" t="s">
        <v>7292</v>
      </c>
      <c r="Q3254" s="124" t="s">
        <v>7293</v>
      </c>
      <c r="R3254" s="90" t="s">
        <v>3990</v>
      </c>
      <c r="S3254" s="155"/>
      <c r="T3254" s="159" t="s">
        <v>75</v>
      </c>
      <c r="U3254" s="155"/>
      <c r="V3254" s="160"/>
    </row>
    <row r="3255" spans="1:22" s="175" customFormat="1" ht="66" hidden="1" customHeight="1" x14ac:dyDescent="0.25">
      <c r="A3255" s="113" t="s">
        <v>6558</v>
      </c>
      <c r="B3255" s="155" t="s">
        <v>2283</v>
      </c>
      <c r="C3255" s="155" t="s">
        <v>7090</v>
      </c>
      <c r="D3255" s="155" t="s">
        <v>7291</v>
      </c>
      <c r="E3255" s="157" t="s">
        <v>7092</v>
      </c>
      <c r="F3255" s="155" t="s">
        <v>6841</v>
      </c>
      <c r="G3255" s="158" t="s">
        <v>703</v>
      </c>
      <c r="H3255" s="155" t="s">
        <v>2208</v>
      </c>
      <c r="I3255" s="158">
        <v>1</v>
      </c>
      <c r="J3255" s="155" t="s">
        <v>72</v>
      </c>
      <c r="K3255" s="158" t="s">
        <v>55</v>
      </c>
      <c r="L3255" s="190">
        <v>44866</v>
      </c>
      <c r="M3255" s="190">
        <f>EOMONTH(L3255,0)</f>
        <v>44895</v>
      </c>
      <c r="N3255" s="127">
        <v>44880</v>
      </c>
      <c r="O3255" s="127">
        <v>44893</v>
      </c>
      <c r="P3255" s="124" t="s">
        <v>7294</v>
      </c>
      <c r="Q3255" s="124" t="s">
        <v>7295</v>
      </c>
      <c r="R3255" s="90" t="s">
        <v>3990</v>
      </c>
      <c r="S3255" s="155"/>
      <c r="T3255" s="159" t="s">
        <v>75</v>
      </c>
      <c r="U3255" s="155"/>
      <c r="V3255" s="160"/>
    </row>
    <row r="3256" spans="1:22" s="175" customFormat="1" ht="66" hidden="1" customHeight="1" x14ac:dyDescent="0.25">
      <c r="A3256" s="113" t="s">
        <v>6558</v>
      </c>
      <c r="B3256" s="155" t="s">
        <v>2283</v>
      </c>
      <c r="C3256" s="155" t="s">
        <v>7090</v>
      </c>
      <c r="D3256" s="155" t="s">
        <v>7296</v>
      </c>
      <c r="E3256" s="157" t="s">
        <v>7092</v>
      </c>
      <c r="F3256" s="155" t="s">
        <v>6841</v>
      </c>
      <c r="G3256" s="158" t="s">
        <v>168</v>
      </c>
      <c r="H3256" s="155" t="s">
        <v>2206</v>
      </c>
      <c r="I3256" s="158">
        <v>1</v>
      </c>
      <c r="J3256" s="155" t="s">
        <v>72</v>
      </c>
      <c r="K3256" s="158" t="s">
        <v>55</v>
      </c>
      <c r="L3256" s="190">
        <v>44896</v>
      </c>
      <c r="M3256" s="190">
        <f t="shared" si="50"/>
        <v>44926</v>
      </c>
      <c r="N3256" s="127">
        <v>44897</v>
      </c>
      <c r="O3256" s="127">
        <v>44907</v>
      </c>
      <c r="P3256" s="124" t="s">
        <v>7297</v>
      </c>
      <c r="Q3256" s="124" t="s">
        <v>7298</v>
      </c>
      <c r="R3256" s="155" t="s">
        <v>7299</v>
      </c>
      <c r="S3256" s="155"/>
      <c r="T3256" s="159" t="s">
        <v>75</v>
      </c>
      <c r="U3256" s="155"/>
      <c r="V3256" s="160"/>
    </row>
    <row r="3257" spans="1:22" s="175" customFormat="1" ht="66" hidden="1" customHeight="1" x14ac:dyDescent="0.25">
      <c r="A3257" s="113" t="s">
        <v>6558</v>
      </c>
      <c r="B3257" s="155" t="s">
        <v>2283</v>
      </c>
      <c r="C3257" s="155" t="s">
        <v>7090</v>
      </c>
      <c r="D3257" s="155" t="s">
        <v>7296</v>
      </c>
      <c r="E3257" s="157" t="s">
        <v>7092</v>
      </c>
      <c r="F3257" s="155" t="s">
        <v>6841</v>
      </c>
      <c r="G3257" s="158" t="s">
        <v>168</v>
      </c>
      <c r="H3257" s="155" t="s">
        <v>2208</v>
      </c>
      <c r="I3257" s="158">
        <v>1</v>
      </c>
      <c r="J3257" s="155" t="s">
        <v>72</v>
      </c>
      <c r="K3257" s="158" t="s">
        <v>55</v>
      </c>
      <c r="L3257" s="190">
        <v>44896</v>
      </c>
      <c r="M3257" s="190">
        <f>EOMONTH(L3257,0)</f>
        <v>44926</v>
      </c>
      <c r="N3257" s="127">
        <v>44897</v>
      </c>
      <c r="O3257" s="127">
        <v>44907</v>
      </c>
      <c r="P3257" s="124" t="s">
        <v>7297</v>
      </c>
      <c r="Q3257" s="124" t="s">
        <v>7298</v>
      </c>
      <c r="R3257" s="155" t="s">
        <v>7299</v>
      </c>
      <c r="S3257" s="155"/>
      <c r="T3257" s="159" t="s">
        <v>75</v>
      </c>
      <c r="U3257" s="155"/>
      <c r="V3257" s="160"/>
    </row>
    <row r="3258" spans="1:22" s="175" customFormat="1" ht="66" customHeight="1" x14ac:dyDescent="0.25">
      <c r="A3258" s="113" t="s">
        <v>6558</v>
      </c>
      <c r="B3258" s="155" t="s">
        <v>2283</v>
      </c>
      <c r="C3258" s="155" t="s">
        <v>7090</v>
      </c>
      <c r="D3258" s="155" t="s">
        <v>7300</v>
      </c>
      <c r="E3258" s="157" t="s">
        <v>7092</v>
      </c>
      <c r="F3258" s="155" t="s">
        <v>6841</v>
      </c>
      <c r="G3258" s="158" t="s">
        <v>703</v>
      </c>
      <c r="H3258" s="155" t="s">
        <v>2206</v>
      </c>
      <c r="I3258" s="158">
        <v>1</v>
      </c>
      <c r="J3258" s="155" t="s">
        <v>72</v>
      </c>
      <c r="K3258" s="158" t="s">
        <v>55</v>
      </c>
      <c r="L3258" s="190">
        <v>44927</v>
      </c>
      <c r="M3258" s="190">
        <f t="shared" si="50"/>
        <v>44957</v>
      </c>
      <c r="N3258" s="127">
        <v>44935</v>
      </c>
      <c r="O3258" s="127">
        <v>44957</v>
      </c>
      <c r="P3258" s="124" t="s">
        <v>7301</v>
      </c>
      <c r="Q3258" s="124" t="s">
        <v>7302</v>
      </c>
      <c r="R3258" s="155" t="s">
        <v>7303</v>
      </c>
      <c r="S3258" s="155"/>
      <c r="T3258" s="159" t="s">
        <v>75</v>
      </c>
      <c r="U3258" s="155"/>
      <c r="V3258" s="160"/>
    </row>
    <row r="3259" spans="1:22" s="175" customFormat="1" ht="66" hidden="1" customHeight="1" x14ac:dyDescent="0.25">
      <c r="A3259" s="113" t="s">
        <v>6558</v>
      </c>
      <c r="B3259" s="155" t="s">
        <v>2283</v>
      </c>
      <c r="C3259" s="155" t="s">
        <v>7090</v>
      </c>
      <c r="D3259" s="155" t="s">
        <v>7304</v>
      </c>
      <c r="E3259" s="157" t="s">
        <v>7092</v>
      </c>
      <c r="F3259" s="155" t="s">
        <v>6841</v>
      </c>
      <c r="G3259" s="158" t="s">
        <v>703</v>
      </c>
      <c r="H3259" s="155" t="s">
        <v>2206</v>
      </c>
      <c r="I3259" s="158">
        <v>1</v>
      </c>
      <c r="J3259" s="155" t="s">
        <v>72</v>
      </c>
      <c r="K3259" s="158" t="s">
        <v>55</v>
      </c>
      <c r="L3259" s="190">
        <v>44958</v>
      </c>
      <c r="M3259" s="190">
        <f t="shared" si="50"/>
        <v>44985</v>
      </c>
      <c r="N3259" s="127"/>
      <c r="O3259" s="127"/>
      <c r="P3259" s="124"/>
      <c r="Q3259" s="157"/>
      <c r="R3259" s="155"/>
      <c r="S3259" s="155"/>
      <c r="T3259" s="159"/>
      <c r="U3259" s="155"/>
      <c r="V3259" s="160"/>
    </row>
    <row r="3260" spans="1:22" s="175" customFormat="1" ht="66" hidden="1" customHeight="1" x14ac:dyDescent="0.25">
      <c r="A3260" s="113" t="s">
        <v>6558</v>
      </c>
      <c r="B3260" s="155" t="s">
        <v>2283</v>
      </c>
      <c r="C3260" s="155" t="s">
        <v>7090</v>
      </c>
      <c r="D3260" s="155" t="s">
        <v>7304</v>
      </c>
      <c r="E3260" s="157" t="s">
        <v>7092</v>
      </c>
      <c r="F3260" s="155" t="s">
        <v>6841</v>
      </c>
      <c r="G3260" s="158" t="s">
        <v>703</v>
      </c>
      <c r="H3260" s="155" t="s">
        <v>2208</v>
      </c>
      <c r="I3260" s="158">
        <v>1</v>
      </c>
      <c r="J3260" s="155" t="s">
        <v>72</v>
      </c>
      <c r="K3260" s="158" t="s">
        <v>55</v>
      </c>
      <c r="L3260" s="190">
        <v>44958</v>
      </c>
      <c r="M3260" s="190">
        <f>EOMONTH(L3260,0)</f>
        <v>44985</v>
      </c>
      <c r="N3260" s="127"/>
      <c r="O3260" s="127"/>
      <c r="P3260" s="124"/>
      <c r="Q3260" s="157"/>
      <c r="R3260" s="155"/>
      <c r="S3260" s="155"/>
      <c r="T3260" s="159"/>
      <c r="U3260" s="155"/>
      <c r="V3260" s="160"/>
    </row>
    <row r="3261" spans="1:22" s="175" customFormat="1" ht="66" hidden="1" customHeight="1" x14ac:dyDescent="0.25">
      <c r="A3261" s="113" t="s">
        <v>6558</v>
      </c>
      <c r="B3261" s="155" t="s">
        <v>2283</v>
      </c>
      <c r="C3261" s="155" t="s">
        <v>7090</v>
      </c>
      <c r="D3261" s="155" t="s">
        <v>7306</v>
      </c>
      <c r="E3261" s="157" t="s">
        <v>7092</v>
      </c>
      <c r="F3261" s="155" t="s">
        <v>6841</v>
      </c>
      <c r="G3261" s="158" t="s">
        <v>703</v>
      </c>
      <c r="H3261" s="155" t="s">
        <v>2206</v>
      </c>
      <c r="I3261" s="158">
        <v>1</v>
      </c>
      <c r="J3261" s="155" t="s">
        <v>72</v>
      </c>
      <c r="K3261" s="158" t="s">
        <v>55</v>
      </c>
      <c r="L3261" s="190">
        <v>44986</v>
      </c>
      <c r="M3261" s="190">
        <f t="shared" si="50"/>
        <v>45016</v>
      </c>
      <c r="N3261" s="127"/>
      <c r="O3261" s="127"/>
      <c r="P3261" s="124"/>
      <c r="Q3261" s="157"/>
      <c r="R3261" s="155"/>
      <c r="S3261" s="155"/>
      <c r="T3261" s="159"/>
      <c r="U3261" s="155"/>
      <c r="V3261" s="160"/>
    </row>
    <row r="3262" spans="1:22" s="175" customFormat="1" ht="66" hidden="1" customHeight="1" x14ac:dyDescent="0.25">
      <c r="A3262" s="113" t="s">
        <v>6558</v>
      </c>
      <c r="B3262" s="155" t="s">
        <v>2283</v>
      </c>
      <c r="C3262" s="155" t="s">
        <v>7090</v>
      </c>
      <c r="D3262" s="155" t="s">
        <v>7306</v>
      </c>
      <c r="E3262" s="157" t="s">
        <v>7092</v>
      </c>
      <c r="F3262" s="155" t="s">
        <v>6841</v>
      </c>
      <c r="G3262" s="158" t="s">
        <v>703</v>
      </c>
      <c r="H3262" s="155" t="s">
        <v>2208</v>
      </c>
      <c r="I3262" s="158">
        <v>1</v>
      </c>
      <c r="J3262" s="155" t="s">
        <v>72</v>
      </c>
      <c r="K3262" s="158" t="s">
        <v>55</v>
      </c>
      <c r="L3262" s="190">
        <v>44986</v>
      </c>
      <c r="M3262" s="190">
        <f>EOMONTH(L3262,0)</f>
        <v>45016</v>
      </c>
      <c r="N3262" s="127"/>
      <c r="O3262" s="127"/>
      <c r="P3262" s="124"/>
      <c r="Q3262" s="157"/>
      <c r="R3262" s="155"/>
      <c r="S3262" s="155"/>
      <c r="T3262" s="159"/>
      <c r="U3262" s="155"/>
      <c r="V3262" s="160"/>
    </row>
    <row r="3263" spans="1:22" s="175" customFormat="1" ht="66" hidden="1" customHeight="1" x14ac:dyDescent="0.25">
      <c r="A3263" s="113" t="s">
        <v>6558</v>
      </c>
      <c r="B3263" s="155" t="s">
        <v>2283</v>
      </c>
      <c r="C3263" s="155" t="s">
        <v>7090</v>
      </c>
      <c r="D3263" s="155" t="s">
        <v>7307</v>
      </c>
      <c r="E3263" s="157" t="s">
        <v>7092</v>
      </c>
      <c r="F3263" s="155" t="s">
        <v>6841</v>
      </c>
      <c r="G3263" s="158" t="s">
        <v>703</v>
      </c>
      <c r="H3263" s="155" t="s">
        <v>2206</v>
      </c>
      <c r="I3263" s="158">
        <v>1</v>
      </c>
      <c r="J3263" s="155" t="s">
        <v>72</v>
      </c>
      <c r="K3263" s="158" t="s">
        <v>55</v>
      </c>
      <c r="L3263" s="190">
        <v>45017</v>
      </c>
      <c r="M3263" s="190">
        <f t="shared" si="50"/>
        <v>45046</v>
      </c>
      <c r="N3263" s="127"/>
      <c r="O3263" s="127"/>
      <c r="P3263" s="124"/>
      <c r="Q3263" s="157"/>
      <c r="R3263" s="155"/>
      <c r="S3263" s="155"/>
      <c r="T3263" s="159"/>
      <c r="U3263" s="155"/>
      <c r="V3263" s="160"/>
    </row>
    <row r="3264" spans="1:22" s="175" customFormat="1" ht="66" hidden="1" customHeight="1" x14ac:dyDescent="0.25">
      <c r="A3264" s="113" t="s">
        <v>6558</v>
      </c>
      <c r="B3264" s="155" t="s">
        <v>2283</v>
      </c>
      <c r="C3264" s="155" t="s">
        <v>7090</v>
      </c>
      <c r="D3264" s="155" t="s">
        <v>7307</v>
      </c>
      <c r="E3264" s="157" t="s">
        <v>7092</v>
      </c>
      <c r="F3264" s="155" t="s">
        <v>6841</v>
      </c>
      <c r="G3264" s="158" t="s">
        <v>703</v>
      </c>
      <c r="H3264" s="155" t="s">
        <v>2208</v>
      </c>
      <c r="I3264" s="158">
        <v>1</v>
      </c>
      <c r="J3264" s="155" t="s">
        <v>72</v>
      </c>
      <c r="K3264" s="158" t="s">
        <v>55</v>
      </c>
      <c r="L3264" s="190">
        <v>45017</v>
      </c>
      <c r="M3264" s="190">
        <f>EOMONTH(L3264,0)</f>
        <v>45046</v>
      </c>
      <c r="N3264" s="127"/>
      <c r="O3264" s="127"/>
      <c r="P3264" s="124"/>
      <c r="Q3264" s="157"/>
      <c r="R3264" s="155"/>
      <c r="S3264" s="155"/>
      <c r="T3264" s="159"/>
      <c r="U3264" s="155"/>
      <c r="V3264" s="160"/>
    </row>
    <row r="3265" spans="1:22" s="175" customFormat="1" ht="66" hidden="1" customHeight="1" x14ac:dyDescent="0.25">
      <c r="A3265" s="113" t="s">
        <v>6558</v>
      </c>
      <c r="B3265" s="155" t="s">
        <v>2283</v>
      </c>
      <c r="C3265" s="155" t="s">
        <v>7090</v>
      </c>
      <c r="D3265" s="155" t="s">
        <v>7308</v>
      </c>
      <c r="E3265" s="157" t="s">
        <v>7092</v>
      </c>
      <c r="F3265" s="155" t="s">
        <v>6841</v>
      </c>
      <c r="G3265" s="158" t="s">
        <v>703</v>
      </c>
      <c r="H3265" s="155" t="s">
        <v>2206</v>
      </c>
      <c r="I3265" s="158">
        <v>1</v>
      </c>
      <c r="J3265" s="155" t="s">
        <v>72</v>
      </c>
      <c r="K3265" s="158" t="s">
        <v>55</v>
      </c>
      <c r="L3265" s="190">
        <v>45047</v>
      </c>
      <c r="M3265" s="190">
        <f t="shared" si="50"/>
        <v>45077</v>
      </c>
      <c r="N3265" s="127"/>
      <c r="O3265" s="127"/>
      <c r="P3265" s="124"/>
      <c r="Q3265" s="157"/>
      <c r="R3265" s="155"/>
      <c r="S3265" s="155"/>
      <c r="T3265" s="159"/>
      <c r="U3265" s="155"/>
      <c r="V3265" s="160"/>
    </row>
    <row r="3266" spans="1:22" s="175" customFormat="1" ht="66" hidden="1" customHeight="1" x14ac:dyDescent="0.25">
      <c r="A3266" s="113" t="s">
        <v>6558</v>
      </c>
      <c r="B3266" s="155" t="s">
        <v>2283</v>
      </c>
      <c r="C3266" s="155" t="s">
        <v>7090</v>
      </c>
      <c r="D3266" s="155" t="s">
        <v>7308</v>
      </c>
      <c r="E3266" s="157" t="s">
        <v>7092</v>
      </c>
      <c r="F3266" s="155" t="s">
        <v>6841</v>
      </c>
      <c r="G3266" s="158" t="s">
        <v>703</v>
      </c>
      <c r="H3266" s="155" t="s">
        <v>2208</v>
      </c>
      <c r="I3266" s="158">
        <v>1</v>
      </c>
      <c r="J3266" s="155" t="s">
        <v>72</v>
      </c>
      <c r="K3266" s="158" t="s">
        <v>55</v>
      </c>
      <c r="L3266" s="190">
        <v>45047</v>
      </c>
      <c r="M3266" s="190">
        <f>EOMONTH(L3266,0)</f>
        <v>45077</v>
      </c>
      <c r="N3266" s="127"/>
      <c r="O3266" s="127"/>
      <c r="P3266" s="124"/>
      <c r="Q3266" s="157"/>
      <c r="R3266" s="155"/>
      <c r="S3266" s="155"/>
      <c r="T3266" s="159"/>
      <c r="U3266" s="155"/>
      <c r="V3266" s="160"/>
    </row>
    <row r="3267" spans="1:22" s="175" customFormat="1" ht="66" hidden="1" customHeight="1" x14ac:dyDescent="0.25">
      <c r="A3267" s="113" t="s">
        <v>6558</v>
      </c>
      <c r="B3267" s="155" t="s">
        <v>2283</v>
      </c>
      <c r="C3267" s="155" t="s">
        <v>7090</v>
      </c>
      <c r="D3267" s="155" t="s">
        <v>7310</v>
      </c>
      <c r="E3267" s="157" t="s">
        <v>7092</v>
      </c>
      <c r="F3267" s="155" t="s">
        <v>6841</v>
      </c>
      <c r="G3267" s="158" t="s">
        <v>703</v>
      </c>
      <c r="H3267" s="155" t="s">
        <v>2206</v>
      </c>
      <c r="I3267" s="158">
        <v>1</v>
      </c>
      <c r="J3267" s="155" t="s">
        <v>72</v>
      </c>
      <c r="K3267" s="158" t="s">
        <v>55</v>
      </c>
      <c r="L3267" s="190">
        <v>45078</v>
      </c>
      <c r="M3267" s="190">
        <f t="shared" si="50"/>
        <v>45107</v>
      </c>
      <c r="N3267" s="127"/>
      <c r="O3267" s="127"/>
      <c r="P3267" s="124"/>
      <c r="Q3267" s="157"/>
      <c r="R3267" s="155"/>
      <c r="S3267" s="155"/>
      <c r="T3267" s="159"/>
      <c r="U3267" s="155"/>
      <c r="V3267" s="160"/>
    </row>
    <row r="3268" spans="1:22" s="175" customFormat="1" ht="66" hidden="1" customHeight="1" x14ac:dyDescent="0.25">
      <c r="A3268" s="113" t="s">
        <v>6558</v>
      </c>
      <c r="B3268" s="155" t="s">
        <v>2283</v>
      </c>
      <c r="C3268" s="155" t="s">
        <v>7090</v>
      </c>
      <c r="D3268" s="155" t="s">
        <v>7310</v>
      </c>
      <c r="E3268" s="157" t="s">
        <v>7092</v>
      </c>
      <c r="F3268" s="155" t="s">
        <v>6841</v>
      </c>
      <c r="G3268" s="158" t="s">
        <v>703</v>
      </c>
      <c r="H3268" s="155" t="s">
        <v>2208</v>
      </c>
      <c r="I3268" s="158">
        <v>1</v>
      </c>
      <c r="J3268" s="155" t="s">
        <v>72</v>
      </c>
      <c r="K3268" s="158" t="s">
        <v>55</v>
      </c>
      <c r="L3268" s="190">
        <v>45078</v>
      </c>
      <c r="M3268" s="190">
        <f>EOMONTH(L3268,0)</f>
        <v>45107</v>
      </c>
      <c r="N3268" s="127"/>
      <c r="O3268" s="127"/>
      <c r="P3268" s="124"/>
      <c r="Q3268" s="157"/>
      <c r="R3268" s="155"/>
      <c r="S3268" s="155"/>
      <c r="T3268" s="159"/>
      <c r="U3268" s="155"/>
      <c r="V3268" s="160"/>
    </row>
    <row r="3269" spans="1:22" s="175" customFormat="1" ht="66" hidden="1" customHeight="1" x14ac:dyDescent="0.25">
      <c r="A3269" s="113" t="s">
        <v>6558</v>
      </c>
      <c r="B3269" s="155" t="s">
        <v>2283</v>
      </c>
      <c r="C3269" s="155" t="s">
        <v>7090</v>
      </c>
      <c r="D3269" s="155" t="s">
        <v>7311</v>
      </c>
      <c r="E3269" s="157" t="s">
        <v>7092</v>
      </c>
      <c r="F3269" s="155" t="s">
        <v>6841</v>
      </c>
      <c r="G3269" s="158" t="s">
        <v>703</v>
      </c>
      <c r="H3269" s="155" t="s">
        <v>2206</v>
      </c>
      <c r="I3269" s="158">
        <v>1</v>
      </c>
      <c r="J3269" s="155" t="s">
        <v>72</v>
      </c>
      <c r="K3269" s="158" t="s">
        <v>55</v>
      </c>
      <c r="L3269" s="190">
        <v>45108</v>
      </c>
      <c r="M3269" s="190">
        <f t="shared" si="50"/>
        <v>45138</v>
      </c>
      <c r="N3269" s="127"/>
      <c r="O3269" s="127"/>
      <c r="P3269" s="124"/>
      <c r="Q3269" s="157"/>
      <c r="R3269" s="155"/>
      <c r="S3269" s="155"/>
      <c r="T3269" s="159"/>
      <c r="U3269" s="155"/>
      <c r="V3269" s="160"/>
    </row>
    <row r="3270" spans="1:22" s="175" customFormat="1" ht="66" hidden="1" customHeight="1" x14ac:dyDescent="0.25">
      <c r="A3270" s="113" t="s">
        <v>6558</v>
      </c>
      <c r="B3270" s="155" t="s">
        <v>2283</v>
      </c>
      <c r="C3270" s="155" t="s">
        <v>7090</v>
      </c>
      <c r="D3270" s="155" t="s">
        <v>7311</v>
      </c>
      <c r="E3270" s="157" t="s">
        <v>7092</v>
      </c>
      <c r="F3270" s="155" t="s">
        <v>6841</v>
      </c>
      <c r="G3270" s="158" t="s">
        <v>703</v>
      </c>
      <c r="H3270" s="155" t="s">
        <v>2208</v>
      </c>
      <c r="I3270" s="158">
        <v>1</v>
      </c>
      <c r="J3270" s="155" t="s">
        <v>72</v>
      </c>
      <c r="K3270" s="158" t="s">
        <v>55</v>
      </c>
      <c r="L3270" s="190">
        <v>45108</v>
      </c>
      <c r="M3270" s="190">
        <f>EOMONTH(L3270,0)</f>
        <v>45138</v>
      </c>
      <c r="N3270" s="127"/>
      <c r="O3270" s="127"/>
      <c r="P3270" s="124"/>
      <c r="Q3270" s="157"/>
      <c r="R3270" s="155"/>
      <c r="S3270" s="155"/>
      <c r="T3270" s="159"/>
      <c r="U3270" s="155"/>
      <c r="V3270" s="160"/>
    </row>
    <row r="3271" spans="1:22" s="175" customFormat="1" ht="66" hidden="1" customHeight="1" x14ac:dyDescent="0.25">
      <c r="A3271" s="113" t="s">
        <v>6558</v>
      </c>
      <c r="B3271" s="155" t="s">
        <v>2283</v>
      </c>
      <c r="C3271" s="155" t="s">
        <v>7090</v>
      </c>
      <c r="D3271" s="155" t="s">
        <v>7312</v>
      </c>
      <c r="E3271" s="157" t="s">
        <v>7092</v>
      </c>
      <c r="F3271" s="155" t="s">
        <v>6841</v>
      </c>
      <c r="G3271" s="158" t="s">
        <v>703</v>
      </c>
      <c r="H3271" s="155" t="s">
        <v>2206</v>
      </c>
      <c r="I3271" s="158">
        <v>1</v>
      </c>
      <c r="J3271" s="155" t="s">
        <v>72</v>
      </c>
      <c r="K3271" s="158" t="s">
        <v>55</v>
      </c>
      <c r="L3271" s="190">
        <v>45139</v>
      </c>
      <c r="M3271" s="190">
        <f t="shared" si="50"/>
        <v>45169</v>
      </c>
      <c r="N3271" s="127"/>
      <c r="O3271" s="127"/>
      <c r="P3271" s="124"/>
      <c r="Q3271" s="157"/>
      <c r="R3271" s="155"/>
      <c r="S3271" s="155"/>
      <c r="T3271" s="159"/>
      <c r="U3271" s="155"/>
      <c r="V3271" s="160"/>
    </row>
    <row r="3272" spans="1:22" s="175" customFormat="1" ht="66" hidden="1" customHeight="1" x14ac:dyDescent="0.25">
      <c r="A3272" s="113" t="s">
        <v>6558</v>
      </c>
      <c r="B3272" s="155" t="s">
        <v>2283</v>
      </c>
      <c r="C3272" s="155" t="s">
        <v>7090</v>
      </c>
      <c r="D3272" s="155" t="s">
        <v>7312</v>
      </c>
      <c r="E3272" s="157" t="s">
        <v>7092</v>
      </c>
      <c r="F3272" s="155" t="s">
        <v>6841</v>
      </c>
      <c r="G3272" s="158" t="s">
        <v>703</v>
      </c>
      <c r="H3272" s="155" t="s">
        <v>2208</v>
      </c>
      <c r="I3272" s="158">
        <v>1</v>
      </c>
      <c r="J3272" s="155" t="s">
        <v>72</v>
      </c>
      <c r="K3272" s="158" t="s">
        <v>55</v>
      </c>
      <c r="L3272" s="190">
        <v>45139</v>
      </c>
      <c r="M3272" s="190">
        <f>EOMONTH(L3272,0)</f>
        <v>45169</v>
      </c>
      <c r="N3272" s="127"/>
      <c r="O3272" s="127"/>
      <c r="P3272" s="124"/>
      <c r="Q3272" s="157"/>
      <c r="R3272" s="155"/>
      <c r="S3272" s="155"/>
      <c r="T3272" s="159"/>
      <c r="U3272" s="155"/>
      <c r="V3272" s="160"/>
    </row>
    <row r="3273" spans="1:22" s="175" customFormat="1" ht="66" hidden="1" customHeight="1" x14ac:dyDescent="0.25">
      <c r="A3273" s="113" t="s">
        <v>6558</v>
      </c>
      <c r="B3273" s="155" t="s">
        <v>2283</v>
      </c>
      <c r="C3273" s="155" t="s">
        <v>7090</v>
      </c>
      <c r="D3273" s="155" t="s">
        <v>7313</v>
      </c>
      <c r="E3273" s="157" t="s">
        <v>7092</v>
      </c>
      <c r="F3273" s="155" t="s">
        <v>6841</v>
      </c>
      <c r="G3273" s="158" t="s">
        <v>703</v>
      </c>
      <c r="H3273" s="155" t="s">
        <v>2206</v>
      </c>
      <c r="I3273" s="158">
        <v>1</v>
      </c>
      <c r="J3273" s="155" t="s">
        <v>72</v>
      </c>
      <c r="K3273" s="158" t="s">
        <v>55</v>
      </c>
      <c r="L3273" s="190">
        <v>45170</v>
      </c>
      <c r="M3273" s="190">
        <f t="shared" si="50"/>
        <v>45199</v>
      </c>
      <c r="N3273" s="127"/>
      <c r="O3273" s="127"/>
      <c r="P3273" s="124"/>
      <c r="Q3273" s="157"/>
      <c r="R3273" s="155"/>
      <c r="S3273" s="155"/>
      <c r="T3273" s="159"/>
      <c r="U3273" s="155"/>
      <c r="V3273" s="160"/>
    </row>
    <row r="3274" spans="1:22" s="175" customFormat="1" ht="66" hidden="1" customHeight="1" x14ac:dyDescent="0.25">
      <c r="A3274" s="113" t="s">
        <v>6558</v>
      </c>
      <c r="B3274" s="155" t="s">
        <v>2283</v>
      </c>
      <c r="C3274" s="155" t="s">
        <v>7090</v>
      </c>
      <c r="D3274" s="155" t="s">
        <v>7313</v>
      </c>
      <c r="E3274" s="157" t="s">
        <v>7092</v>
      </c>
      <c r="F3274" s="155" t="s">
        <v>6841</v>
      </c>
      <c r="G3274" s="158" t="s">
        <v>703</v>
      </c>
      <c r="H3274" s="155" t="s">
        <v>2208</v>
      </c>
      <c r="I3274" s="158">
        <v>1</v>
      </c>
      <c r="J3274" s="155" t="s">
        <v>72</v>
      </c>
      <c r="K3274" s="158" t="s">
        <v>55</v>
      </c>
      <c r="L3274" s="190">
        <v>45170</v>
      </c>
      <c r="M3274" s="190">
        <f>EOMONTH(L3274,0)</f>
        <v>45199</v>
      </c>
      <c r="N3274" s="127"/>
      <c r="O3274" s="127"/>
      <c r="P3274" s="124"/>
      <c r="Q3274" s="157"/>
      <c r="R3274" s="155"/>
      <c r="S3274" s="155"/>
      <c r="T3274" s="159"/>
      <c r="U3274" s="155"/>
      <c r="V3274" s="160"/>
    </row>
    <row r="3275" spans="1:22" s="175" customFormat="1" ht="66" hidden="1" customHeight="1" x14ac:dyDescent="0.25">
      <c r="A3275" s="113" t="s">
        <v>6558</v>
      </c>
      <c r="B3275" s="155" t="s">
        <v>2283</v>
      </c>
      <c r="C3275" s="155" t="s">
        <v>7090</v>
      </c>
      <c r="D3275" s="155" t="s">
        <v>7314</v>
      </c>
      <c r="E3275" s="157" t="s">
        <v>7092</v>
      </c>
      <c r="F3275" s="155" t="s">
        <v>6841</v>
      </c>
      <c r="G3275" s="158" t="s">
        <v>703</v>
      </c>
      <c r="H3275" s="155" t="s">
        <v>2206</v>
      </c>
      <c r="I3275" s="158">
        <v>1</v>
      </c>
      <c r="J3275" s="155" t="s">
        <v>72</v>
      </c>
      <c r="K3275" s="158" t="s">
        <v>55</v>
      </c>
      <c r="L3275" s="190">
        <v>45200</v>
      </c>
      <c r="M3275" s="190">
        <f t="shared" si="50"/>
        <v>45230</v>
      </c>
      <c r="N3275" s="127"/>
      <c r="O3275" s="127"/>
      <c r="P3275" s="124"/>
      <c r="Q3275" s="157"/>
      <c r="R3275" s="155"/>
      <c r="S3275" s="155"/>
      <c r="T3275" s="159"/>
      <c r="U3275" s="155"/>
      <c r="V3275" s="160"/>
    </row>
    <row r="3276" spans="1:22" s="175" customFormat="1" ht="66" hidden="1" customHeight="1" x14ac:dyDescent="0.25">
      <c r="A3276" s="113" t="s">
        <v>6558</v>
      </c>
      <c r="B3276" s="155" t="s">
        <v>2283</v>
      </c>
      <c r="C3276" s="155" t="s">
        <v>7090</v>
      </c>
      <c r="D3276" s="155" t="s">
        <v>7314</v>
      </c>
      <c r="E3276" s="157" t="s">
        <v>7092</v>
      </c>
      <c r="F3276" s="155" t="s">
        <v>6841</v>
      </c>
      <c r="G3276" s="158" t="s">
        <v>703</v>
      </c>
      <c r="H3276" s="155" t="s">
        <v>2208</v>
      </c>
      <c r="I3276" s="158">
        <v>1</v>
      </c>
      <c r="J3276" s="155" t="s">
        <v>72</v>
      </c>
      <c r="K3276" s="158" t="s">
        <v>55</v>
      </c>
      <c r="L3276" s="190">
        <v>45200</v>
      </c>
      <c r="M3276" s="190">
        <f>EOMONTH(L3276,0)</f>
        <v>45230</v>
      </c>
      <c r="N3276" s="127"/>
      <c r="O3276" s="127"/>
      <c r="P3276" s="124"/>
      <c r="Q3276" s="157"/>
      <c r="R3276" s="155"/>
      <c r="S3276" s="155"/>
      <c r="T3276" s="159"/>
      <c r="U3276" s="155"/>
      <c r="V3276" s="160"/>
    </row>
    <row r="3277" spans="1:22" s="175" customFormat="1" ht="66" hidden="1" customHeight="1" x14ac:dyDescent="0.25">
      <c r="A3277" s="113" t="s">
        <v>6558</v>
      </c>
      <c r="B3277" s="155" t="s">
        <v>2283</v>
      </c>
      <c r="C3277" s="155" t="s">
        <v>7090</v>
      </c>
      <c r="D3277" s="155" t="s">
        <v>7315</v>
      </c>
      <c r="E3277" s="157" t="s">
        <v>7092</v>
      </c>
      <c r="F3277" s="155" t="s">
        <v>6841</v>
      </c>
      <c r="G3277" s="158" t="s">
        <v>703</v>
      </c>
      <c r="H3277" s="155" t="s">
        <v>2206</v>
      </c>
      <c r="I3277" s="158">
        <v>1</v>
      </c>
      <c r="J3277" s="155" t="s">
        <v>72</v>
      </c>
      <c r="K3277" s="158" t="s">
        <v>55</v>
      </c>
      <c r="L3277" s="190">
        <v>45231</v>
      </c>
      <c r="M3277" s="190">
        <f t="shared" si="50"/>
        <v>45260</v>
      </c>
      <c r="N3277" s="127"/>
      <c r="O3277" s="127"/>
      <c r="P3277" s="124"/>
      <c r="Q3277" s="157"/>
      <c r="R3277" s="155"/>
      <c r="S3277" s="155"/>
      <c r="T3277" s="159"/>
      <c r="U3277" s="155"/>
      <c r="V3277" s="160"/>
    </row>
    <row r="3278" spans="1:22" s="175" customFormat="1" ht="66" hidden="1" customHeight="1" x14ac:dyDescent="0.25">
      <c r="A3278" s="113" t="s">
        <v>6558</v>
      </c>
      <c r="B3278" s="155" t="s">
        <v>2283</v>
      </c>
      <c r="C3278" s="155" t="s">
        <v>7090</v>
      </c>
      <c r="D3278" s="155" t="s">
        <v>7315</v>
      </c>
      <c r="E3278" s="157" t="s">
        <v>7092</v>
      </c>
      <c r="F3278" s="155" t="s">
        <v>6841</v>
      </c>
      <c r="G3278" s="158" t="s">
        <v>703</v>
      </c>
      <c r="H3278" s="155" t="s">
        <v>2208</v>
      </c>
      <c r="I3278" s="158">
        <v>1</v>
      </c>
      <c r="J3278" s="155" t="s">
        <v>72</v>
      </c>
      <c r="K3278" s="158" t="s">
        <v>55</v>
      </c>
      <c r="L3278" s="190">
        <v>45231</v>
      </c>
      <c r="M3278" s="190">
        <f>EOMONTH(L3278,0)</f>
        <v>45260</v>
      </c>
      <c r="N3278" s="127"/>
      <c r="O3278" s="127"/>
      <c r="P3278" s="124"/>
      <c r="Q3278" s="157"/>
      <c r="R3278" s="155"/>
      <c r="S3278" s="155"/>
      <c r="T3278" s="159"/>
      <c r="U3278" s="155"/>
      <c r="V3278" s="160"/>
    </row>
    <row r="3279" spans="1:22" s="175" customFormat="1" ht="66" hidden="1" customHeight="1" x14ac:dyDescent="0.25">
      <c r="A3279" s="113" t="s">
        <v>6558</v>
      </c>
      <c r="B3279" s="155" t="s">
        <v>2283</v>
      </c>
      <c r="C3279" s="155" t="s">
        <v>7090</v>
      </c>
      <c r="D3279" s="155" t="s">
        <v>7316</v>
      </c>
      <c r="E3279" s="157" t="s">
        <v>7092</v>
      </c>
      <c r="F3279" s="155" t="s">
        <v>6841</v>
      </c>
      <c r="G3279" s="158" t="s">
        <v>168</v>
      </c>
      <c r="H3279" s="155" t="s">
        <v>2206</v>
      </c>
      <c r="I3279" s="158">
        <v>1</v>
      </c>
      <c r="J3279" s="155" t="s">
        <v>72</v>
      </c>
      <c r="K3279" s="158" t="s">
        <v>55</v>
      </c>
      <c r="L3279" s="190">
        <v>45261</v>
      </c>
      <c r="M3279" s="190">
        <f t="shared" si="50"/>
        <v>45291</v>
      </c>
      <c r="N3279" s="127"/>
      <c r="O3279" s="127"/>
      <c r="P3279" s="124"/>
      <c r="Q3279" s="157"/>
      <c r="R3279" s="155"/>
      <c r="S3279" s="155"/>
      <c r="T3279" s="159"/>
      <c r="U3279" s="155"/>
      <c r="V3279" s="160"/>
    </row>
    <row r="3280" spans="1:22" s="175" customFormat="1" ht="66" hidden="1" customHeight="1" x14ac:dyDescent="0.25">
      <c r="A3280" s="113" t="s">
        <v>6558</v>
      </c>
      <c r="B3280" s="155" t="s">
        <v>2283</v>
      </c>
      <c r="C3280" s="155" t="s">
        <v>7090</v>
      </c>
      <c r="D3280" s="155" t="s">
        <v>7316</v>
      </c>
      <c r="E3280" s="157" t="s">
        <v>7092</v>
      </c>
      <c r="F3280" s="155" t="s">
        <v>6841</v>
      </c>
      <c r="G3280" s="158" t="s">
        <v>168</v>
      </c>
      <c r="H3280" s="155" t="s">
        <v>2208</v>
      </c>
      <c r="I3280" s="158">
        <v>1</v>
      </c>
      <c r="J3280" s="155" t="s">
        <v>72</v>
      </c>
      <c r="K3280" s="158" t="s">
        <v>55</v>
      </c>
      <c r="L3280" s="190">
        <v>45261</v>
      </c>
      <c r="M3280" s="190">
        <f>EOMONTH(L3280,0)</f>
        <v>45291</v>
      </c>
      <c r="N3280" s="127"/>
      <c r="O3280" s="127"/>
      <c r="P3280" s="124"/>
      <c r="Q3280" s="157"/>
      <c r="R3280" s="155"/>
      <c r="S3280" s="155"/>
      <c r="T3280" s="159"/>
      <c r="U3280" s="155"/>
      <c r="V3280" s="160"/>
    </row>
    <row r="3281" spans="1:22" s="175" customFormat="1" ht="66" hidden="1" customHeight="1" x14ac:dyDescent="0.25">
      <c r="A3281" s="113" t="s">
        <v>6558</v>
      </c>
      <c r="B3281" s="155" t="s">
        <v>2283</v>
      </c>
      <c r="C3281" s="155" t="s">
        <v>7090</v>
      </c>
      <c r="D3281" s="155" t="s">
        <v>7317</v>
      </c>
      <c r="E3281" s="157" t="s">
        <v>7092</v>
      </c>
      <c r="F3281" s="155" t="s">
        <v>6841</v>
      </c>
      <c r="G3281" s="158" t="s">
        <v>703</v>
      </c>
      <c r="H3281" s="155" t="s">
        <v>2206</v>
      </c>
      <c r="I3281" s="158">
        <v>1</v>
      </c>
      <c r="J3281" s="155" t="s">
        <v>72</v>
      </c>
      <c r="K3281" s="158" t="s">
        <v>55</v>
      </c>
      <c r="L3281" s="190">
        <v>45292</v>
      </c>
      <c r="M3281" s="190">
        <f t="shared" si="50"/>
        <v>45322</v>
      </c>
      <c r="N3281" s="127"/>
      <c r="O3281" s="127"/>
      <c r="P3281" s="124"/>
      <c r="Q3281" s="157"/>
      <c r="R3281" s="155"/>
      <c r="S3281" s="155"/>
      <c r="T3281" s="159"/>
      <c r="U3281" s="155"/>
      <c r="V3281" s="160"/>
    </row>
    <row r="3282" spans="1:22" s="175" customFormat="1" ht="66" hidden="1" customHeight="1" x14ac:dyDescent="0.25">
      <c r="A3282" s="113" t="s">
        <v>6558</v>
      </c>
      <c r="B3282" s="155" t="s">
        <v>2283</v>
      </c>
      <c r="C3282" s="155" t="s">
        <v>7090</v>
      </c>
      <c r="D3282" s="155" t="s">
        <v>7317</v>
      </c>
      <c r="E3282" s="157" t="s">
        <v>7092</v>
      </c>
      <c r="F3282" s="155" t="s">
        <v>6841</v>
      </c>
      <c r="G3282" s="158" t="s">
        <v>703</v>
      </c>
      <c r="H3282" s="155" t="s">
        <v>2208</v>
      </c>
      <c r="I3282" s="158">
        <v>1</v>
      </c>
      <c r="J3282" s="155" t="s">
        <v>72</v>
      </c>
      <c r="K3282" s="158" t="s">
        <v>55</v>
      </c>
      <c r="L3282" s="190">
        <v>45292</v>
      </c>
      <c r="M3282" s="190">
        <f>EOMONTH(L3282,0)</f>
        <v>45322</v>
      </c>
      <c r="N3282" s="127"/>
      <c r="O3282" s="127"/>
      <c r="P3282" s="124"/>
      <c r="Q3282" s="157"/>
      <c r="R3282" s="155"/>
      <c r="S3282" s="155"/>
      <c r="T3282" s="159"/>
      <c r="U3282" s="155"/>
      <c r="V3282" s="160"/>
    </row>
    <row r="3283" spans="1:22" s="175" customFormat="1" ht="66" hidden="1" customHeight="1" x14ac:dyDescent="0.25">
      <c r="A3283" s="113" t="s">
        <v>6558</v>
      </c>
      <c r="B3283" s="155" t="s">
        <v>2283</v>
      </c>
      <c r="C3283" s="155" t="s">
        <v>7090</v>
      </c>
      <c r="D3283" s="155" t="s">
        <v>7318</v>
      </c>
      <c r="E3283" s="157" t="s">
        <v>7092</v>
      </c>
      <c r="F3283" s="155" t="s">
        <v>6841</v>
      </c>
      <c r="G3283" s="158" t="s">
        <v>703</v>
      </c>
      <c r="H3283" s="155" t="s">
        <v>2206</v>
      </c>
      <c r="I3283" s="158">
        <v>1</v>
      </c>
      <c r="J3283" s="155" t="s">
        <v>72</v>
      </c>
      <c r="K3283" s="158" t="s">
        <v>55</v>
      </c>
      <c r="L3283" s="190">
        <v>45323</v>
      </c>
      <c r="M3283" s="190">
        <f t="shared" si="50"/>
        <v>45351</v>
      </c>
      <c r="N3283" s="127"/>
      <c r="O3283" s="127"/>
      <c r="P3283" s="124"/>
      <c r="Q3283" s="157"/>
      <c r="R3283" s="155"/>
      <c r="S3283" s="155"/>
      <c r="T3283" s="159"/>
      <c r="U3283" s="155"/>
      <c r="V3283" s="160"/>
    </row>
    <row r="3284" spans="1:22" s="175" customFormat="1" ht="66" hidden="1" customHeight="1" x14ac:dyDescent="0.25">
      <c r="A3284" s="113" t="s">
        <v>6558</v>
      </c>
      <c r="B3284" s="155" t="s">
        <v>2283</v>
      </c>
      <c r="C3284" s="155" t="s">
        <v>7090</v>
      </c>
      <c r="D3284" s="155" t="s">
        <v>7318</v>
      </c>
      <c r="E3284" s="157" t="s">
        <v>7092</v>
      </c>
      <c r="F3284" s="155" t="s">
        <v>6841</v>
      </c>
      <c r="G3284" s="158" t="s">
        <v>703</v>
      </c>
      <c r="H3284" s="155" t="s">
        <v>2208</v>
      </c>
      <c r="I3284" s="158">
        <v>1</v>
      </c>
      <c r="J3284" s="155" t="s">
        <v>72</v>
      </c>
      <c r="K3284" s="158" t="s">
        <v>55</v>
      </c>
      <c r="L3284" s="190">
        <v>45323</v>
      </c>
      <c r="M3284" s="190">
        <f>EOMONTH(L3284,0)</f>
        <v>45351</v>
      </c>
      <c r="N3284" s="127"/>
      <c r="O3284" s="127"/>
      <c r="P3284" s="124"/>
      <c r="Q3284" s="157"/>
      <c r="R3284" s="155"/>
      <c r="S3284" s="155"/>
      <c r="T3284" s="159"/>
      <c r="U3284" s="155"/>
      <c r="V3284" s="160"/>
    </row>
    <row r="3285" spans="1:22" s="175" customFormat="1" ht="66" hidden="1" customHeight="1" x14ac:dyDescent="0.25">
      <c r="A3285" s="113" t="s">
        <v>6558</v>
      </c>
      <c r="B3285" s="155" t="s">
        <v>2283</v>
      </c>
      <c r="C3285" s="155" t="s">
        <v>7090</v>
      </c>
      <c r="D3285" s="155" t="s">
        <v>7319</v>
      </c>
      <c r="E3285" s="157" t="s">
        <v>7092</v>
      </c>
      <c r="F3285" s="155" t="s">
        <v>6841</v>
      </c>
      <c r="G3285" s="158" t="s">
        <v>703</v>
      </c>
      <c r="H3285" s="155" t="s">
        <v>2206</v>
      </c>
      <c r="I3285" s="158">
        <v>1</v>
      </c>
      <c r="J3285" s="155" t="s">
        <v>72</v>
      </c>
      <c r="K3285" s="158" t="s">
        <v>55</v>
      </c>
      <c r="L3285" s="190">
        <v>45352</v>
      </c>
      <c r="M3285" s="190">
        <f t="shared" si="50"/>
        <v>45382</v>
      </c>
      <c r="N3285" s="127"/>
      <c r="O3285" s="127"/>
      <c r="P3285" s="124"/>
      <c r="Q3285" s="157"/>
      <c r="R3285" s="155"/>
      <c r="S3285" s="155"/>
      <c r="T3285" s="159"/>
      <c r="U3285" s="155"/>
      <c r="V3285" s="160"/>
    </row>
    <row r="3286" spans="1:22" s="175" customFormat="1" ht="66" hidden="1" customHeight="1" x14ac:dyDescent="0.25">
      <c r="A3286" s="113" t="s">
        <v>6558</v>
      </c>
      <c r="B3286" s="155" t="s">
        <v>2283</v>
      </c>
      <c r="C3286" s="155" t="s">
        <v>7090</v>
      </c>
      <c r="D3286" s="155" t="s">
        <v>7319</v>
      </c>
      <c r="E3286" s="157" t="s">
        <v>7092</v>
      </c>
      <c r="F3286" s="155" t="s">
        <v>6841</v>
      </c>
      <c r="G3286" s="158" t="s">
        <v>703</v>
      </c>
      <c r="H3286" s="155" t="s">
        <v>2208</v>
      </c>
      <c r="I3286" s="158">
        <v>1</v>
      </c>
      <c r="J3286" s="155" t="s">
        <v>72</v>
      </c>
      <c r="K3286" s="158" t="s">
        <v>55</v>
      </c>
      <c r="L3286" s="190">
        <v>45352</v>
      </c>
      <c r="M3286" s="190">
        <f>EOMONTH(L3286,0)</f>
        <v>45382</v>
      </c>
      <c r="N3286" s="127"/>
      <c r="O3286" s="127"/>
      <c r="P3286" s="124"/>
      <c r="Q3286" s="157"/>
      <c r="R3286" s="155"/>
      <c r="S3286" s="155"/>
      <c r="T3286" s="159"/>
      <c r="U3286" s="155"/>
      <c r="V3286" s="160"/>
    </row>
    <row r="3287" spans="1:22" s="175" customFormat="1" ht="66" hidden="1" customHeight="1" x14ac:dyDescent="0.25">
      <c r="A3287" s="113" t="s">
        <v>6558</v>
      </c>
      <c r="B3287" s="155" t="s">
        <v>2283</v>
      </c>
      <c r="C3287" s="155" t="s">
        <v>7090</v>
      </c>
      <c r="D3287" s="155" t="s">
        <v>7320</v>
      </c>
      <c r="E3287" s="157" t="s">
        <v>7092</v>
      </c>
      <c r="F3287" s="155" t="s">
        <v>6841</v>
      </c>
      <c r="G3287" s="158" t="s">
        <v>703</v>
      </c>
      <c r="H3287" s="155" t="s">
        <v>2206</v>
      </c>
      <c r="I3287" s="158">
        <v>1</v>
      </c>
      <c r="J3287" s="155" t="s">
        <v>72</v>
      </c>
      <c r="K3287" s="158" t="s">
        <v>55</v>
      </c>
      <c r="L3287" s="190">
        <v>45383</v>
      </c>
      <c r="M3287" s="190">
        <f t="shared" si="50"/>
        <v>45412</v>
      </c>
      <c r="N3287" s="127"/>
      <c r="O3287" s="127"/>
      <c r="P3287" s="124"/>
      <c r="Q3287" s="157"/>
      <c r="R3287" s="155"/>
      <c r="S3287" s="155"/>
      <c r="T3287" s="159"/>
      <c r="U3287" s="155"/>
      <c r="V3287" s="160"/>
    </row>
    <row r="3288" spans="1:22" s="175" customFormat="1" ht="66" hidden="1" customHeight="1" x14ac:dyDescent="0.25">
      <c r="A3288" s="113" t="s">
        <v>6558</v>
      </c>
      <c r="B3288" s="155" t="s">
        <v>2283</v>
      </c>
      <c r="C3288" s="155" t="s">
        <v>7090</v>
      </c>
      <c r="D3288" s="155" t="s">
        <v>7320</v>
      </c>
      <c r="E3288" s="157" t="s">
        <v>7092</v>
      </c>
      <c r="F3288" s="155" t="s">
        <v>6841</v>
      </c>
      <c r="G3288" s="158" t="s">
        <v>703</v>
      </c>
      <c r="H3288" s="155" t="s">
        <v>2208</v>
      </c>
      <c r="I3288" s="158">
        <v>1</v>
      </c>
      <c r="J3288" s="155" t="s">
        <v>72</v>
      </c>
      <c r="K3288" s="158" t="s">
        <v>55</v>
      </c>
      <c r="L3288" s="190">
        <v>45383</v>
      </c>
      <c r="M3288" s="190">
        <f>EOMONTH(L3288,0)</f>
        <v>45412</v>
      </c>
      <c r="N3288" s="127"/>
      <c r="O3288" s="127"/>
      <c r="P3288" s="124"/>
      <c r="Q3288" s="157"/>
      <c r="R3288" s="155"/>
      <c r="S3288" s="155"/>
      <c r="T3288" s="159"/>
      <c r="U3288" s="155"/>
      <c r="V3288" s="160"/>
    </row>
    <row r="3289" spans="1:22" s="175" customFormat="1" ht="66" hidden="1" customHeight="1" x14ac:dyDescent="0.25">
      <c r="A3289" s="113" t="s">
        <v>6558</v>
      </c>
      <c r="B3289" s="155" t="s">
        <v>2283</v>
      </c>
      <c r="C3289" s="155" t="s">
        <v>7090</v>
      </c>
      <c r="D3289" s="155" t="s">
        <v>7321</v>
      </c>
      <c r="E3289" s="157" t="s">
        <v>7092</v>
      </c>
      <c r="F3289" s="155" t="s">
        <v>6841</v>
      </c>
      <c r="G3289" s="158" t="s">
        <v>703</v>
      </c>
      <c r="H3289" s="155" t="s">
        <v>2206</v>
      </c>
      <c r="I3289" s="158">
        <v>1</v>
      </c>
      <c r="J3289" s="155" t="s">
        <v>72</v>
      </c>
      <c r="K3289" s="158" t="s">
        <v>55</v>
      </c>
      <c r="L3289" s="190">
        <v>45413</v>
      </c>
      <c r="M3289" s="190">
        <f t="shared" si="50"/>
        <v>45443</v>
      </c>
      <c r="N3289" s="127"/>
      <c r="O3289" s="127"/>
      <c r="P3289" s="124"/>
      <c r="Q3289" s="157"/>
      <c r="R3289" s="155"/>
      <c r="S3289" s="155"/>
      <c r="T3289" s="159"/>
      <c r="U3289" s="155"/>
      <c r="V3289" s="160"/>
    </row>
    <row r="3290" spans="1:22" s="175" customFormat="1" ht="66" hidden="1" customHeight="1" x14ac:dyDescent="0.25">
      <c r="A3290" s="113" t="s">
        <v>6558</v>
      </c>
      <c r="B3290" s="155" t="s">
        <v>2283</v>
      </c>
      <c r="C3290" s="155" t="s">
        <v>7090</v>
      </c>
      <c r="D3290" s="155" t="s">
        <v>7321</v>
      </c>
      <c r="E3290" s="157" t="s">
        <v>7092</v>
      </c>
      <c r="F3290" s="155" t="s">
        <v>6841</v>
      </c>
      <c r="G3290" s="158" t="s">
        <v>703</v>
      </c>
      <c r="H3290" s="155" t="s">
        <v>2208</v>
      </c>
      <c r="I3290" s="158">
        <v>1</v>
      </c>
      <c r="J3290" s="155" t="s">
        <v>72</v>
      </c>
      <c r="K3290" s="158" t="s">
        <v>55</v>
      </c>
      <c r="L3290" s="190">
        <v>45413</v>
      </c>
      <c r="M3290" s="190">
        <f>EOMONTH(L3290,0)</f>
        <v>45443</v>
      </c>
      <c r="N3290" s="127"/>
      <c r="O3290" s="127"/>
      <c r="P3290" s="124"/>
      <c r="Q3290" s="157"/>
      <c r="R3290" s="155"/>
      <c r="S3290" s="155"/>
      <c r="T3290" s="159"/>
      <c r="U3290" s="155"/>
      <c r="V3290" s="160"/>
    </row>
    <row r="3291" spans="1:22" s="175" customFormat="1" ht="66" hidden="1" customHeight="1" x14ac:dyDescent="0.25">
      <c r="A3291" s="113" t="s">
        <v>6558</v>
      </c>
      <c r="B3291" s="155" t="s">
        <v>2283</v>
      </c>
      <c r="C3291" s="155" t="s">
        <v>7090</v>
      </c>
      <c r="D3291" s="155" t="s">
        <v>7322</v>
      </c>
      <c r="E3291" s="157" t="s">
        <v>7092</v>
      </c>
      <c r="F3291" s="155" t="s">
        <v>6841</v>
      </c>
      <c r="G3291" s="158" t="s">
        <v>703</v>
      </c>
      <c r="H3291" s="155" t="s">
        <v>2206</v>
      </c>
      <c r="I3291" s="158">
        <v>1</v>
      </c>
      <c r="J3291" s="155" t="s">
        <v>72</v>
      </c>
      <c r="K3291" s="158" t="s">
        <v>55</v>
      </c>
      <c r="L3291" s="190">
        <v>45444</v>
      </c>
      <c r="M3291" s="190">
        <f t="shared" si="50"/>
        <v>45473</v>
      </c>
      <c r="N3291" s="127"/>
      <c r="O3291" s="127"/>
      <c r="P3291" s="124"/>
      <c r="Q3291" s="157"/>
      <c r="R3291" s="155"/>
      <c r="S3291" s="155"/>
      <c r="T3291" s="159"/>
      <c r="U3291" s="155"/>
      <c r="V3291" s="160"/>
    </row>
    <row r="3292" spans="1:22" s="175" customFormat="1" ht="66" hidden="1" customHeight="1" x14ac:dyDescent="0.25">
      <c r="A3292" s="113" t="s">
        <v>6558</v>
      </c>
      <c r="B3292" s="155" t="s">
        <v>2283</v>
      </c>
      <c r="C3292" s="155" t="s">
        <v>7090</v>
      </c>
      <c r="D3292" s="155" t="s">
        <v>7322</v>
      </c>
      <c r="E3292" s="157" t="s">
        <v>7092</v>
      </c>
      <c r="F3292" s="155" t="s">
        <v>6841</v>
      </c>
      <c r="G3292" s="158" t="s">
        <v>703</v>
      </c>
      <c r="H3292" s="155" t="s">
        <v>2208</v>
      </c>
      <c r="I3292" s="158">
        <v>1</v>
      </c>
      <c r="J3292" s="155" t="s">
        <v>72</v>
      </c>
      <c r="K3292" s="158" t="s">
        <v>55</v>
      </c>
      <c r="L3292" s="190">
        <v>45444</v>
      </c>
      <c r="M3292" s="190">
        <f>EOMONTH(L3292,0)</f>
        <v>45473</v>
      </c>
      <c r="N3292" s="127"/>
      <c r="O3292" s="127"/>
      <c r="P3292" s="124"/>
      <c r="Q3292" s="157"/>
      <c r="R3292" s="155"/>
      <c r="S3292" s="155"/>
      <c r="T3292" s="159"/>
      <c r="U3292" s="155"/>
      <c r="V3292" s="160"/>
    </row>
    <row r="3293" spans="1:22" s="175" customFormat="1" ht="66" hidden="1" customHeight="1" x14ac:dyDescent="0.25">
      <c r="A3293" s="113" t="s">
        <v>6558</v>
      </c>
      <c r="B3293" s="155" t="s">
        <v>2283</v>
      </c>
      <c r="C3293" s="155" t="s">
        <v>7090</v>
      </c>
      <c r="D3293" s="155" t="s">
        <v>7323</v>
      </c>
      <c r="E3293" s="157" t="s">
        <v>7092</v>
      </c>
      <c r="F3293" s="155" t="s">
        <v>6841</v>
      </c>
      <c r="G3293" s="158" t="s">
        <v>703</v>
      </c>
      <c r="H3293" s="155" t="s">
        <v>2206</v>
      </c>
      <c r="I3293" s="158">
        <v>1</v>
      </c>
      <c r="J3293" s="155" t="s">
        <v>72</v>
      </c>
      <c r="K3293" s="158" t="s">
        <v>55</v>
      </c>
      <c r="L3293" s="190">
        <v>45474</v>
      </c>
      <c r="M3293" s="190">
        <f t="shared" si="50"/>
        <v>45504</v>
      </c>
      <c r="N3293" s="127"/>
      <c r="O3293" s="127"/>
      <c r="P3293" s="124"/>
      <c r="Q3293" s="157"/>
      <c r="R3293" s="155"/>
      <c r="S3293" s="155"/>
      <c r="T3293" s="159"/>
      <c r="U3293" s="155"/>
      <c r="V3293" s="160"/>
    </row>
    <row r="3294" spans="1:22" s="175" customFormat="1" ht="66" hidden="1" customHeight="1" x14ac:dyDescent="0.25">
      <c r="A3294" s="113" t="s">
        <v>6558</v>
      </c>
      <c r="B3294" s="155" t="s">
        <v>2283</v>
      </c>
      <c r="C3294" s="155" t="s">
        <v>7090</v>
      </c>
      <c r="D3294" s="155" t="s">
        <v>7323</v>
      </c>
      <c r="E3294" s="157" t="s">
        <v>7092</v>
      </c>
      <c r="F3294" s="155" t="s">
        <v>6841</v>
      </c>
      <c r="G3294" s="158" t="s">
        <v>703</v>
      </c>
      <c r="H3294" s="155" t="s">
        <v>2208</v>
      </c>
      <c r="I3294" s="158">
        <v>1</v>
      </c>
      <c r="J3294" s="155" t="s">
        <v>72</v>
      </c>
      <c r="K3294" s="158" t="s">
        <v>55</v>
      </c>
      <c r="L3294" s="190">
        <v>45474</v>
      </c>
      <c r="M3294" s="190">
        <f>EOMONTH(L3294,0)</f>
        <v>45504</v>
      </c>
      <c r="N3294" s="127"/>
      <c r="O3294" s="127"/>
      <c r="P3294" s="124"/>
      <c r="Q3294" s="157"/>
      <c r="R3294" s="155"/>
      <c r="S3294" s="155"/>
      <c r="T3294" s="159"/>
      <c r="U3294" s="155"/>
      <c r="V3294" s="160"/>
    </row>
    <row r="3295" spans="1:22" s="175" customFormat="1" ht="66" hidden="1" customHeight="1" x14ac:dyDescent="0.25">
      <c r="A3295" s="113" t="s">
        <v>6558</v>
      </c>
      <c r="B3295" s="155" t="s">
        <v>2283</v>
      </c>
      <c r="C3295" s="155" t="s">
        <v>7090</v>
      </c>
      <c r="D3295" s="155" t="s">
        <v>7324</v>
      </c>
      <c r="E3295" s="157" t="s">
        <v>7092</v>
      </c>
      <c r="F3295" s="155" t="s">
        <v>6841</v>
      </c>
      <c r="G3295" s="158" t="s">
        <v>703</v>
      </c>
      <c r="H3295" s="155" t="s">
        <v>2206</v>
      </c>
      <c r="I3295" s="158">
        <v>1</v>
      </c>
      <c r="J3295" s="155" t="s">
        <v>72</v>
      </c>
      <c r="K3295" s="158" t="s">
        <v>55</v>
      </c>
      <c r="L3295" s="190">
        <v>45505</v>
      </c>
      <c r="M3295" s="190">
        <f t="shared" si="50"/>
        <v>45535</v>
      </c>
      <c r="N3295" s="127"/>
      <c r="O3295" s="127"/>
      <c r="P3295" s="124"/>
      <c r="Q3295" s="157"/>
      <c r="R3295" s="155"/>
      <c r="S3295" s="155"/>
      <c r="T3295" s="159"/>
      <c r="U3295" s="155"/>
      <c r="V3295" s="160"/>
    </row>
    <row r="3296" spans="1:22" s="175" customFormat="1" ht="66" hidden="1" customHeight="1" x14ac:dyDescent="0.25">
      <c r="A3296" s="113" t="s">
        <v>6558</v>
      </c>
      <c r="B3296" s="155" t="s">
        <v>2283</v>
      </c>
      <c r="C3296" s="155" t="s">
        <v>7090</v>
      </c>
      <c r="D3296" s="155" t="s">
        <v>7324</v>
      </c>
      <c r="E3296" s="157" t="s">
        <v>7092</v>
      </c>
      <c r="F3296" s="155" t="s">
        <v>6841</v>
      </c>
      <c r="G3296" s="158" t="s">
        <v>703</v>
      </c>
      <c r="H3296" s="155" t="s">
        <v>2208</v>
      </c>
      <c r="I3296" s="158">
        <v>1</v>
      </c>
      <c r="J3296" s="155" t="s">
        <v>72</v>
      </c>
      <c r="K3296" s="158" t="s">
        <v>55</v>
      </c>
      <c r="L3296" s="190">
        <v>45505</v>
      </c>
      <c r="M3296" s="190">
        <f>EOMONTH(L3296,0)</f>
        <v>45535</v>
      </c>
      <c r="N3296" s="127"/>
      <c r="O3296" s="127"/>
      <c r="P3296" s="124"/>
      <c r="Q3296" s="157"/>
      <c r="R3296" s="155"/>
      <c r="S3296" s="155"/>
      <c r="T3296" s="159"/>
      <c r="U3296" s="155"/>
      <c r="V3296" s="160"/>
    </row>
    <row r="3297" spans="1:22" s="175" customFormat="1" ht="66" hidden="1" customHeight="1" x14ac:dyDescent="0.25">
      <c r="A3297" s="113" t="s">
        <v>6558</v>
      </c>
      <c r="B3297" s="155" t="s">
        <v>2283</v>
      </c>
      <c r="C3297" s="155" t="s">
        <v>7090</v>
      </c>
      <c r="D3297" s="155" t="s">
        <v>7325</v>
      </c>
      <c r="E3297" s="157" t="s">
        <v>7092</v>
      </c>
      <c r="F3297" s="155" t="s">
        <v>6841</v>
      </c>
      <c r="G3297" s="158" t="s">
        <v>703</v>
      </c>
      <c r="H3297" s="155" t="s">
        <v>2206</v>
      </c>
      <c r="I3297" s="158">
        <v>1</v>
      </c>
      <c r="J3297" s="155" t="s">
        <v>72</v>
      </c>
      <c r="K3297" s="158" t="s">
        <v>55</v>
      </c>
      <c r="L3297" s="190">
        <v>45536</v>
      </c>
      <c r="M3297" s="190">
        <f t="shared" si="50"/>
        <v>45565</v>
      </c>
      <c r="N3297" s="127"/>
      <c r="O3297" s="127"/>
      <c r="P3297" s="124"/>
      <c r="Q3297" s="157"/>
      <c r="R3297" s="155"/>
      <c r="S3297" s="155"/>
      <c r="T3297" s="159"/>
      <c r="U3297" s="155"/>
      <c r="V3297" s="160"/>
    </row>
    <row r="3298" spans="1:22" s="175" customFormat="1" ht="66" hidden="1" customHeight="1" x14ac:dyDescent="0.25">
      <c r="A3298" s="113" t="s">
        <v>6558</v>
      </c>
      <c r="B3298" s="155" t="s">
        <v>2283</v>
      </c>
      <c r="C3298" s="155" t="s">
        <v>7090</v>
      </c>
      <c r="D3298" s="155" t="s">
        <v>7325</v>
      </c>
      <c r="E3298" s="157" t="s">
        <v>7092</v>
      </c>
      <c r="F3298" s="155" t="s">
        <v>6841</v>
      </c>
      <c r="G3298" s="158" t="s">
        <v>703</v>
      </c>
      <c r="H3298" s="155" t="s">
        <v>2208</v>
      </c>
      <c r="I3298" s="158">
        <v>1</v>
      </c>
      <c r="J3298" s="155" t="s">
        <v>72</v>
      </c>
      <c r="K3298" s="158" t="s">
        <v>55</v>
      </c>
      <c r="L3298" s="190">
        <v>45536</v>
      </c>
      <c r="M3298" s="190">
        <f>EOMONTH(L3298,0)</f>
        <v>45565</v>
      </c>
      <c r="N3298" s="127"/>
      <c r="O3298" s="127"/>
      <c r="P3298" s="124"/>
      <c r="Q3298" s="157"/>
      <c r="R3298" s="155"/>
      <c r="S3298" s="155"/>
      <c r="T3298" s="159"/>
      <c r="U3298" s="155"/>
      <c r="V3298" s="160"/>
    </row>
    <row r="3299" spans="1:22" s="175" customFormat="1" ht="66" hidden="1" customHeight="1" x14ac:dyDescent="0.25">
      <c r="A3299" s="113" t="s">
        <v>6558</v>
      </c>
      <c r="B3299" s="155" t="s">
        <v>2283</v>
      </c>
      <c r="C3299" s="155" t="s">
        <v>7090</v>
      </c>
      <c r="D3299" s="155" t="s">
        <v>7326</v>
      </c>
      <c r="E3299" s="157" t="s">
        <v>7092</v>
      </c>
      <c r="F3299" s="155" t="s">
        <v>6841</v>
      </c>
      <c r="G3299" s="158" t="s">
        <v>703</v>
      </c>
      <c r="H3299" s="155" t="s">
        <v>2206</v>
      </c>
      <c r="I3299" s="158">
        <v>1</v>
      </c>
      <c r="J3299" s="155" t="s">
        <v>72</v>
      </c>
      <c r="K3299" s="158" t="s">
        <v>55</v>
      </c>
      <c r="L3299" s="190">
        <v>45566</v>
      </c>
      <c r="M3299" s="190">
        <f t="shared" si="50"/>
        <v>45596</v>
      </c>
      <c r="N3299" s="127"/>
      <c r="O3299" s="127"/>
      <c r="P3299" s="124"/>
      <c r="Q3299" s="157"/>
      <c r="R3299" s="155"/>
      <c r="S3299" s="155"/>
      <c r="T3299" s="159"/>
      <c r="U3299" s="155"/>
      <c r="V3299" s="160"/>
    </row>
    <row r="3300" spans="1:22" s="175" customFormat="1" ht="66" hidden="1" customHeight="1" x14ac:dyDescent="0.25">
      <c r="A3300" s="113" t="s">
        <v>6558</v>
      </c>
      <c r="B3300" s="155" t="s">
        <v>2283</v>
      </c>
      <c r="C3300" s="155" t="s">
        <v>7090</v>
      </c>
      <c r="D3300" s="155" t="s">
        <v>7326</v>
      </c>
      <c r="E3300" s="157" t="s">
        <v>7092</v>
      </c>
      <c r="F3300" s="155" t="s">
        <v>6841</v>
      </c>
      <c r="G3300" s="158" t="s">
        <v>703</v>
      </c>
      <c r="H3300" s="155" t="s">
        <v>2208</v>
      </c>
      <c r="I3300" s="158">
        <v>1</v>
      </c>
      <c r="J3300" s="155" t="s">
        <v>72</v>
      </c>
      <c r="K3300" s="158" t="s">
        <v>55</v>
      </c>
      <c r="L3300" s="190">
        <v>45566</v>
      </c>
      <c r="M3300" s="190">
        <f>EOMONTH(L3300,0)</f>
        <v>45596</v>
      </c>
      <c r="N3300" s="127"/>
      <c r="O3300" s="127"/>
      <c r="P3300" s="124"/>
      <c r="Q3300" s="157"/>
      <c r="R3300" s="155"/>
      <c r="S3300" s="155"/>
      <c r="T3300" s="159"/>
      <c r="U3300" s="155"/>
      <c r="V3300" s="160"/>
    </row>
    <row r="3301" spans="1:22" s="175" customFormat="1" ht="66" hidden="1" customHeight="1" x14ac:dyDescent="0.25">
      <c r="A3301" s="113" t="s">
        <v>6558</v>
      </c>
      <c r="B3301" s="155" t="s">
        <v>2283</v>
      </c>
      <c r="C3301" s="155" t="s">
        <v>7090</v>
      </c>
      <c r="D3301" s="155" t="s">
        <v>7327</v>
      </c>
      <c r="E3301" s="157" t="s">
        <v>7092</v>
      </c>
      <c r="F3301" s="155" t="s">
        <v>6841</v>
      </c>
      <c r="G3301" s="158" t="s">
        <v>703</v>
      </c>
      <c r="H3301" s="155" t="s">
        <v>2206</v>
      </c>
      <c r="I3301" s="158">
        <v>1</v>
      </c>
      <c r="J3301" s="155" t="s">
        <v>72</v>
      </c>
      <c r="K3301" s="158" t="s">
        <v>55</v>
      </c>
      <c r="L3301" s="190">
        <v>45597</v>
      </c>
      <c r="M3301" s="190">
        <f t="shared" si="50"/>
        <v>45626</v>
      </c>
      <c r="N3301" s="127"/>
      <c r="O3301" s="127"/>
      <c r="P3301" s="124"/>
      <c r="Q3301" s="157"/>
      <c r="R3301" s="155"/>
      <c r="S3301" s="155"/>
      <c r="T3301" s="159"/>
      <c r="U3301" s="155"/>
      <c r="V3301" s="160"/>
    </row>
    <row r="3302" spans="1:22" s="175" customFormat="1" ht="66" hidden="1" customHeight="1" x14ac:dyDescent="0.25">
      <c r="A3302" s="113" t="s">
        <v>6558</v>
      </c>
      <c r="B3302" s="155" t="s">
        <v>2283</v>
      </c>
      <c r="C3302" s="155" t="s">
        <v>7090</v>
      </c>
      <c r="D3302" s="155" t="s">
        <v>7327</v>
      </c>
      <c r="E3302" s="157" t="s">
        <v>7092</v>
      </c>
      <c r="F3302" s="155" t="s">
        <v>6841</v>
      </c>
      <c r="G3302" s="158" t="s">
        <v>703</v>
      </c>
      <c r="H3302" s="155" t="s">
        <v>2208</v>
      </c>
      <c r="I3302" s="158">
        <v>1</v>
      </c>
      <c r="J3302" s="155" t="s">
        <v>72</v>
      </c>
      <c r="K3302" s="158" t="s">
        <v>55</v>
      </c>
      <c r="L3302" s="190">
        <v>45597</v>
      </c>
      <c r="M3302" s="190">
        <f>EOMONTH(L3302,0)</f>
        <v>45626</v>
      </c>
      <c r="N3302" s="127"/>
      <c r="O3302" s="127"/>
      <c r="P3302" s="124"/>
      <c r="Q3302" s="157"/>
      <c r="R3302" s="155"/>
      <c r="S3302" s="155"/>
      <c r="T3302" s="159"/>
      <c r="U3302" s="155"/>
      <c r="V3302" s="160"/>
    </row>
    <row r="3303" spans="1:22" s="175" customFormat="1" ht="66" hidden="1" customHeight="1" x14ac:dyDescent="0.25">
      <c r="A3303" s="113" t="s">
        <v>6558</v>
      </c>
      <c r="B3303" s="155" t="s">
        <v>2283</v>
      </c>
      <c r="C3303" s="155" t="s">
        <v>7090</v>
      </c>
      <c r="D3303" s="155" t="s">
        <v>7328</v>
      </c>
      <c r="E3303" s="157" t="s">
        <v>7092</v>
      </c>
      <c r="F3303" s="155" t="s">
        <v>6841</v>
      </c>
      <c r="G3303" s="158" t="s">
        <v>168</v>
      </c>
      <c r="H3303" s="155" t="s">
        <v>2206</v>
      </c>
      <c r="I3303" s="158">
        <v>1</v>
      </c>
      <c r="J3303" s="155" t="s">
        <v>72</v>
      </c>
      <c r="K3303" s="158" t="s">
        <v>55</v>
      </c>
      <c r="L3303" s="190">
        <v>45627</v>
      </c>
      <c r="M3303" s="190">
        <f t="shared" si="50"/>
        <v>45657</v>
      </c>
      <c r="N3303" s="127"/>
      <c r="O3303" s="127"/>
      <c r="P3303" s="124"/>
      <c r="Q3303" s="157"/>
      <c r="R3303" s="155"/>
      <c r="S3303" s="155"/>
      <c r="T3303" s="159"/>
      <c r="U3303" s="155"/>
      <c r="V3303" s="160"/>
    </row>
    <row r="3304" spans="1:22" s="175" customFormat="1" ht="66" hidden="1" customHeight="1" x14ac:dyDescent="0.25">
      <c r="A3304" s="113" t="s">
        <v>6558</v>
      </c>
      <c r="B3304" s="155" t="s">
        <v>2283</v>
      </c>
      <c r="C3304" s="155" t="s">
        <v>7090</v>
      </c>
      <c r="D3304" s="155" t="s">
        <v>7328</v>
      </c>
      <c r="E3304" s="157" t="s">
        <v>7092</v>
      </c>
      <c r="F3304" s="155" t="s">
        <v>6841</v>
      </c>
      <c r="G3304" s="158" t="s">
        <v>168</v>
      </c>
      <c r="H3304" s="155" t="s">
        <v>2208</v>
      </c>
      <c r="I3304" s="158">
        <v>1</v>
      </c>
      <c r="J3304" s="155" t="s">
        <v>72</v>
      </c>
      <c r="K3304" s="158" t="s">
        <v>55</v>
      </c>
      <c r="L3304" s="190">
        <v>45627</v>
      </c>
      <c r="M3304" s="190">
        <f>EOMONTH(L3304,0)</f>
        <v>45657</v>
      </c>
      <c r="N3304" s="127"/>
      <c r="O3304" s="127"/>
      <c r="P3304" s="124"/>
      <c r="Q3304" s="157"/>
      <c r="R3304" s="155"/>
      <c r="S3304" s="155"/>
      <c r="T3304" s="159"/>
      <c r="U3304" s="155"/>
      <c r="V3304" s="160"/>
    </row>
    <row r="3305" spans="1:22" s="175" customFormat="1" ht="66" hidden="1" customHeight="1" x14ac:dyDescent="0.25">
      <c r="A3305" s="113" t="s">
        <v>6558</v>
      </c>
      <c r="B3305" s="155" t="s">
        <v>2283</v>
      </c>
      <c r="C3305" s="155" t="s">
        <v>7090</v>
      </c>
      <c r="D3305" s="155" t="s">
        <v>7329</v>
      </c>
      <c r="E3305" s="157" t="s">
        <v>7092</v>
      </c>
      <c r="F3305" s="155" t="s">
        <v>7330</v>
      </c>
      <c r="G3305" s="158" t="s">
        <v>168</v>
      </c>
      <c r="H3305" s="155"/>
      <c r="I3305" s="158">
        <v>1</v>
      </c>
      <c r="J3305" s="155" t="s">
        <v>72</v>
      </c>
      <c r="K3305" s="158" t="s">
        <v>55</v>
      </c>
      <c r="L3305" s="190">
        <v>44713</v>
      </c>
      <c r="M3305" s="190">
        <f t="shared" si="50"/>
        <v>44742</v>
      </c>
      <c r="N3305" s="127">
        <v>44724</v>
      </c>
      <c r="O3305" s="127">
        <v>44742</v>
      </c>
      <c r="P3305" s="124" t="s">
        <v>7331</v>
      </c>
      <c r="Q3305" s="157" t="s">
        <v>7332</v>
      </c>
      <c r="R3305" s="155" t="s">
        <v>7333</v>
      </c>
      <c r="S3305" s="155"/>
      <c r="T3305" s="159" t="s">
        <v>75</v>
      </c>
      <c r="U3305" s="155"/>
      <c r="V3305" s="160"/>
    </row>
    <row r="3306" spans="1:22" s="175" customFormat="1" ht="66" hidden="1" customHeight="1" x14ac:dyDescent="0.25">
      <c r="A3306" s="113" t="s">
        <v>6558</v>
      </c>
      <c r="B3306" s="155" t="s">
        <v>2283</v>
      </c>
      <c r="C3306" s="155" t="s">
        <v>7090</v>
      </c>
      <c r="D3306" s="155" t="s">
        <v>7334</v>
      </c>
      <c r="E3306" s="157" t="s">
        <v>7092</v>
      </c>
      <c r="F3306" s="155" t="s">
        <v>7330</v>
      </c>
      <c r="G3306" s="158" t="s">
        <v>168</v>
      </c>
      <c r="H3306" s="155"/>
      <c r="I3306" s="158">
        <v>1</v>
      </c>
      <c r="J3306" s="155" t="s">
        <v>72</v>
      </c>
      <c r="K3306" s="158" t="s">
        <v>55</v>
      </c>
      <c r="L3306" s="190">
        <v>45139</v>
      </c>
      <c r="M3306" s="190">
        <f t="shared" si="50"/>
        <v>45169</v>
      </c>
      <c r="N3306" s="127"/>
      <c r="O3306" s="127"/>
      <c r="P3306" s="124"/>
      <c r="Q3306" s="157"/>
      <c r="R3306" s="155"/>
      <c r="S3306" s="155"/>
      <c r="T3306" s="159"/>
      <c r="U3306" s="155"/>
      <c r="V3306" s="160"/>
    </row>
    <row r="3307" spans="1:22" s="175" customFormat="1" ht="66" hidden="1" customHeight="1" x14ac:dyDescent="0.25">
      <c r="A3307" s="113" t="s">
        <v>6558</v>
      </c>
      <c r="B3307" s="155" t="s">
        <v>2283</v>
      </c>
      <c r="C3307" s="155" t="s">
        <v>7090</v>
      </c>
      <c r="D3307" s="155" t="s">
        <v>7335</v>
      </c>
      <c r="E3307" s="157" t="s">
        <v>7092</v>
      </c>
      <c r="F3307" s="155" t="s">
        <v>7330</v>
      </c>
      <c r="G3307" s="158" t="s">
        <v>168</v>
      </c>
      <c r="H3307" s="155"/>
      <c r="I3307" s="158">
        <v>1</v>
      </c>
      <c r="J3307" s="155" t="s">
        <v>72</v>
      </c>
      <c r="K3307" s="158" t="s">
        <v>55</v>
      </c>
      <c r="L3307" s="190">
        <v>45505</v>
      </c>
      <c r="M3307" s="190">
        <f t="shared" si="50"/>
        <v>45535</v>
      </c>
      <c r="N3307" s="127"/>
      <c r="O3307" s="127"/>
      <c r="P3307" s="124"/>
      <c r="Q3307" s="157"/>
      <c r="R3307" s="155"/>
      <c r="S3307" s="155"/>
      <c r="T3307" s="159"/>
      <c r="U3307" s="155"/>
      <c r="V3307" s="160"/>
    </row>
    <row r="3308" spans="1:22" s="175" customFormat="1" ht="66" hidden="1" customHeight="1" x14ac:dyDescent="0.25">
      <c r="A3308" s="113" t="s">
        <v>6558</v>
      </c>
      <c r="B3308" s="155" t="s">
        <v>2283</v>
      </c>
      <c r="C3308" s="155" t="s">
        <v>7090</v>
      </c>
      <c r="D3308" s="155" t="s">
        <v>7336</v>
      </c>
      <c r="E3308" s="157" t="s">
        <v>7092</v>
      </c>
      <c r="F3308" s="155" t="s">
        <v>7337</v>
      </c>
      <c r="G3308" s="158" t="s">
        <v>703</v>
      </c>
      <c r="H3308" s="155"/>
      <c r="I3308" s="158">
        <v>1</v>
      </c>
      <c r="J3308" s="155" t="s">
        <v>72</v>
      </c>
      <c r="K3308" s="158" t="s">
        <v>55</v>
      </c>
      <c r="L3308" s="190">
        <v>44562</v>
      </c>
      <c r="M3308" s="190">
        <f t="shared" si="50"/>
        <v>44592</v>
      </c>
      <c r="N3308" s="127">
        <v>44588</v>
      </c>
      <c r="O3308" s="127">
        <v>44620</v>
      </c>
      <c r="P3308" s="124" t="s">
        <v>7338</v>
      </c>
      <c r="Q3308" s="157"/>
      <c r="R3308" s="155" t="s">
        <v>4637</v>
      </c>
      <c r="S3308" s="155"/>
      <c r="T3308" s="159"/>
      <c r="U3308" s="155" t="s">
        <v>7339</v>
      </c>
      <c r="V3308" s="160"/>
    </row>
    <row r="3309" spans="1:22" s="175" customFormat="1" ht="66" hidden="1" customHeight="1" x14ac:dyDescent="0.25">
      <c r="A3309" s="113" t="s">
        <v>6558</v>
      </c>
      <c r="B3309" s="155" t="s">
        <v>2283</v>
      </c>
      <c r="C3309" s="155" t="s">
        <v>7090</v>
      </c>
      <c r="D3309" s="155" t="s">
        <v>7340</v>
      </c>
      <c r="E3309" s="157" t="s">
        <v>7092</v>
      </c>
      <c r="F3309" s="155" t="s">
        <v>7337</v>
      </c>
      <c r="G3309" s="158" t="s">
        <v>703</v>
      </c>
      <c r="H3309" s="155"/>
      <c r="I3309" s="158">
        <v>1</v>
      </c>
      <c r="J3309" s="155" t="s">
        <v>72</v>
      </c>
      <c r="K3309" s="158" t="s">
        <v>55</v>
      </c>
      <c r="L3309" s="190">
        <v>44593</v>
      </c>
      <c r="M3309" s="190">
        <f t="shared" si="50"/>
        <v>44620</v>
      </c>
      <c r="N3309" s="127">
        <v>44606</v>
      </c>
      <c r="O3309" s="127">
        <v>44620</v>
      </c>
      <c r="P3309" s="124" t="s">
        <v>7338</v>
      </c>
      <c r="Q3309" s="157"/>
      <c r="R3309" s="155" t="s">
        <v>4637</v>
      </c>
      <c r="S3309" s="155"/>
      <c r="T3309" s="159"/>
      <c r="U3309" s="155" t="s">
        <v>7339</v>
      </c>
      <c r="V3309" s="160"/>
    </row>
    <row r="3310" spans="1:22" s="175" customFormat="1" ht="66" hidden="1" customHeight="1" x14ac:dyDescent="0.25">
      <c r="A3310" s="113" t="s">
        <v>6558</v>
      </c>
      <c r="B3310" s="155" t="s">
        <v>2283</v>
      </c>
      <c r="C3310" s="155" t="s">
        <v>7090</v>
      </c>
      <c r="D3310" s="155" t="s">
        <v>7341</v>
      </c>
      <c r="E3310" s="157" t="s">
        <v>7092</v>
      </c>
      <c r="F3310" s="155" t="s">
        <v>7337</v>
      </c>
      <c r="G3310" s="158" t="s">
        <v>703</v>
      </c>
      <c r="H3310" s="155"/>
      <c r="I3310" s="158">
        <v>1</v>
      </c>
      <c r="J3310" s="155" t="s">
        <v>72</v>
      </c>
      <c r="K3310" s="158" t="s">
        <v>55</v>
      </c>
      <c r="L3310" s="190">
        <v>44621</v>
      </c>
      <c r="M3310" s="190">
        <f t="shared" ref="M3310:M3374" si="51">EOMONTH(L3310,0)</f>
        <v>44651</v>
      </c>
      <c r="N3310" s="127">
        <v>44627</v>
      </c>
      <c r="O3310" s="127">
        <v>44650</v>
      </c>
      <c r="P3310" s="124" t="s">
        <v>7338</v>
      </c>
      <c r="Q3310" s="157"/>
      <c r="R3310" s="155" t="s">
        <v>2883</v>
      </c>
      <c r="S3310" s="155"/>
      <c r="T3310" s="159"/>
      <c r="U3310" s="155" t="s">
        <v>7339</v>
      </c>
      <c r="V3310" s="160"/>
    </row>
    <row r="3311" spans="1:22" s="175" customFormat="1" ht="66" hidden="1" customHeight="1" x14ac:dyDescent="0.25">
      <c r="A3311" s="113" t="s">
        <v>6558</v>
      </c>
      <c r="B3311" s="155" t="s">
        <v>2283</v>
      </c>
      <c r="C3311" s="155" t="s">
        <v>7090</v>
      </c>
      <c r="D3311" s="155" t="s">
        <v>7342</v>
      </c>
      <c r="E3311" s="157" t="s">
        <v>7092</v>
      </c>
      <c r="F3311" s="155" t="s">
        <v>7337</v>
      </c>
      <c r="G3311" s="158" t="s">
        <v>703</v>
      </c>
      <c r="H3311" s="155"/>
      <c r="I3311" s="158">
        <v>1</v>
      </c>
      <c r="J3311" s="155" t="s">
        <v>72</v>
      </c>
      <c r="K3311" s="158" t="s">
        <v>55</v>
      </c>
      <c r="L3311" s="190">
        <v>44652</v>
      </c>
      <c r="M3311" s="190">
        <f t="shared" si="51"/>
        <v>44681</v>
      </c>
      <c r="N3311" s="127">
        <v>44657</v>
      </c>
      <c r="O3311" s="127">
        <v>44679</v>
      </c>
      <c r="P3311" s="124" t="s">
        <v>7343</v>
      </c>
      <c r="Q3311" s="157"/>
      <c r="R3311" s="155" t="s">
        <v>4637</v>
      </c>
      <c r="S3311" s="155"/>
      <c r="T3311" s="159"/>
      <c r="U3311" s="155" t="s">
        <v>7339</v>
      </c>
      <c r="V3311" s="160"/>
    </row>
    <row r="3312" spans="1:22" s="175" customFormat="1" ht="66" hidden="1" customHeight="1" x14ac:dyDescent="0.25">
      <c r="A3312" s="113" t="s">
        <v>6558</v>
      </c>
      <c r="B3312" s="155" t="s">
        <v>2283</v>
      </c>
      <c r="C3312" s="155" t="s">
        <v>7090</v>
      </c>
      <c r="D3312" s="155" t="s">
        <v>7344</v>
      </c>
      <c r="E3312" s="157" t="s">
        <v>7092</v>
      </c>
      <c r="F3312" s="155" t="s">
        <v>7337</v>
      </c>
      <c r="G3312" s="158" t="s">
        <v>703</v>
      </c>
      <c r="H3312" s="155"/>
      <c r="I3312" s="158">
        <v>1</v>
      </c>
      <c r="J3312" s="155" t="s">
        <v>72</v>
      </c>
      <c r="K3312" s="158" t="s">
        <v>55</v>
      </c>
      <c r="L3312" s="190">
        <v>44682</v>
      </c>
      <c r="M3312" s="190">
        <f t="shared" si="51"/>
        <v>44712</v>
      </c>
      <c r="N3312" s="127">
        <v>44687</v>
      </c>
      <c r="O3312" s="127">
        <v>44707</v>
      </c>
      <c r="P3312" s="124" t="s">
        <v>7343</v>
      </c>
      <c r="Q3312" s="157"/>
      <c r="R3312" s="155" t="s">
        <v>4637</v>
      </c>
      <c r="S3312" s="155"/>
      <c r="T3312" s="159"/>
      <c r="U3312" s="155" t="s">
        <v>7339</v>
      </c>
      <c r="V3312" s="160"/>
    </row>
    <row r="3313" spans="1:22" s="175" customFormat="1" ht="66" hidden="1" customHeight="1" x14ac:dyDescent="0.25">
      <c r="A3313" s="113" t="s">
        <v>6558</v>
      </c>
      <c r="B3313" s="155" t="s">
        <v>2283</v>
      </c>
      <c r="C3313" s="155" t="s">
        <v>7090</v>
      </c>
      <c r="D3313" s="155" t="s">
        <v>7345</v>
      </c>
      <c r="E3313" s="157" t="s">
        <v>7092</v>
      </c>
      <c r="F3313" s="155" t="s">
        <v>7337</v>
      </c>
      <c r="G3313" s="158" t="s">
        <v>703</v>
      </c>
      <c r="H3313" s="155"/>
      <c r="I3313" s="158">
        <v>1</v>
      </c>
      <c r="J3313" s="155" t="s">
        <v>72</v>
      </c>
      <c r="K3313" s="158" t="s">
        <v>55</v>
      </c>
      <c r="L3313" s="190">
        <v>44713</v>
      </c>
      <c r="M3313" s="190">
        <f t="shared" si="51"/>
        <v>44742</v>
      </c>
      <c r="N3313" s="127">
        <v>44715</v>
      </c>
      <c r="O3313" s="127">
        <v>44742</v>
      </c>
      <c r="P3313" s="124" t="s">
        <v>7343</v>
      </c>
      <c r="Q3313" s="157"/>
      <c r="R3313" s="155" t="s">
        <v>1173</v>
      </c>
      <c r="S3313" s="155"/>
      <c r="T3313" s="159"/>
      <c r="U3313" s="155" t="s">
        <v>7339</v>
      </c>
      <c r="V3313" s="160"/>
    </row>
    <row r="3314" spans="1:22" s="175" customFormat="1" ht="66" hidden="1" customHeight="1" x14ac:dyDescent="0.25">
      <c r="A3314" s="113" t="s">
        <v>6558</v>
      </c>
      <c r="B3314" s="155" t="s">
        <v>2283</v>
      </c>
      <c r="C3314" s="155" t="s">
        <v>7090</v>
      </c>
      <c r="D3314" s="155" t="s">
        <v>7346</v>
      </c>
      <c r="E3314" s="157" t="s">
        <v>7092</v>
      </c>
      <c r="F3314" s="155" t="s">
        <v>7337</v>
      </c>
      <c r="G3314" s="158" t="s">
        <v>703</v>
      </c>
      <c r="H3314" s="155"/>
      <c r="I3314" s="158">
        <v>1</v>
      </c>
      <c r="J3314" s="155" t="s">
        <v>72</v>
      </c>
      <c r="K3314" s="158" t="s">
        <v>55</v>
      </c>
      <c r="L3314" s="190">
        <v>44743</v>
      </c>
      <c r="M3314" s="190">
        <f t="shared" si="51"/>
        <v>44773</v>
      </c>
      <c r="N3314" s="127">
        <v>44749</v>
      </c>
      <c r="O3314" s="127">
        <v>44818</v>
      </c>
      <c r="P3314" s="124" t="s">
        <v>7343</v>
      </c>
      <c r="Q3314" s="157"/>
      <c r="R3314" s="155" t="s">
        <v>6607</v>
      </c>
      <c r="S3314" s="155"/>
      <c r="T3314" s="159"/>
      <c r="U3314" s="155" t="s">
        <v>7339</v>
      </c>
      <c r="V3314" s="160"/>
    </row>
    <row r="3315" spans="1:22" s="175" customFormat="1" ht="66" hidden="1" customHeight="1" x14ac:dyDescent="0.25">
      <c r="A3315" s="113" t="s">
        <v>6558</v>
      </c>
      <c r="B3315" s="155" t="s">
        <v>2283</v>
      </c>
      <c r="C3315" s="155" t="s">
        <v>7090</v>
      </c>
      <c r="D3315" s="155" t="s">
        <v>7347</v>
      </c>
      <c r="E3315" s="157" t="s">
        <v>7092</v>
      </c>
      <c r="F3315" s="155" t="s">
        <v>7337</v>
      </c>
      <c r="G3315" s="158" t="s">
        <v>703</v>
      </c>
      <c r="H3315" s="155"/>
      <c r="I3315" s="158">
        <v>1</v>
      </c>
      <c r="J3315" s="155" t="s">
        <v>72</v>
      </c>
      <c r="K3315" s="158" t="s">
        <v>55</v>
      </c>
      <c r="L3315" s="190">
        <v>44774</v>
      </c>
      <c r="M3315" s="190">
        <f t="shared" si="51"/>
        <v>44804</v>
      </c>
      <c r="N3315" s="127">
        <v>44781</v>
      </c>
      <c r="O3315" s="127">
        <v>44818</v>
      </c>
      <c r="P3315" s="124" t="s">
        <v>7343</v>
      </c>
      <c r="Q3315" s="157"/>
      <c r="R3315" s="155" t="s">
        <v>1173</v>
      </c>
      <c r="S3315" s="155"/>
      <c r="T3315" s="159"/>
      <c r="U3315" s="155" t="s">
        <v>7339</v>
      </c>
      <c r="V3315" s="160"/>
    </row>
    <row r="3316" spans="1:22" s="175" customFormat="1" ht="66" hidden="1" customHeight="1" x14ac:dyDescent="0.25">
      <c r="A3316" s="113" t="s">
        <v>6558</v>
      </c>
      <c r="B3316" s="155" t="s">
        <v>2283</v>
      </c>
      <c r="C3316" s="155" t="s">
        <v>7090</v>
      </c>
      <c r="D3316" s="155" t="s">
        <v>7348</v>
      </c>
      <c r="E3316" s="157" t="s">
        <v>7092</v>
      </c>
      <c r="F3316" s="155" t="s">
        <v>7337</v>
      </c>
      <c r="G3316" s="158" t="s">
        <v>703</v>
      </c>
      <c r="H3316" s="155"/>
      <c r="I3316" s="158">
        <v>1</v>
      </c>
      <c r="J3316" s="155" t="s">
        <v>72</v>
      </c>
      <c r="K3316" s="158" t="s">
        <v>55</v>
      </c>
      <c r="L3316" s="190">
        <v>44805</v>
      </c>
      <c r="M3316" s="190">
        <f t="shared" si="51"/>
        <v>44834</v>
      </c>
      <c r="N3316" s="127">
        <v>44813</v>
      </c>
      <c r="O3316" s="127">
        <v>44865</v>
      </c>
      <c r="P3316" s="124" t="s">
        <v>7343</v>
      </c>
      <c r="Q3316" s="157"/>
      <c r="R3316" s="155" t="s">
        <v>2883</v>
      </c>
      <c r="S3316" s="155"/>
      <c r="T3316" s="159"/>
      <c r="U3316" s="155" t="s">
        <v>7339</v>
      </c>
      <c r="V3316" s="160"/>
    </row>
    <row r="3317" spans="1:22" ht="66" hidden="1" customHeight="1" x14ac:dyDescent="0.25">
      <c r="A3317" s="89" t="s">
        <v>6558</v>
      </c>
      <c r="B3317" s="90" t="s">
        <v>2283</v>
      </c>
      <c r="C3317" s="90" t="s">
        <v>7090</v>
      </c>
      <c r="D3317" s="90" t="s">
        <v>7349</v>
      </c>
      <c r="E3317" s="92" t="s">
        <v>7092</v>
      </c>
      <c r="F3317" s="90" t="s">
        <v>7337</v>
      </c>
      <c r="G3317" s="93" t="s">
        <v>703</v>
      </c>
      <c r="H3317" s="90"/>
      <c r="I3317" s="93">
        <v>1</v>
      </c>
      <c r="J3317" s="90" t="s">
        <v>72</v>
      </c>
      <c r="K3317" s="93" t="s">
        <v>55</v>
      </c>
      <c r="L3317" s="114">
        <v>44835</v>
      </c>
      <c r="M3317" s="114">
        <f t="shared" si="51"/>
        <v>44865</v>
      </c>
      <c r="N3317" s="94">
        <v>44851</v>
      </c>
      <c r="O3317" s="94">
        <v>44888</v>
      </c>
      <c r="P3317" s="124" t="s">
        <v>7343</v>
      </c>
      <c r="Q3317" s="92"/>
      <c r="R3317" s="90" t="s">
        <v>381</v>
      </c>
      <c r="S3317" s="90"/>
      <c r="T3317" s="95"/>
      <c r="U3317" s="155" t="s">
        <v>7339</v>
      </c>
    </row>
    <row r="3318" spans="1:22" s="175" customFormat="1" ht="66" hidden="1" customHeight="1" x14ac:dyDescent="0.25">
      <c r="A3318" s="113" t="s">
        <v>6558</v>
      </c>
      <c r="B3318" s="155" t="s">
        <v>2283</v>
      </c>
      <c r="C3318" s="155" t="s">
        <v>7090</v>
      </c>
      <c r="D3318" s="155" t="s">
        <v>7350</v>
      </c>
      <c r="E3318" s="157" t="s">
        <v>7092</v>
      </c>
      <c r="F3318" s="155" t="s">
        <v>7337</v>
      </c>
      <c r="G3318" s="158" t="s">
        <v>703</v>
      </c>
      <c r="H3318" s="155"/>
      <c r="I3318" s="158">
        <v>1</v>
      </c>
      <c r="J3318" s="155" t="s">
        <v>72</v>
      </c>
      <c r="K3318" s="158" t="s">
        <v>55</v>
      </c>
      <c r="L3318" s="190">
        <v>44866</v>
      </c>
      <c r="M3318" s="190">
        <f t="shared" si="51"/>
        <v>44895</v>
      </c>
      <c r="N3318" s="127">
        <v>44880</v>
      </c>
      <c r="O3318" s="94">
        <v>44888</v>
      </c>
      <c r="P3318" s="124" t="s">
        <v>7343</v>
      </c>
      <c r="Q3318" s="157"/>
      <c r="R3318" s="155" t="s">
        <v>156</v>
      </c>
      <c r="S3318" s="155"/>
      <c r="T3318" s="159"/>
      <c r="U3318" s="155" t="s">
        <v>7339</v>
      </c>
      <c r="V3318" s="160"/>
    </row>
    <row r="3319" spans="1:22" s="175" customFormat="1" ht="66" hidden="1" customHeight="1" x14ac:dyDescent="0.25">
      <c r="A3319" s="113" t="s">
        <v>6558</v>
      </c>
      <c r="B3319" s="155" t="s">
        <v>2283</v>
      </c>
      <c r="C3319" s="155" t="s">
        <v>7090</v>
      </c>
      <c r="D3319" s="155" t="s">
        <v>7351</v>
      </c>
      <c r="E3319" s="157" t="s">
        <v>7092</v>
      </c>
      <c r="F3319" s="155" t="s">
        <v>7337</v>
      </c>
      <c r="G3319" s="158" t="s">
        <v>703</v>
      </c>
      <c r="H3319" s="155"/>
      <c r="I3319" s="158">
        <v>1</v>
      </c>
      <c r="J3319" s="155" t="s">
        <v>72</v>
      </c>
      <c r="K3319" s="158" t="s">
        <v>55</v>
      </c>
      <c r="L3319" s="190">
        <v>44896</v>
      </c>
      <c r="M3319" s="190">
        <f t="shared" si="51"/>
        <v>44926</v>
      </c>
      <c r="N3319" s="127">
        <v>44897</v>
      </c>
      <c r="O3319" s="127">
        <v>44907</v>
      </c>
      <c r="P3319" s="124" t="s">
        <v>7343</v>
      </c>
      <c r="Q3319" s="157"/>
      <c r="R3319" s="155" t="s">
        <v>81</v>
      </c>
      <c r="S3319" s="155"/>
      <c r="T3319" s="159"/>
      <c r="U3319" s="155" t="s">
        <v>7339</v>
      </c>
      <c r="V3319" s="160"/>
    </row>
    <row r="3320" spans="1:22" s="175" customFormat="1" ht="66" customHeight="1" x14ac:dyDescent="0.25">
      <c r="A3320" s="113" t="s">
        <v>6558</v>
      </c>
      <c r="B3320" s="155" t="s">
        <v>2283</v>
      </c>
      <c r="C3320" s="155" t="s">
        <v>7090</v>
      </c>
      <c r="D3320" s="155" t="s">
        <v>7352</v>
      </c>
      <c r="E3320" s="157" t="s">
        <v>7092</v>
      </c>
      <c r="F3320" s="155" t="s">
        <v>7337</v>
      </c>
      <c r="G3320" s="158" t="s">
        <v>703</v>
      </c>
      <c r="H3320" s="155"/>
      <c r="I3320" s="158">
        <v>1</v>
      </c>
      <c r="J3320" s="155" t="s">
        <v>72</v>
      </c>
      <c r="K3320" s="158" t="s">
        <v>55</v>
      </c>
      <c r="L3320" s="190">
        <v>44927</v>
      </c>
      <c r="M3320" s="190">
        <f t="shared" si="51"/>
        <v>44957</v>
      </c>
      <c r="N3320" s="127">
        <v>44935</v>
      </c>
      <c r="O3320" s="127">
        <v>44957</v>
      </c>
      <c r="P3320" s="124" t="s">
        <v>7343</v>
      </c>
      <c r="Q3320" s="157"/>
      <c r="R3320" s="155" t="s">
        <v>156</v>
      </c>
      <c r="S3320" s="155"/>
      <c r="T3320" s="159"/>
      <c r="U3320" s="155" t="s">
        <v>7339</v>
      </c>
      <c r="V3320" s="160"/>
    </row>
    <row r="3321" spans="1:22" s="175" customFormat="1" ht="66" hidden="1" customHeight="1" x14ac:dyDescent="0.25">
      <c r="A3321" s="113" t="s">
        <v>6558</v>
      </c>
      <c r="B3321" s="155" t="s">
        <v>2283</v>
      </c>
      <c r="C3321" s="155" t="s">
        <v>7090</v>
      </c>
      <c r="D3321" s="155" t="s">
        <v>7353</v>
      </c>
      <c r="E3321" s="157" t="s">
        <v>7092</v>
      </c>
      <c r="F3321" s="155" t="s">
        <v>7337</v>
      </c>
      <c r="G3321" s="158" t="s">
        <v>703</v>
      </c>
      <c r="H3321" s="155"/>
      <c r="I3321" s="158">
        <v>1</v>
      </c>
      <c r="J3321" s="155" t="s">
        <v>72</v>
      </c>
      <c r="K3321" s="158" t="s">
        <v>55</v>
      </c>
      <c r="L3321" s="190">
        <v>44958</v>
      </c>
      <c r="M3321" s="190">
        <f t="shared" si="51"/>
        <v>44985</v>
      </c>
      <c r="N3321" s="127"/>
      <c r="O3321" s="127"/>
      <c r="P3321" s="124"/>
      <c r="Q3321" s="157"/>
      <c r="R3321" s="155"/>
      <c r="S3321" s="155"/>
      <c r="T3321" s="159"/>
      <c r="U3321" s="155"/>
      <c r="V3321" s="160"/>
    </row>
    <row r="3322" spans="1:22" s="175" customFormat="1" ht="66" hidden="1" customHeight="1" x14ac:dyDescent="0.25">
      <c r="A3322" s="113" t="s">
        <v>6558</v>
      </c>
      <c r="B3322" s="155" t="s">
        <v>2283</v>
      </c>
      <c r="C3322" s="155" t="s">
        <v>7090</v>
      </c>
      <c r="D3322" s="155" t="s">
        <v>7354</v>
      </c>
      <c r="E3322" s="157" t="s">
        <v>7092</v>
      </c>
      <c r="F3322" s="155" t="s">
        <v>7337</v>
      </c>
      <c r="G3322" s="158" t="s">
        <v>703</v>
      </c>
      <c r="H3322" s="155"/>
      <c r="I3322" s="158">
        <v>1</v>
      </c>
      <c r="J3322" s="155" t="s">
        <v>72</v>
      </c>
      <c r="K3322" s="158" t="s">
        <v>55</v>
      </c>
      <c r="L3322" s="190">
        <v>44986</v>
      </c>
      <c r="M3322" s="190">
        <f t="shared" si="51"/>
        <v>45016</v>
      </c>
      <c r="N3322" s="127"/>
      <c r="O3322" s="127"/>
      <c r="P3322" s="124"/>
      <c r="Q3322" s="157"/>
      <c r="R3322" s="155"/>
      <c r="S3322" s="155"/>
      <c r="T3322" s="159"/>
      <c r="U3322" s="155"/>
      <c r="V3322" s="160"/>
    </row>
    <row r="3323" spans="1:22" s="175" customFormat="1" ht="66" hidden="1" customHeight="1" x14ac:dyDescent="0.25">
      <c r="A3323" s="113" t="s">
        <v>6558</v>
      </c>
      <c r="B3323" s="155" t="s">
        <v>2283</v>
      </c>
      <c r="C3323" s="155" t="s">
        <v>7090</v>
      </c>
      <c r="D3323" s="155" t="s">
        <v>7355</v>
      </c>
      <c r="E3323" s="157" t="s">
        <v>7092</v>
      </c>
      <c r="F3323" s="155" t="s">
        <v>7337</v>
      </c>
      <c r="G3323" s="158" t="s">
        <v>703</v>
      </c>
      <c r="H3323" s="155"/>
      <c r="I3323" s="158">
        <v>1</v>
      </c>
      <c r="J3323" s="155" t="s">
        <v>72</v>
      </c>
      <c r="K3323" s="158" t="s">
        <v>55</v>
      </c>
      <c r="L3323" s="190">
        <v>45017</v>
      </c>
      <c r="M3323" s="190">
        <f t="shared" si="51"/>
        <v>45046</v>
      </c>
      <c r="N3323" s="127"/>
      <c r="O3323" s="127"/>
      <c r="P3323" s="124"/>
      <c r="Q3323" s="157"/>
      <c r="R3323" s="155"/>
      <c r="S3323" s="155"/>
      <c r="T3323" s="159"/>
      <c r="U3323" s="155"/>
      <c r="V3323" s="160"/>
    </row>
    <row r="3324" spans="1:22" s="175" customFormat="1" ht="66" hidden="1" customHeight="1" x14ac:dyDescent="0.25">
      <c r="A3324" s="113" t="s">
        <v>6558</v>
      </c>
      <c r="B3324" s="155" t="s">
        <v>2283</v>
      </c>
      <c r="C3324" s="155" t="s">
        <v>7090</v>
      </c>
      <c r="D3324" s="155" t="s">
        <v>7356</v>
      </c>
      <c r="E3324" s="157" t="s">
        <v>7092</v>
      </c>
      <c r="F3324" s="155" t="s">
        <v>7337</v>
      </c>
      <c r="G3324" s="158" t="s">
        <v>703</v>
      </c>
      <c r="H3324" s="155"/>
      <c r="I3324" s="158">
        <v>1</v>
      </c>
      <c r="J3324" s="155" t="s">
        <v>72</v>
      </c>
      <c r="K3324" s="158" t="s">
        <v>55</v>
      </c>
      <c r="L3324" s="190">
        <v>45047</v>
      </c>
      <c r="M3324" s="190">
        <f t="shared" si="51"/>
        <v>45077</v>
      </c>
      <c r="N3324" s="127"/>
      <c r="O3324" s="127"/>
      <c r="P3324" s="124"/>
      <c r="Q3324" s="157"/>
      <c r="R3324" s="155"/>
      <c r="S3324" s="155"/>
      <c r="T3324" s="159"/>
      <c r="U3324" s="155"/>
      <c r="V3324" s="160"/>
    </row>
    <row r="3325" spans="1:22" s="175" customFormat="1" ht="66" hidden="1" customHeight="1" x14ac:dyDescent="0.25">
      <c r="A3325" s="113" t="s">
        <v>6558</v>
      </c>
      <c r="B3325" s="155" t="s">
        <v>2283</v>
      </c>
      <c r="C3325" s="155" t="s">
        <v>7090</v>
      </c>
      <c r="D3325" s="155" t="s">
        <v>7357</v>
      </c>
      <c r="E3325" s="157" t="s">
        <v>7092</v>
      </c>
      <c r="F3325" s="155" t="s">
        <v>7337</v>
      </c>
      <c r="G3325" s="158" t="s">
        <v>703</v>
      </c>
      <c r="H3325" s="155"/>
      <c r="I3325" s="158">
        <v>1</v>
      </c>
      <c r="J3325" s="155" t="s">
        <v>72</v>
      </c>
      <c r="K3325" s="158" t="s">
        <v>55</v>
      </c>
      <c r="L3325" s="190">
        <v>45078</v>
      </c>
      <c r="M3325" s="190">
        <f t="shared" si="51"/>
        <v>45107</v>
      </c>
      <c r="N3325" s="127"/>
      <c r="O3325" s="127"/>
      <c r="P3325" s="124"/>
      <c r="Q3325" s="157"/>
      <c r="R3325" s="155"/>
      <c r="S3325" s="155"/>
      <c r="T3325" s="159"/>
      <c r="U3325" s="155"/>
      <c r="V3325" s="160"/>
    </row>
    <row r="3326" spans="1:22" s="175" customFormat="1" ht="66" hidden="1" customHeight="1" x14ac:dyDescent="0.25">
      <c r="A3326" s="113" t="s">
        <v>6558</v>
      </c>
      <c r="B3326" s="155" t="s">
        <v>2283</v>
      </c>
      <c r="C3326" s="155" t="s">
        <v>7090</v>
      </c>
      <c r="D3326" s="155" t="s">
        <v>7358</v>
      </c>
      <c r="E3326" s="157" t="s">
        <v>7092</v>
      </c>
      <c r="F3326" s="155" t="s">
        <v>7337</v>
      </c>
      <c r="G3326" s="158" t="s">
        <v>703</v>
      </c>
      <c r="H3326" s="155"/>
      <c r="I3326" s="158">
        <v>1</v>
      </c>
      <c r="J3326" s="155" t="s">
        <v>72</v>
      </c>
      <c r="K3326" s="158" t="s">
        <v>55</v>
      </c>
      <c r="L3326" s="190">
        <v>45108</v>
      </c>
      <c r="M3326" s="190">
        <f t="shared" si="51"/>
        <v>45138</v>
      </c>
      <c r="N3326" s="127"/>
      <c r="O3326" s="127"/>
      <c r="P3326" s="124"/>
      <c r="Q3326" s="157"/>
      <c r="R3326" s="155"/>
      <c r="S3326" s="155"/>
      <c r="T3326" s="159"/>
      <c r="U3326" s="155"/>
      <c r="V3326" s="160"/>
    </row>
    <row r="3327" spans="1:22" s="175" customFormat="1" ht="66" hidden="1" customHeight="1" x14ac:dyDescent="0.25">
      <c r="A3327" s="113" t="s">
        <v>6558</v>
      </c>
      <c r="B3327" s="155" t="s">
        <v>2283</v>
      </c>
      <c r="C3327" s="155" t="s">
        <v>7090</v>
      </c>
      <c r="D3327" s="155" t="s">
        <v>7359</v>
      </c>
      <c r="E3327" s="157" t="s">
        <v>7092</v>
      </c>
      <c r="F3327" s="155" t="s">
        <v>7337</v>
      </c>
      <c r="G3327" s="158" t="s">
        <v>703</v>
      </c>
      <c r="H3327" s="155"/>
      <c r="I3327" s="158">
        <v>1</v>
      </c>
      <c r="J3327" s="155" t="s">
        <v>72</v>
      </c>
      <c r="K3327" s="158" t="s">
        <v>55</v>
      </c>
      <c r="L3327" s="190">
        <v>45139</v>
      </c>
      <c r="M3327" s="190">
        <f t="shared" si="51"/>
        <v>45169</v>
      </c>
      <c r="N3327" s="127"/>
      <c r="O3327" s="127"/>
      <c r="P3327" s="124"/>
      <c r="Q3327" s="157"/>
      <c r="R3327" s="155"/>
      <c r="S3327" s="155"/>
      <c r="T3327" s="159"/>
      <c r="U3327" s="155"/>
      <c r="V3327" s="160"/>
    </row>
    <row r="3328" spans="1:22" s="175" customFormat="1" ht="66" hidden="1" customHeight="1" x14ac:dyDescent="0.25">
      <c r="A3328" s="113" t="s">
        <v>6558</v>
      </c>
      <c r="B3328" s="155" t="s">
        <v>2283</v>
      </c>
      <c r="C3328" s="155" t="s">
        <v>7090</v>
      </c>
      <c r="D3328" s="155" t="s">
        <v>7360</v>
      </c>
      <c r="E3328" s="157" t="s">
        <v>7092</v>
      </c>
      <c r="F3328" s="155" t="s">
        <v>7337</v>
      </c>
      <c r="G3328" s="158" t="s">
        <v>703</v>
      </c>
      <c r="H3328" s="155"/>
      <c r="I3328" s="158">
        <v>1</v>
      </c>
      <c r="J3328" s="155" t="s">
        <v>72</v>
      </c>
      <c r="K3328" s="158" t="s">
        <v>55</v>
      </c>
      <c r="L3328" s="190">
        <v>45170</v>
      </c>
      <c r="M3328" s="190">
        <f t="shared" si="51"/>
        <v>45199</v>
      </c>
      <c r="N3328" s="127"/>
      <c r="O3328" s="127"/>
      <c r="P3328" s="124"/>
      <c r="Q3328" s="157"/>
      <c r="R3328" s="155"/>
      <c r="S3328" s="155"/>
      <c r="T3328" s="159"/>
      <c r="U3328" s="155"/>
      <c r="V3328" s="160"/>
    </row>
    <row r="3329" spans="1:22" s="175" customFormat="1" ht="66" hidden="1" customHeight="1" x14ac:dyDescent="0.25">
      <c r="A3329" s="113" t="s">
        <v>6558</v>
      </c>
      <c r="B3329" s="155" t="s">
        <v>2283</v>
      </c>
      <c r="C3329" s="155" t="s">
        <v>7090</v>
      </c>
      <c r="D3329" s="155" t="s">
        <v>7361</v>
      </c>
      <c r="E3329" s="157" t="s">
        <v>7092</v>
      </c>
      <c r="F3329" s="155" t="s">
        <v>7337</v>
      </c>
      <c r="G3329" s="158" t="s">
        <v>703</v>
      </c>
      <c r="H3329" s="155"/>
      <c r="I3329" s="158">
        <v>1</v>
      </c>
      <c r="J3329" s="155" t="s">
        <v>72</v>
      </c>
      <c r="K3329" s="158" t="s">
        <v>55</v>
      </c>
      <c r="L3329" s="190">
        <v>45200</v>
      </c>
      <c r="M3329" s="190">
        <f t="shared" si="51"/>
        <v>45230</v>
      </c>
      <c r="N3329" s="127"/>
      <c r="O3329" s="127"/>
      <c r="P3329" s="124"/>
      <c r="Q3329" s="157"/>
      <c r="R3329" s="155"/>
      <c r="S3329" s="155"/>
      <c r="T3329" s="159"/>
      <c r="U3329" s="155"/>
      <c r="V3329" s="160"/>
    </row>
    <row r="3330" spans="1:22" s="175" customFormat="1" ht="66" hidden="1" customHeight="1" x14ac:dyDescent="0.25">
      <c r="A3330" s="113" t="s">
        <v>6558</v>
      </c>
      <c r="B3330" s="155" t="s">
        <v>2283</v>
      </c>
      <c r="C3330" s="155" t="s">
        <v>7090</v>
      </c>
      <c r="D3330" s="155" t="s">
        <v>7362</v>
      </c>
      <c r="E3330" s="157" t="s">
        <v>7092</v>
      </c>
      <c r="F3330" s="155" t="s">
        <v>7337</v>
      </c>
      <c r="G3330" s="158" t="s">
        <v>703</v>
      </c>
      <c r="H3330" s="155"/>
      <c r="I3330" s="158">
        <v>1</v>
      </c>
      <c r="J3330" s="155" t="s">
        <v>72</v>
      </c>
      <c r="K3330" s="158" t="s">
        <v>55</v>
      </c>
      <c r="L3330" s="190">
        <v>45231</v>
      </c>
      <c r="M3330" s="190">
        <f t="shared" si="51"/>
        <v>45260</v>
      </c>
      <c r="N3330" s="127"/>
      <c r="O3330" s="127"/>
      <c r="P3330" s="124"/>
      <c r="Q3330" s="157"/>
      <c r="R3330" s="155"/>
      <c r="S3330" s="155"/>
      <c r="T3330" s="159"/>
      <c r="U3330" s="155"/>
      <c r="V3330" s="160"/>
    </row>
    <row r="3331" spans="1:22" s="175" customFormat="1" ht="66" hidden="1" customHeight="1" x14ac:dyDescent="0.25">
      <c r="A3331" s="113" t="s">
        <v>6558</v>
      </c>
      <c r="B3331" s="155" t="s">
        <v>2283</v>
      </c>
      <c r="C3331" s="155" t="s">
        <v>7090</v>
      </c>
      <c r="D3331" s="155" t="s">
        <v>7363</v>
      </c>
      <c r="E3331" s="157" t="s">
        <v>7092</v>
      </c>
      <c r="F3331" s="155" t="s">
        <v>7337</v>
      </c>
      <c r="G3331" s="158" t="s">
        <v>703</v>
      </c>
      <c r="H3331" s="155"/>
      <c r="I3331" s="158">
        <v>1</v>
      </c>
      <c r="J3331" s="155" t="s">
        <v>72</v>
      </c>
      <c r="K3331" s="158" t="s">
        <v>55</v>
      </c>
      <c r="L3331" s="190">
        <v>45261</v>
      </c>
      <c r="M3331" s="190">
        <f t="shared" si="51"/>
        <v>45291</v>
      </c>
      <c r="N3331" s="127"/>
      <c r="O3331" s="127"/>
      <c r="P3331" s="124"/>
      <c r="Q3331" s="157"/>
      <c r="R3331" s="155"/>
      <c r="S3331" s="155"/>
      <c r="T3331" s="159"/>
      <c r="U3331" s="155"/>
      <c r="V3331" s="160"/>
    </row>
    <row r="3332" spans="1:22" s="175" customFormat="1" ht="66" hidden="1" customHeight="1" x14ac:dyDescent="0.25">
      <c r="A3332" s="113" t="s">
        <v>6558</v>
      </c>
      <c r="B3332" s="155" t="s">
        <v>2283</v>
      </c>
      <c r="C3332" s="155" t="s">
        <v>7090</v>
      </c>
      <c r="D3332" s="155" t="s">
        <v>7364</v>
      </c>
      <c r="E3332" s="157" t="s">
        <v>7092</v>
      </c>
      <c r="F3332" s="155" t="s">
        <v>7337</v>
      </c>
      <c r="G3332" s="158" t="s">
        <v>703</v>
      </c>
      <c r="H3332" s="155"/>
      <c r="I3332" s="158">
        <v>1</v>
      </c>
      <c r="J3332" s="155" t="s">
        <v>72</v>
      </c>
      <c r="K3332" s="158" t="s">
        <v>55</v>
      </c>
      <c r="L3332" s="190">
        <v>45292</v>
      </c>
      <c r="M3332" s="190">
        <f t="shared" si="51"/>
        <v>45322</v>
      </c>
      <c r="N3332" s="127"/>
      <c r="O3332" s="127"/>
      <c r="P3332" s="124"/>
      <c r="Q3332" s="157"/>
      <c r="R3332" s="155"/>
      <c r="S3332" s="155"/>
      <c r="T3332" s="159"/>
      <c r="U3332" s="155"/>
      <c r="V3332" s="160"/>
    </row>
    <row r="3333" spans="1:22" s="175" customFormat="1" ht="66" hidden="1" customHeight="1" x14ac:dyDescent="0.25">
      <c r="A3333" s="113" t="s">
        <v>6558</v>
      </c>
      <c r="B3333" s="155" t="s">
        <v>2283</v>
      </c>
      <c r="C3333" s="155" t="s">
        <v>7090</v>
      </c>
      <c r="D3333" s="155" t="s">
        <v>7365</v>
      </c>
      <c r="E3333" s="157" t="s">
        <v>7092</v>
      </c>
      <c r="F3333" s="155" t="s">
        <v>7337</v>
      </c>
      <c r="G3333" s="158" t="s">
        <v>703</v>
      </c>
      <c r="H3333" s="155"/>
      <c r="I3333" s="158">
        <v>1</v>
      </c>
      <c r="J3333" s="155" t="s">
        <v>72</v>
      </c>
      <c r="K3333" s="158" t="s">
        <v>55</v>
      </c>
      <c r="L3333" s="190">
        <v>45323</v>
      </c>
      <c r="M3333" s="190">
        <f t="shared" si="51"/>
        <v>45351</v>
      </c>
      <c r="N3333" s="127"/>
      <c r="O3333" s="127"/>
      <c r="P3333" s="124"/>
      <c r="Q3333" s="157"/>
      <c r="R3333" s="155"/>
      <c r="S3333" s="155"/>
      <c r="T3333" s="159"/>
      <c r="U3333" s="155"/>
      <c r="V3333" s="160"/>
    </row>
    <row r="3334" spans="1:22" s="175" customFormat="1" ht="66" hidden="1" customHeight="1" x14ac:dyDescent="0.25">
      <c r="A3334" s="113" t="s">
        <v>6558</v>
      </c>
      <c r="B3334" s="155" t="s">
        <v>2283</v>
      </c>
      <c r="C3334" s="155" t="s">
        <v>7090</v>
      </c>
      <c r="D3334" s="155" t="s">
        <v>7366</v>
      </c>
      <c r="E3334" s="157" t="s">
        <v>7092</v>
      </c>
      <c r="F3334" s="155" t="s">
        <v>7337</v>
      </c>
      <c r="G3334" s="158" t="s">
        <v>703</v>
      </c>
      <c r="H3334" s="155"/>
      <c r="I3334" s="158">
        <v>1</v>
      </c>
      <c r="J3334" s="155" t="s">
        <v>72</v>
      </c>
      <c r="K3334" s="158" t="s">
        <v>55</v>
      </c>
      <c r="L3334" s="190">
        <v>45352</v>
      </c>
      <c r="M3334" s="190">
        <f t="shared" si="51"/>
        <v>45382</v>
      </c>
      <c r="N3334" s="127"/>
      <c r="O3334" s="127"/>
      <c r="P3334" s="124"/>
      <c r="Q3334" s="157"/>
      <c r="R3334" s="155"/>
      <c r="S3334" s="155"/>
      <c r="T3334" s="159"/>
      <c r="U3334" s="155"/>
      <c r="V3334" s="160"/>
    </row>
    <row r="3335" spans="1:22" s="175" customFormat="1" ht="66" hidden="1" customHeight="1" x14ac:dyDescent="0.25">
      <c r="A3335" s="113" t="s">
        <v>6558</v>
      </c>
      <c r="B3335" s="155" t="s">
        <v>2283</v>
      </c>
      <c r="C3335" s="155" t="s">
        <v>7090</v>
      </c>
      <c r="D3335" s="155" t="s">
        <v>7367</v>
      </c>
      <c r="E3335" s="157" t="s">
        <v>7092</v>
      </c>
      <c r="F3335" s="155" t="s">
        <v>7337</v>
      </c>
      <c r="G3335" s="158" t="s">
        <v>703</v>
      </c>
      <c r="H3335" s="155"/>
      <c r="I3335" s="158">
        <v>1</v>
      </c>
      <c r="J3335" s="155" t="s">
        <v>72</v>
      </c>
      <c r="K3335" s="158" t="s">
        <v>55</v>
      </c>
      <c r="L3335" s="190">
        <v>45383</v>
      </c>
      <c r="M3335" s="190">
        <f t="shared" si="51"/>
        <v>45412</v>
      </c>
      <c r="N3335" s="127"/>
      <c r="O3335" s="127"/>
      <c r="P3335" s="124"/>
      <c r="Q3335" s="157"/>
      <c r="R3335" s="155"/>
      <c r="S3335" s="155"/>
      <c r="T3335" s="159"/>
      <c r="U3335" s="155"/>
      <c r="V3335" s="160"/>
    </row>
    <row r="3336" spans="1:22" s="175" customFormat="1" ht="66" hidden="1" customHeight="1" x14ac:dyDescent="0.25">
      <c r="A3336" s="113" t="s">
        <v>6558</v>
      </c>
      <c r="B3336" s="155" t="s">
        <v>2283</v>
      </c>
      <c r="C3336" s="155" t="s">
        <v>7090</v>
      </c>
      <c r="D3336" s="155" t="s">
        <v>7368</v>
      </c>
      <c r="E3336" s="157" t="s">
        <v>7092</v>
      </c>
      <c r="F3336" s="155" t="s">
        <v>7337</v>
      </c>
      <c r="G3336" s="158" t="s">
        <v>703</v>
      </c>
      <c r="H3336" s="155"/>
      <c r="I3336" s="158">
        <v>1</v>
      </c>
      <c r="J3336" s="155" t="s">
        <v>72</v>
      </c>
      <c r="K3336" s="158" t="s">
        <v>55</v>
      </c>
      <c r="L3336" s="190">
        <v>45413</v>
      </c>
      <c r="M3336" s="190">
        <f t="shared" si="51"/>
        <v>45443</v>
      </c>
      <c r="N3336" s="127"/>
      <c r="O3336" s="127"/>
      <c r="P3336" s="124"/>
      <c r="Q3336" s="157"/>
      <c r="R3336" s="155"/>
      <c r="S3336" s="155"/>
      <c r="T3336" s="159"/>
      <c r="U3336" s="155"/>
      <c r="V3336" s="160"/>
    </row>
    <row r="3337" spans="1:22" s="175" customFormat="1" ht="66" hidden="1" customHeight="1" x14ac:dyDescent="0.25">
      <c r="A3337" s="113" t="s">
        <v>6558</v>
      </c>
      <c r="B3337" s="155" t="s">
        <v>2283</v>
      </c>
      <c r="C3337" s="155" t="s">
        <v>7090</v>
      </c>
      <c r="D3337" s="155" t="s">
        <v>7369</v>
      </c>
      <c r="E3337" s="157" t="s">
        <v>7092</v>
      </c>
      <c r="F3337" s="155" t="s">
        <v>7337</v>
      </c>
      <c r="G3337" s="158" t="s">
        <v>703</v>
      </c>
      <c r="H3337" s="155"/>
      <c r="I3337" s="158">
        <v>1</v>
      </c>
      <c r="J3337" s="155" t="s">
        <v>72</v>
      </c>
      <c r="K3337" s="158" t="s">
        <v>55</v>
      </c>
      <c r="L3337" s="190">
        <v>45444</v>
      </c>
      <c r="M3337" s="190">
        <f t="shared" si="51"/>
        <v>45473</v>
      </c>
      <c r="N3337" s="127"/>
      <c r="O3337" s="127"/>
      <c r="P3337" s="124"/>
      <c r="Q3337" s="157"/>
      <c r="R3337" s="155"/>
      <c r="S3337" s="155"/>
      <c r="T3337" s="159"/>
      <c r="U3337" s="155"/>
      <c r="V3337" s="160"/>
    </row>
    <row r="3338" spans="1:22" s="175" customFormat="1" ht="66" hidden="1" customHeight="1" x14ac:dyDescent="0.25">
      <c r="A3338" s="113" t="s">
        <v>6558</v>
      </c>
      <c r="B3338" s="155" t="s">
        <v>2283</v>
      </c>
      <c r="C3338" s="155" t="s">
        <v>7090</v>
      </c>
      <c r="D3338" s="155" t="s">
        <v>7370</v>
      </c>
      <c r="E3338" s="157" t="s">
        <v>7092</v>
      </c>
      <c r="F3338" s="155" t="s">
        <v>7337</v>
      </c>
      <c r="G3338" s="158" t="s">
        <v>703</v>
      </c>
      <c r="H3338" s="155"/>
      <c r="I3338" s="158">
        <v>1</v>
      </c>
      <c r="J3338" s="155" t="s">
        <v>72</v>
      </c>
      <c r="K3338" s="158" t="s">
        <v>55</v>
      </c>
      <c r="L3338" s="190">
        <v>45474</v>
      </c>
      <c r="M3338" s="190">
        <f t="shared" si="51"/>
        <v>45504</v>
      </c>
      <c r="N3338" s="127"/>
      <c r="O3338" s="127"/>
      <c r="P3338" s="124"/>
      <c r="Q3338" s="157"/>
      <c r="R3338" s="155"/>
      <c r="S3338" s="155"/>
      <c r="T3338" s="159"/>
      <c r="U3338" s="155"/>
      <c r="V3338" s="160"/>
    </row>
    <row r="3339" spans="1:22" s="175" customFormat="1" ht="66" hidden="1" customHeight="1" x14ac:dyDescent="0.25">
      <c r="A3339" s="113" t="s">
        <v>6558</v>
      </c>
      <c r="B3339" s="155" t="s">
        <v>2283</v>
      </c>
      <c r="C3339" s="155" t="s">
        <v>7090</v>
      </c>
      <c r="D3339" s="155" t="s">
        <v>7371</v>
      </c>
      <c r="E3339" s="157" t="s">
        <v>7092</v>
      </c>
      <c r="F3339" s="155" t="s">
        <v>7337</v>
      </c>
      <c r="G3339" s="158" t="s">
        <v>703</v>
      </c>
      <c r="H3339" s="155"/>
      <c r="I3339" s="158">
        <v>1</v>
      </c>
      <c r="J3339" s="155" t="s">
        <v>72</v>
      </c>
      <c r="K3339" s="158" t="s">
        <v>55</v>
      </c>
      <c r="L3339" s="190">
        <v>45505</v>
      </c>
      <c r="M3339" s="190">
        <f t="shared" si="51"/>
        <v>45535</v>
      </c>
      <c r="N3339" s="127"/>
      <c r="O3339" s="127"/>
      <c r="P3339" s="124"/>
      <c r="Q3339" s="157"/>
      <c r="R3339" s="155"/>
      <c r="S3339" s="155"/>
      <c r="T3339" s="159"/>
      <c r="U3339" s="155"/>
      <c r="V3339" s="160"/>
    </row>
    <row r="3340" spans="1:22" s="175" customFormat="1" ht="66" hidden="1" customHeight="1" x14ac:dyDescent="0.25">
      <c r="A3340" s="113" t="s">
        <v>6558</v>
      </c>
      <c r="B3340" s="155" t="s">
        <v>2283</v>
      </c>
      <c r="C3340" s="155" t="s">
        <v>7090</v>
      </c>
      <c r="D3340" s="155" t="s">
        <v>7372</v>
      </c>
      <c r="E3340" s="157" t="s">
        <v>7092</v>
      </c>
      <c r="F3340" s="155" t="s">
        <v>7337</v>
      </c>
      <c r="G3340" s="158" t="s">
        <v>703</v>
      </c>
      <c r="H3340" s="155"/>
      <c r="I3340" s="158">
        <v>1</v>
      </c>
      <c r="J3340" s="155" t="s">
        <v>72</v>
      </c>
      <c r="K3340" s="158" t="s">
        <v>55</v>
      </c>
      <c r="L3340" s="190">
        <v>45536</v>
      </c>
      <c r="M3340" s="190">
        <f t="shared" si="51"/>
        <v>45565</v>
      </c>
      <c r="N3340" s="127"/>
      <c r="O3340" s="127"/>
      <c r="P3340" s="124"/>
      <c r="Q3340" s="157"/>
      <c r="R3340" s="155"/>
      <c r="S3340" s="155"/>
      <c r="T3340" s="159"/>
      <c r="U3340" s="155"/>
      <c r="V3340" s="160"/>
    </row>
    <row r="3341" spans="1:22" s="175" customFormat="1" ht="66" hidden="1" customHeight="1" x14ac:dyDescent="0.25">
      <c r="A3341" s="113" t="s">
        <v>6558</v>
      </c>
      <c r="B3341" s="155" t="s">
        <v>2283</v>
      </c>
      <c r="C3341" s="155" t="s">
        <v>7090</v>
      </c>
      <c r="D3341" s="155" t="s">
        <v>7373</v>
      </c>
      <c r="E3341" s="157" t="s">
        <v>7092</v>
      </c>
      <c r="F3341" s="155" t="s">
        <v>7337</v>
      </c>
      <c r="G3341" s="158" t="s">
        <v>703</v>
      </c>
      <c r="H3341" s="155"/>
      <c r="I3341" s="158">
        <v>1</v>
      </c>
      <c r="J3341" s="155" t="s">
        <v>72</v>
      </c>
      <c r="K3341" s="158" t="s">
        <v>55</v>
      </c>
      <c r="L3341" s="190">
        <v>45566</v>
      </c>
      <c r="M3341" s="190">
        <f t="shared" si="51"/>
        <v>45596</v>
      </c>
      <c r="N3341" s="127"/>
      <c r="O3341" s="127"/>
      <c r="P3341" s="124"/>
      <c r="Q3341" s="157"/>
      <c r="R3341" s="155"/>
      <c r="S3341" s="155"/>
      <c r="T3341" s="159"/>
      <c r="U3341" s="155"/>
      <c r="V3341" s="160"/>
    </row>
    <row r="3342" spans="1:22" s="175" customFormat="1" ht="66" hidden="1" customHeight="1" x14ac:dyDescent="0.25">
      <c r="A3342" s="113" t="s">
        <v>6558</v>
      </c>
      <c r="B3342" s="155" t="s">
        <v>2283</v>
      </c>
      <c r="C3342" s="155" t="s">
        <v>7090</v>
      </c>
      <c r="D3342" s="155" t="s">
        <v>7374</v>
      </c>
      <c r="E3342" s="157" t="s">
        <v>7092</v>
      </c>
      <c r="F3342" s="155" t="s">
        <v>7337</v>
      </c>
      <c r="G3342" s="158" t="s">
        <v>703</v>
      </c>
      <c r="H3342" s="155"/>
      <c r="I3342" s="158">
        <v>1</v>
      </c>
      <c r="J3342" s="155" t="s">
        <v>72</v>
      </c>
      <c r="K3342" s="158" t="s">
        <v>55</v>
      </c>
      <c r="L3342" s="190">
        <v>45597</v>
      </c>
      <c r="M3342" s="190">
        <f t="shared" si="51"/>
        <v>45626</v>
      </c>
      <c r="N3342" s="127"/>
      <c r="O3342" s="127"/>
      <c r="P3342" s="124"/>
      <c r="Q3342" s="157"/>
      <c r="R3342" s="155"/>
      <c r="S3342" s="155"/>
      <c r="T3342" s="159"/>
      <c r="U3342" s="155"/>
      <c r="V3342" s="160"/>
    </row>
    <row r="3343" spans="1:22" s="175" customFormat="1" ht="66" hidden="1" customHeight="1" x14ac:dyDescent="0.25">
      <c r="A3343" s="113" t="s">
        <v>6558</v>
      </c>
      <c r="B3343" s="155" t="s">
        <v>2283</v>
      </c>
      <c r="C3343" s="155" t="s">
        <v>7090</v>
      </c>
      <c r="D3343" s="155" t="s">
        <v>7375</v>
      </c>
      <c r="E3343" s="157" t="s">
        <v>7092</v>
      </c>
      <c r="F3343" s="155" t="s">
        <v>7337</v>
      </c>
      <c r="G3343" s="158" t="s">
        <v>703</v>
      </c>
      <c r="H3343" s="155"/>
      <c r="I3343" s="158">
        <v>1</v>
      </c>
      <c r="J3343" s="155" t="s">
        <v>72</v>
      </c>
      <c r="K3343" s="158" t="s">
        <v>55</v>
      </c>
      <c r="L3343" s="190">
        <v>45627</v>
      </c>
      <c r="M3343" s="190">
        <f t="shared" si="51"/>
        <v>45657</v>
      </c>
      <c r="N3343" s="127"/>
      <c r="O3343" s="127"/>
      <c r="P3343" s="124"/>
      <c r="Q3343" s="157"/>
      <c r="R3343" s="155"/>
      <c r="S3343" s="155"/>
      <c r="T3343" s="159"/>
      <c r="U3343" s="155"/>
      <c r="V3343" s="160"/>
    </row>
    <row r="3344" spans="1:22" s="175" customFormat="1" ht="66" hidden="1" customHeight="1" x14ac:dyDescent="0.25">
      <c r="A3344" s="113" t="s">
        <v>6558</v>
      </c>
      <c r="B3344" s="155" t="s">
        <v>2283</v>
      </c>
      <c r="C3344" s="155" t="s">
        <v>7090</v>
      </c>
      <c r="D3344" s="155" t="s">
        <v>7376</v>
      </c>
      <c r="E3344" s="157" t="s">
        <v>7092</v>
      </c>
      <c r="F3344" s="155" t="s">
        <v>7377</v>
      </c>
      <c r="G3344" s="158" t="s">
        <v>168</v>
      </c>
      <c r="H3344" s="155"/>
      <c r="I3344" s="158">
        <v>1</v>
      </c>
      <c r="J3344" s="155" t="s">
        <v>72</v>
      </c>
      <c r="K3344" s="158" t="s">
        <v>55</v>
      </c>
      <c r="L3344" s="190">
        <v>44713</v>
      </c>
      <c r="M3344" s="190">
        <f t="shared" si="51"/>
        <v>44742</v>
      </c>
      <c r="N3344" s="127">
        <v>44724</v>
      </c>
      <c r="O3344" s="127">
        <v>44742</v>
      </c>
      <c r="P3344" s="124" t="s">
        <v>7378</v>
      </c>
      <c r="Q3344" s="124" t="s">
        <v>7379</v>
      </c>
      <c r="R3344" s="155" t="s">
        <v>7333</v>
      </c>
      <c r="S3344" s="155"/>
      <c r="T3344" s="159" t="s">
        <v>75</v>
      </c>
      <c r="U3344" s="155"/>
      <c r="V3344" s="160"/>
    </row>
    <row r="3345" spans="1:22" s="175" customFormat="1" ht="66" hidden="1" customHeight="1" x14ac:dyDescent="0.25">
      <c r="A3345" s="113" t="s">
        <v>6558</v>
      </c>
      <c r="B3345" s="155" t="s">
        <v>2283</v>
      </c>
      <c r="C3345" s="155" t="s">
        <v>7090</v>
      </c>
      <c r="D3345" s="155" t="s">
        <v>7380</v>
      </c>
      <c r="E3345" s="157" t="s">
        <v>7092</v>
      </c>
      <c r="F3345" s="155" t="s">
        <v>7377</v>
      </c>
      <c r="G3345" s="158" t="s">
        <v>2369</v>
      </c>
      <c r="H3345" s="155"/>
      <c r="I3345" s="158">
        <v>1</v>
      </c>
      <c r="J3345" s="155" t="s">
        <v>72</v>
      </c>
      <c r="K3345" s="158" t="s">
        <v>55</v>
      </c>
      <c r="L3345" s="190">
        <v>44774</v>
      </c>
      <c r="M3345" s="190">
        <f t="shared" si="51"/>
        <v>44804</v>
      </c>
      <c r="N3345" s="127">
        <v>44779</v>
      </c>
      <c r="O3345" s="127">
        <v>44820</v>
      </c>
      <c r="P3345" s="124" t="s">
        <v>7381</v>
      </c>
      <c r="Q3345" s="124" t="s">
        <v>7382</v>
      </c>
      <c r="R3345" s="155" t="s">
        <v>7383</v>
      </c>
      <c r="S3345" s="155"/>
      <c r="T3345" s="159" t="s">
        <v>75</v>
      </c>
      <c r="U3345" s="155"/>
      <c r="V3345" s="160"/>
    </row>
    <row r="3346" spans="1:22" s="175" customFormat="1" ht="66" hidden="1" customHeight="1" x14ac:dyDescent="0.25">
      <c r="A3346" s="113" t="s">
        <v>6558</v>
      </c>
      <c r="B3346" s="155" t="s">
        <v>2283</v>
      </c>
      <c r="C3346" s="155" t="s">
        <v>7090</v>
      </c>
      <c r="D3346" s="155" t="s">
        <v>7384</v>
      </c>
      <c r="E3346" s="157" t="s">
        <v>7092</v>
      </c>
      <c r="F3346" s="155" t="s">
        <v>7377</v>
      </c>
      <c r="G3346" s="158" t="s">
        <v>2369</v>
      </c>
      <c r="H3346" s="155"/>
      <c r="I3346" s="158">
        <v>1</v>
      </c>
      <c r="J3346" s="155" t="s">
        <v>72</v>
      </c>
      <c r="K3346" s="158" t="s">
        <v>55</v>
      </c>
      <c r="L3346" s="190">
        <v>44896</v>
      </c>
      <c r="M3346" s="190">
        <f t="shared" si="51"/>
        <v>44926</v>
      </c>
      <c r="N3346" s="127">
        <v>44897</v>
      </c>
      <c r="O3346" s="127">
        <v>44907</v>
      </c>
      <c r="P3346" s="124" t="s">
        <v>7385</v>
      </c>
      <c r="Q3346" s="124" t="s">
        <v>7386</v>
      </c>
      <c r="R3346" s="155" t="s">
        <v>7387</v>
      </c>
      <c r="S3346" s="155"/>
      <c r="T3346" s="159" t="s">
        <v>75</v>
      </c>
      <c r="U3346" s="155"/>
      <c r="V3346" s="160"/>
    </row>
    <row r="3347" spans="1:22" s="175" customFormat="1" ht="66" hidden="1" customHeight="1" x14ac:dyDescent="0.25">
      <c r="A3347" s="113" t="s">
        <v>6558</v>
      </c>
      <c r="B3347" s="155" t="s">
        <v>2283</v>
      </c>
      <c r="C3347" s="155" t="s">
        <v>7090</v>
      </c>
      <c r="D3347" s="155" t="s">
        <v>7388</v>
      </c>
      <c r="E3347" s="157" t="s">
        <v>7092</v>
      </c>
      <c r="F3347" s="155" t="s">
        <v>7377</v>
      </c>
      <c r="G3347" s="158" t="s">
        <v>168</v>
      </c>
      <c r="H3347" s="155"/>
      <c r="I3347" s="158">
        <v>1</v>
      </c>
      <c r="J3347" s="155" t="s">
        <v>72</v>
      </c>
      <c r="K3347" s="158" t="s">
        <v>55</v>
      </c>
      <c r="L3347" s="190">
        <v>45017</v>
      </c>
      <c r="M3347" s="190">
        <f t="shared" si="51"/>
        <v>45046</v>
      </c>
      <c r="N3347" s="127"/>
      <c r="O3347" s="127"/>
      <c r="P3347" s="124"/>
      <c r="Q3347" s="157"/>
      <c r="R3347" s="155"/>
      <c r="S3347" s="155"/>
      <c r="T3347" s="159"/>
      <c r="U3347" s="155"/>
      <c r="V3347" s="160"/>
    </row>
    <row r="3348" spans="1:22" s="175" customFormat="1" ht="66" hidden="1" customHeight="1" x14ac:dyDescent="0.25">
      <c r="A3348" s="113" t="s">
        <v>6558</v>
      </c>
      <c r="B3348" s="155" t="s">
        <v>2283</v>
      </c>
      <c r="C3348" s="155" t="s">
        <v>7090</v>
      </c>
      <c r="D3348" s="155" t="s">
        <v>7389</v>
      </c>
      <c r="E3348" s="157" t="s">
        <v>7092</v>
      </c>
      <c r="F3348" s="155" t="s">
        <v>7377</v>
      </c>
      <c r="G3348" s="158" t="s">
        <v>2369</v>
      </c>
      <c r="H3348" s="155"/>
      <c r="I3348" s="158">
        <v>1</v>
      </c>
      <c r="J3348" s="155" t="s">
        <v>72</v>
      </c>
      <c r="K3348" s="158" t="s">
        <v>55</v>
      </c>
      <c r="L3348" s="190">
        <v>45139</v>
      </c>
      <c r="M3348" s="190">
        <f t="shared" si="51"/>
        <v>45169</v>
      </c>
      <c r="N3348" s="127"/>
      <c r="O3348" s="127"/>
      <c r="P3348" s="124"/>
      <c r="Q3348" s="157"/>
      <c r="R3348" s="155"/>
      <c r="S3348" s="155"/>
      <c r="T3348" s="159"/>
      <c r="U3348" s="155"/>
      <c r="V3348" s="160"/>
    </row>
    <row r="3349" spans="1:22" s="175" customFormat="1" ht="66" hidden="1" customHeight="1" x14ac:dyDescent="0.25">
      <c r="A3349" s="113" t="s">
        <v>6558</v>
      </c>
      <c r="B3349" s="155" t="s">
        <v>2283</v>
      </c>
      <c r="C3349" s="155" t="s">
        <v>7090</v>
      </c>
      <c r="D3349" s="155" t="s">
        <v>7390</v>
      </c>
      <c r="E3349" s="157" t="s">
        <v>7092</v>
      </c>
      <c r="F3349" s="155" t="s">
        <v>7377</v>
      </c>
      <c r="G3349" s="158" t="s">
        <v>2369</v>
      </c>
      <c r="H3349" s="155"/>
      <c r="I3349" s="158">
        <v>1</v>
      </c>
      <c r="J3349" s="155" t="s">
        <v>72</v>
      </c>
      <c r="K3349" s="158" t="s">
        <v>55</v>
      </c>
      <c r="L3349" s="190">
        <v>45261</v>
      </c>
      <c r="M3349" s="190">
        <f t="shared" si="51"/>
        <v>45291</v>
      </c>
      <c r="N3349" s="127"/>
      <c r="O3349" s="127"/>
      <c r="P3349" s="124"/>
      <c r="Q3349" s="157"/>
      <c r="R3349" s="155"/>
      <c r="S3349" s="155"/>
      <c r="T3349" s="159"/>
      <c r="U3349" s="155"/>
      <c r="V3349" s="160"/>
    </row>
    <row r="3350" spans="1:22" s="175" customFormat="1" ht="66" hidden="1" customHeight="1" x14ac:dyDescent="0.25">
      <c r="A3350" s="113" t="s">
        <v>6558</v>
      </c>
      <c r="B3350" s="155" t="s">
        <v>2283</v>
      </c>
      <c r="C3350" s="155" t="s">
        <v>7090</v>
      </c>
      <c r="D3350" s="155" t="s">
        <v>7391</v>
      </c>
      <c r="E3350" s="157" t="s">
        <v>7092</v>
      </c>
      <c r="F3350" s="155" t="s">
        <v>7377</v>
      </c>
      <c r="G3350" s="158" t="s">
        <v>168</v>
      </c>
      <c r="H3350" s="155"/>
      <c r="I3350" s="158">
        <v>1</v>
      </c>
      <c r="J3350" s="155" t="s">
        <v>72</v>
      </c>
      <c r="K3350" s="158" t="s">
        <v>55</v>
      </c>
      <c r="L3350" s="190">
        <v>45383</v>
      </c>
      <c r="M3350" s="190">
        <f t="shared" si="51"/>
        <v>45412</v>
      </c>
      <c r="N3350" s="127"/>
      <c r="O3350" s="127"/>
      <c r="P3350" s="124"/>
      <c r="Q3350" s="157"/>
      <c r="R3350" s="155"/>
      <c r="S3350" s="155"/>
      <c r="T3350" s="159"/>
      <c r="U3350" s="155"/>
      <c r="V3350" s="160"/>
    </row>
    <row r="3351" spans="1:22" s="175" customFormat="1" ht="66" hidden="1" customHeight="1" x14ac:dyDescent="0.25">
      <c r="A3351" s="113" t="s">
        <v>6558</v>
      </c>
      <c r="B3351" s="155" t="s">
        <v>2283</v>
      </c>
      <c r="C3351" s="155" t="s">
        <v>7090</v>
      </c>
      <c r="D3351" s="155" t="s">
        <v>7392</v>
      </c>
      <c r="E3351" s="157" t="s">
        <v>7092</v>
      </c>
      <c r="F3351" s="155" t="s">
        <v>7377</v>
      </c>
      <c r="G3351" s="158" t="s">
        <v>2369</v>
      </c>
      <c r="H3351" s="155"/>
      <c r="I3351" s="158">
        <v>1</v>
      </c>
      <c r="J3351" s="155" t="s">
        <v>72</v>
      </c>
      <c r="K3351" s="158" t="s">
        <v>55</v>
      </c>
      <c r="L3351" s="190">
        <v>45505</v>
      </c>
      <c r="M3351" s="190">
        <f t="shared" si="51"/>
        <v>45535</v>
      </c>
      <c r="N3351" s="127"/>
      <c r="O3351" s="127"/>
      <c r="P3351" s="124"/>
      <c r="Q3351" s="157"/>
      <c r="R3351" s="155"/>
      <c r="S3351" s="155"/>
      <c r="T3351" s="159"/>
      <c r="U3351" s="155"/>
      <c r="V3351" s="160"/>
    </row>
    <row r="3352" spans="1:22" s="175" customFormat="1" ht="66" hidden="1" customHeight="1" x14ac:dyDescent="0.25">
      <c r="A3352" s="113" t="s">
        <v>6558</v>
      </c>
      <c r="B3352" s="155" t="s">
        <v>2283</v>
      </c>
      <c r="C3352" s="155" t="s">
        <v>7090</v>
      </c>
      <c r="D3352" s="155" t="s">
        <v>7393</v>
      </c>
      <c r="E3352" s="157" t="s">
        <v>7092</v>
      </c>
      <c r="F3352" s="155" t="s">
        <v>7377</v>
      </c>
      <c r="G3352" s="158" t="s">
        <v>2369</v>
      </c>
      <c r="H3352" s="155"/>
      <c r="I3352" s="158">
        <v>1</v>
      </c>
      <c r="J3352" s="155" t="s">
        <v>72</v>
      </c>
      <c r="K3352" s="158" t="s">
        <v>55</v>
      </c>
      <c r="L3352" s="190">
        <v>45627</v>
      </c>
      <c r="M3352" s="190">
        <f t="shared" si="51"/>
        <v>45657</v>
      </c>
      <c r="N3352" s="127"/>
      <c r="O3352" s="127"/>
      <c r="P3352" s="124"/>
      <c r="Q3352" s="157"/>
      <c r="R3352" s="155"/>
      <c r="S3352" s="155"/>
      <c r="T3352" s="159"/>
      <c r="U3352" s="155"/>
      <c r="V3352" s="160"/>
    </row>
    <row r="3353" spans="1:22" s="175" customFormat="1" ht="66" hidden="1" customHeight="1" x14ac:dyDescent="0.25">
      <c r="A3353" s="113" t="s">
        <v>6558</v>
      </c>
      <c r="B3353" s="155" t="s">
        <v>2283</v>
      </c>
      <c r="C3353" s="155" t="s">
        <v>7090</v>
      </c>
      <c r="D3353" s="155" t="s">
        <v>7394</v>
      </c>
      <c r="E3353" s="157" t="s">
        <v>7092</v>
      </c>
      <c r="F3353" s="155" t="s">
        <v>7395</v>
      </c>
      <c r="G3353" s="158" t="s">
        <v>2369</v>
      </c>
      <c r="H3353" s="155"/>
      <c r="I3353" s="158">
        <v>1</v>
      </c>
      <c r="J3353" s="155" t="s">
        <v>72</v>
      </c>
      <c r="K3353" s="158" t="s">
        <v>55</v>
      </c>
      <c r="L3353" s="190">
        <v>44621</v>
      </c>
      <c r="M3353" s="190">
        <f t="shared" si="51"/>
        <v>44651</v>
      </c>
      <c r="N3353" s="127">
        <v>44631</v>
      </c>
      <c r="O3353" s="127">
        <v>44650</v>
      </c>
      <c r="P3353" s="124" t="s">
        <v>7396</v>
      </c>
      <c r="Q3353" s="124" t="s">
        <v>7397</v>
      </c>
      <c r="R3353" s="155" t="s">
        <v>7398</v>
      </c>
      <c r="S3353" s="155"/>
      <c r="T3353" s="159" t="s">
        <v>75</v>
      </c>
      <c r="U3353" s="155"/>
      <c r="V3353" s="160"/>
    </row>
    <row r="3354" spans="1:22" s="175" customFormat="1" ht="66" hidden="1" customHeight="1" x14ac:dyDescent="0.25">
      <c r="A3354" s="113" t="s">
        <v>6558</v>
      </c>
      <c r="B3354" s="155" t="s">
        <v>2283</v>
      </c>
      <c r="C3354" s="155" t="s">
        <v>7090</v>
      </c>
      <c r="D3354" s="155" t="s">
        <v>7399</v>
      </c>
      <c r="E3354" s="157" t="s">
        <v>7092</v>
      </c>
      <c r="F3354" s="155" t="s">
        <v>7395</v>
      </c>
      <c r="G3354" s="158" t="s">
        <v>2369</v>
      </c>
      <c r="H3354" s="155"/>
      <c r="I3354" s="158">
        <v>1</v>
      </c>
      <c r="J3354" s="155" t="s">
        <v>72</v>
      </c>
      <c r="K3354" s="158" t="s">
        <v>55</v>
      </c>
      <c r="L3354" s="190">
        <v>44743</v>
      </c>
      <c r="M3354" s="190">
        <f t="shared" si="51"/>
        <v>44773</v>
      </c>
      <c r="N3354" s="127">
        <v>44760</v>
      </c>
      <c r="O3354" s="127">
        <v>44781</v>
      </c>
      <c r="P3354" s="124" t="s">
        <v>7400</v>
      </c>
      <c r="Q3354" s="124" t="s">
        <v>7401</v>
      </c>
      <c r="R3354" s="155" t="s">
        <v>7402</v>
      </c>
      <c r="S3354" s="155"/>
      <c r="T3354" s="159" t="s">
        <v>75</v>
      </c>
      <c r="U3354" s="155"/>
      <c r="V3354" s="160"/>
    </row>
    <row r="3355" spans="1:22" s="175" customFormat="1" ht="66" hidden="1" customHeight="1" x14ac:dyDescent="0.25">
      <c r="A3355" s="113" t="s">
        <v>6558</v>
      </c>
      <c r="B3355" s="155" t="s">
        <v>2283</v>
      </c>
      <c r="C3355" s="155" t="s">
        <v>7090</v>
      </c>
      <c r="D3355" s="155" t="s">
        <v>7403</v>
      </c>
      <c r="E3355" s="157" t="s">
        <v>7092</v>
      </c>
      <c r="F3355" s="155" t="s">
        <v>7395</v>
      </c>
      <c r="G3355" s="158" t="s">
        <v>2369</v>
      </c>
      <c r="H3355" s="155"/>
      <c r="I3355" s="158">
        <v>1</v>
      </c>
      <c r="J3355" s="155" t="s">
        <v>72</v>
      </c>
      <c r="K3355" s="158" t="s">
        <v>55</v>
      </c>
      <c r="L3355" s="190">
        <v>44866</v>
      </c>
      <c r="M3355" s="190">
        <f t="shared" si="51"/>
        <v>44895</v>
      </c>
      <c r="N3355" s="127">
        <v>44880</v>
      </c>
      <c r="O3355" s="127">
        <v>44893</v>
      </c>
      <c r="P3355" s="124" t="s">
        <v>7404</v>
      </c>
      <c r="Q3355" s="124" t="s">
        <v>7405</v>
      </c>
      <c r="R3355" s="155" t="s">
        <v>7406</v>
      </c>
      <c r="S3355" s="155"/>
      <c r="T3355" s="159" t="s">
        <v>75</v>
      </c>
      <c r="U3355" s="155"/>
      <c r="V3355" s="160"/>
    </row>
    <row r="3356" spans="1:22" s="175" customFormat="1" ht="66" hidden="1" customHeight="1" x14ac:dyDescent="0.25">
      <c r="A3356" s="113" t="s">
        <v>6558</v>
      </c>
      <c r="B3356" s="155" t="s">
        <v>2283</v>
      </c>
      <c r="C3356" s="155" t="s">
        <v>7090</v>
      </c>
      <c r="D3356" s="155" t="s">
        <v>7407</v>
      </c>
      <c r="E3356" s="157" t="s">
        <v>7092</v>
      </c>
      <c r="F3356" s="155" t="s">
        <v>7395</v>
      </c>
      <c r="G3356" s="158" t="s">
        <v>2369</v>
      </c>
      <c r="H3356" s="155"/>
      <c r="I3356" s="158">
        <v>1</v>
      </c>
      <c r="J3356" s="155" t="s">
        <v>72</v>
      </c>
      <c r="K3356" s="158" t="s">
        <v>55</v>
      </c>
      <c r="L3356" s="190">
        <v>44986</v>
      </c>
      <c r="M3356" s="190">
        <f t="shared" si="51"/>
        <v>45016</v>
      </c>
      <c r="N3356" s="127"/>
      <c r="O3356" s="127"/>
      <c r="P3356" s="124"/>
      <c r="Q3356" s="157"/>
      <c r="R3356" s="155"/>
      <c r="S3356" s="155"/>
      <c r="T3356" s="159"/>
      <c r="U3356" s="155"/>
      <c r="V3356" s="160"/>
    </row>
    <row r="3357" spans="1:22" s="175" customFormat="1" ht="66" hidden="1" customHeight="1" x14ac:dyDescent="0.25">
      <c r="A3357" s="113" t="s">
        <v>6558</v>
      </c>
      <c r="B3357" s="155" t="s">
        <v>2283</v>
      </c>
      <c r="C3357" s="155" t="s">
        <v>7090</v>
      </c>
      <c r="D3357" s="155" t="s">
        <v>7408</v>
      </c>
      <c r="E3357" s="157" t="s">
        <v>7092</v>
      </c>
      <c r="F3357" s="155" t="s">
        <v>7395</v>
      </c>
      <c r="G3357" s="158" t="s">
        <v>2369</v>
      </c>
      <c r="H3357" s="155"/>
      <c r="I3357" s="158">
        <v>1</v>
      </c>
      <c r="J3357" s="155" t="s">
        <v>72</v>
      </c>
      <c r="K3357" s="158" t="s">
        <v>55</v>
      </c>
      <c r="L3357" s="190">
        <v>45108</v>
      </c>
      <c r="M3357" s="190">
        <f t="shared" si="51"/>
        <v>45138</v>
      </c>
      <c r="N3357" s="127"/>
      <c r="O3357" s="127"/>
      <c r="P3357" s="124"/>
      <c r="Q3357" s="157"/>
      <c r="R3357" s="155"/>
      <c r="S3357" s="155"/>
      <c r="T3357" s="159"/>
      <c r="U3357" s="155"/>
      <c r="V3357" s="160"/>
    </row>
    <row r="3358" spans="1:22" s="175" customFormat="1" ht="66" hidden="1" customHeight="1" x14ac:dyDescent="0.25">
      <c r="A3358" s="113" t="s">
        <v>6558</v>
      </c>
      <c r="B3358" s="155" t="s">
        <v>2283</v>
      </c>
      <c r="C3358" s="155" t="s">
        <v>7090</v>
      </c>
      <c r="D3358" s="155" t="s">
        <v>7409</v>
      </c>
      <c r="E3358" s="157" t="s">
        <v>7092</v>
      </c>
      <c r="F3358" s="155" t="s">
        <v>7395</v>
      </c>
      <c r="G3358" s="158" t="s">
        <v>2369</v>
      </c>
      <c r="H3358" s="155"/>
      <c r="I3358" s="158">
        <v>1</v>
      </c>
      <c r="J3358" s="155" t="s">
        <v>72</v>
      </c>
      <c r="K3358" s="158" t="s">
        <v>55</v>
      </c>
      <c r="L3358" s="190">
        <v>45231</v>
      </c>
      <c r="M3358" s="190">
        <f t="shared" si="51"/>
        <v>45260</v>
      </c>
      <c r="N3358" s="127"/>
      <c r="O3358" s="127"/>
      <c r="P3358" s="124"/>
      <c r="Q3358" s="157"/>
      <c r="R3358" s="155"/>
      <c r="S3358" s="155"/>
      <c r="T3358" s="159"/>
      <c r="U3358" s="155"/>
      <c r="V3358" s="160"/>
    </row>
    <row r="3359" spans="1:22" s="175" customFormat="1" ht="66" hidden="1" customHeight="1" x14ac:dyDescent="0.25">
      <c r="A3359" s="113" t="s">
        <v>6558</v>
      </c>
      <c r="B3359" s="155" t="s">
        <v>2283</v>
      </c>
      <c r="C3359" s="155" t="s">
        <v>7090</v>
      </c>
      <c r="D3359" s="155" t="s">
        <v>7410</v>
      </c>
      <c r="E3359" s="157" t="s">
        <v>7092</v>
      </c>
      <c r="F3359" s="155" t="s">
        <v>7395</v>
      </c>
      <c r="G3359" s="158" t="s">
        <v>2369</v>
      </c>
      <c r="H3359" s="155"/>
      <c r="I3359" s="158">
        <v>1</v>
      </c>
      <c r="J3359" s="155" t="s">
        <v>72</v>
      </c>
      <c r="K3359" s="158" t="s">
        <v>55</v>
      </c>
      <c r="L3359" s="190">
        <v>45352</v>
      </c>
      <c r="M3359" s="190">
        <f t="shared" si="51"/>
        <v>45382</v>
      </c>
      <c r="N3359" s="127"/>
      <c r="O3359" s="127"/>
      <c r="P3359" s="124"/>
      <c r="Q3359" s="157"/>
      <c r="R3359" s="155"/>
      <c r="S3359" s="155"/>
      <c r="T3359" s="159"/>
      <c r="U3359" s="155"/>
      <c r="V3359" s="160"/>
    </row>
    <row r="3360" spans="1:22" s="175" customFormat="1" ht="66" hidden="1" customHeight="1" x14ac:dyDescent="0.25">
      <c r="A3360" s="113" t="s">
        <v>6558</v>
      </c>
      <c r="B3360" s="155" t="s">
        <v>2283</v>
      </c>
      <c r="C3360" s="155" t="s">
        <v>7090</v>
      </c>
      <c r="D3360" s="155" t="s">
        <v>7411</v>
      </c>
      <c r="E3360" s="157" t="s">
        <v>7092</v>
      </c>
      <c r="F3360" s="155" t="s">
        <v>7395</v>
      </c>
      <c r="G3360" s="158" t="s">
        <v>2369</v>
      </c>
      <c r="H3360" s="155"/>
      <c r="I3360" s="158">
        <v>1</v>
      </c>
      <c r="J3360" s="155" t="s">
        <v>72</v>
      </c>
      <c r="K3360" s="158" t="s">
        <v>55</v>
      </c>
      <c r="L3360" s="190">
        <v>45474</v>
      </c>
      <c r="M3360" s="190">
        <f t="shared" si="51"/>
        <v>45504</v>
      </c>
      <c r="N3360" s="127"/>
      <c r="O3360" s="127"/>
      <c r="P3360" s="124"/>
      <c r="Q3360" s="157"/>
      <c r="R3360" s="155"/>
      <c r="S3360" s="155"/>
      <c r="T3360" s="159"/>
      <c r="U3360" s="155"/>
      <c r="V3360" s="160"/>
    </row>
    <row r="3361" spans="1:22" s="175" customFormat="1" ht="66" hidden="1" customHeight="1" x14ac:dyDescent="0.25">
      <c r="A3361" s="113" t="s">
        <v>6558</v>
      </c>
      <c r="B3361" s="155" t="s">
        <v>2283</v>
      </c>
      <c r="C3361" s="155" t="s">
        <v>7090</v>
      </c>
      <c r="D3361" s="155" t="s">
        <v>7412</v>
      </c>
      <c r="E3361" s="157" t="s">
        <v>7092</v>
      </c>
      <c r="F3361" s="155" t="s">
        <v>7395</v>
      </c>
      <c r="G3361" s="158" t="s">
        <v>2369</v>
      </c>
      <c r="H3361" s="155"/>
      <c r="I3361" s="158">
        <v>1</v>
      </c>
      <c r="J3361" s="155" t="s">
        <v>72</v>
      </c>
      <c r="K3361" s="158" t="s">
        <v>55</v>
      </c>
      <c r="L3361" s="190">
        <v>45597</v>
      </c>
      <c r="M3361" s="190">
        <f t="shared" si="51"/>
        <v>45626</v>
      </c>
      <c r="N3361" s="127"/>
      <c r="O3361" s="127"/>
      <c r="P3361" s="124"/>
      <c r="Q3361" s="157"/>
      <c r="R3361" s="155"/>
      <c r="S3361" s="155"/>
      <c r="T3361" s="159"/>
      <c r="U3361" s="155"/>
      <c r="V3361" s="160"/>
    </row>
    <row r="3362" spans="1:22" ht="66" hidden="1" customHeight="1" x14ac:dyDescent="0.25">
      <c r="A3362" s="89" t="s">
        <v>6558</v>
      </c>
      <c r="B3362" s="90" t="s">
        <v>2283</v>
      </c>
      <c r="C3362" s="90" t="s">
        <v>7090</v>
      </c>
      <c r="D3362" s="90" t="s">
        <v>7413</v>
      </c>
      <c r="E3362" s="92" t="s">
        <v>7092</v>
      </c>
      <c r="F3362" s="155" t="s">
        <v>7414</v>
      </c>
      <c r="G3362" s="93" t="s">
        <v>168</v>
      </c>
      <c r="H3362" s="90"/>
      <c r="I3362" s="93">
        <v>1</v>
      </c>
      <c r="J3362" s="90" t="s">
        <v>72</v>
      </c>
      <c r="K3362" s="93" t="s">
        <v>55</v>
      </c>
      <c r="L3362" s="114">
        <v>44682</v>
      </c>
      <c r="M3362" s="114">
        <f t="shared" si="51"/>
        <v>44712</v>
      </c>
      <c r="N3362" s="94">
        <v>44656</v>
      </c>
      <c r="O3362" s="94">
        <v>44692</v>
      </c>
      <c r="P3362" s="96" t="s">
        <v>7415</v>
      </c>
      <c r="Q3362" s="92"/>
      <c r="R3362" s="90" t="s">
        <v>7416</v>
      </c>
      <c r="S3362" s="90"/>
      <c r="T3362" s="95" t="s">
        <v>75</v>
      </c>
      <c r="U3362" s="90" t="s">
        <v>7417</v>
      </c>
    </row>
    <row r="3363" spans="1:22" s="175" customFormat="1" ht="66" hidden="1" customHeight="1" x14ac:dyDescent="0.25">
      <c r="A3363" s="113" t="s">
        <v>6558</v>
      </c>
      <c r="B3363" s="155" t="s">
        <v>2283</v>
      </c>
      <c r="C3363" s="155" t="s">
        <v>7090</v>
      </c>
      <c r="D3363" s="155" t="s">
        <v>7418</v>
      </c>
      <c r="E3363" s="157" t="s">
        <v>7092</v>
      </c>
      <c r="F3363" s="155" t="s">
        <v>7414</v>
      </c>
      <c r="G3363" s="158" t="s">
        <v>168</v>
      </c>
      <c r="H3363" s="155"/>
      <c r="I3363" s="158">
        <v>1</v>
      </c>
      <c r="J3363" s="155" t="s">
        <v>72</v>
      </c>
      <c r="K3363" s="158" t="s">
        <v>55</v>
      </c>
      <c r="L3363" s="190">
        <v>45017</v>
      </c>
      <c r="M3363" s="190">
        <f t="shared" si="51"/>
        <v>45046</v>
      </c>
      <c r="N3363" s="127"/>
      <c r="O3363" s="127"/>
      <c r="P3363" s="124"/>
      <c r="Q3363" s="157"/>
      <c r="R3363" s="155"/>
      <c r="S3363" s="155"/>
      <c r="T3363" s="159"/>
      <c r="U3363" s="155"/>
      <c r="V3363" s="160"/>
    </row>
    <row r="3364" spans="1:22" s="175" customFormat="1" ht="66" hidden="1" customHeight="1" x14ac:dyDescent="0.25">
      <c r="A3364" s="113" t="s">
        <v>6558</v>
      </c>
      <c r="B3364" s="155" t="s">
        <v>2283</v>
      </c>
      <c r="C3364" s="155" t="s">
        <v>7090</v>
      </c>
      <c r="D3364" s="155" t="s">
        <v>7419</v>
      </c>
      <c r="E3364" s="157" t="s">
        <v>7092</v>
      </c>
      <c r="F3364" s="155" t="s">
        <v>7414</v>
      </c>
      <c r="G3364" s="158" t="s">
        <v>168</v>
      </c>
      <c r="H3364" s="155"/>
      <c r="I3364" s="158">
        <v>1</v>
      </c>
      <c r="J3364" s="155" t="s">
        <v>72</v>
      </c>
      <c r="K3364" s="158" t="s">
        <v>55</v>
      </c>
      <c r="L3364" s="190">
        <v>45383</v>
      </c>
      <c r="M3364" s="190">
        <f t="shared" si="51"/>
        <v>45412</v>
      </c>
      <c r="N3364" s="127"/>
      <c r="O3364" s="127"/>
      <c r="P3364" s="124"/>
      <c r="Q3364" s="157"/>
      <c r="R3364" s="155"/>
      <c r="S3364" s="155"/>
      <c r="T3364" s="159"/>
      <c r="U3364" s="155"/>
      <c r="V3364" s="160"/>
    </row>
    <row r="3365" spans="1:22" s="175" customFormat="1" ht="66" hidden="1" customHeight="1" x14ac:dyDescent="0.25">
      <c r="A3365" s="113" t="s">
        <v>6558</v>
      </c>
      <c r="B3365" s="155" t="s">
        <v>2283</v>
      </c>
      <c r="C3365" s="155" t="s">
        <v>7090</v>
      </c>
      <c r="D3365" s="155" t="s">
        <v>7420</v>
      </c>
      <c r="E3365" s="157" t="s">
        <v>7092</v>
      </c>
      <c r="F3365" s="155" t="s">
        <v>7421</v>
      </c>
      <c r="G3365" s="155" t="s">
        <v>2369</v>
      </c>
      <c r="H3365" s="155"/>
      <c r="I3365" s="158">
        <v>1</v>
      </c>
      <c r="J3365" s="155" t="s">
        <v>72</v>
      </c>
      <c r="K3365" s="158" t="s">
        <v>55</v>
      </c>
      <c r="L3365" s="190">
        <v>44652</v>
      </c>
      <c r="M3365" s="190">
        <f t="shared" si="51"/>
        <v>44681</v>
      </c>
      <c r="N3365" s="127">
        <v>44665</v>
      </c>
      <c r="O3365" s="127">
        <v>44679</v>
      </c>
      <c r="P3365" s="124" t="s">
        <v>7422</v>
      </c>
      <c r="Q3365" s="124" t="s">
        <v>7423</v>
      </c>
      <c r="R3365" s="155" t="s">
        <v>7424</v>
      </c>
      <c r="S3365" s="155"/>
      <c r="T3365" s="159" t="s">
        <v>110</v>
      </c>
      <c r="U3365" s="155"/>
      <c r="V3365" s="160"/>
    </row>
    <row r="3366" spans="1:22" s="175" customFormat="1" ht="66" hidden="1" customHeight="1" x14ac:dyDescent="0.25">
      <c r="A3366" s="113" t="s">
        <v>6558</v>
      </c>
      <c r="B3366" s="155" t="s">
        <v>2283</v>
      </c>
      <c r="C3366" s="155" t="s">
        <v>7090</v>
      </c>
      <c r="D3366" s="155" t="s">
        <v>7425</v>
      </c>
      <c r="E3366" s="157" t="s">
        <v>7092</v>
      </c>
      <c r="F3366" s="155" t="s">
        <v>7421</v>
      </c>
      <c r="G3366" s="155" t="s">
        <v>2369</v>
      </c>
      <c r="H3366" s="155"/>
      <c r="I3366" s="158">
        <v>1</v>
      </c>
      <c r="J3366" s="155" t="s">
        <v>72</v>
      </c>
      <c r="K3366" s="158" t="s">
        <v>55</v>
      </c>
      <c r="L3366" s="190">
        <v>44774</v>
      </c>
      <c r="M3366" s="190">
        <f t="shared" si="51"/>
        <v>44804</v>
      </c>
      <c r="N3366" s="127">
        <v>44779</v>
      </c>
      <c r="O3366" s="127">
        <v>44818</v>
      </c>
      <c r="P3366" s="124" t="s">
        <v>7426</v>
      </c>
      <c r="Q3366" s="124" t="s">
        <v>7427</v>
      </c>
      <c r="R3366" s="155" t="s">
        <v>7383</v>
      </c>
      <c r="S3366" s="155"/>
      <c r="T3366" s="159" t="s">
        <v>75</v>
      </c>
      <c r="U3366" s="155"/>
      <c r="V3366" s="160"/>
    </row>
    <row r="3367" spans="1:22" s="175" customFormat="1" ht="66" hidden="1" customHeight="1" x14ac:dyDescent="0.25">
      <c r="A3367" s="113" t="s">
        <v>6558</v>
      </c>
      <c r="B3367" s="155" t="s">
        <v>2283</v>
      </c>
      <c r="C3367" s="155" t="s">
        <v>7090</v>
      </c>
      <c r="D3367" s="155" t="s">
        <v>7428</v>
      </c>
      <c r="E3367" s="157" t="s">
        <v>7092</v>
      </c>
      <c r="F3367" s="155" t="s">
        <v>7421</v>
      </c>
      <c r="G3367" s="155" t="s">
        <v>2369</v>
      </c>
      <c r="H3367" s="155"/>
      <c r="I3367" s="158">
        <v>1</v>
      </c>
      <c r="J3367" s="155" t="s">
        <v>72</v>
      </c>
      <c r="K3367" s="158" t="s">
        <v>55</v>
      </c>
      <c r="L3367" s="190">
        <v>44896</v>
      </c>
      <c r="M3367" s="190">
        <f t="shared" si="51"/>
        <v>44926</v>
      </c>
      <c r="N3367" s="127">
        <v>44897</v>
      </c>
      <c r="O3367" s="127">
        <v>44907</v>
      </c>
      <c r="P3367" s="124" t="s">
        <v>7429</v>
      </c>
      <c r="Q3367" s="124" t="s">
        <v>7430</v>
      </c>
      <c r="R3367" s="155" t="s">
        <v>7387</v>
      </c>
      <c r="S3367" s="155"/>
      <c r="T3367" s="159" t="s">
        <v>75</v>
      </c>
      <c r="U3367" s="155"/>
      <c r="V3367" s="160"/>
    </row>
    <row r="3368" spans="1:22" s="175" customFormat="1" ht="66" hidden="1" customHeight="1" x14ac:dyDescent="0.25">
      <c r="A3368" s="113" t="s">
        <v>6558</v>
      </c>
      <c r="B3368" s="155" t="s">
        <v>2283</v>
      </c>
      <c r="C3368" s="155" t="s">
        <v>7090</v>
      </c>
      <c r="D3368" s="155" t="s">
        <v>7431</v>
      </c>
      <c r="E3368" s="157" t="s">
        <v>7092</v>
      </c>
      <c r="F3368" s="155" t="s">
        <v>7421</v>
      </c>
      <c r="G3368" s="155" t="s">
        <v>2369</v>
      </c>
      <c r="H3368" s="155"/>
      <c r="I3368" s="158">
        <v>1</v>
      </c>
      <c r="J3368" s="155" t="s">
        <v>72</v>
      </c>
      <c r="K3368" s="158" t="s">
        <v>55</v>
      </c>
      <c r="L3368" s="190">
        <v>45017</v>
      </c>
      <c r="M3368" s="190">
        <f t="shared" si="51"/>
        <v>45046</v>
      </c>
      <c r="N3368" s="127"/>
      <c r="O3368" s="127"/>
      <c r="P3368" s="124"/>
      <c r="Q3368" s="157"/>
      <c r="R3368" s="155"/>
      <c r="S3368" s="155"/>
      <c r="T3368" s="159"/>
      <c r="U3368" s="155"/>
      <c r="V3368" s="160"/>
    </row>
    <row r="3369" spans="1:22" s="175" customFormat="1" ht="66" hidden="1" customHeight="1" x14ac:dyDescent="0.25">
      <c r="A3369" s="113" t="s">
        <v>6558</v>
      </c>
      <c r="B3369" s="155" t="s">
        <v>2283</v>
      </c>
      <c r="C3369" s="155" t="s">
        <v>7090</v>
      </c>
      <c r="D3369" s="155" t="s">
        <v>7432</v>
      </c>
      <c r="E3369" s="157" t="s">
        <v>7092</v>
      </c>
      <c r="F3369" s="155" t="s">
        <v>7421</v>
      </c>
      <c r="G3369" s="155" t="s">
        <v>2369</v>
      </c>
      <c r="H3369" s="155"/>
      <c r="I3369" s="158">
        <v>1</v>
      </c>
      <c r="J3369" s="155" t="s">
        <v>72</v>
      </c>
      <c r="K3369" s="158" t="s">
        <v>55</v>
      </c>
      <c r="L3369" s="190">
        <v>45139</v>
      </c>
      <c r="M3369" s="190">
        <f t="shared" si="51"/>
        <v>45169</v>
      </c>
      <c r="N3369" s="127"/>
      <c r="O3369" s="127"/>
      <c r="P3369" s="124"/>
      <c r="Q3369" s="157"/>
      <c r="R3369" s="155"/>
      <c r="S3369" s="155"/>
      <c r="T3369" s="159"/>
      <c r="U3369" s="155"/>
      <c r="V3369" s="160"/>
    </row>
    <row r="3370" spans="1:22" s="175" customFormat="1" ht="66" hidden="1" customHeight="1" x14ac:dyDescent="0.25">
      <c r="A3370" s="113" t="s">
        <v>6558</v>
      </c>
      <c r="B3370" s="155" t="s">
        <v>2283</v>
      </c>
      <c r="C3370" s="155" t="s">
        <v>7090</v>
      </c>
      <c r="D3370" s="155" t="s">
        <v>7433</v>
      </c>
      <c r="E3370" s="157" t="s">
        <v>7092</v>
      </c>
      <c r="F3370" s="155" t="s">
        <v>7421</v>
      </c>
      <c r="G3370" s="155" t="s">
        <v>2369</v>
      </c>
      <c r="H3370" s="155"/>
      <c r="I3370" s="158">
        <v>1</v>
      </c>
      <c r="J3370" s="155" t="s">
        <v>72</v>
      </c>
      <c r="K3370" s="158" t="s">
        <v>55</v>
      </c>
      <c r="L3370" s="190">
        <v>45261</v>
      </c>
      <c r="M3370" s="190">
        <f t="shared" si="51"/>
        <v>45291</v>
      </c>
      <c r="N3370" s="127"/>
      <c r="O3370" s="127"/>
      <c r="P3370" s="124"/>
      <c r="Q3370" s="157"/>
      <c r="R3370" s="155"/>
      <c r="S3370" s="155"/>
      <c r="T3370" s="159"/>
      <c r="U3370" s="155"/>
      <c r="V3370" s="160"/>
    </row>
    <row r="3371" spans="1:22" s="175" customFormat="1" ht="66" hidden="1" customHeight="1" x14ac:dyDescent="0.25">
      <c r="A3371" s="113" t="s">
        <v>6558</v>
      </c>
      <c r="B3371" s="155" t="s">
        <v>2283</v>
      </c>
      <c r="C3371" s="155" t="s">
        <v>7090</v>
      </c>
      <c r="D3371" s="155" t="s">
        <v>7434</v>
      </c>
      <c r="E3371" s="157" t="s">
        <v>7092</v>
      </c>
      <c r="F3371" s="155" t="s">
        <v>7421</v>
      </c>
      <c r="G3371" s="155" t="s">
        <v>2369</v>
      </c>
      <c r="H3371" s="155"/>
      <c r="I3371" s="158">
        <v>1</v>
      </c>
      <c r="J3371" s="155" t="s">
        <v>72</v>
      </c>
      <c r="K3371" s="158" t="s">
        <v>55</v>
      </c>
      <c r="L3371" s="190">
        <v>45383</v>
      </c>
      <c r="M3371" s="190">
        <f t="shared" si="51"/>
        <v>45412</v>
      </c>
      <c r="N3371" s="127"/>
      <c r="O3371" s="127"/>
      <c r="P3371" s="124"/>
      <c r="Q3371" s="157"/>
      <c r="R3371" s="155"/>
      <c r="S3371" s="155"/>
      <c r="T3371" s="159"/>
      <c r="U3371" s="155"/>
      <c r="V3371" s="160"/>
    </row>
    <row r="3372" spans="1:22" s="175" customFormat="1" ht="66" hidden="1" customHeight="1" x14ac:dyDescent="0.25">
      <c r="A3372" s="113" t="s">
        <v>6558</v>
      </c>
      <c r="B3372" s="155" t="s">
        <v>2283</v>
      </c>
      <c r="C3372" s="155" t="s">
        <v>7090</v>
      </c>
      <c r="D3372" s="155" t="s">
        <v>7435</v>
      </c>
      <c r="E3372" s="157" t="s">
        <v>7092</v>
      </c>
      <c r="F3372" s="155" t="s">
        <v>7421</v>
      </c>
      <c r="G3372" s="155" t="s">
        <v>2369</v>
      </c>
      <c r="H3372" s="155"/>
      <c r="I3372" s="158">
        <v>1</v>
      </c>
      <c r="J3372" s="155" t="s">
        <v>72</v>
      </c>
      <c r="K3372" s="158" t="s">
        <v>55</v>
      </c>
      <c r="L3372" s="190">
        <v>45505</v>
      </c>
      <c r="M3372" s="190">
        <f t="shared" si="51"/>
        <v>45535</v>
      </c>
      <c r="N3372" s="127"/>
      <c r="O3372" s="127"/>
      <c r="P3372" s="124"/>
      <c r="Q3372" s="157"/>
      <c r="R3372" s="155"/>
      <c r="S3372" s="155"/>
      <c r="T3372" s="159"/>
      <c r="U3372" s="155"/>
      <c r="V3372" s="160"/>
    </row>
    <row r="3373" spans="1:22" s="175" customFormat="1" ht="66" hidden="1" customHeight="1" x14ac:dyDescent="0.25">
      <c r="A3373" s="113" t="s">
        <v>6558</v>
      </c>
      <c r="B3373" s="155" t="s">
        <v>2283</v>
      </c>
      <c r="C3373" s="155" t="s">
        <v>7090</v>
      </c>
      <c r="D3373" s="155" t="s">
        <v>7436</v>
      </c>
      <c r="E3373" s="157" t="s">
        <v>7092</v>
      </c>
      <c r="F3373" s="155" t="s">
        <v>7421</v>
      </c>
      <c r="G3373" s="155" t="s">
        <v>2369</v>
      </c>
      <c r="H3373" s="155"/>
      <c r="I3373" s="158">
        <v>1</v>
      </c>
      <c r="J3373" s="155" t="s">
        <v>72</v>
      </c>
      <c r="K3373" s="158" t="s">
        <v>55</v>
      </c>
      <c r="L3373" s="190">
        <v>45627</v>
      </c>
      <c r="M3373" s="190">
        <f t="shared" si="51"/>
        <v>45657</v>
      </c>
      <c r="N3373" s="127"/>
      <c r="O3373" s="127"/>
      <c r="P3373" s="124"/>
      <c r="Q3373" s="157"/>
      <c r="R3373" s="155"/>
      <c r="S3373" s="155"/>
      <c r="T3373" s="159"/>
      <c r="U3373" s="155"/>
      <c r="V3373" s="160"/>
    </row>
    <row r="3374" spans="1:22" s="175" customFormat="1" ht="66" hidden="1" customHeight="1" x14ac:dyDescent="0.25">
      <c r="A3374" s="113" t="s">
        <v>6558</v>
      </c>
      <c r="B3374" s="155" t="s">
        <v>2283</v>
      </c>
      <c r="C3374" s="155" t="s">
        <v>7090</v>
      </c>
      <c r="D3374" s="155" t="s">
        <v>7437</v>
      </c>
      <c r="E3374" s="157" t="s">
        <v>7092</v>
      </c>
      <c r="F3374" s="155" t="s">
        <v>7438</v>
      </c>
      <c r="G3374" s="158" t="s">
        <v>75</v>
      </c>
      <c r="H3374" s="155"/>
      <c r="I3374" s="158">
        <v>1</v>
      </c>
      <c r="J3374" s="155" t="s">
        <v>72</v>
      </c>
      <c r="K3374" s="158" t="s">
        <v>55</v>
      </c>
      <c r="L3374" s="190">
        <v>44621</v>
      </c>
      <c r="M3374" s="190">
        <f t="shared" si="51"/>
        <v>44651</v>
      </c>
      <c r="N3374" s="127">
        <v>44632</v>
      </c>
      <c r="O3374" s="127">
        <v>44646</v>
      </c>
      <c r="P3374" s="124" t="s">
        <v>7439</v>
      </c>
      <c r="Q3374" s="124" t="s">
        <v>7440</v>
      </c>
      <c r="R3374" s="155" t="s">
        <v>7441</v>
      </c>
      <c r="S3374" s="155"/>
      <c r="T3374" s="159" t="s">
        <v>75</v>
      </c>
      <c r="U3374" s="155"/>
      <c r="V3374" s="160"/>
    </row>
    <row r="3375" spans="1:22" s="175" customFormat="1" ht="66" hidden="1" customHeight="1" x14ac:dyDescent="0.25">
      <c r="A3375" s="113" t="s">
        <v>6558</v>
      </c>
      <c r="B3375" s="155" t="s">
        <v>2283</v>
      </c>
      <c r="C3375" s="155" t="s">
        <v>7090</v>
      </c>
      <c r="D3375" s="155" t="s">
        <v>7442</v>
      </c>
      <c r="E3375" s="157" t="s">
        <v>7092</v>
      </c>
      <c r="F3375" s="155" t="s">
        <v>7438</v>
      </c>
      <c r="G3375" s="158" t="s">
        <v>75</v>
      </c>
      <c r="H3375" s="155"/>
      <c r="I3375" s="158">
        <v>1</v>
      </c>
      <c r="J3375" s="155" t="s">
        <v>72</v>
      </c>
      <c r="K3375" s="158" t="s">
        <v>55</v>
      </c>
      <c r="L3375" s="190">
        <v>44805</v>
      </c>
      <c r="M3375" s="190">
        <f t="shared" ref="M3375:M3421" si="52">EOMONTH(L3375,0)</f>
        <v>44834</v>
      </c>
      <c r="N3375" s="127">
        <v>44835</v>
      </c>
      <c r="O3375" s="127">
        <v>44865</v>
      </c>
      <c r="P3375" s="124" t="s">
        <v>7443</v>
      </c>
      <c r="Q3375" s="124" t="s">
        <v>7444</v>
      </c>
      <c r="R3375" s="155" t="s">
        <v>7445</v>
      </c>
      <c r="S3375" s="155"/>
      <c r="T3375" s="159" t="s">
        <v>75</v>
      </c>
      <c r="U3375" s="155"/>
      <c r="V3375" s="160"/>
    </row>
    <row r="3376" spans="1:22" s="175" customFormat="1" ht="66" hidden="1" customHeight="1" x14ac:dyDescent="0.25">
      <c r="A3376" s="113" t="s">
        <v>6558</v>
      </c>
      <c r="B3376" s="155" t="s">
        <v>2283</v>
      </c>
      <c r="C3376" s="155" t="s">
        <v>7090</v>
      </c>
      <c r="D3376" s="155" t="s">
        <v>7446</v>
      </c>
      <c r="E3376" s="157" t="s">
        <v>7092</v>
      </c>
      <c r="F3376" s="155" t="s">
        <v>7438</v>
      </c>
      <c r="G3376" s="158" t="s">
        <v>75</v>
      </c>
      <c r="H3376" s="155"/>
      <c r="I3376" s="158">
        <v>1</v>
      </c>
      <c r="J3376" s="155" t="s">
        <v>72</v>
      </c>
      <c r="K3376" s="158" t="s">
        <v>55</v>
      </c>
      <c r="L3376" s="190">
        <v>44986</v>
      </c>
      <c r="M3376" s="190">
        <f t="shared" si="52"/>
        <v>45016</v>
      </c>
      <c r="N3376" s="127"/>
      <c r="O3376" s="127"/>
      <c r="P3376" s="124"/>
      <c r="Q3376" s="157"/>
      <c r="R3376" s="155"/>
      <c r="S3376" s="155"/>
      <c r="T3376" s="159"/>
      <c r="U3376" s="155"/>
      <c r="V3376" s="160"/>
    </row>
    <row r="3377" spans="1:22" s="175" customFormat="1" ht="66" hidden="1" customHeight="1" x14ac:dyDescent="0.25">
      <c r="A3377" s="113" t="s">
        <v>6558</v>
      </c>
      <c r="B3377" s="155" t="s">
        <v>2283</v>
      </c>
      <c r="C3377" s="155" t="s">
        <v>7090</v>
      </c>
      <c r="D3377" s="155" t="s">
        <v>7447</v>
      </c>
      <c r="E3377" s="157" t="s">
        <v>7092</v>
      </c>
      <c r="F3377" s="155" t="s">
        <v>7438</v>
      </c>
      <c r="G3377" s="158" t="s">
        <v>75</v>
      </c>
      <c r="H3377" s="155"/>
      <c r="I3377" s="158">
        <v>1</v>
      </c>
      <c r="J3377" s="155" t="s">
        <v>72</v>
      </c>
      <c r="K3377" s="158" t="s">
        <v>55</v>
      </c>
      <c r="L3377" s="190">
        <v>45170</v>
      </c>
      <c r="M3377" s="190">
        <f t="shared" si="52"/>
        <v>45199</v>
      </c>
      <c r="N3377" s="127"/>
      <c r="O3377" s="127"/>
      <c r="P3377" s="124"/>
      <c r="Q3377" s="157"/>
      <c r="R3377" s="155"/>
      <c r="S3377" s="155"/>
      <c r="T3377" s="159"/>
      <c r="U3377" s="155"/>
      <c r="V3377" s="160"/>
    </row>
    <row r="3378" spans="1:22" s="175" customFormat="1" ht="66" hidden="1" customHeight="1" x14ac:dyDescent="0.25">
      <c r="A3378" s="113" t="s">
        <v>6558</v>
      </c>
      <c r="B3378" s="155" t="s">
        <v>2283</v>
      </c>
      <c r="C3378" s="155" t="s">
        <v>7090</v>
      </c>
      <c r="D3378" s="155" t="s">
        <v>7448</v>
      </c>
      <c r="E3378" s="157" t="s">
        <v>7092</v>
      </c>
      <c r="F3378" s="155" t="s">
        <v>7438</v>
      </c>
      <c r="G3378" s="158" t="s">
        <v>75</v>
      </c>
      <c r="H3378" s="155"/>
      <c r="I3378" s="158">
        <v>1</v>
      </c>
      <c r="J3378" s="155" t="s">
        <v>72</v>
      </c>
      <c r="K3378" s="158" t="s">
        <v>55</v>
      </c>
      <c r="L3378" s="190">
        <v>45352</v>
      </c>
      <c r="M3378" s="190">
        <f t="shared" si="52"/>
        <v>45382</v>
      </c>
      <c r="N3378" s="127"/>
      <c r="O3378" s="127"/>
      <c r="P3378" s="124"/>
      <c r="Q3378" s="157"/>
      <c r="R3378" s="155"/>
      <c r="S3378" s="155"/>
      <c r="T3378" s="159"/>
      <c r="U3378" s="155"/>
      <c r="V3378" s="160"/>
    </row>
    <row r="3379" spans="1:22" s="175" customFormat="1" ht="66" hidden="1" customHeight="1" x14ac:dyDescent="0.25">
      <c r="A3379" s="113" t="s">
        <v>6558</v>
      </c>
      <c r="B3379" s="155" t="s">
        <v>2283</v>
      </c>
      <c r="C3379" s="155" t="s">
        <v>7090</v>
      </c>
      <c r="D3379" s="155" t="s">
        <v>7449</v>
      </c>
      <c r="E3379" s="157" t="s">
        <v>7092</v>
      </c>
      <c r="F3379" s="155" t="s">
        <v>7438</v>
      </c>
      <c r="G3379" s="158" t="s">
        <v>75</v>
      </c>
      <c r="H3379" s="155"/>
      <c r="I3379" s="158">
        <v>1</v>
      </c>
      <c r="J3379" s="155" t="s">
        <v>72</v>
      </c>
      <c r="K3379" s="158" t="s">
        <v>55</v>
      </c>
      <c r="L3379" s="190">
        <v>45536</v>
      </c>
      <c r="M3379" s="190">
        <f t="shared" si="52"/>
        <v>45565</v>
      </c>
      <c r="N3379" s="127"/>
      <c r="O3379" s="127"/>
      <c r="P3379" s="124"/>
      <c r="Q3379" s="157"/>
      <c r="R3379" s="155"/>
      <c r="S3379" s="155"/>
      <c r="T3379" s="159"/>
      <c r="U3379" s="155"/>
      <c r="V3379" s="160"/>
    </row>
    <row r="3380" spans="1:22" s="175" customFormat="1" ht="66" hidden="1" customHeight="1" x14ac:dyDescent="0.25">
      <c r="A3380" s="113" t="s">
        <v>6558</v>
      </c>
      <c r="B3380" s="155" t="s">
        <v>2283</v>
      </c>
      <c r="C3380" s="155" t="s">
        <v>7090</v>
      </c>
      <c r="D3380" s="155" t="s">
        <v>7450</v>
      </c>
      <c r="E3380" s="157" t="s">
        <v>7092</v>
      </c>
      <c r="F3380" s="155" t="s">
        <v>4141</v>
      </c>
      <c r="G3380" s="158" t="s">
        <v>172</v>
      </c>
      <c r="H3380" s="155"/>
      <c r="I3380" s="158">
        <v>1</v>
      </c>
      <c r="J3380" s="155" t="s">
        <v>72</v>
      </c>
      <c r="K3380" s="158" t="s">
        <v>55</v>
      </c>
      <c r="L3380" s="190">
        <v>44621</v>
      </c>
      <c r="M3380" s="190">
        <f t="shared" si="52"/>
        <v>44651</v>
      </c>
      <c r="N3380" s="127">
        <v>44636</v>
      </c>
      <c r="O3380" s="127">
        <v>44646</v>
      </c>
      <c r="P3380" s="124" t="s">
        <v>7451</v>
      </c>
      <c r="Q3380" s="124" t="s">
        <v>7452</v>
      </c>
      <c r="R3380" s="155" t="s">
        <v>5176</v>
      </c>
      <c r="S3380" s="155"/>
      <c r="T3380" s="159" t="s">
        <v>75</v>
      </c>
      <c r="U3380" s="155"/>
      <c r="V3380" s="160"/>
    </row>
    <row r="3381" spans="1:22" s="175" customFormat="1" ht="66" hidden="1" customHeight="1" x14ac:dyDescent="0.25">
      <c r="A3381" s="113" t="s">
        <v>6558</v>
      </c>
      <c r="B3381" s="155" t="s">
        <v>2283</v>
      </c>
      <c r="C3381" s="155" t="s">
        <v>7090</v>
      </c>
      <c r="D3381" s="155" t="s">
        <v>7453</v>
      </c>
      <c r="E3381" s="157" t="s">
        <v>7092</v>
      </c>
      <c r="F3381" s="155" t="s">
        <v>4141</v>
      </c>
      <c r="G3381" s="158" t="s">
        <v>172</v>
      </c>
      <c r="H3381" s="155"/>
      <c r="I3381" s="158">
        <v>1</v>
      </c>
      <c r="J3381" s="155" t="s">
        <v>72</v>
      </c>
      <c r="K3381" s="158" t="s">
        <v>55</v>
      </c>
      <c r="L3381" s="190">
        <v>44713</v>
      </c>
      <c r="M3381" s="190">
        <f t="shared" si="52"/>
        <v>44742</v>
      </c>
      <c r="N3381" s="127">
        <v>44721</v>
      </c>
      <c r="O3381" s="127">
        <v>44742</v>
      </c>
      <c r="P3381" s="124" t="s">
        <v>7454</v>
      </c>
      <c r="Q3381" s="157" t="s">
        <v>7455</v>
      </c>
      <c r="R3381" s="155" t="s">
        <v>7456</v>
      </c>
      <c r="S3381" s="155"/>
      <c r="T3381" s="159" t="s">
        <v>75</v>
      </c>
      <c r="U3381" s="155"/>
      <c r="V3381" s="160"/>
    </row>
    <row r="3382" spans="1:22" s="175" customFormat="1" ht="66" hidden="1" customHeight="1" x14ac:dyDescent="0.25">
      <c r="A3382" s="113" t="s">
        <v>6558</v>
      </c>
      <c r="B3382" s="155" t="s">
        <v>2283</v>
      </c>
      <c r="C3382" s="155" t="s">
        <v>7090</v>
      </c>
      <c r="D3382" s="155" t="s">
        <v>7457</v>
      </c>
      <c r="E3382" s="157" t="s">
        <v>7092</v>
      </c>
      <c r="F3382" s="155" t="s">
        <v>4141</v>
      </c>
      <c r="G3382" s="158" t="s">
        <v>172</v>
      </c>
      <c r="H3382" s="155"/>
      <c r="I3382" s="158">
        <v>1</v>
      </c>
      <c r="J3382" s="155" t="s">
        <v>72</v>
      </c>
      <c r="K3382" s="158" t="s">
        <v>55</v>
      </c>
      <c r="L3382" s="190">
        <v>44805</v>
      </c>
      <c r="M3382" s="190">
        <f t="shared" si="52"/>
        <v>44834</v>
      </c>
      <c r="N3382" s="127">
        <v>44821</v>
      </c>
      <c r="O3382" s="127">
        <v>44865</v>
      </c>
      <c r="P3382" s="124" t="s">
        <v>7458</v>
      </c>
      <c r="Q3382" s="157" t="s">
        <v>7459</v>
      </c>
      <c r="R3382" s="155" t="s">
        <v>7460</v>
      </c>
      <c r="S3382" s="155"/>
      <c r="T3382" s="159" t="s">
        <v>75</v>
      </c>
      <c r="U3382" s="155"/>
      <c r="V3382" s="160"/>
    </row>
    <row r="3383" spans="1:22" s="175" customFormat="1" ht="66" hidden="1" customHeight="1" x14ac:dyDescent="0.25">
      <c r="A3383" s="113" t="s">
        <v>6558</v>
      </c>
      <c r="B3383" s="155" t="s">
        <v>2283</v>
      </c>
      <c r="C3383" s="155" t="s">
        <v>7090</v>
      </c>
      <c r="D3383" s="155" t="s">
        <v>7461</v>
      </c>
      <c r="E3383" s="157" t="s">
        <v>7092</v>
      </c>
      <c r="F3383" s="155" t="s">
        <v>4141</v>
      </c>
      <c r="G3383" s="158" t="s">
        <v>172</v>
      </c>
      <c r="H3383" s="155"/>
      <c r="I3383" s="158">
        <v>1</v>
      </c>
      <c r="J3383" s="155" t="s">
        <v>72</v>
      </c>
      <c r="K3383" s="158" t="s">
        <v>55</v>
      </c>
      <c r="L3383" s="190">
        <v>44896</v>
      </c>
      <c r="M3383" s="190">
        <f t="shared" si="52"/>
        <v>44926</v>
      </c>
      <c r="N3383" s="127">
        <v>44902</v>
      </c>
      <c r="O3383" s="127">
        <v>44907</v>
      </c>
      <c r="P3383" s="124" t="s">
        <v>7458</v>
      </c>
      <c r="Q3383" s="157" t="s">
        <v>7462</v>
      </c>
      <c r="R3383" s="155" t="s">
        <v>7463</v>
      </c>
      <c r="S3383" s="155"/>
      <c r="T3383" s="159" t="s">
        <v>75</v>
      </c>
      <c r="U3383" s="155"/>
      <c r="V3383" s="160"/>
    </row>
    <row r="3384" spans="1:22" s="175" customFormat="1" ht="66" hidden="1" customHeight="1" x14ac:dyDescent="0.25">
      <c r="A3384" s="113" t="s">
        <v>6558</v>
      </c>
      <c r="B3384" s="155" t="s">
        <v>2283</v>
      </c>
      <c r="C3384" s="155" t="s">
        <v>7090</v>
      </c>
      <c r="D3384" s="155" t="s">
        <v>7464</v>
      </c>
      <c r="E3384" s="157" t="s">
        <v>7092</v>
      </c>
      <c r="F3384" s="155" t="s">
        <v>4141</v>
      </c>
      <c r="G3384" s="158" t="s">
        <v>172</v>
      </c>
      <c r="H3384" s="155"/>
      <c r="I3384" s="158">
        <v>1</v>
      </c>
      <c r="J3384" s="155" t="s">
        <v>72</v>
      </c>
      <c r="K3384" s="158" t="s">
        <v>55</v>
      </c>
      <c r="L3384" s="190">
        <v>44986</v>
      </c>
      <c r="M3384" s="190">
        <f t="shared" si="52"/>
        <v>45016</v>
      </c>
      <c r="N3384" s="127"/>
      <c r="O3384" s="127"/>
      <c r="P3384" s="124"/>
      <c r="Q3384" s="157"/>
      <c r="R3384" s="155"/>
      <c r="S3384" s="155"/>
      <c r="T3384" s="159"/>
      <c r="U3384" s="155"/>
      <c r="V3384" s="160"/>
    </row>
    <row r="3385" spans="1:22" s="175" customFormat="1" ht="66" hidden="1" customHeight="1" x14ac:dyDescent="0.25">
      <c r="A3385" s="113" t="s">
        <v>6558</v>
      </c>
      <c r="B3385" s="155" t="s">
        <v>2283</v>
      </c>
      <c r="C3385" s="155" t="s">
        <v>7090</v>
      </c>
      <c r="D3385" s="155" t="s">
        <v>7465</v>
      </c>
      <c r="E3385" s="157" t="s">
        <v>7092</v>
      </c>
      <c r="F3385" s="155" t="s">
        <v>4141</v>
      </c>
      <c r="G3385" s="158" t="s">
        <v>172</v>
      </c>
      <c r="H3385" s="155"/>
      <c r="I3385" s="158">
        <v>1</v>
      </c>
      <c r="J3385" s="155" t="s">
        <v>72</v>
      </c>
      <c r="K3385" s="158" t="s">
        <v>55</v>
      </c>
      <c r="L3385" s="190">
        <v>45078</v>
      </c>
      <c r="M3385" s="190">
        <f t="shared" si="52"/>
        <v>45107</v>
      </c>
      <c r="N3385" s="127"/>
      <c r="O3385" s="127"/>
      <c r="P3385" s="124"/>
      <c r="Q3385" s="157"/>
      <c r="R3385" s="155"/>
      <c r="S3385" s="155"/>
      <c r="T3385" s="159"/>
      <c r="U3385" s="155"/>
      <c r="V3385" s="160"/>
    </row>
    <row r="3386" spans="1:22" s="175" customFormat="1" ht="66" hidden="1" customHeight="1" x14ac:dyDescent="0.25">
      <c r="A3386" s="113" t="s">
        <v>6558</v>
      </c>
      <c r="B3386" s="155" t="s">
        <v>2283</v>
      </c>
      <c r="C3386" s="155" t="s">
        <v>7090</v>
      </c>
      <c r="D3386" s="155" t="s">
        <v>7466</v>
      </c>
      <c r="E3386" s="157" t="s">
        <v>7092</v>
      </c>
      <c r="F3386" s="155" t="s">
        <v>4141</v>
      </c>
      <c r="G3386" s="158" t="s">
        <v>172</v>
      </c>
      <c r="H3386" s="155"/>
      <c r="I3386" s="158">
        <v>1</v>
      </c>
      <c r="J3386" s="155" t="s">
        <v>72</v>
      </c>
      <c r="K3386" s="158" t="s">
        <v>55</v>
      </c>
      <c r="L3386" s="190">
        <v>45170</v>
      </c>
      <c r="M3386" s="190">
        <f t="shared" si="52"/>
        <v>45199</v>
      </c>
      <c r="N3386" s="127"/>
      <c r="O3386" s="127"/>
      <c r="P3386" s="124"/>
      <c r="Q3386" s="157"/>
      <c r="R3386" s="155"/>
      <c r="S3386" s="155"/>
      <c r="T3386" s="159"/>
      <c r="U3386" s="155"/>
      <c r="V3386" s="160"/>
    </row>
    <row r="3387" spans="1:22" s="175" customFormat="1" ht="66" hidden="1" customHeight="1" x14ac:dyDescent="0.25">
      <c r="A3387" s="113" t="s">
        <v>6558</v>
      </c>
      <c r="B3387" s="155" t="s">
        <v>2283</v>
      </c>
      <c r="C3387" s="155" t="s">
        <v>7090</v>
      </c>
      <c r="D3387" s="155" t="s">
        <v>7467</v>
      </c>
      <c r="E3387" s="157" t="s">
        <v>7092</v>
      </c>
      <c r="F3387" s="155" t="s">
        <v>4141</v>
      </c>
      <c r="G3387" s="158" t="s">
        <v>172</v>
      </c>
      <c r="H3387" s="155"/>
      <c r="I3387" s="158">
        <v>1</v>
      </c>
      <c r="J3387" s="155" t="s">
        <v>72</v>
      </c>
      <c r="K3387" s="158" t="s">
        <v>55</v>
      </c>
      <c r="L3387" s="190">
        <v>45261</v>
      </c>
      <c r="M3387" s="190">
        <f t="shared" si="52"/>
        <v>45291</v>
      </c>
      <c r="N3387" s="127"/>
      <c r="O3387" s="127"/>
      <c r="P3387" s="124"/>
      <c r="Q3387" s="157"/>
      <c r="R3387" s="155"/>
      <c r="S3387" s="155"/>
      <c r="T3387" s="159"/>
      <c r="U3387" s="155"/>
      <c r="V3387" s="160"/>
    </row>
    <row r="3388" spans="1:22" s="175" customFormat="1" ht="66" hidden="1" customHeight="1" x14ac:dyDescent="0.25">
      <c r="A3388" s="113" t="s">
        <v>6558</v>
      </c>
      <c r="B3388" s="155" t="s">
        <v>2283</v>
      </c>
      <c r="C3388" s="155" t="s">
        <v>7090</v>
      </c>
      <c r="D3388" s="155" t="s">
        <v>7468</v>
      </c>
      <c r="E3388" s="157" t="s">
        <v>7092</v>
      </c>
      <c r="F3388" s="155" t="s">
        <v>4141</v>
      </c>
      <c r="G3388" s="158" t="s">
        <v>172</v>
      </c>
      <c r="H3388" s="155"/>
      <c r="I3388" s="158">
        <v>1</v>
      </c>
      <c r="J3388" s="155" t="s">
        <v>72</v>
      </c>
      <c r="K3388" s="158" t="s">
        <v>55</v>
      </c>
      <c r="L3388" s="190">
        <v>45352</v>
      </c>
      <c r="M3388" s="190">
        <f t="shared" si="52"/>
        <v>45382</v>
      </c>
      <c r="N3388" s="127"/>
      <c r="O3388" s="127"/>
      <c r="P3388" s="124"/>
      <c r="Q3388" s="157"/>
      <c r="R3388" s="155"/>
      <c r="S3388" s="155"/>
      <c r="T3388" s="159"/>
      <c r="U3388" s="155"/>
      <c r="V3388" s="160"/>
    </row>
    <row r="3389" spans="1:22" s="175" customFormat="1" ht="66" hidden="1" customHeight="1" x14ac:dyDescent="0.25">
      <c r="A3389" s="113" t="s">
        <v>6558</v>
      </c>
      <c r="B3389" s="155" t="s">
        <v>2283</v>
      </c>
      <c r="C3389" s="155" t="s">
        <v>7090</v>
      </c>
      <c r="D3389" s="155" t="s">
        <v>7469</v>
      </c>
      <c r="E3389" s="157" t="s">
        <v>7092</v>
      </c>
      <c r="F3389" s="155" t="s">
        <v>4141</v>
      </c>
      <c r="G3389" s="158" t="s">
        <v>172</v>
      </c>
      <c r="H3389" s="155"/>
      <c r="I3389" s="158">
        <v>1</v>
      </c>
      <c r="J3389" s="155" t="s">
        <v>72</v>
      </c>
      <c r="K3389" s="158" t="s">
        <v>55</v>
      </c>
      <c r="L3389" s="190">
        <v>45444</v>
      </c>
      <c r="M3389" s="190">
        <f t="shared" si="52"/>
        <v>45473</v>
      </c>
      <c r="N3389" s="127"/>
      <c r="O3389" s="127"/>
      <c r="P3389" s="124"/>
      <c r="Q3389" s="157"/>
      <c r="R3389" s="155"/>
      <c r="S3389" s="155"/>
      <c r="T3389" s="159"/>
      <c r="U3389" s="155"/>
      <c r="V3389" s="160"/>
    </row>
    <row r="3390" spans="1:22" s="175" customFormat="1" ht="66" hidden="1" customHeight="1" x14ac:dyDescent="0.25">
      <c r="A3390" s="113" t="s">
        <v>6558</v>
      </c>
      <c r="B3390" s="155" t="s">
        <v>2283</v>
      </c>
      <c r="C3390" s="155" t="s">
        <v>7090</v>
      </c>
      <c r="D3390" s="155" t="s">
        <v>7470</v>
      </c>
      <c r="E3390" s="157" t="s">
        <v>7092</v>
      </c>
      <c r="F3390" s="155" t="s">
        <v>4141</v>
      </c>
      <c r="G3390" s="158" t="s">
        <v>172</v>
      </c>
      <c r="H3390" s="155"/>
      <c r="I3390" s="158">
        <v>1</v>
      </c>
      <c r="J3390" s="155" t="s">
        <v>72</v>
      </c>
      <c r="K3390" s="158" t="s">
        <v>55</v>
      </c>
      <c r="L3390" s="190">
        <v>45536</v>
      </c>
      <c r="M3390" s="190">
        <f t="shared" si="52"/>
        <v>45565</v>
      </c>
      <c r="N3390" s="127"/>
      <c r="O3390" s="127"/>
      <c r="P3390" s="124"/>
      <c r="Q3390" s="157"/>
      <c r="R3390" s="155"/>
      <c r="S3390" s="155"/>
      <c r="T3390" s="159"/>
      <c r="U3390" s="155"/>
      <c r="V3390" s="160"/>
    </row>
    <row r="3391" spans="1:22" s="175" customFormat="1" ht="66" hidden="1" customHeight="1" x14ac:dyDescent="0.25">
      <c r="A3391" s="113" t="s">
        <v>6558</v>
      </c>
      <c r="B3391" s="155" t="s">
        <v>2283</v>
      </c>
      <c r="C3391" s="155" t="s">
        <v>7090</v>
      </c>
      <c r="D3391" s="155" t="s">
        <v>7471</v>
      </c>
      <c r="E3391" s="157" t="s">
        <v>7092</v>
      </c>
      <c r="F3391" s="155" t="s">
        <v>4141</v>
      </c>
      <c r="G3391" s="158" t="s">
        <v>172</v>
      </c>
      <c r="H3391" s="155"/>
      <c r="I3391" s="158">
        <v>1</v>
      </c>
      <c r="J3391" s="155" t="s">
        <v>72</v>
      </c>
      <c r="K3391" s="158" t="s">
        <v>55</v>
      </c>
      <c r="L3391" s="190">
        <v>45627</v>
      </c>
      <c r="M3391" s="190">
        <f t="shared" si="52"/>
        <v>45657</v>
      </c>
      <c r="N3391" s="127"/>
      <c r="O3391" s="127"/>
      <c r="P3391" s="124"/>
      <c r="Q3391" s="157"/>
      <c r="R3391" s="155"/>
      <c r="S3391" s="155"/>
      <c r="T3391" s="159"/>
      <c r="U3391" s="155"/>
      <c r="V3391" s="160"/>
    </row>
    <row r="3392" spans="1:22" s="175" customFormat="1" ht="66" hidden="1" customHeight="1" x14ac:dyDescent="0.25">
      <c r="A3392" s="113" t="s">
        <v>6558</v>
      </c>
      <c r="B3392" s="155" t="s">
        <v>2283</v>
      </c>
      <c r="C3392" s="155" t="s">
        <v>7090</v>
      </c>
      <c r="D3392" s="155" t="s">
        <v>7472</v>
      </c>
      <c r="E3392" s="157" t="s">
        <v>7092</v>
      </c>
      <c r="F3392" s="155" t="s">
        <v>7473</v>
      </c>
      <c r="G3392" s="158" t="s">
        <v>75</v>
      </c>
      <c r="H3392" s="155"/>
      <c r="I3392" s="158">
        <v>1</v>
      </c>
      <c r="J3392" s="155" t="s">
        <v>72</v>
      </c>
      <c r="K3392" s="158" t="s">
        <v>55</v>
      </c>
      <c r="L3392" s="190">
        <v>44621</v>
      </c>
      <c r="M3392" s="190">
        <f t="shared" si="52"/>
        <v>44651</v>
      </c>
      <c r="N3392" s="127">
        <v>44632</v>
      </c>
      <c r="O3392" s="127">
        <v>44646</v>
      </c>
      <c r="P3392" s="124" t="s">
        <v>7474</v>
      </c>
      <c r="Q3392" s="124" t="s">
        <v>7475</v>
      </c>
      <c r="R3392" s="155" t="s">
        <v>7441</v>
      </c>
      <c r="S3392" s="155"/>
      <c r="T3392" s="159" t="s">
        <v>75</v>
      </c>
      <c r="U3392" s="155"/>
      <c r="V3392" s="160"/>
    </row>
    <row r="3393" spans="1:22" s="175" customFormat="1" ht="66" hidden="1" customHeight="1" x14ac:dyDescent="0.25">
      <c r="A3393" s="113" t="s">
        <v>6558</v>
      </c>
      <c r="B3393" s="155" t="s">
        <v>2283</v>
      </c>
      <c r="C3393" s="155" t="s">
        <v>7090</v>
      </c>
      <c r="D3393" s="155" t="s">
        <v>7476</v>
      </c>
      <c r="E3393" s="157" t="s">
        <v>7092</v>
      </c>
      <c r="F3393" s="155" t="s">
        <v>7473</v>
      </c>
      <c r="G3393" s="158" t="s">
        <v>75</v>
      </c>
      <c r="H3393" s="155"/>
      <c r="I3393" s="158">
        <v>1</v>
      </c>
      <c r="J3393" s="155" t="s">
        <v>72</v>
      </c>
      <c r="K3393" s="158" t="s">
        <v>55</v>
      </c>
      <c r="L3393" s="190">
        <v>44805</v>
      </c>
      <c r="M3393" s="190">
        <f t="shared" si="52"/>
        <v>44834</v>
      </c>
      <c r="N3393" s="127">
        <v>44835</v>
      </c>
      <c r="O3393" s="127">
        <v>44865</v>
      </c>
      <c r="P3393" s="124" t="s">
        <v>7477</v>
      </c>
      <c r="Q3393" s="124" t="s">
        <v>7478</v>
      </c>
      <c r="R3393" s="155" t="s">
        <v>7479</v>
      </c>
      <c r="S3393" s="155"/>
      <c r="T3393" s="159" t="s">
        <v>75</v>
      </c>
      <c r="U3393" s="155"/>
      <c r="V3393" s="160"/>
    </row>
    <row r="3394" spans="1:22" s="175" customFormat="1" ht="66" hidden="1" customHeight="1" x14ac:dyDescent="0.25">
      <c r="A3394" s="113" t="s">
        <v>6558</v>
      </c>
      <c r="B3394" s="155" t="s">
        <v>2283</v>
      </c>
      <c r="C3394" s="155" t="s">
        <v>7090</v>
      </c>
      <c r="D3394" s="155" t="s">
        <v>7480</v>
      </c>
      <c r="E3394" s="157" t="s">
        <v>7092</v>
      </c>
      <c r="F3394" s="155" t="s">
        <v>7473</v>
      </c>
      <c r="G3394" s="158" t="s">
        <v>75</v>
      </c>
      <c r="H3394" s="155"/>
      <c r="I3394" s="158">
        <v>1</v>
      </c>
      <c r="J3394" s="155" t="s">
        <v>72</v>
      </c>
      <c r="K3394" s="158" t="s">
        <v>55</v>
      </c>
      <c r="L3394" s="190">
        <v>44986</v>
      </c>
      <c r="M3394" s="190">
        <f t="shared" si="52"/>
        <v>45016</v>
      </c>
      <c r="N3394" s="127"/>
      <c r="O3394" s="127"/>
      <c r="P3394" s="124"/>
      <c r="Q3394" s="157"/>
      <c r="R3394" s="155"/>
      <c r="S3394" s="155"/>
      <c r="T3394" s="159"/>
      <c r="U3394" s="155"/>
      <c r="V3394" s="160"/>
    </row>
    <row r="3395" spans="1:22" s="175" customFormat="1" ht="66" hidden="1" customHeight="1" x14ac:dyDescent="0.25">
      <c r="A3395" s="113" t="s">
        <v>6558</v>
      </c>
      <c r="B3395" s="155" t="s">
        <v>2283</v>
      </c>
      <c r="C3395" s="155" t="s">
        <v>7090</v>
      </c>
      <c r="D3395" s="155" t="s">
        <v>7481</v>
      </c>
      <c r="E3395" s="157" t="s">
        <v>7092</v>
      </c>
      <c r="F3395" s="155" t="s">
        <v>7473</v>
      </c>
      <c r="G3395" s="158" t="s">
        <v>75</v>
      </c>
      <c r="H3395" s="155"/>
      <c r="I3395" s="158">
        <v>1</v>
      </c>
      <c r="J3395" s="155" t="s">
        <v>72</v>
      </c>
      <c r="K3395" s="158" t="s">
        <v>55</v>
      </c>
      <c r="L3395" s="190">
        <v>45170</v>
      </c>
      <c r="M3395" s="190">
        <f t="shared" si="52"/>
        <v>45199</v>
      </c>
      <c r="N3395" s="127"/>
      <c r="O3395" s="127"/>
      <c r="P3395" s="124"/>
      <c r="Q3395" s="157"/>
      <c r="R3395" s="155"/>
      <c r="S3395" s="155"/>
      <c r="T3395" s="159"/>
      <c r="U3395" s="155"/>
      <c r="V3395" s="160"/>
    </row>
    <row r="3396" spans="1:22" s="175" customFormat="1" ht="66" hidden="1" customHeight="1" x14ac:dyDescent="0.25">
      <c r="A3396" s="113" t="s">
        <v>6558</v>
      </c>
      <c r="B3396" s="155" t="s">
        <v>2283</v>
      </c>
      <c r="C3396" s="155" t="s">
        <v>7090</v>
      </c>
      <c r="D3396" s="155" t="s">
        <v>7482</v>
      </c>
      <c r="E3396" s="157" t="s">
        <v>7092</v>
      </c>
      <c r="F3396" s="155" t="s">
        <v>7473</v>
      </c>
      <c r="G3396" s="158" t="s">
        <v>75</v>
      </c>
      <c r="H3396" s="155"/>
      <c r="I3396" s="158">
        <v>1</v>
      </c>
      <c r="J3396" s="155" t="s">
        <v>72</v>
      </c>
      <c r="K3396" s="158" t="s">
        <v>55</v>
      </c>
      <c r="L3396" s="190">
        <v>45352</v>
      </c>
      <c r="M3396" s="190">
        <f t="shared" si="52"/>
        <v>45382</v>
      </c>
      <c r="N3396" s="127"/>
      <c r="O3396" s="127"/>
      <c r="P3396" s="124"/>
      <c r="Q3396" s="157"/>
      <c r="R3396" s="155"/>
      <c r="S3396" s="155"/>
      <c r="T3396" s="159"/>
      <c r="U3396" s="155"/>
      <c r="V3396" s="160"/>
    </row>
    <row r="3397" spans="1:22" s="175" customFormat="1" ht="66" hidden="1" customHeight="1" x14ac:dyDescent="0.25">
      <c r="A3397" s="113" t="s">
        <v>6558</v>
      </c>
      <c r="B3397" s="155" t="s">
        <v>2283</v>
      </c>
      <c r="C3397" s="155" t="s">
        <v>7090</v>
      </c>
      <c r="D3397" s="155" t="s">
        <v>7483</v>
      </c>
      <c r="E3397" s="157" t="s">
        <v>7092</v>
      </c>
      <c r="F3397" s="155" t="s">
        <v>7473</v>
      </c>
      <c r="G3397" s="158" t="s">
        <v>75</v>
      </c>
      <c r="H3397" s="155"/>
      <c r="I3397" s="158">
        <v>1</v>
      </c>
      <c r="J3397" s="155" t="s">
        <v>72</v>
      </c>
      <c r="K3397" s="158" t="s">
        <v>55</v>
      </c>
      <c r="L3397" s="190">
        <v>45536</v>
      </c>
      <c r="M3397" s="190">
        <f t="shared" si="52"/>
        <v>45565</v>
      </c>
      <c r="N3397" s="127"/>
      <c r="O3397" s="127"/>
      <c r="P3397" s="124"/>
      <c r="Q3397" s="157"/>
      <c r="R3397" s="155"/>
      <c r="S3397" s="155"/>
      <c r="T3397" s="159"/>
      <c r="U3397" s="155"/>
      <c r="V3397" s="160"/>
    </row>
    <row r="3398" spans="1:22" s="175" customFormat="1" ht="66" hidden="1" customHeight="1" x14ac:dyDescent="0.25">
      <c r="A3398" s="113" t="s">
        <v>6558</v>
      </c>
      <c r="B3398" s="155" t="s">
        <v>2283</v>
      </c>
      <c r="C3398" s="155" t="s">
        <v>7090</v>
      </c>
      <c r="D3398" s="155" t="s">
        <v>7484</v>
      </c>
      <c r="E3398" s="157" t="s">
        <v>7092</v>
      </c>
      <c r="F3398" s="155" t="s">
        <v>7485</v>
      </c>
      <c r="G3398" s="158" t="s">
        <v>172</v>
      </c>
      <c r="H3398" s="155"/>
      <c r="I3398" s="158">
        <v>1</v>
      </c>
      <c r="J3398" s="155" t="s">
        <v>72</v>
      </c>
      <c r="K3398" s="158" t="s">
        <v>55</v>
      </c>
      <c r="L3398" s="190">
        <v>44593</v>
      </c>
      <c r="M3398" s="190">
        <f t="shared" si="52"/>
        <v>44620</v>
      </c>
      <c r="N3398" s="127">
        <v>44601</v>
      </c>
      <c r="O3398" s="127">
        <v>44620</v>
      </c>
      <c r="P3398" s="124" t="s">
        <v>7486</v>
      </c>
      <c r="Q3398" s="124" t="s">
        <v>7487</v>
      </c>
      <c r="R3398" s="155" t="s">
        <v>3876</v>
      </c>
      <c r="S3398" s="155"/>
      <c r="T3398" s="159" t="s">
        <v>66</v>
      </c>
      <c r="U3398" s="155"/>
      <c r="V3398" s="160"/>
    </row>
    <row r="3399" spans="1:22" s="175" customFormat="1" ht="66" hidden="1" customHeight="1" x14ac:dyDescent="0.25">
      <c r="A3399" s="113" t="s">
        <v>6558</v>
      </c>
      <c r="B3399" s="155" t="s">
        <v>2283</v>
      </c>
      <c r="C3399" s="155" t="s">
        <v>7090</v>
      </c>
      <c r="D3399" s="155" t="s">
        <v>7488</v>
      </c>
      <c r="E3399" s="157" t="s">
        <v>7092</v>
      </c>
      <c r="F3399" s="155" t="s">
        <v>7485</v>
      </c>
      <c r="G3399" s="158" t="s">
        <v>168</v>
      </c>
      <c r="H3399" s="155"/>
      <c r="I3399" s="158">
        <v>1</v>
      </c>
      <c r="J3399" s="155" t="s">
        <v>72</v>
      </c>
      <c r="K3399" s="158" t="s">
        <v>55</v>
      </c>
      <c r="L3399" s="190">
        <v>44682</v>
      </c>
      <c r="M3399" s="190">
        <f t="shared" si="52"/>
        <v>44712</v>
      </c>
      <c r="N3399" s="127">
        <v>44687</v>
      </c>
      <c r="O3399" s="127">
        <v>44705</v>
      </c>
      <c r="P3399" s="124" t="s">
        <v>7489</v>
      </c>
      <c r="Q3399" s="124" t="s">
        <v>7490</v>
      </c>
      <c r="R3399" s="155" t="s">
        <v>7491</v>
      </c>
      <c r="S3399" s="155"/>
      <c r="T3399" s="159" t="s">
        <v>75</v>
      </c>
      <c r="U3399" s="155"/>
      <c r="V3399" s="160"/>
    </row>
    <row r="3400" spans="1:22" s="175" customFormat="1" ht="66" hidden="1" customHeight="1" x14ac:dyDescent="0.25">
      <c r="A3400" s="113" t="s">
        <v>6558</v>
      </c>
      <c r="B3400" s="155" t="s">
        <v>2283</v>
      </c>
      <c r="C3400" s="155" t="s">
        <v>7090</v>
      </c>
      <c r="D3400" s="155" t="s">
        <v>7492</v>
      </c>
      <c r="E3400" s="157" t="s">
        <v>7092</v>
      </c>
      <c r="F3400" s="155" t="s">
        <v>7485</v>
      </c>
      <c r="G3400" s="158" t="s">
        <v>172</v>
      </c>
      <c r="H3400" s="155"/>
      <c r="I3400" s="158">
        <v>1</v>
      </c>
      <c r="J3400" s="155" t="s">
        <v>72</v>
      </c>
      <c r="K3400" s="158" t="s">
        <v>55</v>
      </c>
      <c r="L3400" s="190">
        <v>44774</v>
      </c>
      <c r="M3400" s="190">
        <f t="shared" si="52"/>
        <v>44804</v>
      </c>
      <c r="N3400" s="127">
        <v>44778</v>
      </c>
      <c r="O3400" s="127">
        <v>44818</v>
      </c>
      <c r="P3400" s="124" t="s">
        <v>7493</v>
      </c>
      <c r="Q3400" s="124" t="s">
        <v>7494</v>
      </c>
      <c r="R3400" s="155" t="s">
        <v>853</v>
      </c>
      <c r="S3400" s="155"/>
      <c r="T3400" s="159" t="s">
        <v>75</v>
      </c>
      <c r="U3400" s="155"/>
      <c r="V3400" s="160"/>
    </row>
    <row r="3401" spans="1:22" s="175" customFormat="1" ht="66" hidden="1" customHeight="1" x14ac:dyDescent="0.25">
      <c r="A3401" s="113" t="s">
        <v>6558</v>
      </c>
      <c r="B3401" s="155" t="s">
        <v>2283</v>
      </c>
      <c r="C3401" s="155" t="s">
        <v>7090</v>
      </c>
      <c r="D3401" s="155" t="s">
        <v>7495</v>
      </c>
      <c r="E3401" s="157" t="s">
        <v>7092</v>
      </c>
      <c r="F3401" s="155" t="s">
        <v>7485</v>
      </c>
      <c r="G3401" s="158" t="s">
        <v>172</v>
      </c>
      <c r="H3401" s="155"/>
      <c r="I3401" s="158">
        <v>1</v>
      </c>
      <c r="J3401" s="155" t="s">
        <v>72</v>
      </c>
      <c r="K3401" s="158" t="s">
        <v>55</v>
      </c>
      <c r="L3401" s="190">
        <v>44866</v>
      </c>
      <c r="M3401" s="190">
        <f t="shared" si="52"/>
        <v>44895</v>
      </c>
      <c r="N3401" s="127">
        <v>44875</v>
      </c>
      <c r="O3401" s="127">
        <v>44888</v>
      </c>
      <c r="P3401" s="124" t="s">
        <v>7496</v>
      </c>
      <c r="Q3401" s="124" t="s">
        <v>7497</v>
      </c>
      <c r="R3401" s="155" t="s">
        <v>7498</v>
      </c>
      <c r="S3401" s="155"/>
      <c r="T3401" s="159" t="s">
        <v>75</v>
      </c>
      <c r="U3401" s="155"/>
      <c r="V3401" s="160"/>
    </row>
    <row r="3402" spans="1:22" s="175" customFormat="1" ht="66" hidden="1" customHeight="1" x14ac:dyDescent="0.25">
      <c r="A3402" s="113" t="s">
        <v>6558</v>
      </c>
      <c r="B3402" s="155" t="s">
        <v>2283</v>
      </c>
      <c r="C3402" s="155" t="s">
        <v>7090</v>
      </c>
      <c r="D3402" s="155" t="s">
        <v>7499</v>
      </c>
      <c r="E3402" s="157" t="s">
        <v>7092</v>
      </c>
      <c r="F3402" s="155" t="s">
        <v>7485</v>
      </c>
      <c r="G3402" s="158" t="s">
        <v>172</v>
      </c>
      <c r="H3402" s="155"/>
      <c r="I3402" s="158">
        <v>1</v>
      </c>
      <c r="J3402" s="155" t="s">
        <v>72</v>
      </c>
      <c r="K3402" s="158" t="s">
        <v>55</v>
      </c>
      <c r="L3402" s="190">
        <v>44958</v>
      </c>
      <c r="M3402" s="190">
        <f t="shared" si="52"/>
        <v>44985</v>
      </c>
      <c r="N3402" s="127"/>
      <c r="O3402" s="127"/>
      <c r="P3402" s="124"/>
      <c r="Q3402" s="157"/>
      <c r="R3402" s="155"/>
      <c r="S3402" s="155"/>
      <c r="T3402" s="159"/>
      <c r="U3402" s="155"/>
      <c r="V3402" s="160"/>
    </row>
    <row r="3403" spans="1:22" s="175" customFormat="1" ht="66" hidden="1" customHeight="1" x14ac:dyDescent="0.25">
      <c r="A3403" s="113" t="s">
        <v>6558</v>
      </c>
      <c r="B3403" s="155" t="s">
        <v>2283</v>
      </c>
      <c r="C3403" s="155" t="s">
        <v>7090</v>
      </c>
      <c r="D3403" s="155" t="s">
        <v>7501</v>
      </c>
      <c r="E3403" s="157" t="s">
        <v>7092</v>
      </c>
      <c r="F3403" s="155" t="s">
        <v>7485</v>
      </c>
      <c r="G3403" s="158" t="s">
        <v>168</v>
      </c>
      <c r="H3403" s="155"/>
      <c r="I3403" s="158">
        <v>1</v>
      </c>
      <c r="J3403" s="155" t="s">
        <v>72</v>
      </c>
      <c r="K3403" s="158" t="s">
        <v>55</v>
      </c>
      <c r="L3403" s="190">
        <v>45047</v>
      </c>
      <c r="M3403" s="190">
        <f t="shared" si="52"/>
        <v>45077</v>
      </c>
      <c r="N3403" s="127"/>
      <c r="O3403" s="127"/>
      <c r="P3403" s="124"/>
      <c r="Q3403" s="157"/>
      <c r="R3403" s="155"/>
      <c r="S3403" s="155"/>
      <c r="T3403" s="159"/>
      <c r="U3403" s="155"/>
      <c r="V3403" s="160"/>
    </row>
    <row r="3404" spans="1:22" s="175" customFormat="1" ht="66" hidden="1" customHeight="1" x14ac:dyDescent="0.25">
      <c r="A3404" s="113" t="s">
        <v>6558</v>
      </c>
      <c r="B3404" s="155" t="s">
        <v>2283</v>
      </c>
      <c r="C3404" s="155" t="s">
        <v>7090</v>
      </c>
      <c r="D3404" s="155" t="s">
        <v>7502</v>
      </c>
      <c r="E3404" s="157" t="s">
        <v>7092</v>
      </c>
      <c r="F3404" s="155" t="s">
        <v>7485</v>
      </c>
      <c r="G3404" s="158" t="s">
        <v>172</v>
      </c>
      <c r="H3404" s="155"/>
      <c r="I3404" s="158">
        <v>1</v>
      </c>
      <c r="J3404" s="155" t="s">
        <v>72</v>
      </c>
      <c r="K3404" s="158" t="s">
        <v>55</v>
      </c>
      <c r="L3404" s="190">
        <v>45139</v>
      </c>
      <c r="M3404" s="190">
        <f t="shared" si="52"/>
        <v>45169</v>
      </c>
      <c r="N3404" s="127"/>
      <c r="O3404" s="127"/>
      <c r="P3404" s="124"/>
      <c r="Q3404" s="157"/>
      <c r="R3404" s="155"/>
      <c r="S3404" s="155"/>
      <c r="T3404" s="159"/>
      <c r="U3404" s="155"/>
      <c r="V3404" s="160"/>
    </row>
    <row r="3405" spans="1:22" s="175" customFormat="1" ht="66" hidden="1" customHeight="1" x14ac:dyDescent="0.25">
      <c r="A3405" s="113" t="s">
        <v>6558</v>
      </c>
      <c r="B3405" s="155" t="s">
        <v>2283</v>
      </c>
      <c r="C3405" s="155" t="s">
        <v>7090</v>
      </c>
      <c r="D3405" s="155" t="s">
        <v>7503</v>
      </c>
      <c r="E3405" s="157" t="s">
        <v>7092</v>
      </c>
      <c r="F3405" s="155" t="s">
        <v>7485</v>
      </c>
      <c r="G3405" s="158" t="s">
        <v>172</v>
      </c>
      <c r="H3405" s="155"/>
      <c r="I3405" s="158">
        <v>1</v>
      </c>
      <c r="J3405" s="155" t="s">
        <v>72</v>
      </c>
      <c r="K3405" s="158" t="s">
        <v>55</v>
      </c>
      <c r="L3405" s="190">
        <v>45231</v>
      </c>
      <c r="M3405" s="190">
        <f t="shared" si="52"/>
        <v>45260</v>
      </c>
      <c r="N3405" s="127"/>
      <c r="O3405" s="127"/>
      <c r="P3405" s="124"/>
      <c r="Q3405" s="157"/>
      <c r="R3405" s="155"/>
      <c r="S3405" s="155"/>
      <c r="T3405" s="159"/>
      <c r="U3405" s="155"/>
      <c r="V3405" s="160"/>
    </row>
    <row r="3406" spans="1:22" s="175" customFormat="1" ht="66" hidden="1" customHeight="1" x14ac:dyDescent="0.25">
      <c r="A3406" s="113" t="s">
        <v>6558</v>
      </c>
      <c r="B3406" s="155" t="s">
        <v>2283</v>
      </c>
      <c r="C3406" s="155" t="s">
        <v>7090</v>
      </c>
      <c r="D3406" s="155" t="s">
        <v>7504</v>
      </c>
      <c r="E3406" s="157" t="s">
        <v>7092</v>
      </c>
      <c r="F3406" s="155" t="s">
        <v>7485</v>
      </c>
      <c r="G3406" s="158" t="s">
        <v>172</v>
      </c>
      <c r="H3406" s="155"/>
      <c r="I3406" s="158">
        <v>1</v>
      </c>
      <c r="J3406" s="155" t="s">
        <v>72</v>
      </c>
      <c r="K3406" s="158" t="s">
        <v>55</v>
      </c>
      <c r="L3406" s="190">
        <v>45323</v>
      </c>
      <c r="M3406" s="190">
        <f t="shared" si="52"/>
        <v>45351</v>
      </c>
      <c r="N3406" s="127"/>
      <c r="O3406" s="127"/>
      <c r="P3406" s="124"/>
      <c r="Q3406" s="157"/>
      <c r="R3406" s="155"/>
      <c r="S3406" s="155"/>
      <c r="T3406" s="159"/>
      <c r="U3406" s="155"/>
      <c r="V3406" s="160"/>
    </row>
    <row r="3407" spans="1:22" s="175" customFormat="1" ht="66" hidden="1" customHeight="1" x14ac:dyDescent="0.25">
      <c r="A3407" s="113" t="s">
        <v>6558</v>
      </c>
      <c r="B3407" s="155" t="s">
        <v>2283</v>
      </c>
      <c r="C3407" s="155" t="s">
        <v>7090</v>
      </c>
      <c r="D3407" s="155" t="s">
        <v>7507</v>
      </c>
      <c r="E3407" s="157" t="s">
        <v>7092</v>
      </c>
      <c r="F3407" s="155" t="s">
        <v>7485</v>
      </c>
      <c r="G3407" s="158" t="s">
        <v>168</v>
      </c>
      <c r="H3407" s="155"/>
      <c r="I3407" s="158">
        <v>1</v>
      </c>
      <c r="J3407" s="155" t="s">
        <v>72</v>
      </c>
      <c r="K3407" s="158" t="s">
        <v>55</v>
      </c>
      <c r="L3407" s="190">
        <v>45413</v>
      </c>
      <c r="M3407" s="190">
        <f t="shared" si="52"/>
        <v>45443</v>
      </c>
      <c r="N3407" s="127"/>
      <c r="O3407" s="127"/>
      <c r="P3407" s="124"/>
      <c r="Q3407" s="157"/>
      <c r="R3407" s="155"/>
      <c r="S3407" s="155"/>
      <c r="T3407" s="159"/>
      <c r="U3407" s="155"/>
      <c r="V3407" s="160"/>
    </row>
    <row r="3408" spans="1:22" s="175" customFormat="1" ht="66" hidden="1" customHeight="1" x14ac:dyDescent="0.25">
      <c r="A3408" s="113" t="s">
        <v>6558</v>
      </c>
      <c r="B3408" s="155" t="s">
        <v>2283</v>
      </c>
      <c r="C3408" s="155" t="s">
        <v>7090</v>
      </c>
      <c r="D3408" s="155" t="s">
        <v>7506</v>
      </c>
      <c r="E3408" s="157" t="s">
        <v>7092</v>
      </c>
      <c r="F3408" s="155" t="s">
        <v>7485</v>
      </c>
      <c r="G3408" s="158" t="s">
        <v>172</v>
      </c>
      <c r="H3408" s="155"/>
      <c r="I3408" s="158">
        <v>1</v>
      </c>
      <c r="J3408" s="155" t="s">
        <v>72</v>
      </c>
      <c r="K3408" s="158" t="s">
        <v>55</v>
      </c>
      <c r="L3408" s="190">
        <v>45505</v>
      </c>
      <c r="M3408" s="190">
        <f t="shared" si="52"/>
        <v>45535</v>
      </c>
      <c r="N3408" s="127"/>
      <c r="O3408" s="127"/>
      <c r="P3408" s="124"/>
      <c r="Q3408" s="157"/>
      <c r="R3408" s="155"/>
      <c r="S3408" s="155"/>
      <c r="T3408" s="159"/>
      <c r="U3408" s="155"/>
      <c r="V3408" s="160"/>
    </row>
    <row r="3409" spans="1:22" s="175" customFormat="1" ht="66" hidden="1" customHeight="1" x14ac:dyDescent="0.25">
      <c r="A3409" s="113" t="s">
        <v>6558</v>
      </c>
      <c r="B3409" s="155" t="s">
        <v>2283</v>
      </c>
      <c r="C3409" s="155" t="s">
        <v>7090</v>
      </c>
      <c r="D3409" s="155" t="s">
        <v>7508</v>
      </c>
      <c r="E3409" s="157" t="s">
        <v>7092</v>
      </c>
      <c r="F3409" s="155" t="s">
        <v>7485</v>
      </c>
      <c r="G3409" s="158" t="s">
        <v>172</v>
      </c>
      <c r="H3409" s="155"/>
      <c r="I3409" s="158">
        <v>1</v>
      </c>
      <c r="J3409" s="155" t="s">
        <v>72</v>
      </c>
      <c r="K3409" s="158" t="s">
        <v>55</v>
      </c>
      <c r="L3409" s="190">
        <v>45597</v>
      </c>
      <c r="M3409" s="190">
        <f t="shared" si="52"/>
        <v>45626</v>
      </c>
      <c r="N3409" s="127"/>
      <c r="O3409" s="127"/>
      <c r="P3409" s="124"/>
      <c r="Q3409" s="157"/>
      <c r="R3409" s="155"/>
      <c r="S3409" s="155"/>
      <c r="T3409" s="159"/>
      <c r="U3409" s="155"/>
      <c r="V3409" s="160"/>
    </row>
    <row r="3410" spans="1:22" s="175" customFormat="1" ht="66" hidden="1" customHeight="1" x14ac:dyDescent="0.25">
      <c r="A3410" s="113" t="s">
        <v>6558</v>
      </c>
      <c r="B3410" s="155" t="s">
        <v>2283</v>
      </c>
      <c r="C3410" s="155" t="s">
        <v>7090</v>
      </c>
      <c r="D3410" s="155" t="s">
        <v>7509</v>
      </c>
      <c r="E3410" s="157" t="s">
        <v>7092</v>
      </c>
      <c r="F3410" s="155" t="s">
        <v>7510</v>
      </c>
      <c r="G3410" s="158" t="s">
        <v>75</v>
      </c>
      <c r="H3410" s="155"/>
      <c r="I3410" s="158">
        <v>1</v>
      </c>
      <c r="J3410" s="155" t="s">
        <v>72</v>
      </c>
      <c r="K3410" s="158" t="s">
        <v>55</v>
      </c>
      <c r="L3410" s="190">
        <v>44593</v>
      </c>
      <c r="M3410" s="190">
        <f t="shared" si="52"/>
        <v>44620</v>
      </c>
      <c r="N3410" s="127">
        <v>44604</v>
      </c>
      <c r="O3410" s="127">
        <f>EOMONTH(N3410,0)</f>
        <v>44620</v>
      </c>
      <c r="P3410" s="124" t="s">
        <v>7511</v>
      </c>
      <c r="Q3410" s="124" t="s">
        <v>7512</v>
      </c>
      <c r="R3410" s="155" t="s">
        <v>7513</v>
      </c>
      <c r="S3410" s="155"/>
      <c r="T3410" s="159" t="s">
        <v>75</v>
      </c>
      <c r="U3410" s="155"/>
      <c r="V3410" s="160"/>
    </row>
    <row r="3411" spans="1:22" s="175" customFormat="1" ht="66" hidden="1" customHeight="1" x14ac:dyDescent="0.25">
      <c r="A3411" s="113" t="s">
        <v>6558</v>
      </c>
      <c r="B3411" s="155" t="s">
        <v>2283</v>
      </c>
      <c r="C3411" s="155" t="s">
        <v>7090</v>
      </c>
      <c r="D3411" s="155" t="s">
        <v>7514</v>
      </c>
      <c r="E3411" s="157" t="s">
        <v>7092</v>
      </c>
      <c r="F3411" s="155" t="s">
        <v>7510</v>
      </c>
      <c r="G3411" s="158" t="s">
        <v>75</v>
      </c>
      <c r="H3411" s="155"/>
      <c r="I3411" s="158">
        <v>1</v>
      </c>
      <c r="J3411" s="155" t="s">
        <v>72</v>
      </c>
      <c r="K3411" s="158" t="s">
        <v>55</v>
      </c>
      <c r="L3411" s="190">
        <v>44774</v>
      </c>
      <c r="M3411" s="190">
        <f t="shared" si="52"/>
        <v>44804</v>
      </c>
      <c r="N3411" s="127">
        <v>44779</v>
      </c>
      <c r="O3411" s="127">
        <v>44818</v>
      </c>
      <c r="P3411" s="124" t="s">
        <v>7515</v>
      </c>
      <c r="Q3411" s="124" t="s">
        <v>7516</v>
      </c>
      <c r="R3411" s="155" t="s">
        <v>222</v>
      </c>
      <c r="S3411" s="155"/>
      <c r="T3411" s="159" t="s">
        <v>75</v>
      </c>
      <c r="U3411" s="155"/>
      <c r="V3411" s="160"/>
    </row>
    <row r="3412" spans="1:22" s="175" customFormat="1" ht="66" hidden="1" customHeight="1" x14ac:dyDescent="0.25">
      <c r="A3412" s="113" t="s">
        <v>6558</v>
      </c>
      <c r="B3412" s="155" t="s">
        <v>2283</v>
      </c>
      <c r="C3412" s="155" t="s">
        <v>7090</v>
      </c>
      <c r="D3412" s="155" t="s">
        <v>7517</v>
      </c>
      <c r="E3412" s="157" t="s">
        <v>7092</v>
      </c>
      <c r="F3412" s="155" t="s">
        <v>7510</v>
      </c>
      <c r="G3412" s="158" t="s">
        <v>75</v>
      </c>
      <c r="H3412" s="155"/>
      <c r="I3412" s="158">
        <v>1</v>
      </c>
      <c r="J3412" s="155" t="s">
        <v>72</v>
      </c>
      <c r="K3412" s="158" t="s">
        <v>55</v>
      </c>
      <c r="L3412" s="190">
        <v>44958</v>
      </c>
      <c r="M3412" s="190">
        <f t="shared" si="52"/>
        <v>44985</v>
      </c>
      <c r="N3412" s="127"/>
      <c r="O3412" s="127"/>
      <c r="P3412" s="124"/>
      <c r="Q3412" s="157"/>
      <c r="R3412" s="155"/>
      <c r="S3412" s="155"/>
      <c r="T3412" s="159"/>
      <c r="U3412" s="155"/>
      <c r="V3412" s="160"/>
    </row>
    <row r="3413" spans="1:22" s="175" customFormat="1" ht="66" hidden="1" customHeight="1" x14ac:dyDescent="0.25">
      <c r="A3413" s="113" t="s">
        <v>6558</v>
      </c>
      <c r="B3413" s="155" t="s">
        <v>2283</v>
      </c>
      <c r="C3413" s="155" t="s">
        <v>7090</v>
      </c>
      <c r="D3413" s="155" t="s">
        <v>7518</v>
      </c>
      <c r="E3413" s="157" t="s">
        <v>7092</v>
      </c>
      <c r="F3413" s="155" t="s">
        <v>7510</v>
      </c>
      <c r="G3413" s="158" t="s">
        <v>75</v>
      </c>
      <c r="H3413" s="155"/>
      <c r="I3413" s="158">
        <v>1</v>
      </c>
      <c r="J3413" s="155" t="s">
        <v>72</v>
      </c>
      <c r="K3413" s="158" t="s">
        <v>55</v>
      </c>
      <c r="L3413" s="190">
        <v>45139</v>
      </c>
      <c r="M3413" s="190">
        <f t="shared" si="52"/>
        <v>45169</v>
      </c>
      <c r="N3413" s="127"/>
      <c r="O3413" s="127"/>
      <c r="P3413" s="124"/>
      <c r="Q3413" s="157"/>
      <c r="R3413" s="155"/>
      <c r="S3413" s="155"/>
      <c r="T3413" s="159"/>
      <c r="U3413" s="155"/>
      <c r="V3413" s="160"/>
    </row>
    <row r="3414" spans="1:22" s="175" customFormat="1" ht="66" hidden="1" customHeight="1" x14ac:dyDescent="0.25">
      <c r="A3414" s="113" t="s">
        <v>6558</v>
      </c>
      <c r="B3414" s="155" t="s">
        <v>2283</v>
      </c>
      <c r="C3414" s="155" t="s">
        <v>7090</v>
      </c>
      <c r="D3414" s="155" t="s">
        <v>7519</v>
      </c>
      <c r="E3414" s="157" t="s">
        <v>7092</v>
      </c>
      <c r="F3414" s="155" t="s">
        <v>7510</v>
      </c>
      <c r="G3414" s="158" t="s">
        <v>75</v>
      </c>
      <c r="H3414" s="155"/>
      <c r="I3414" s="158">
        <v>1</v>
      </c>
      <c r="J3414" s="155" t="s">
        <v>72</v>
      </c>
      <c r="K3414" s="158" t="s">
        <v>55</v>
      </c>
      <c r="L3414" s="190">
        <v>45323</v>
      </c>
      <c r="M3414" s="190">
        <f t="shared" si="52"/>
        <v>45351</v>
      </c>
      <c r="N3414" s="127"/>
      <c r="O3414" s="127"/>
      <c r="P3414" s="124"/>
      <c r="Q3414" s="157"/>
      <c r="R3414" s="155"/>
      <c r="S3414" s="155"/>
      <c r="T3414" s="159"/>
      <c r="U3414" s="155"/>
      <c r="V3414" s="160"/>
    </row>
    <row r="3415" spans="1:22" s="175" customFormat="1" ht="66" hidden="1" customHeight="1" x14ac:dyDescent="0.25">
      <c r="A3415" s="113" t="s">
        <v>6558</v>
      </c>
      <c r="B3415" s="155" t="s">
        <v>2283</v>
      </c>
      <c r="C3415" s="155" t="s">
        <v>7090</v>
      </c>
      <c r="D3415" s="155" t="s">
        <v>7520</v>
      </c>
      <c r="E3415" s="157" t="s">
        <v>7092</v>
      </c>
      <c r="F3415" s="155" t="s">
        <v>7510</v>
      </c>
      <c r="G3415" s="158" t="s">
        <v>75</v>
      </c>
      <c r="H3415" s="155"/>
      <c r="I3415" s="158">
        <v>1</v>
      </c>
      <c r="J3415" s="155" t="s">
        <v>72</v>
      </c>
      <c r="K3415" s="158" t="s">
        <v>55</v>
      </c>
      <c r="L3415" s="190">
        <v>45536</v>
      </c>
      <c r="M3415" s="190">
        <f t="shared" si="52"/>
        <v>45565</v>
      </c>
      <c r="N3415" s="127"/>
      <c r="O3415" s="127"/>
      <c r="P3415" s="124"/>
      <c r="Q3415" s="157"/>
      <c r="R3415" s="155"/>
      <c r="S3415" s="155"/>
      <c r="T3415" s="159"/>
      <c r="U3415" s="155"/>
      <c r="V3415" s="160"/>
    </row>
    <row r="3416" spans="1:22" s="175" customFormat="1" ht="66" hidden="1" customHeight="1" x14ac:dyDescent="0.25">
      <c r="A3416" s="113" t="s">
        <v>6558</v>
      </c>
      <c r="B3416" s="155" t="s">
        <v>2283</v>
      </c>
      <c r="C3416" s="155" t="s">
        <v>7090</v>
      </c>
      <c r="D3416" s="155" t="s">
        <v>7521</v>
      </c>
      <c r="E3416" s="157" t="s">
        <v>7092</v>
      </c>
      <c r="F3416" s="155" t="s">
        <v>7522</v>
      </c>
      <c r="G3416" s="158" t="s">
        <v>75</v>
      </c>
      <c r="H3416" s="155"/>
      <c r="I3416" s="158">
        <v>1</v>
      </c>
      <c r="J3416" s="155" t="s">
        <v>72</v>
      </c>
      <c r="K3416" s="158" t="s">
        <v>55</v>
      </c>
      <c r="L3416" s="190">
        <v>44593</v>
      </c>
      <c r="M3416" s="190">
        <f t="shared" si="52"/>
        <v>44620</v>
      </c>
      <c r="N3416" s="127">
        <v>44601</v>
      </c>
      <c r="O3416" s="127">
        <v>44620</v>
      </c>
      <c r="P3416" s="124" t="s">
        <v>7523</v>
      </c>
      <c r="Q3416" s="124" t="s">
        <v>7524</v>
      </c>
      <c r="R3416" s="155" t="s">
        <v>7525</v>
      </c>
      <c r="S3416" s="155"/>
      <c r="T3416" s="159" t="s">
        <v>66</v>
      </c>
      <c r="U3416" s="155"/>
      <c r="V3416" s="160"/>
    </row>
    <row r="3417" spans="1:22" s="175" customFormat="1" ht="66" hidden="1" customHeight="1" x14ac:dyDescent="0.25">
      <c r="A3417" s="113" t="s">
        <v>6558</v>
      </c>
      <c r="B3417" s="155" t="s">
        <v>2283</v>
      </c>
      <c r="C3417" s="155" t="s">
        <v>7090</v>
      </c>
      <c r="D3417" s="155" t="s">
        <v>7526</v>
      </c>
      <c r="E3417" s="157" t="s">
        <v>7092</v>
      </c>
      <c r="F3417" s="155" t="s">
        <v>7522</v>
      </c>
      <c r="G3417" s="158" t="s">
        <v>75</v>
      </c>
      <c r="H3417" s="155"/>
      <c r="I3417" s="158">
        <v>1</v>
      </c>
      <c r="J3417" s="155" t="s">
        <v>72</v>
      </c>
      <c r="K3417" s="158" t="s">
        <v>55</v>
      </c>
      <c r="L3417" s="190">
        <v>44774</v>
      </c>
      <c r="M3417" s="190">
        <f t="shared" si="52"/>
        <v>44804</v>
      </c>
      <c r="N3417" s="127">
        <v>44779</v>
      </c>
      <c r="O3417" s="127">
        <v>44818</v>
      </c>
      <c r="P3417" s="124" t="s">
        <v>7527</v>
      </c>
      <c r="Q3417" s="124" t="s">
        <v>7528</v>
      </c>
      <c r="R3417" s="155" t="s">
        <v>3056</v>
      </c>
      <c r="S3417" s="155"/>
      <c r="T3417" s="159" t="s">
        <v>75</v>
      </c>
      <c r="U3417" s="155"/>
      <c r="V3417" s="160"/>
    </row>
    <row r="3418" spans="1:22" s="175" customFormat="1" ht="66" hidden="1" customHeight="1" x14ac:dyDescent="0.25">
      <c r="A3418" s="113" t="s">
        <v>6558</v>
      </c>
      <c r="B3418" s="155" t="s">
        <v>2283</v>
      </c>
      <c r="C3418" s="155" t="s">
        <v>7090</v>
      </c>
      <c r="D3418" s="155" t="s">
        <v>7529</v>
      </c>
      <c r="E3418" s="157" t="s">
        <v>7092</v>
      </c>
      <c r="F3418" s="155" t="s">
        <v>7522</v>
      </c>
      <c r="G3418" s="158" t="s">
        <v>75</v>
      </c>
      <c r="H3418" s="155"/>
      <c r="I3418" s="158">
        <v>1</v>
      </c>
      <c r="J3418" s="155" t="s">
        <v>72</v>
      </c>
      <c r="K3418" s="158" t="s">
        <v>55</v>
      </c>
      <c r="L3418" s="190">
        <v>44958</v>
      </c>
      <c r="M3418" s="190">
        <f t="shared" si="52"/>
        <v>44985</v>
      </c>
      <c r="N3418" s="127"/>
      <c r="O3418" s="127"/>
      <c r="P3418" s="124"/>
      <c r="Q3418" s="157"/>
      <c r="R3418" s="155"/>
      <c r="S3418" s="155"/>
      <c r="T3418" s="159"/>
      <c r="U3418" s="155"/>
      <c r="V3418" s="160"/>
    </row>
    <row r="3419" spans="1:22" s="175" customFormat="1" ht="66" hidden="1" customHeight="1" x14ac:dyDescent="0.25">
      <c r="A3419" s="113" t="s">
        <v>6558</v>
      </c>
      <c r="B3419" s="155" t="s">
        <v>2283</v>
      </c>
      <c r="C3419" s="155" t="s">
        <v>7090</v>
      </c>
      <c r="D3419" s="155" t="s">
        <v>7530</v>
      </c>
      <c r="E3419" s="157" t="s">
        <v>7092</v>
      </c>
      <c r="F3419" s="155" t="s">
        <v>7522</v>
      </c>
      <c r="G3419" s="158" t="s">
        <v>75</v>
      </c>
      <c r="H3419" s="155"/>
      <c r="I3419" s="158">
        <v>1</v>
      </c>
      <c r="J3419" s="155" t="s">
        <v>72</v>
      </c>
      <c r="K3419" s="158" t="s">
        <v>55</v>
      </c>
      <c r="L3419" s="190">
        <v>45139</v>
      </c>
      <c r="M3419" s="190">
        <f t="shared" si="52"/>
        <v>45169</v>
      </c>
      <c r="N3419" s="127"/>
      <c r="O3419" s="127"/>
      <c r="P3419" s="124"/>
      <c r="Q3419" s="157"/>
      <c r="R3419" s="155"/>
      <c r="S3419" s="155"/>
      <c r="T3419" s="159"/>
      <c r="U3419" s="155"/>
      <c r="V3419" s="160"/>
    </row>
    <row r="3420" spans="1:22" s="175" customFormat="1" ht="66" hidden="1" customHeight="1" x14ac:dyDescent="0.25">
      <c r="A3420" s="113" t="s">
        <v>6558</v>
      </c>
      <c r="B3420" s="155" t="s">
        <v>2283</v>
      </c>
      <c r="C3420" s="155" t="s">
        <v>7090</v>
      </c>
      <c r="D3420" s="155" t="s">
        <v>7531</v>
      </c>
      <c r="E3420" s="157" t="s">
        <v>7092</v>
      </c>
      <c r="F3420" s="155" t="s">
        <v>7522</v>
      </c>
      <c r="G3420" s="158" t="s">
        <v>75</v>
      </c>
      <c r="H3420" s="155"/>
      <c r="I3420" s="158">
        <v>1</v>
      </c>
      <c r="J3420" s="155" t="s">
        <v>72</v>
      </c>
      <c r="K3420" s="158" t="s">
        <v>55</v>
      </c>
      <c r="L3420" s="190">
        <v>45323</v>
      </c>
      <c r="M3420" s="190">
        <f t="shared" si="52"/>
        <v>45351</v>
      </c>
      <c r="N3420" s="127"/>
      <c r="O3420" s="127"/>
      <c r="P3420" s="124"/>
      <c r="Q3420" s="157"/>
      <c r="R3420" s="155"/>
      <c r="S3420" s="155"/>
      <c r="T3420" s="159"/>
      <c r="U3420" s="155"/>
      <c r="V3420" s="160"/>
    </row>
    <row r="3421" spans="1:22" s="175" customFormat="1" ht="66" hidden="1" customHeight="1" x14ac:dyDescent="0.25">
      <c r="A3421" s="113" t="s">
        <v>6558</v>
      </c>
      <c r="B3421" s="155" t="s">
        <v>2283</v>
      </c>
      <c r="C3421" s="155" t="s">
        <v>7090</v>
      </c>
      <c r="D3421" s="155" t="s">
        <v>7532</v>
      </c>
      <c r="E3421" s="157" t="s">
        <v>7092</v>
      </c>
      <c r="F3421" s="155" t="s">
        <v>7522</v>
      </c>
      <c r="G3421" s="158" t="s">
        <v>75</v>
      </c>
      <c r="H3421" s="155"/>
      <c r="I3421" s="158">
        <v>1</v>
      </c>
      <c r="J3421" s="155" t="s">
        <v>72</v>
      </c>
      <c r="K3421" s="158" t="s">
        <v>55</v>
      </c>
      <c r="L3421" s="190">
        <v>45536</v>
      </c>
      <c r="M3421" s="190">
        <f t="shared" si="52"/>
        <v>45565</v>
      </c>
      <c r="N3421" s="127"/>
      <c r="O3421" s="127"/>
      <c r="P3421" s="124"/>
      <c r="Q3421" s="157"/>
      <c r="R3421" s="155"/>
      <c r="S3421" s="155"/>
      <c r="T3421" s="159"/>
      <c r="U3421" s="155"/>
      <c r="V3421" s="160"/>
    </row>
    <row r="3422" spans="1:22" s="175" customFormat="1" ht="66" hidden="1" customHeight="1" x14ac:dyDescent="0.25">
      <c r="A3422" s="113" t="s">
        <v>6558</v>
      </c>
      <c r="B3422" s="155" t="s">
        <v>2283</v>
      </c>
      <c r="C3422" s="155" t="s">
        <v>7090</v>
      </c>
      <c r="D3422" s="155" t="s">
        <v>7090</v>
      </c>
      <c r="E3422" s="157" t="s">
        <v>7533</v>
      </c>
      <c r="F3422" s="155" t="s">
        <v>7534</v>
      </c>
      <c r="G3422" s="93" t="s">
        <v>52</v>
      </c>
      <c r="H3422" s="155"/>
      <c r="I3422" s="158">
        <v>1</v>
      </c>
      <c r="J3422" s="155" t="s">
        <v>62</v>
      </c>
      <c r="K3422" s="158" t="s">
        <v>63</v>
      </c>
      <c r="L3422" s="190">
        <v>44585</v>
      </c>
      <c r="M3422" s="190">
        <v>44585</v>
      </c>
      <c r="N3422" s="127">
        <v>44585</v>
      </c>
      <c r="O3422" s="127">
        <v>44585</v>
      </c>
      <c r="P3422" s="124" t="s">
        <v>7535</v>
      </c>
      <c r="Q3422" s="157" t="s">
        <v>7536</v>
      </c>
      <c r="R3422" s="155" t="s">
        <v>3138</v>
      </c>
      <c r="S3422" s="155"/>
      <c r="T3422" s="159" t="s">
        <v>75</v>
      </c>
      <c r="U3422" s="155"/>
      <c r="V3422" s="160"/>
    </row>
    <row r="3423" spans="1:22" ht="66" hidden="1" customHeight="1" x14ac:dyDescent="0.25">
      <c r="A3423" s="89" t="s">
        <v>3454</v>
      </c>
      <c r="B3423" s="90" t="s">
        <v>3455</v>
      </c>
      <c r="C3423" s="90" t="s">
        <v>7537</v>
      </c>
      <c r="D3423" s="90" t="s">
        <v>7537</v>
      </c>
      <c r="E3423" s="92" t="s">
        <v>7538</v>
      </c>
      <c r="F3423" s="90" t="s">
        <v>7539</v>
      </c>
      <c r="G3423" s="93" t="s">
        <v>52</v>
      </c>
      <c r="H3423" s="90"/>
      <c r="I3423" s="93">
        <v>1</v>
      </c>
      <c r="J3423" s="90" t="s">
        <v>54</v>
      </c>
      <c r="K3423" s="93" t="s">
        <v>55</v>
      </c>
      <c r="L3423" s="114">
        <v>44601</v>
      </c>
      <c r="M3423" s="114">
        <f>L3423+3</f>
        <v>44604</v>
      </c>
      <c r="N3423" s="94">
        <v>44588</v>
      </c>
      <c r="O3423" s="94">
        <v>44588</v>
      </c>
      <c r="P3423" s="96" t="s">
        <v>7540</v>
      </c>
      <c r="Q3423" s="92"/>
      <c r="R3423" s="90" t="s">
        <v>616</v>
      </c>
      <c r="S3423" s="90"/>
      <c r="T3423" s="95" t="s">
        <v>66</v>
      </c>
      <c r="U3423" s="90"/>
    </row>
    <row r="3424" spans="1:22" s="175" customFormat="1" ht="66" hidden="1" customHeight="1" x14ac:dyDescent="0.25">
      <c r="A3424" s="113" t="s">
        <v>2757</v>
      </c>
      <c r="B3424" s="90" t="s">
        <v>2758</v>
      </c>
      <c r="C3424" s="155" t="s">
        <v>6127</v>
      </c>
      <c r="D3424" s="155" t="s">
        <v>6130</v>
      </c>
      <c r="E3424" s="157" t="s">
        <v>7541</v>
      </c>
      <c r="F3424" s="90" t="s">
        <v>2382</v>
      </c>
      <c r="G3424" s="158" t="s">
        <v>52</v>
      </c>
      <c r="H3424" s="155"/>
      <c r="I3424" s="158">
        <v>1</v>
      </c>
      <c r="J3424" s="155" t="s">
        <v>62</v>
      </c>
      <c r="K3424" s="158" t="s">
        <v>63</v>
      </c>
      <c r="L3424" s="190">
        <v>44586</v>
      </c>
      <c r="M3424" s="190">
        <v>44586</v>
      </c>
      <c r="N3424" s="190">
        <v>44586</v>
      </c>
      <c r="O3424" s="190">
        <v>44587</v>
      </c>
      <c r="P3424" s="211" t="s">
        <v>7542</v>
      </c>
      <c r="Q3424" s="157"/>
      <c r="R3424" s="155" t="s">
        <v>7543</v>
      </c>
      <c r="S3424" s="155"/>
      <c r="T3424" s="159" t="s">
        <v>66</v>
      </c>
      <c r="U3424" s="90"/>
      <c r="V3424" s="160"/>
    </row>
    <row r="3425" spans="1:22" ht="66" hidden="1" customHeight="1" x14ac:dyDescent="0.25">
      <c r="A3425" s="89" t="s">
        <v>6882</v>
      </c>
      <c r="B3425" s="90" t="s">
        <v>6883</v>
      </c>
      <c r="C3425" s="90" t="s">
        <v>7544</v>
      </c>
      <c r="D3425" s="90" t="s">
        <v>7544</v>
      </c>
      <c r="E3425" s="92" t="s">
        <v>7545</v>
      </c>
      <c r="F3425" s="90" t="s">
        <v>51</v>
      </c>
      <c r="G3425" s="93" t="s">
        <v>52</v>
      </c>
      <c r="H3425" s="90"/>
      <c r="I3425" s="93">
        <v>1</v>
      </c>
      <c r="J3425" s="90" t="s">
        <v>54</v>
      </c>
      <c r="K3425" s="93" t="s">
        <v>55</v>
      </c>
      <c r="L3425" s="114">
        <v>44589</v>
      </c>
      <c r="M3425" s="114">
        <v>44590</v>
      </c>
      <c r="N3425" s="94">
        <v>44589</v>
      </c>
      <c r="O3425" s="94">
        <v>44591</v>
      </c>
      <c r="P3425" s="96" t="s">
        <v>7546</v>
      </c>
      <c r="Q3425" s="92"/>
      <c r="R3425" s="90" t="s">
        <v>850</v>
      </c>
      <c r="S3425" s="90"/>
      <c r="T3425" s="95" t="s">
        <v>66</v>
      </c>
      <c r="U3425" s="90"/>
    </row>
    <row r="3426" spans="1:22" ht="66" hidden="1" customHeight="1" x14ac:dyDescent="0.25">
      <c r="A3426" s="89" t="s">
        <v>2468</v>
      </c>
      <c r="B3426" s="90" t="s">
        <v>7547</v>
      </c>
      <c r="C3426" s="90" t="s">
        <v>59</v>
      </c>
      <c r="D3426" s="90" t="s">
        <v>59</v>
      </c>
      <c r="E3426" s="92" t="s">
        <v>211</v>
      </c>
      <c r="F3426" s="90" t="s">
        <v>51</v>
      </c>
      <c r="G3426" s="93" t="s">
        <v>52</v>
      </c>
      <c r="H3426" s="90"/>
      <c r="I3426" s="93">
        <v>1</v>
      </c>
      <c r="J3426" s="90" t="s">
        <v>54</v>
      </c>
      <c r="K3426" s="93" t="s">
        <v>63</v>
      </c>
      <c r="L3426" s="114">
        <v>44587</v>
      </c>
      <c r="M3426" s="114">
        <v>44587</v>
      </c>
      <c r="N3426" s="94">
        <v>44587</v>
      </c>
      <c r="O3426" s="94">
        <v>44587</v>
      </c>
      <c r="P3426" s="96" t="s">
        <v>7548</v>
      </c>
      <c r="Q3426" s="92" t="s">
        <v>7549</v>
      </c>
      <c r="R3426" s="90" t="s">
        <v>6607</v>
      </c>
      <c r="S3426" s="90"/>
      <c r="T3426" s="95" t="s">
        <v>66</v>
      </c>
      <c r="U3426" s="90"/>
    </row>
    <row r="3427" spans="1:22" ht="66" hidden="1" customHeight="1" x14ac:dyDescent="0.25">
      <c r="A3427" s="89" t="s">
        <v>6824</v>
      </c>
      <c r="B3427" s="90" t="s">
        <v>6825</v>
      </c>
      <c r="C3427" s="90" t="s">
        <v>6975</v>
      </c>
      <c r="D3427" s="90" t="s">
        <v>6975</v>
      </c>
      <c r="E3427" s="157" t="s">
        <v>7550</v>
      </c>
      <c r="F3427" s="90" t="s">
        <v>51</v>
      </c>
      <c r="G3427" s="93" t="s">
        <v>52</v>
      </c>
      <c r="H3427" s="90"/>
      <c r="I3427" s="93">
        <v>1</v>
      </c>
      <c r="J3427" s="90" t="s">
        <v>54</v>
      </c>
      <c r="K3427" s="93" t="s">
        <v>63</v>
      </c>
      <c r="L3427" s="114">
        <v>44587</v>
      </c>
      <c r="M3427" s="114">
        <v>44587</v>
      </c>
      <c r="N3427" s="94">
        <v>44587</v>
      </c>
      <c r="O3427" s="94">
        <v>44587</v>
      </c>
      <c r="P3427" s="96" t="s">
        <v>7551</v>
      </c>
      <c r="Q3427" s="92"/>
      <c r="R3427" s="90" t="s">
        <v>853</v>
      </c>
      <c r="S3427" s="90"/>
      <c r="T3427" s="95" t="s">
        <v>66</v>
      </c>
      <c r="U3427" s="90"/>
    </row>
    <row r="3428" spans="1:22" ht="66" hidden="1" customHeight="1" x14ac:dyDescent="0.25">
      <c r="A3428" s="89" t="s">
        <v>2255</v>
      </c>
      <c r="B3428" s="90" t="s">
        <v>2256</v>
      </c>
      <c r="C3428" s="90" t="s">
        <v>59</v>
      </c>
      <c r="D3428" s="90" t="s">
        <v>59</v>
      </c>
      <c r="E3428" s="157" t="s">
        <v>211</v>
      </c>
      <c r="F3428" s="90" t="s">
        <v>51</v>
      </c>
      <c r="G3428" s="93" t="s">
        <v>52</v>
      </c>
      <c r="H3428" s="90"/>
      <c r="I3428" s="93">
        <v>1</v>
      </c>
      <c r="J3428" s="90" t="s">
        <v>62</v>
      </c>
      <c r="K3428" s="93" t="s">
        <v>63</v>
      </c>
      <c r="L3428" s="114">
        <v>44587</v>
      </c>
      <c r="M3428" s="114">
        <v>44587</v>
      </c>
      <c r="N3428" s="94">
        <v>44587</v>
      </c>
      <c r="O3428" s="94">
        <v>44587</v>
      </c>
      <c r="P3428" s="96" t="s">
        <v>7552</v>
      </c>
      <c r="Q3428" s="92" t="s">
        <v>7553</v>
      </c>
      <c r="R3428" s="90" t="s">
        <v>156</v>
      </c>
      <c r="S3428" s="90"/>
      <c r="T3428" s="95" t="s">
        <v>75</v>
      </c>
      <c r="U3428" s="90"/>
    </row>
    <row r="3429" spans="1:22" ht="66" hidden="1" customHeight="1" x14ac:dyDescent="0.25">
      <c r="A3429" s="89" t="s">
        <v>6558</v>
      </c>
      <c r="B3429" s="155" t="s">
        <v>2283</v>
      </c>
      <c r="C3429" s="155" t="s">
        <v>7090</v>
      </c>
      <c r="D3429" s="155" t="s">
        <v>7090</v>
      </c>
      <c r="E3429" s="157" t="s">
        <v>7533</v>
      </c>
      <c r="F3429" s="155" t="s">
        <v>7534</v>
      </c>
      <c r="G3429" s="93" t="s">
        <v>52</v>
      </c>
      <c r="H3429" s="155"/>
      <c r="I3429" s="158">
        <v>1</v>
      </c>
      <c r="J3429" s="155" t="s">
        <v>62</v>
      </c>
      <c r="K3429" s="158" t="s">
        <v>63</v>
      </c>
      <c r="L3429" s="190">
        <v>44585</v>
      </c>
      <c r="M3429" s="190">
        <v>44585</v>
      </c>
      <c r="N3429" s="127">
        <v>44585</v>
      </c>
      <c r="O3429" s="127">
        <v>44585</v>
      </c>
      <c r="P3429" s="96" t="s">
        <v>7554</v>
      </c>
      <c r="Q3429" s="92"/>
      <c r="R3429" s="155" t="s">
        <v>3138</v>
      </c>
      <c r="S3429" s="155"/>
      <c r="T3429" s="159" t="s">
        <v>75</v>
      </c>
      <c r="U3429" s="90"/>
    </row>
    <row r="3430" spans="1:22" ht="66" hidden="1" customHeight="1" x14ac:dyDescent="0.25">
      <c r="A3430" s="89" t="s">
        <v>6558</v>
      </c>
      <c r="B3430" s="155" t="s">
        <v>2283</v>
      </c>
      <c r="C3430" s="155" t="s">
        <v>7090</v>
      </c>
      <c r="D3430" s="155" t="s">
        <v>7090</v>
      </c>
      <c r="E3430" s="157" t="s">
        <v>7533</v>
      </c>
      <c r="F3430" s="155" t="s">
        <v>6845</v>
      </c>
      <c r="G3430" s="93" t="s">
        <v>52</v>
      </c>
      <c r="H3430" s="155"/>
      <c r="I3430" s="158">
        <v>1</v>
      </c>
      <c r="J3430" s="155" t="s">
        <v>62</v>
      </c>
      <c r="K3430" s="158" t="s">
        <v>63</v>
      </c>
      <c r="L3430" s="190">
        <v>44597</v>
      </c>
      <c r="M3430" s="190">
        <v>44597</v>
      </c>
      <c r="N3430" s="127">
        <v>44597</v>
      </c>
      <c r="O3430" s="127">
        <v>44597</v>
      </c>
      <c r="P3430" s="96" t="s">
        <v>7555</v>
      </c>
      <c r="Q3430" s="92"/>
      <c r="R3430" s="155" t="s">
        <v>616</v>
      </c>
      <c r="S3430" s="155"/>
      <c r="T3430" s="159" t="s">
        <v>75</v>
      </c>
      <c r="U3430" s="90"/>
    </row>
    <row r="3431" spans="1:22" ht="66" hidden="1" customHeight="1" x14ac:dyDescent="0.25">
      <c r="A3431" s="89" t="s">
        <v>1361</v>
      </c>
      <c r="B3431" s="155" t="s">
        <v>681</v>
      </c>
      <c r="C3431" s="90" t="s">
        <v>5835</v>
      </c>
      <c r="D3431" s="90" t="s">
        <v>5910</v>
      </c>
      <c r="E3431" s="92" t="s">
        <v>4834</v>
      </c>
      <c r="F3431" s="155" t="s">
        <v>1401</v>
      </c>
      <c r="G3431" s="93" t="s">
        <v>52</v>
      </c>
      <c r="H3431" s="155"/>
      <c r="I3431" s="158">
        <v>1</v>
      </c>
      <c r="J3431" s="155" t="s">
        <v>62</v>
      </c>
      <c r="K3431" s="158" t="s">
        <v>63</v>
      </c>
      <c r="L3431" s="190">
        <v>44600</v>
      </c>
      <c r="M3431" s="190">
        <v>44600</v>
      </c>
      <c r="N3431" s="127">
        <v>44600</v>
      </c>
      <c r="O3431" s="127">
        <v>44600</v>
      </c>
      <c r="P3431" s="96" t="s">
        <v>7556</v>
      </c>
      <c r="Q3431" s="92"/>
      <c r="R3431" s="155" t="s">
        <v>7557</v>
      </c>
      <c r="S3431" s="155"/>
      <c r="T3431" s="159" t="s">
        <v>75</v>
      </c>
      <c r="U3431" s="90"/>
    </row>
    <row r="3432" spans="1:22" ht="66" hidden="1" customHeight="1" x14ac:dyDescent="0.25">
      <c r="A3432" s="89" t="s">
        <v>662</v>
      </c>
      <c r="B3432" s="90" t="s">
        <v>663</v>
      </c>
      <c r="C3432" s="90" t="s">
        <v>7558</v>
      </c>
      <c r="D3432" s="90" t="s">
        <v>7558</v>
      </c>
      <c r="E3432" s="92" t="s">
        <v>7559</v>
      </c>
      <c r="F3432" s="90" t="s">
        <v>7560</v>
      </c>
      <c r="G3432" s="93" t="s">
        <v>52</v>
      </c>
      <c r="H3432" s="90"/>
      <c r="I3432" s="93">
        <v>1</v>
      </c>
      <c r="J3432" s="90" t="s">
        <v>54</v>
      </c>
      <c r="K3432" s="93" t="s">
        <v>55</v>
      </c>
      <c r="L3432" s="114">
        <v>44599</v>
      </c>
      <c r="M3432" s="114">
        <v>44606</v>
      </c>
      <c r="N3432" s="94">
        <v>44606</v>
      </c>
      <c r="O3432" s="94">
        <v>44606</v>
      </c>
      <c r="P3432" s="96" t="s">
        <v>7561</v>
      </c>
      <c r="Q3432" s="92"/>
      <c r="R3432" s="90" t="s">
        <v>7562</v>
      </c>
      <c r="S3432" s="90"/>
      <c r="T3432" s="95" t="s">
        <v>75</v>
      </c>
      <c r="U3432" s="90"/>
    </row>
    <row r="3433" spans="1:22" ht="66" hidden="1" customHeight="1" x14ac:dyDescent="0.25">
      <c r="A3433" s="89" t="s">
        <v>635</v>
      </c>
      <c r="B3433" s="90" t="s">
        <v>636</v>
      </c>
      <c r="C3433" s="90" t="s">
        <v>59</v>
      </c>
      <c r="D3433" s="90" t="s">
        <v>59</v>
      </c>
      <c r="E3433" s="92" t="s">
        <v>211</v>
      </c>
      <c r="F3433" s="90" t="s">
        <v>51</v>
      </c>
      <c r="G3433" s="93" t="s">
        <v>52</v>
      </c>
      <c r="H3433" s="90"/>
      <c r="I3433" s="93">
        <v>1</v>
      </c>
      <c r="J3433" s="90" t="s">
        <v>62</v>
      </c>
      <c r="K3433" s="93" t="s">
        <v>63</v>
      </c>
      <c r="L3433" s="114">
        <v>44595</v>
      </c>
      <c r="M3433" s="114">
        <v>44595</v>
      </c>
      <c r="N3433" s="94">
        <v>44595</v>
      </c>
      <c r="O3433" s="94">
        <v>44595</v>
      </c>
      <c r="P3433" s="96" t="s">
        <v>7563</v>
      </c>
      <c r="Q3433" s="92"/>
      <c r="R3433" s="90" t="s">
        <v>2883</v>
      </c>
      <c r="S3433" s="90"/>
      <c r="T3433" s="95" t="s">
        <v>75</v>
      </c>
      <c r="U3433" s="90"/>
    </row>
    <row r="3434" spans="1:22" ht="66" hidden="1" customHeight="1" x14ac:dyDescent="0.25">
      <c r="A3434" s="89" t="s">
        <v>662</v>
      </c>
      <c r="B3434" s="90" t="s">
        <v>663</v>
      </c>
      <c r="C3434" s="90" t="s">
        <v>7564</v>
      </c>
      <c r="D3434" s="90" t="s">
        <v>7564</v>
      </c>
      <c r="E3434" s="92" t="s">
        <v>7565</v>
      </c>
      <c r="F3434" s="90" t="s">
        <v>7566</v>
      </c>
      <c r="G3434" s="93" t="s">
        <v>52</v>
      </c>
      <c r="H3434" s="90"/>
      <c r="I3434" s="93">
        <v>1</v>
      </c>
      <c r="J3434" s="90" t="s">
        <v>54</v>
      </c>
      <c r="K3434" s="93" t="s">
        <v>55</v>
      </c>
      <c r="L3434" s="114">
        <v>44610</v>
      </c>
      <c r="M3434" s="114">
        <v>44681</v>
      </c>
      <c r="N3434" s="94">
        <v>44678</v>
      </c>
      <c r="O3434" s="94">
        <v>44678</v>
      </c>
      <c r="P3434" s="96" t="s">
        <v>7567</v>
      </c>
      <c r="Q3434" s="92"/>
      <c r="R3434" s="90" t="s">
        <v>7568</v>
      </c>
      <c r="S3434" s="90"/>
      <c r="T3434" s="95" t="s">
        <v>66</v>
      </c>
      <c r="U3434" s="90"/>
    </row>
    <row r="3435" spans="1:22" ht="66" hidden="1" customHeight="1" x14ac:dyDescent="0.25">
      <c r="A3435" s="89" t="s">
        <v>662</v>
      </c>
      <c r="B3435" s="90" t="s">
        <v>663</v>
      </c>
      <c r="C3435" s="90" t="s">
        <v>7569</v>
      </c>
      <c r="D3435" s="90" t="s">
        <v>7569</v>
      </c>
      <c r="E3435" s="92" t="s">
        <v>7570</v>
      </c>
      <c r="F3435" s="90" t="s">
        <v>320</v>
      </c>
      <c r="G3435" s="93" t="s">
        <v>52</v>
      </c>
      <c r="H3435" s="90"/>
      <c r="I3435" s="93">
        <v>1</v>
      </c>
      <c r="J3435" s="90" t="s">
        <v>54</v>
      </c>
      <c r="K3435" s="93" t="s">
        <v>55</v>
      </c>
      <c r="L3435" s="114">
        <v>44606</v>
      </c>
      <c r="M3435" s="114">
        <v>44606</v>
      </c>
      <c r="N3435" s="94">
        <v>44613</v>
      </c>
      <c r="O3435" s="94">
        <v>44613</v>
      </c>
      <c r="P3435" s="96" t="s">
        <v>7571</v>
      </c>
      <c r="Q3435" s="92"/>
      <c r="R3435" s="90" t="s">
        <v>381</v>
      </c>
      <c r="S3435" s="90"/>
      <c r="T3435" s="95" t="s">
        <v>75</v>
      </c>
      <c r="U3435" s="90"/>
    </row>
    <row r="3436" spans="1:22" ht="66" hidden="1" customHeight="1" x14ac:dyDescent="0.25">
      <c r="A3436" s="89" t="s">
        <v>4320</v>
      </c>
      <c r="B3436" s="90" t="s">
        <v>4321</v>
      </c>
      <c r="C3436" s="90" t="s">
        <v>7572</v>
      </c>
      <c r="D3436" s="90" t="s">
        <v>7572</v>
      </c>
      <c r="E3436" s="92" t="s">
        <v>7573</v>
      </c>
      <c r="F3436" s="90" t="s">
        <v>532</v>
      </c>
      <c r="G3436" s="93" t="s">
        <v>52</v>
      </c>
      <c r="H3436" s="90"/>
      <c r="I3436" s="93">
        <v>1</v>
      </c>
      <c r="J3436" s="90" t="s">
        <v>54</v>
      </c>
      <c r="K3436" s="93" t="s">
        <v>55</v>
      </c>
      <c r="L3436" s="114">
        <v>44614</v>
      </c>
      <c r="M3436" s="114">
        <v>44624</v>
      </c>
      <c r="N3436" s="190">
        <v>44610</v>
      </c>
      <c r="O3436" s="190">
        <v>44610</v>
      </c>
      <c r="P3436" s="96" t="s">
        <v>7574</v>
      </c>
      <c r="Q3436" s="92"/>
      <c r="R3436" s="155" t="s">
        <v>6256</v>
      </c>
      <c r="S3436" s="90"/>
      <c r="T3436" s="95" t="s">
        <v>66</v>
      </c>
      <c r="U3436" s="90"/>
    </row>
    <row r="3437" spans="1:22" ht="66" hidden="1" customHeight="1" x14ac:dyDescent="0.25">
      <c r="A3437" s="89" t="s">
        <v>4320</v>
      </c>
      <c r="B3437" s="90" t="s">
        <v>4321</v>
      </c>
      <c r="C3437" s="90" t="s">
        <v>7575</v>
      </c>
      <c r="D3437" s="90" t="s">
        <v>7575</v>
      </c>
      <c r="E3437" s="92" t="s">
        <v>7576</v>
      </c>
      <c r="F3437" s="90" t="s">
        <v>401</v>
      </c>
      <c r="G3437" s="93" t="s">
        <v>52</v>
      </c>
      <c r="H3437" s="90"/>
      <c r="I3437" s="93">
        <v>1</v>
      </c>
      <c r="J3437" s="90" t="s">
        <v>54</v>
      </c>
      <c r="K3437" s="93" t="s">
        <v>55</v>
      </c>
      <c r="L3437" s="114">
        <v>44614</v>
      </c>
      <c r="M3437" s="114">
        <v>44629</v>
      </c>
      <c r="N3437" s="190">
        <v>44610</v>
      </c>
      <c r="O3437" s="190">
        <v>44610</v>
      </c>
      <c r="P3437" s="96" t="s">
        <v>7577</v>
      </c>
      <c r="Q3437" s="92"/>
      <c r="R3437" s="155" t="s">
        <v>6256</v>
      </c>
      <c r="S3437" s="90"/>
      <c r="T3437" s="95"/>
      <c r="U3437" s="90" t="s">
        <v>7578</v>
      </c>
    </row>
    <row r="3438" spans="1:22" s="175" customFormat="1" ht="66" hidden="1" customHeight="1" x14ac:dyDescent="0.25">
      <c r="A3438" s="113" t="s">
        <v>7579</v>
      </c>
      <c r="B3438" s="155" t="s">
        <v>7580</v>
      </c>
      <c r="C3438" s="155" t="s">
        <v>7581</v>
      </c>
      <c r="D3438" s="155" t="s">
        <v>7581</v>
      </c>
      <c r="E3438" s="157" t="s">
        <v>7582</v>
      </c>
      <c r="F3438" s="155" t="s">
        <v>290</v>
      </c>
      <c r="G3438" s="158" t="s">
        <v>52</v>
      </c>
      <c r="H3438" s="155"/>
      <c r="I3438" s="158">
        <v>1</v>
      </c>
      <c r="J3438" s="155" t="s">
        <v>54</v>
      </c>
      <c r="K3438" s="158" t="s">
        <v>55</v>
      </c>
      <c r="L3438" s="190">
        <v>44609</v>
      </c>
      <c r="M3438" s="190">
        <v>44651</v>
      </c>
      <c r="N3438" s="190" t="s">
        <v>4682</v>
      </c>
      <c r="O3438" s="190" t="s">
        <v>4682</v>
      </c>
      <c r="P3438" s="124" t="s">
        <v>7583</v>
      </c>
      <c r="Q3438" s="157"/>
      <c r="R3438" s="155"/>
      <c r="S3438" s="155"/>
      <c r="T3438" s="159"/>
      <c r="U3438" s="155" t="s">
        <v>7584</v>
      </c>
      <c r="V3438" s="160"/>
    </row>
    <row r="3439" spans="1:22" ht="66" hidden="1" customHeight="1" x14ac:dyDescent="0.25">
      <c r="A3439" s="89" t="s">
        <v>1748</v>
      </c>
      <c r="B3439" s="90" t="s">
        <v>1749</v>
      </c>
      <c r="C3439" s="90" t="s">
        <v>7585</v>
      </c>
      <c r="D3439" s="90" t="s">
        <v>7585</v>
      </c>
      <c r="E3439" s="92" t="s">
        <v>251</v>
      </c>
      <c r="F3439" s="90" t="s">
        <v>51</v>
      </c>
      <c r="G3439" s="93" t="s">
        <v>52</v>
      </c>
      <c r="H3439" s="90"/>
      <c r="I3439" s="93">
        <v>1</v>
      </c>
      <c r="J3439" s="90" t="s">
        <v>54</v>
      </c>
      <c r="K3439" s="93" t="s">
        <v>55</v>
      </c>
      <c r="L3439" s="114">
        <v>44623</v>
      </c>
      <c r="M3439" s="114">
        <v>44681</v>
      </c>
      <c r="N3439" s="190" t="s">
        <v>4682</v>
      </c>
      <c r="O3439" s="190" t="s">
        <v>4682</v>
      </c>
      <c r="P3439" s="96"/>
      <c r="Q3439" s="92"/>
      <c r="R3439" s="90"/>
      <c r="S3439" s="90"/>
      <c r="T3439" s="95"/>
      <c r="U3439" s="90"/>
    </row>
    <row r="3440" spans="1:22" ht="66" hidden="1" customHeight="1" x14ac:dyDescent="0.25">
      <c r="A3440" s="89" t="s">
        <v>662</v>
      </c>
      <c r="B3440" s="90" t="s">
        <v>663</v>
      </c>
      <c r="C3440" s="90" t="s">
        <v>7586</v>
      </c>
      <c r="D3440" s="90" t="s">
        <v>7586</v>
      </c>
      <c r="E3440" s="92" t="s">
        <v>1071</v>
      </c>
      <c r="F3440" s="90" t="s">
        <v>1072</v>
      </c>
      <c r="G3440" s="93" t="s">
        <v>52</v>
      </c>
      <c r="H3440" s="90"/>
      <c r="I3440" s="93">
        <v>1</v>
      </c>
      <c r="J3440" s="90" t="s">
        <v>54</v>
      </c>
      <c r="K3440" s="93" t="s">
        <v>55</v>
      </c>
      <c r="L3440" s="114">
        <v>44607</v>
      </c>
      <c r="M3440" s="114">
        <v>44620</v>
      </c>
      <c r="N3440" s="94">
        <v>44615</v>
      </c>
      <c r="O3440" s="94">
        <v>44617</v>
      </c>
      <c r="P3440" s="96" t="s">
        <v>7587</v>
      </c>
      <c r="Q3440" s="92"/>
      <c r="R3440" s="90" t="s">
        <v>5472</v>
      </c>
      <c r="S3440" s="90"/>
      <c r="T3440" s="95" t="s">
        <v>75</v>
      </c>
      <c r="U3440" s="90"/>
    </row>
    <row r="3441" spans="1:21" ht="66" hidden="1" customHeight="1" x14ac:dyDescent="0.25">
      <c r="A3441" s="89" t="s">
        <v>662</v>
      </c>
      <c r="B3441" s="90" t="s">
        <v>663</v>
      </c>
      <c r="C3441" s="90" t="s">
        <v>7588</v>
      </c>
      <c r="D3441" s="90" t="s">
        <v>7588</v>
      </c>
      <c r="E3441" s="92" t="s">
        <v>7589</v>
      </c>
      <c r="F3441" s="90" t="s">
        <v>334</v>
      </c>
      <c r="G3441" s="93" t="s">
        <v>52</v>
      </c>
      <c r="H3441" s="90"/>
      <c r="I3441" s="93">
        <v>1</v>
      </c>
      <c r="J3441" s="90" t="s">
        <v>54</v>
      </c>
      <c r="K3441" s="93" t="s">
        <v>55</v>
      </c>
      <c r="L3441" s="114">
        <v>44624</v>
      </c>
      <c r="M3441" s="114">
        <v>44627</v>
      </c>
      <c r="N3441" s="94">
        <v>44630</v>
      </c>
      <c r="O3441" s="94">
        <v>44631</v>
      </c>
      <c r="P3441" s="96" t="s">
        <v>7590</v>
      </c>
      <c r="Q3441" s="92"/>
      <c r="R3441" s="90" t="s">
        <v>7591</v>
      </c>
      <c r="S3441" s="90"/>
      <c r="T3441" s="95" t="s">
        <v>75</v>
      </c>
      <c r="U3441" s="90"/>
    </row>
    <row r="3442" spans="1:21" ht="66" hidden="1" customHeight="1" x14ac:dyDescent="0.25">
      <c r="A3442" s="89" t="s">
        <v>3454</v>
      </c>
      <c r="B3442" s="90" t="s">
        <v>10051</v>
      </c>
      <c r="C3442" s="90" t="s">
        <v>7592</v>
      </c>
      <c r="D3442" s="90" t="s">
        <v>7592</v>
      </c>
      <c r="E3442" s="92" t="s">
        <v>6439</v>
      </c>
      <c r="F3442" s="90" t="s">
        <v>7593</v>
      </c>
      <c r="G3442" s="93" t="s">
        <v>52</v>
      </c>
      <c r="H3442" s="90"/>
      <c r="I3442" s="93">
        <v>1</v>
      </c>
      <c r="J3442" s="90" t="s">
        <v>54</v>
      </c>
      <c r="K3442" s="93" t="s">
        <v>55</v>
      </c>
      <c r="L3442" s="190">
        <v>44713</v>
      </c>
      <c r="M3442" s="190">
        <f>EOMONTH(L3442,0)</f>
        <v>44742</v>
      </c>
      <c r="N3442" s="94">
        <v>44715</v>
      </c>
      <c r="O3442" s="94">
        <v>44715</v>
      </c>
      <c r="P3442" s="96" t="s">
        <v>7594</v>
      </c>
      <c r="Q3442" s="92"/>
      <c r="R3442" s="90" t="s">
        <v>4902</v>
      </c>
      <c r="S3442" s="90"/>
      <c r="T3442" s="95"/>
      <c r="U3442" s="90" t="s">
        <v>7595</v>
      </c>
    </row>
    <row r="3443" spans="1:21" ht="66" hidden="1" customHeight="1" x14ac:dyDescent="0.25">
      <c r="A3443" s="89" t="s">
        <v>1361</v>
      </c>
      <c r="B3443" s="155" t="s">
        <v>681</v>
      </c>
      <c r="C3443" s="90" t="s">
        <v>7596</v>
      </c>
      <c r="D3443" s="90" t="s">
        <v>7596</v>
      </c>
      <c r="E3443" s="92" t="s">
        <v>7597</v>
      </c>
      <c r="F3443" s="90" t="s">
        <v>401</v>
      </c>
      <c r="G3443" s="93" t="s">
        <v>52</v>
      </c>
      <c r="H3443" s="90"/>
      <c r="I3443" s="93">
        <v>1</v>
      </c>
      <c r="J3443" s="90" t="s">
        <v>62</v>
      </c>
      <c r="K3443" s="93" t="s">
        <v>55</v>
      </c>
      <c r="L3443" s="114">
        <v>44607</v>
      </c>
      <c r="M3443" s="114">
        <v>44607</v>
      </c>
      <c r="N3443" s="94">
        <v>44607</v>
      </c>
      <c r="O3443" s="94">
        <v>44610</v>
      </c>
      <c r="P3443" s="96" t="s">
        <v>7598</v>
      </c>
      <c r="Q3443" s="92"/>
      <c r="R3443" s="90" t="s">
        <v>7599</v>
      </c>
      <c r="S3443" s="90"/>
      <c r="T3443" s="95" t="s">
        <v>75</v>
      </c>
      <c r="U3443" s="90"/>
    </row>
    <row r="3444" spans="1:21" ht="67.7" hidden="1" customHeight="1" x14ac:dyDescent="0.25">
      <c r="A3444" s="89" t="s">
        <v>3418</v>
      </c>
      <c r="B3444" s="90" t="s">
        <v>3214</v>
      </c>
      <c r="C3444" s="90" t="s">
        <v>6803</v>
      </c>
      <c r="D3444" s="90" t="s">
        <v>6803</v>
      </c>
      <c r="E3444" s="157" t="s">
        <v>6804</v>
      </c>
      <c r="F3444" s="90" t="s">
        <v>51</v>
      </c>
      <c r="G3444" s="93" t="s">
        <v>52</v>
      </c>
      <c r="H3444" s="90"/>
      <c r="I3444" s="93">
        <v>1</v>
      </c>
      <c r="J3444" s="155" t="s">
        <v>54</v>
      </c>
      <c r="K3444" s="93" t="s">
        <v>55</v>
      </c>
      <c r="L3444" s="114">
        <v>44609</v>
      </c>
      <c r="M3444" s="114">
        <v>44609</v>
      </c>
      <c r="N3444" s="94">
        <v>44609</v>
      </c>
      <c r="O3444" s="94">
        <v>44610</v>
      </c>
      <c r="P3444" s="96" t="s">
        <v>7600</v>
      </c>
      <c r="Q3444" s="92"/>
      <c r="R3444" s="90" t="s">
        <v>7601</v>
      </c>
      <c r="S3444" s="90"/>
      <c r="T3444" s="95" t="s">
        <v>75</v>
      </c>
      <c r="U3444" s="90"/>
    </row>
    <row r="3445" spans="1:21" ht="66" hidden="1" customHeight="1" x14ac:dyDescent="0.25">
      <c r="A3445" s="89" t="s">
        <v>662</v>
      </c>
      <c r="B3445" s="90" t="s">
        <v>663</v>
      </c>
      <c r="C3445" s="90" t="s">
        <v>7602</v>
      </c>
      <c r="D3445" s="90" t="s">
        <v>7602</v>
      </c>
      <c r="E3445" s="92" t="s">
        <v>7603</v>
      </c>
      <c r="F3445" s="90" t="s">
        <v>7604</v>
      </c>
      <c r="G3445" s="93" t="s">
        <v>52</v>
      </c>
      <c r="H3445" s="90"/>
      <c r="I3445" s="93">
        <v>1</v>
      </c>
      <c r="J3445" s="90" t="s">
        <v>54</v>
      </c>
      <c r="K3445" s="93" t="s">
        <v>55</v>
      </c>
      <c r="L3445" s="114">
        <v>44616</v>
      </c>
      <c r="M3445" s="114">
        <v>44619</v>
      </c>
      <c r="N3445" s="94">
        <v>44616</v>
      </c>
      <c r="O3445" s="94">
        <v>44616</v>
      </c>
      <c r="P3445" s="96" t="s">
        <v>7605</v>
      </c>
      <c r="Q3445" s="92"/>
      <c r="R3445" s="90" t="s">
        <v>5472</v>
      </c>
      <c r="S3445" s="90"/>
      <c r="T3445" s="95" t="s">
        <v>75</v>
      </c>
      <c r="U3445" s="90"/>
    </row>
    <row r="3446" spans="1:21" ht="66" hidden="1" customHeight="1" x14ac:dyDescent="0.25">
      <c r="A3446" s="89" t="s">
        <v>10005</v>
      </c>
      <c r="B3446" s="90" t="s">
        <v>10006</v>
      </c>
      <c r="C3446" s="90" t="s">
        <v>7606</v>
      </c>
      <c r="D3446" s="90" t="s">
        <v>7606</v>
      </c>
      <c r="E3446" s="92" t="s">
        <v>7607</v>
      </c>
      <c r="F3446" s="90" t="s">
        <v>320</v>
      </c>
      <c r="G3446" s="93" t="s">
        <v>52</v>
      </c>
      <c r="H3446" s="90"/>
      <c r="I3446" s="93">
        <v>1</v>
      </c>
      <c r="J3446" s="90" t="s">
        <v>54</v>
      </c>
      <c r="K3446" s="93" t="s">
        <v>55</v>
      </c>
      <c r="L3446" s="114">
        <v>44621</v>
      </c>
      <c r="M3446" s="114">
        <v>44621</v>
      </c>
      <c r="N3446" s="94">
        <v>44616</v>
      </c>
      <c r="O3446" s="94">
        <v>44617</v>
      </c>
      <c r="P3446" s="96" t="s">
        <v>7608</v>
      </c>
      <c r="Q3446" s="92"/>
      <c r="R3446" s="90" t="s">
        <v>1469</v>
      </c>
      <c r="S3446" s="90"/>
      <c r="T3446" s="95" t="s">
        <v>66</v>
      </c>
      <c r="U3446" s="90"/>
    </row>
    <row r="3447" spans="1:21" ht="66" hidden="1" customHeight="1" x14ac:dyDescent="0.25">
      <c r="A3447" s="89" t="s">
        <v>3454</v>
      </c>
      <c r="B3447" s="90" t="s">
        <v>3492</v>
      </c>
      <c r="C3447" s="90" t="s">
        <v>7609</v>
      </c>
      <c r="D3447" s="90" t="s">
        <v>7609</v>
      </c>
      <c r="E3447" s="92" t="s">
        <v>7610</v>
      </c>
      <c r="F3447" s="90" t="s">
        <v>51</v>
      </c>
      <c r="G3447" s="93" t="s">
        <v>52</v>
      </c>
      <c r="H3447" s="90"/>
      <c r="I3447" s="93">
        <v>1</v>
      </c>
      <c r="J3447" s="90" t="s">
        <v>54</v>
      </c>
      <c r="K3447" s="93" t="s">
        <v>55</v>
      </c>
      <c r="L3447" s="114">
        <v>44625</v>
      </c>
      <c r="M3447" s="114">
        <v>44625</v>
      </c>
      <c r="N3447" s="94">
        <v>44621</v>
      </c>
      <c r="O3447" s="94">
        <v>44621</v>
      </c>
      <c r="P3447" s="96" t="s">
        <v>7611</v>
      </c>
      <c r="Q3447" s="92"/>
      <c r="R3447" s="90" t="s">
        <v>7612</v>
      </c>
      <c r="S3447" s="90"/>
      <c r="T3447" s="95" t="s">
        <v>66</v>
      </c>
      <c r="U3447" s="90"/>
    </row>
    <row r="3448" spans="1:21" ht="66" hidden="1" customHeight="1" x14ac:dyDescent="0.25">
      <c r="A3448" s="89" t="s">
        <v>662</v>
      </c>
      <c r="B3448" s="90" t="s">
        <v>663</v>
      </c>
      <c r="C3448" s="90" t="s">
        <v>7613</v>
      </c>
      <c r="D3448" s="90" t="s">
        <v>7613</v>
      </c>
      <c r="E3448" s="92" t="s">
        <v>7614</v>
      </c>
      <c r="F3448" s="90" t="s">
        <v>7615</v>
      </c>
      <c r="G3448" s="93" t="s">
        <v>52</v>
      </c>
      <c r="H3448" s="90"/>
      <c r="I3448" s="93">
        <v>1</v>
      </c>
      <c r="J3448" s="90" t="s">
        <v>54</v>
      </c>
      <c r="K3448" s="93" t="s">
        <v>55</v>
      </c>
      <c r="L3448" s="114">
        <v>44645</v>
      </c>
      <c r="M3448" s="114">
        <v>44645</v>
      </c>
      <c r="N3448" s="94">
        <v>44624</v>
      </c>
      <c r="O3448" s="94">
        <v>44627</v>
      </c>
      <c r="P3448" s="96" t="s">
        <v>7616</v>
      </c>
      <c r="Q3448" s="92"/>
      <c r="R3448" s="90" t="s">
        <v>4691</v>
      </c>
      <c r="S3448" s="90"/>
      <c r="T3448" s="95"/>
      <c r="U3448" s="90" t="s">
        <v>7595</v>
      </c>
    </row>
    <row r="3449" spans="1:21" ht="66" hidden="1" customHeight="1" x14ac:dyDescent="0.25">
      <c r="A3449" s="89" t="s">
        <v>6882</v>
      </c>
      <c r="B3449" s="90" t="s">
        <v>6883</v>
      </c>
      <c r="C3449" s="90" t="s">
        <v>7617</v>
      </c>
      <c r="D3449" s="90" t="s">
        <v>7617</v>
      </c>
      <c r="E3449" s="92" t="s">
        <v>7618</v>
      </c>
      <c r="F3449" s="90" t="s">
        <v>51</v>
      </c>
      <c r="G3449" s="93" t="s">
        <v>52</v>
      </c>
      <c r="H3449" s="90"/>
      <c r="I3449" s="93">
        <v>1</v>
      </c>
      <c r="J3449" s="90" t="s">
        <v>54</v>
      </c>
      <c r="K3449" s="93" t="s">
        <v>55</v>
      </c>
      <c r="L3449" s="114">
        <v>44620</v>
      </c>
      <c r="M3449" s="114">
        <v>44620</v>
      </c>
      <c r="N3449" s="94">
        <v>44620</v>
      </c>
      <c r="O3449" s="94">
        <v>44620</v>
      </c>
      <c r="P3449" s="96" t="s">
        <v>232</v>
      </c>
      <c r="Q3449" s="92"/>
      <c r="R3449" s="90" t="s">
        <v>811</v>
      </c>
      <c r="S3449" s="90"/>
      <c r="T3449" s="95" t="s">
        <v>66</v>
      </c>
      <c r="U3449" s="90"/>
    </row>
    <row r="3450" spans="1:21" ht="66" hidden="1" customHeight="1" x14ac:dyDescent="0.25">
      <c r="A3450" s="89" t="s">
        <v>10017</v>
      </c>
      <c r="B3450" s="90" t="s">
        <v>3214</v>
      </c>
      <c r="C3450" s="90" t="s">
        <v>7619</v>
      </c>
      <c r="D3450" s="90" t="s">
        <v>7619</v>
      </c>
      <c r="E3450" s="92" t="s">
        <v>7620</v>
      </c>
      <c r="F3450" s="90" t="s">
        <v>502</v>
      </c>
      <c r="G3450" s="93" t="s">
        <v>52</v>
      </c>
      <c r="H3450" s="90"/>
      <c r="I3450" s="93">
        <v>1</v>
      </c>
      <c r="J3450" s="90" t="s">
        <v>54</v>
      </c>
      <c r="K3450" s="93" t="s">
        <v>55</v>
      </c>
      <c r="L3450" s="114">
        <v>44654</v>
      </c>
      <c r="M3450" s="114">
        <v>44656</v>
      </c>
      <c r="N3450" s="94">
        <v>44653</v>
      </c>
      <c r="O3450" s="94">
        <v>44656</v>
      </c>
      <c r="P3450" s="96" t="s">
        <v>7621</v>
      </c>
      <c r="Q3450" s="92"/>
      <c r="R3450" s="90" t="s">
        <v>7622</v>
      </c>
      <c r="S3450" s="90"/>
      <c r="T3450" s="95" t="s">
        <v>66</v>
      </c>
      <c r="U3450" s="90"/>
    </row>
    <row r="3451" spans="1:21" ht="66" hidden="1" customHeight="1" x14ac:dyDescent="0.25">
      <c r="A3451" s="89" t="s">
        <v>10017</v>
      </c>
      <c r="B3451" s="90" t="s">
        <v>3214</v>
      </c>
      <c r="C3451" s="90" t="s">
        <v>7623</v>
      </c>
      <c r="D3451" s="90" t="s">
        <v>7623</v>
      </c>
      <c r="E3451" s="92" t="s">
        <v>3394</v>
      </c>
      <c r="F3451" s="90" t="s">
        <v>3395</v>
      </c>
      <c r="G3451" s="93" t="s">
        <v>52</v>
      </c>
      <c r="H3451" s="90"/>
      <c r="I3451" s="93">
        <v>1</v>
      </c>
      <c r="J3451" s="90" t="s">
        <v>54</v>
      </c>
      <c r="K3451" s="93" t="s">
        <v>55</v>
      </c>
      <c r="L3451" s="114">
        <v>44652</v>
      </c>
      <c r="M3451" s="114">
        <v>44656</v>
      </c>
      <c r="N3451" s="94">
        <v>44653</v>
      </c>
      <c r="O3451" s="94">
        <v>44656</v>
      </c>
      <c r="P3451" s="96" t="s">
        <v>7624</v>
      </c>
      <c r="Q3451" s="92"/>
      <c r="R3451" s="90" t="s">
        <v>7622</v>
      </c>
      <c r="S3451" s="90"/>
      <c r="T3451" s="95" t="s">
        <v>66</v>
      </c>
      <c r="U3451" s="90"/>
    </row>
    <row r="3452" spans="1:21" ht="66" hidden="1" customHeight="1" x14ac:dyDescent="0.25">
      <c r="A3452" s="89" t="s">
        <v>1361</v>
      </c>
      <c r="B3452" s="155" t="s">
        <v>681</v>
      </c>
      <c r="C3452" s="90" t="s">
        <v>7625</v>
      </c>
      <c r="D3452" s="90" t="s">
        <v>7625</v>
      </c>
      <c r="E3452" s="92" t="s">
        <v>7626</v>
      </c>
      <c r="F3452" s="90" t="s">
        <v>2050</v>
      </c>
      <c r="G3452" s="93" t="s">
        <v>52</v>
      </c>
      <c r="H3452" s="90"/>
      <c r="I3452" s="93">
        <v>1</v>
      </c>
      <c r="J3452" s="90" t="s">
        <v>54</v>
      </c>
      <c r="K3452" s="93" t="s">
        <v>55</v>
      </c>
      <c r="L3452" s="114">
        <v>44640</v>
      </c>
      <c r="M3452" s="114">
        <v>44651</v>
      </c>
      <c r="N3452" s="94">
        <v>44648</v>
      </c>
      <c r="O3452" s="94">
        <v>44651</v>
      </c>
      <c r="P3452" s="96" t="s">
        <v>7627</v>
      </c>
      <c r="Q3452" s="92"/>
      <c r="R3452" s="90" t="s">
        <v>7628</v>
      </c>
      <c r="S3452" s="90"/>
      <c r="T3452" s="95" t="s">
        <v>66</v>
      </c>
      <c r="U3452" s="90"/>
    </row>
    <row r="3453" spans="1:21" ht="66" hidden="1" customHeight="1" x14ac:dyDescent="0.25">
      <c r="A3453" s="89" t="s">
        <v>10005</v>
      </c>
      <c r="B3453" s="90" t="s">
        <v>10006</v>
      </c>
      <c r="C3453" s="155" t="s">
        <v>6980</v>
      </c>
      <c r="D3453" s="155" t="s">
        <v>6980</v>
      </c>
      <c r="E3453" s="157" t="s">
        <v>4834</v>
      </c>
      <c r="F3453" s="155" t="s">
        <v>320</v>
      </c>
      <c r="G3453" s="93" t="s">
        <v>52</v>
      </c>
      <c r="H3453" s="90"/>
      <c r="I3453" s="93">
        <v>1</v>
      </c>
      <c r="J3453" s="90" t="s">
        <v>62</v>
      </c>
      <c r="K3453" s="93" t="s">
        <v>63</v>
      </c>
      <c r="L3453" s="114">
        <v>44606</v>
      </c>
      <c r="M3453" s="114">
        <v>44606</v>
      </c>
      <c r="N3453" s="94">
        <v>44606</v>
      </c>
      <c r="O3453" s="94">
        <v>44618</v>
      </c>
      <c r="P3453" s="96" t="s">
        <v>7629</v>
      </c>
      <c r="Q3453" s="92"/>
      <c r="R3453" s="90" t="s">
        <v>7630</v>
      </c>
      <c r="S3453" s="90"/>
      <c r="T3453" s="95" t="s">
        <v>75</v>
      </c>
      <c r="U3453" s="90"/>
    </row>
    <row r="3454" spans="1:21" ht="66" hidden="1" customHeight="1" x14ac:dyDescent="0.25">
      <c r="A3454" s="89" t="s">
        <v>10005</v>
      </c>
      <c r="B3454" s="90" t="s">
        <v>10006</v>
      </c>
      <c r="C3454" s="155" t="s">
        <v>6980</v>
      </c>
      <c r="D3454" s="155" t="s">
        <v>6980</v>
      </c>
      <c r="E3454" s="157" t="s">
        <v>4834</v>
      </c>
      <c r="F3454" s="155" t="s">
        <v>2640</v>
      </c>
      <c r="G3454" s="93" t="s">
        <v>52</v>
      </c>
      <c r="H3454" s="90"/>
      <c r="I3454" s="93">
        <v>1</v>
      </c>
      <c r="J3454" s="90" t="s">
        <v>62</v>
      </c>
      <c r="K3454" s="93" t="s">
        <v>63</v>
      </c>
      <c r="L3454" s="114">
        <v>44598</v>
      </c>
      <c r="M3454" s="114">
        <v>44598</v>
      </c>
      <c r="N3454" s="94">
        <v>44598</v>
      </c>
      <c r="O3454" s="94">
        <v>44617</v>
      </c>
      <c r="P3454" s="96" t="s">
        <v>7631</v>
      </c>
      <c r="Q3454" s="92"/>
      <c r="R3454" s="90" t="s">
        <v>7632</v>
      </c>
      <c r="S3454" s="90"/>
      <c r="T3454" s="95" t="s">
        <v>75</v>
      </c>
      <c r="U3454" s="90"/>
    </row>
    <row r="3455" spans="1:21" ht="66" hidden="1" customHeight="1" x14ac:dyDescent="0.25">
      <c r="A3455" s="89" t="s">
        <v>10005</v>
      </c>
      <c r="B3455" s="90" t="s">
        <v>10006</v>
      </c>
      <c r="C3455" s="155" t="s">
        <v>6980</v>
      </c>
      <c r="D3455" s="155" t="s">
        <v>6980</v>
      </c>
      <c r="E3455" s="157" t="s">
        <v>4834</v>
      </c>
      <c r="F3455" s="155" t="s">
        <v>1204</v>
      </c>
      <c r="G3455" s="93" t="s">
        <v>52</v>
      </c>
      <c r="H3455" s="90"/>
      <c r="I3455" s="93">
        <v>1</v>
      </c>
      <c r="J3455" s="90" t="s">
        <v>62</v>
      </c>
      <c r="K3455" s="93" t="s">
        <v>63</v>
      </c>
      <c r="L3455" s="114">
        <v>44613</v>
      </c>
      <c r="M3455" s="114">
        <v>44613</v>
      </c>
      <c r="N3455" s="94">
        <v>44613</v>
      </c>
      <c r="O3455" s="94">
        <v>44617</v>
      </c>
      <c r="P3455" s="96" t="s">
        <v>7633</v>
      </c>
      <c r="Q3455" s="92"/>
      <c r="R3455" s="90" t="s">
        <v>1469</v>
      </c>
      <c r="S3455" s="90"/>
      <c r="T3455" s="95" t="s">
        <v>75</v>
      </c>
      <c r="U3455" s="90"/>
    </row>
    <row r="3456" spans="1:21" ht="66" hidden="1" customHeight="1" x14ac:dyDescent="0.25">
      <c r="A3456" s="89" t="s">
        <v>1748</v>
      </c>
      <c r="B3456" s="90" t="s">
        <v>1749</v>
      </c>
      <c r="C3456" s="90" t="s">
        <v>7634</v>
      </c>
      <c r="D3456" s="90" t="s">
        <v>7634</v>
      </c>
      <c r="E3456" s="92" t="s">
        <v>1878</v>
      </c>
      <c r="F3456" s="90" t="s">
        <v>107</v>
      </c>
      <c r="G3456" s="93" t="s">
        <v>52</v>
      </c>
      <c r="H3456" s="90"/>
      <c r="I3456" s="93">
        <v>1</v>
      </c>
      <c r="J3456" s="90" t="s">
        <v>54</v>
      </c>
      <c r="K3456" s="93" t="s">
        <v>55</v>
      </c>
      <c r="L3456" s="114">
        <v>44636</v>
      </c>
      <c r="M3456" s="114">
        <v>44638</v>
      </c>
      <c r="N3456" s="190" t="s">
        <v>4682</v>
      </c>
      <c r="O3456" s="190" t="s">
        <v>4682</v>
      </c>
      <c r="P3456" s="96" t="s">
        <v>7635</v>
      </c>
      <c r="Q3456" s="92"/>
      <c r="R3456" s="90"/>
      <c r="S3456" s="90"/>
      <c r="T3456" s="95"/>
      <c r="U3456" s="90"/>
    </row>
    <row r="3457" spans="1:21" ht="66" hidden="1" customHeight="1" x14ac:dyDescent="0.25">
      <c r="A3457" s="89" t="s">
        <v>9992</v>
      </c>
      <c r="B3457" s="90" t="s">
        <v>9993</v>
      </c>
      <c r="C3457" s="90" t="s">
        <v>59</v>
      </c>
      <c r="D3457" s="90" t="s">
        <v>59</v>
      </c>
      <c r="E3457" s="92" t="s">
        <v>211</v>
      </c>
      <c r="F3457" s="90" t="s">
        <v>7636</v>
      </c>
      <c r="G3457" s="93" t="s">
        <v>52</v>
      </c>
      <c r="H3457" s="90"/>
      <c r="I3457" s="93">
        <v>1</v>
      </c>
      <c r="J3457" s="90" t="s">
        <v>62</v>
      </c>
      <c r="K3457" s="93" t="s">
        <v>63</v>
      </c>
      <c r="L3457" s="114">
        <v>44605</v>
      </c>
      <c r="M3457" s="114">
        <v>44605</v>
      </c>
      <c r="N3457" s="94">
        <v>44605</v>
      </c>
      <c r="O3457" s="94">
        <v>44620</v>
      </c>
      <c r="P3457" s="96" t="s">
        <v>7637</v>
      </c>
      <c r="Q3457" s="92"/>
      <c r="R3457" s="90" t="s">
        <v>1469</v>
      </c>
      <c r="S3457" s="90"/>
      <c r="T3457" s="95" t="s">
        <v>75</v>
      </c>
      <c r="U3457" s="90"/>
    </row>
    <row r="3458" spans="1:21" ht="66" hidden="1" customHeight="1" x14ac:dyDescent="0.25">
      <c r="A3458" s="89" t="s">
        <v>1361</v>
      </c>
      <c r="B3458" s="155" t="s">
        <v>681</v>
      </c>
      <c r="C3458" s="90" t="s">
        <v>7596</v>
      </c>
      <c r="D3458" s="90" t="s">
        <v>7596</v>
      </c>
      <c r="E3458" s="92" t="s">
        <v>7597</v>
      </c>
      <c r="F3458" s="90" t="s">
        <v>401</v>
      </c>
      <c r="G3458" s="93" t="s">
        <v>52</v>
      </c>
      <c r="H3458" s="90"/>
      <c r="I3458" s="93">
        <v>1</v>
      </c>
      <c r="J3458" s="90" t="s">
        <v>62</v>
      </c>
      <c r="K3458" s="93" t="s">
        <v>55</v>
      </c>
      <c r="L3458" s="114">
        <v>44608</v>
      </c>
      <c r="M3458" s="114">
        <v>44608</v>
      </c>
      <c r="N3458" s="94">
        <v>44608</v>
      </c>
      <c r="O3458" s="94">
        <v>44620</v>
      </c>
      <c r="P3458" s="96" t="s">
        <v>7638</v>
      </c>
      <c r="Q3458" s="92"/>
      <c r="R3458" s="90" t="s">
        <v>1469</v>
      </c>
      <c r="S3458" s="90"/>
      <c r="T3458" s="95" t="s">
        <v>66</v>
      </c>
      <c r="U3458" s="90"/>
    </row>
    <row r="3459" spans="1:21" ht="66" hidden="1" customHeight="1" x14ac:dyDescent="0.25">
      <c r="A3459" s="89" t="s">
        <v>6558</v>
      </c>
      <c r="B3459" s="90" t="s">
        <v>2283</v>
      </c>
      <c r="C3459" s="155" t="s">
        <v>7090</v>
      </c>
      <c r="D3459" s="155" t="s">
        <v>7090</v>
      </c>
      <c r="E3459" s="157" t="s">
        <v>7533</v>
      </c>
      <c r="F3459" s="90" t="s">
        <v>320</v>
      </c>
      <c r="G3459" s="93" t="s">
        <v>52</v>
      </c>
      <c r="H3459" s="90"/>
      <c r="I3459" s="93">
        <v>1</v>
      </c>
      <c r="J3459" s="90" t="s">
        <v>62</v>
      </c>
      <c r="K3459" s="93" t="s">
        <v>63</v>
      </c>
      <c r="L3459" s="114">
        <v>44610</v>
      </c>
      <c r="M3459" s="114">
        <v>44610</v>
      </c>
      <c r="N3459" s="94">
        <v>44610</v>
      </c>
      <c r="O3459" s="94">
        <v>44620</v>
      </c>
      <c r="P3459" s="96" t="s">
        <v>7639</v>
      </c>
      <c r="Q3459" s="96" t="s">
        <v>7640</v>
      </c>
      <c r="R3459" s="90" t="s">
        <v>616</v>
      </c>
      <c r="S3459" s="90"/>
      <c r="T3459" s="95" t="s">
        <v>75</v>
      </c>
      <c r="U3459" s="90"/>
    </row>
    <row r="3460" spans="1:21" ht="66" hidden="1" customHeight="1" x14ac:dyDescent="0.25">
      <c r="A3460" s="89" t="s">
        <v>2255</v>
      </c>
      <c r="B3460" s="90" t="s">
        <v>2256</v>
      </c>
      <c r="C3460" s="155" t="s">
        <v>7641</v>
      </c>
      <c r="D3460" s="155" t="s">
        <v>7641</v>
      </c>
      <c r="E3460" s="157" t="s">
        <v>7642</v>
      </c>
      <c r="F3460" s="90" t="s">
        <v>51</v>
      </c>
      <c r="G3460" s="93" t="s">
        <v>52</v>
      </c>
      <c r="H3460" s="90" t="s">
        <v>5523</v>
      </c>
      <c r="I3460" s="93">
        <v>1</v>
      </c>
      <c r="J3460" s="90" t="s">
        <v>72</v>
      </c>
      <c r="K3460" s="93" t="s">
        <v>55</v>
      </c>
      <c r="L3460" s="114">
        <v>44620</v>
      </c>
      <c r="M3460" s="114">
        <v>44681</v>
      </c>
      <c r="N3460" s="94">
        <v>44636</v>
      </c>
      <c r="O3460" s="94">
        <v>44673</v>
      </c>
      <c r="P3460" s="96" t="s">
        <v>7643</v>
      </c>
      <c r="Q3460" s="96" t="s">
        <v>7644</v>
      </c>
      <c r="R3460" s="90" t="s">
        <v>7645</v>
      </c>
      <c r="S3460" s="90"/>
      <c r="T3460" s="95"/>
      <c r="U3460" s="90" t="s">
        <v>58</v>
      </c>
    </row>
    <row r="3461" spans="1:21" ht="66" hidden="1" customHeight="1" x14ac:dyDescent="0.25">
      <c r="A3461" s="89" t="s">
        <v>2255</v>
      </c>
      <c r="B3461" s="90" t="s">
        <v>2256</v>
      </c>
      <c r="C3461" s="155" t="s">
        <v>7641</v>
      </c>
      <c r="D3461" s="155" t="s">
        <v>7641</v>
      </c>
      <c r="E3461" s="157" t="s">
        <v>7642</v>
      </c>
      <c r="F3461" s="90" t="s">
        <v>51</v>
      </c>
      <c r="G3461" s="93" t="s">
        <v>52</v>
      </c>
      <c r="H3461" s="90" t="s">
        <v>5525</v>
      </c>
      <c r="I3461" s="93">
        <v>1</v>
      </c>
      <c r="J3461" s="90" t="s">
        <v>72</v>
      </c>
      <c r="K3461" s="93" t="s">
        <v>55</v>
      </c>
      <c r="L3461" s="114">
        <v>44620</v>
      </c>
      <c r="M3461" s="114">
        <v>44681</v>
      </c>
      <c r="N3461" s="94">
        <v>44636</v>
      </c>
      <c r="O3461" s="94">
        <v>44673</v>
      </c>
      <c r="P3461" s="96" t="s">
        <v>7646</v>
      </c>
      <c r="Q3461" s="96" t="s">
        <v>7644</v>
      </c>
      <c r="R3461" s="90" t="s">
        <v>7645</v>
      </c>
      <c r="S3461" s="90"/>
      <c r="T3461" s="95"/>
      <c r="U3461" s="90" t="s">
        <v>58</v>
      </c>
    </row>
    <row r="3462" spans="1:21" ht="66" hidden="1" customHeight="1" x14ac:dyDescent="0.25">
      <c r="A3462" s="89" t="s">
        <v>556</v>
      </c>
      <c r="B3462" s="90" t="s">
        <v>557</v>
      </c>
      <c r="C3462" s="155" t="s">
        <v>7647</v>
      </c>
      <c r="D3462" s="155" t="s">
        <v>7647</v>
      </c>
      <c r="E3462" s="157" t="s">
        <v>167</v>
      </c>
      <c r="F3462" s="90" t="s">
        <v>51</v>
      </c>
      <c r="G3462" s="93" t="s">
        <v>52</v>
      </c>
      <c r="H3462" s="90" t="s">
        <v>7648</v>
      </c>
      <c r="I3462" s="93">
        <v>1</v>
      </c>
      <c r="J3462" s="90" t="s">
        <v>72</v>
      </c>
      <c r="K3462" s="93" t="s">
        <v>55</v>
      </c>
      <c r="L3462" s="114">
        <v>44645</v>
      </c>
      <c r="M3462" s="114">
        <v>44651</v>
      </c>
      <c r="N3462" s="94">
        <v>44633</v>
      </c>
      <c r="O3462" s="94">
        <v>44635</v>
      </c>
      <c r="P3462" s="96" t="s">
        <v>7649</v>
      </c>
      <c r="Q3462" s="96"/>
      <c r="R3462" s="90" t="s">
        <v>7650</v>
      </c>
      <c r="S3462" s="90"/>
      <c r="T3462" s="95" t="s">
        <v>66</v>
      </c>
      <c r="U3462" s="90"/>
    </row>
    <row r="3463" spans="1:21" ht="66" hidden="1" customHeight="1" x14ac:dyDescent="0.25">
      <c r="A3463" s="89" t="s">
        <v>556</v>
      </c>
      <c r="B3463" s="90" t="s">
        <v>557</v>
      </c>
      <c r="C3463" s="155" t="s">
        <v>7647</v>
      </c>
      <c r="D3463" s="155" t="s">
        <v>7647</v>
      </c>
      <c r="E3463" s="157" t="s">
        <v>167</v>
      </c>
      <c r="F3463" s="90" t="s">
        <v>51</v>
      </c>
      <c r="G3463" s="93" t="s">
        <v>52</v>
      </c>
      <c r="H3463" s="90" t="s">
        <v>7651</v>
      </c>
      <c r="I3463" s="93">
        <v>1</v>
      </c>
      <c r="J3463" s="90" t="s">
        <v>72</v>
      </c>
      <c r="K3463" s="93" t="s">
        <v>55</v>
      </c>
      <c r="L3463" s="114">
        <v>44645</v>
      </c>
      <c r="M3463" s="114">
        <v>44651</v>
      </c>
      <c r="N3463" s="94">
        <v>44633</v>
      </c>
      <c r="O3463" s="94">
        <v>44635</v>
      </c>
      <c r="P3463" s="96" t="s">
        <v>7652</v>
      </c>
      <c r="Q3463" s="96"/>
      <c r="R3463" s="90" t="s">
        <v>7653</v>
      </c>
      <c r="S3463" s="90"/>
      <c r="T3463" s="95" t="s">
        <v>66</v>
      </c>
      <c r="U3463" s="90"/>
    </row>
    <row r="3464" spans="1:21" ht="66" hidden="1" customHeight="1" x14ac:dyDescent="0.25">
      <c r="A3464" s="89" t="s">
        <v>2757</v>
      </c>
      <c r="B3464" s="90" t="s">
        <v>2758</v>
      </c>
      <c r="C3464" s="155" t="s">
        <v>7654</v>
      </c>
      <c r="D3464" s="155" t="s">
        <v>7654</v>
      </c>
      <c r="E3464" s="157" t="s">
        <v>7655</v>
      </c>
      <c r="F3464" s="90" t="s">
        <v>1467</v>
      </c>
      <c r="G3464" s="93" t="s">
        <v>52</v>
      </c>
      <c r="H3464" s="90"/>
      <c r="I3464" s="93">
        <v>1</v>
      </c>
      <c r="J3464" s="90" t="s">
        <v>54</v>
      </c>
      <c r="K3464" s="93" t="s">
        <v>55</v>
      </c>
      <c r="L3464" s="114">
        <v>44638</v>
      </c>
      <c r="M3464" s="114">
        <v>44638</v>
      </c>
      <c r="N3464" s="94">
        <v>44625</v>
      </c>
      <c r="O3464" s="94">
        <v>44637</v>
      </c>
      <c r="P3464" s="96" t="s">
        <v>7656</v>
      </c>
      <c r="Q3464" s="96"/>
      <c r="R3464" s="90" t="s">
        <v>2883</v>
      </c>
      <c r="S3464" s="90"/>
      <c r="T3464" s="95" t="s">
        <v>75</v>
      </c>
      <c r="U3464" s="90"/>
    </row>
    <row r="3465" spans="1:21" ht="66" hidden="1" customHeight="1" x14ac:dyDescent="0.25">
      <c r="A3465" s="89" t="s">
        <v>6558</v>
      </c>
      <c r="B3465" s="90" t="s">
        <v>2283</v>
      </c>
      <c r="C3465" s="155" t="s">
        <v>7657</v>
      </c>
      <c r="D3465" s="155" t="s">
        <v>7657</v>
      </c>
      <c r="E3465" s="157" t="s">
        <v>7658</v>
      </c>
      <c r="F3465" s="90" t="s">
        <v>320</v>
      </c>
      <c r="G3465" s="93" t="s">
        <v>52</v>
      </c>
      <c r="H3465" s="90"/>
      <c r="I3465" s="93">
        <v>1</v>
      </c>
      <c r="J3465" s="90" t="s">
        <v>54</v>
      </c>
      <c r="K3465" s="93" t="s">
        <v>55</v>
      </c>
      <c r="L3465" s="114">
        <v>44654</v>
      </c>
      <c r="M3465" s="114">
        <v>44656</v>
      </c>
      <c r="N3465" s="94" t="s">
        <v>4682</v>
      </c>
      <c r="O3465" s="94" t="s">
        <v>4682</v>
      </c>
      <c r="P3465" s="96"/>
      <c r="Q3465" s="96"/>
      <c r="R3465" s="90"/>
      <c r="S3465" s="90"/>
      <c r="T3465" s="95"/>
      <c r="U3465" s="90"/>
    </row>
    <row r="3466" spans="1:21" ht="66" hidden="1" customHeight="1" x14ac:dyDescent="0.25">
      <c r="A3466" s="89" t="s">
        <v>5076</v>
      </c>
      <c r="B3466" s="90" t="s">
        <v>6383</v>
      </c>
      <c r="C3466" s="155" t="s">
        <v>7659</v>
      </c>
      <c r="D3466" s="155" t="s">
        <v>7659</v>
      </c>
      <c r="E3466" s="157" t="s">
        <v>7660</v>
      </c>
      <c r="F3466" s="90" t="s">
        <v>7661</v>
      </c>
      <c r="G3466" s="93" t="s">
        <v>52</v>
      </c>
      <c r="H3466" s="90"/>
      <c r="I3466" s="93">
        <v>1</v>
      </c>
      <c r="J3466" s="90" t="s">
        <v>54</v>
      </c>
      <c r="K3466" s="93" t="s">
        <v>55</v>
      </c>
      <c r="L3466" s="114">
        <v>44654</v>
      </c>
      <c r="M3466" s="114">
        <v>44664</v>
      </c>
      <c r="N3466" s="190" t="s">
        <v>4682</v>
      </c>
      <c r="O3466" s="190" t="s">
        <v>4682</v>
      </c>
      <c r="P3466" s="96"/>
      <c r="Q3466" s="96"/>
      <c r="R3466" s="90"/>
      <c r="S3466" s="90"/>
      <c r="T3466" s="95"/>
      <c r="U3466" s="90" t="s">
        <v>7662</v>
      </c>
    </row>
    <row r="3467" spans="1:21" ht="66" hidden="1" customHeight="1" x14ac:dyDescent="0.25">
      <c r="A3467" s="89" t="s">
        <v>2757</v>
      </c>
      <c r="B3467" s="90" t="s">
        <v>2758</v>
      </c>
      <c r="C3467" s="155" t="s">
        <v>59</v>
      </c>
      <c r="D3467" s="155" t="s">
        <v>59</v>
      </c>
      <c r="E3467" s="157" t="s">
        <v>211</v>
      </c>
      <c r="F3467" s="90" t="s">
        <v>1467</v>
      </c>
      <c r="G3467" s="93" t="s">
        <v>52</v>
      </c>
      <c r="H3467" s="90"/>
      <c r="I3467" s="93">
        <v>1</v>
      </c>
      <c r="J3467" s="90" t="s">
        <v>62</v>
      </c>
      <c r="K3467" s="93" t="s">
        <v>63</v>
      </c>
      <c r="L3467" s="114">
        <v>44623</v>
      </c>
      <c r="M3467" s="114">
        <v>44623</v>
      </c>
      <c r="N3467" s="94">
        <v>44623</v>
      </c>
      <c r="O3467" s="94">
        <v>44627</v>
      </c>
      <c r="P3467" s="96" t="s">
        <v>7663</v>
      </c>
      <c r="Q3467" s="96"/>
      <c r="R3467" s="90" t="s">
        <v>7664</v>
      </c>
      <c r="S3467" s="90"/>
      <c r="T3467" s="95" t="s">
        <v>75</v>
      </c>
      <c r="U3467" s="90"/>
    </row>
    <row r="3468" spans="1:21" ht="66" hidden="1" customHeight="1" x14ac:dyDescent="0.25">
      <c r="A3468" s="89" t="s">
        <v>3177</v>
      </c>
      <c r="B3468" s="90" t="s">
        <v>3178</v>
      </c>
      <c r="C3468" s="155" t="s">
        <v>7665</v>
      </c>
      <c r="D3468" s="155" t="s">
        <v>7666</v>
      </c>
      <c r="E3468" s="157" t="s">
        <v>7667</v>
      </c>
      <c r="F3468" s="90" t="s">
        <v>6622</v>
      </c>
      <c r="G3468" s="93" t="s">
        <v>168</v>
      </c>
      <c r="H3468" s="90"/>
      <c r="I3468" s="93">
        <v>1</v>
      </c>
      <c r="J3468" s="90" t="s">
        <v>72</v>
      </c>
      <c r="K3468" s="93" t="s">
        <v>55</v>
      </c>
      <c r="L3468" s="114">
        <v>44621</v>
      </c>
      <c r="M3468" s="190">
        <f>EOMONTH(L3468,0)</f>
        <v>44651</v>
      </c>
      <c r="N3468" s="94">
        <v>44647</v>
      </c>
      <c r="O3468" s="94">
        <v>44649</v>
      </c>
      <c r="P3468" s="96" t="s">
        <v>7668</v>
      </c>
      <c r="Q3468" s="96"/>
      <c r="R3468" s="90" t="s">
        <v>7669</v>
      </c>
      <c r="S3468" s="90"/>
      <c r="T3468" s="95" t="s">
        <v>66</v>
      </c>
      <c r="U3468" s="90"/>
    </row>
    <row r="3469" spans="1:21" ht="66" hidden="1" customHeight="1" x14ac:dyDescent="0.25">
      <c r="A3469" s="89" t="s">
        <v>3177</v>
      </c>
      <c r="B3469" s="90" t="s">
        <v>3178</v>
      </c>
      <c r="C3469" s="155" t="s">
        <v>7665</v>
      </c>
      <c r="D3469" s="155" t="s">
        <v>7670</v>
      </c>
      <c r="E3469" s="157" t="s">
        <v>7667</v>
      </c>
      <c r="F3469" s="90" t="s">
        <v>6622</v>
      </c>
      <c r="G3469" s="93" t="s">
        <v>172</v>
      </c>
      <c r="H3469" s="90"/>
      <c r="I3469" s="93">
        <v>1</v>
      </c>
      <c r="J3469" s="90" t="s">
        <v>72</v>
      </c>
      <c r="K3469" s="93" t="s">
        <v>55</v>
      </c>
      <c r="L3469" s="114">
        <v>44713</v>
      </c>
      <c r="M3469" s="190">
        <f>EOMONTH(L3469,0)</f>
        <v>44742</v>
      </c>
      <c r="N3469" s="94">
        <v>44732</v>
      </c>
      <c r="O3469" s="94">
        <v>44733</v>
      </c>
      <c r="P3469" s="96" t="s">
        <v>7671</v>
      </c>
      <c r="Q3469" s="96"/>
      <c r="R3469" s="90" t="s">
        <v>7672</v>
      </c>
      <c r="S3469" s="90"/>
      <c r="T3469" s="95" t="s">
        <v>75</v>
      </c>
      <c r="U3469" s="90"/>
    </row>
    <row r="3470" spans="1:21" ht="66" hidden="1" customHeight="1" x14ac:dyDescent="0.25">
      <c r="A3470" s="89" t="s">
        <v>3177</v>
      </c>
      <c r="B3470" s="90" t="s">
        <v>3178</v>
      </c>
      <c r="C3470" s="155" t="s">
        <v>7665</v>
      </c>
      <c r="D3470" s="155" t="s">
        <v>7673</v>
      </c>
      <c r="E3470" s="157" t="s">
        <v>7667</v>
      </c>
      <c r="F3470" s="90" t="s">
        <v>6622</v>
      </c>
      <c r="G3470" s="93" t="s">
        <v>172</v>
      </c>
      <c r="H3470" s="90"/>
      <c r="I3470" s="93">
        <v>1</v>
      </c>
      <c r="J3470" s="90" t="s">
        <v>72</v>
      </c>
      <c r="K3470" s="93" t="s">
        <v>55</v>
      </c>
      <c r="L3470" s="114">
        <v>44805</v>
      </c>
      <c r="M3470" s="190">
        <f>EOMONTH(L3470,0)</f>
        <v>44834</v>
      </c>
      <c r="N3470" s="94">
        <v>44827</v>
      </c>
      <c r="O3470" s="94">
        <v>44845</v>
      </c>
      <c r="P3470" s="96" t="s">
        <v>7674</v>
      </c>
      <c r="Q3470" s="96"/>
      <c r="R3470" s="90" t="s">
        <v>7675</v>
      </c>
      <c r="S3470" s="90"/>
      <c r="T3470" s="95" t="s">
        <v>75</v>
      </c>
      <c r="U3470" s="155" t="s">
        <v>1</v>
      </c>
    </row>
    <row r="3471" spans="1:21" ht="66" hidden="1" customHeight="1" x14ac:dyDescent="0.25">
      <c r="A3471" s="89" t="s">
        <v>3177</v>
      </c>
      <c r="B3471" s="90" t="s">
        <v>3178</v>
      </c>
      <c r="C3471" s="155" t="s">
        <v>7665</v>
      </c>
      <c r="D3471" s="155" t="s">
        <v>7676</v>
      </c>
      <c r="E3471" s="157" t="s">
        <v>7667</v>
      </c>
      <c r="F3471" s="90" t="s">
        <v>6622</v>
      </c>
      <c r="G3471" s="93" t="s">
        <v>172</v>
      </c>
      <c r="H3471" s="90"/>
      <c r="I3471" s="93">
        <v>1</v>
      </c>
      <c r="J3471" s="90" t="s">
        <v>72</v>
      </c>
      <c r="K3471" s="93" t="s">
        <v>55</v>
      </c>
      <c r="L3471" s="114">
        <v>44893</v>
      </c>
      <c r="M3471" s="190">
        <f>EOMONTH(L3471,0)</f>
        <v>44895</v>
      </c>
      <c r="N3471" s="94">
        <v>44893</v>
      </c>
      <c r="O3471" s="94">
        <v>44894</v>
      </c>
      <c r="P3471" s="96" t="s">
        <v>7677</v>
      </c>
      <c r="Q3471" s="96"/>
      <c r="R3471" s="90" t="s">
        <v>1604</v>
      </c>
      <c r="S3471" s="90"/>
      <c r="T3471" s="95" t="s">
        <v>75</v>
      </c>
      <c r="U3471" s="90"/>
    </row>
    <row r="3472" spans="1:21" ht="66" hidden="1" customHeight="1" x14ac:dyDescent="0.25">
      <c r="A3472" s="89" t="s">
        <v>3177</v>
      </c>
      <c r="B3472" s="90" t="s">
        <v>3178</v>
      </c>
      <c r="C3472" s="155" t="s">
        <v>7665</v>
      </c>
      <c r="D3472" s="155" t="s">
        <v>7678</v>
      </c>
      <c r="E3472" s="157" t="s">
        <v>7667</v>
      </c>
      <c r="F3472" s="90" t="s">
        <v>7679</v>
      </c>
      <c r="G3472" s="93" t="s">
        <v>168</v>
      </c>
      <c r="H3472" s="90"/>
      <c r="I3472" s="93">
        <v>1</v>
      </c>
      <c r="J3472" s="90" t="s">
        <v>72</v>
      </c>
      <c r="K3472" s="93" t="s">
        <v>55</v>
      </c>
      <c r="L3472" s="114">
        <v>44621</v>
      </c>
      <c r="M3472" s="190">
        <v>44681</v>
      </c>
      <c r="N3472" s="94">
        <v>44653</v>
      </c>
      <c r="O3472" s="94">
        <v>44656</v>
      </c>
      <c r="P3472" s="96" t="s">
        <v>7680</v>
      </c>
      <c r="Q3472" s="96"/>
      <c r="R3472" s="90" t="s">
        <v>7681</v>
      </c>
      <c r="S3472" s="90"/>
      <c r="T3472" s="95" t="s">
        <v>66</v>
      </c>
      <c r="U3472" s="90"/>
    </row>
    <row r="3473" spans="1:22" ht="66" hidden="1" customHeight="1" x14ac:dyDescent="0.25">
      <c r="A3473" s="89" t="s">
        <v>3177</v>
      </c>
      <c r="B3473" s="90" t="s">
        <v>3178</v>
      </c>
      <c r="C3473" s="155" t="s">
        <v>7665</v>
      </c>
      <c r="D3473" s="155" t="s">
        <v>7682</v>
      </c>
      <c r="E3473" s="157" t="s">
        <v>7667</v>
      </c>
      <c r="F3473" s="90" t="s">
        <v>7679</v>
      </c>
      <c r="G3473" s="93" t="s">
        <v>75</v>
      </c>
      <c r="H3473" s="90"/>
      <c r="I3473" s="93">
        <v>1</v>
      </c>
      <c r="J3473" s="90" t="s">
        <v>72</v>
      </c>
      <c r="K3473" s="93" t="s">
        <v>55</v>
      </c>
      <c r="L3473" s="114">
        <v>44713</v>
      </c>
      <c r="M3473" s="190">
        <f>EOMONTH(L3473,0)</f>
        <v>44742</v>
      </c>
      <c r="N3473" s="94">
        <v>44732</v>
      </c>
      <c r="O3473" s="94">
        <v>44733</v>
      </c>
      <c r="P3473" s="96" t="s">
        <v>7683</v>
      </c>
      <c r="Q3473" s="96"/>
      <c r="R3473" s="90" t="s">
        <v>7672</v>
      </c>
      <c r="S3473" s="90"/>
      <c r="T3473" s="95" t="s">
        <v>66</v>
      </c>
      <c r="U3473" s="90"/>
    </row>
    <row r="3474" spans="1:22" ht="66" hidden="1" customHeight="1" x14ac:dyDescent="0.25">
      <c r="A3474" s="89" t="s">
        <v>3454</v>
      </c>
      <c r="B3474" s="90" t="s">
        <v>3455</v>
      </c>
      <c r="C3474" s="155" t="s">
        <v>7684</v>
      </c>
      <c r="D3474" s="155" t="s">
        <v>7685</v>
      </c>
      <c r="E3474" s="157" t="s">
        <v>3472</v>
      </c>
      <c r="F3474" s="90" t="s">
        <v>334</v>
      </c>
      <c r="G3474" s="93" t="s">
        <v>75</v>
      </c>
      <c r="H3474" s="90"/>
      <c r="I3474" s="93">
        <v>1</v>
      </c>
      <c r="J3474" s="90" t="s">
        <v>72</v>
      </c>
      <c r="K3474" s="93" t="s">
        <v>55</v>
      </c>
      <c r="L3474" s="114">
        <v>44621</v>
      </c>
      <c r="M3474" s="190">
        <f>EOMONTH(L3474,0)</f>
        <v>44651</v>
      </c>
      <c r="N3474" s="94">
        <v>44647</v>
      </c>
      <c r="O3474" s="94">
        <v>44650</v>
      </c>
      <c r="P3474" s="96" t="s">
        <v>7686</v>
      </c>
      <c r="Q3474" s="96"/>
      <c r="R3474" s="90" t="s">
        <v>7687</v>
      </c>
      <c r="S3474" s="90"/>
      <c r="T3474" s="95" t="s">
        <v>75</v>
      </c>
      <c r="U3474" s="90"/>
    </row>
    <row r="3475" spans="1:22" ht="66" hidden="1" customHeight="1" x14ac:dyDescent="0.25">
      <c r="A3475" s="89" t="s">
        <v>3454</v>
      </c>
      <c r="B3475" s="90" t="s">
        <v>3455</v>
      </c>
      <c r="C3475" s="155" t="s">
        <v>7684</v>
      </c>
      <c r="D3475" s="155" t="s">
        <v>7688</v>
      </c>
      <c r="E3475" s="157" t="s">
        <v>3472</v>
      </c>
      <c r="F3475" s="90" t="s">
        <v>334</v>
      </c>
      <c r="G3475" s="93" t="s">
        <v>75</v>
      </c>
      <c r="H3475" s="90"/>
      <c r="I3475" s="93">
        <v>1</v>
      </c>
      <c r="J3475" s="90" t="s">
        <v>72</v>
      </c>
      <c r="K3475" s="93" t="s">
        <v>55</v>
      </c>
      <c r="L3475" s="114">
        <v>44835</v>
      </c>
      <c r="M3475" s="190">
        <f>EOMONTH(L3475,0)</f>
        <v>44865</v>
      </c>
      <c r="N3475" s="94">
        <v>44864</v>
      </c>
      <c r="O3475" s="94">
        <v>44865</v>
      </c>
      <c r="P3475" s="96" t="s">
        <v>7689</v>
      </c>
      <c r="Q3475" s="96"/>
      <c r="R3475" s="90" t="s">
        <v>7690</v>
      </c>
      <c r="S3475" s="90"/>
      <c r="T3475" s="95" t="s">
        <v>75</v>
      </c>
      <c r="U3475" s="90"/>
    </row>
    <row r="3476" spans="1:22" ht="66" hidden="1" customHeight="1" x14ac:dyDescent="0.25">
      <c r="A3476" s="89" t="s">
        <v>662</v>
      </c>
      <c r="B3476" s="90" t="s">
        <v>663</v>
      </c>
      <c r="C3476" s="155" t="s">
        <v>7691</v>
      </c>
      <c r="D3476" s="155" t="s">
        <v>7691</v>
      </c>
      <c r="E3476" s="157" t="s">
        <v>7692</v>
      </c>
      <c r="F3476" s="90" t="s">
        <v>7693</v>
      </c>
      <c r="G3476" s="93" t="s">
        <v>75</v>
      </c>
      <c r="H3476" s="90"/>
      <c r="I3476" s="93">
        <v>1</v>
      </c>
      <c r="J3476" s="90" t="s">
        <v>54</v>
      </c>
      <c r="K3476" s="93" t="s">
        <v>55</v>
      </c>
      <c r="L3476" s="114">
        <v>44661</v>
      </c>
      <c r="M3476" s="190">
        <f>L3476</f>
        <v>44661</v>
      </c>
      <c r="N3476" s="94">
        <v>44635</v>
      </c>
      <c r="O3476" s="94">
        <v>44648</v>
      </c>
      <c r="P3476" s="96" t="s">
        <v>7694</v>
      </c>
      <c r="Q3476" s="96"/>
      <c r="R3476" s="90" t="s">
        <v>616</v>
      </c>
      <c r="S3476" s="90"/>
      <c r="T3476" s="95" t="s">
        <v>75</v>
      </c>
      <c r="U3476" s="90"/>
    </row>
    <row r="3477" spans="1:22" ht="66" hidden="1" customHeight="1" x14ac:dyDescent="0.25">
      <c r="A3477" s="89" t="s">
        <v>5076</v>
      </c>
      <c r="B3477" s="90" t="s">
        <v>5077</v>
      </c>
      <c r="C3477" s="155" t="s">
        <v>7695</v>
      </c>
      <c r="D3477" s="155" t="s">
        <v>7695</v>
      </c>
      <c r="E3477" s="157" t="s">
        <v>7696</v>
      </c>
      <c r="F3477" s="90" t="s">
        <v>7697</v>
      </c>
      <c r="G3477" s="93" t="s">
        <v>52</v>
      </c>
      <c r="H3477" s="90"/>
      <c r="I3477" s="93">
        <v>1</v>
      </c>
      <c r="J3477" s="90" t="s">
        <v>54</v>
      </c>
      <c r="K3477" s="93" t="s">
        <v>55</v>
      </c>
      <c r="L3477" s="114">
        <v>44640</v>
      </c>
      <c r="M3477" s="190">
        <f>L3477</f>
        <v>44640</v>
      </c>
      <c r="N3477" s="94">
        <v>44643</v>
      </c>
      <c r="O3477" s="94">
        <v>44643</v>
      </c>
      <c r="P3477" s="96" t="s">
        <v>7698</v>
      </c>
      <c r="Q3477" s="96"/>
      <c r="R3477" s="90" t="s">
        <v>81</v>
      </c>
      <c r="S3477" s="90"/>
      <c r="T3477" s="95"/>
      <c r="U3477" s="90" t="s">
        <v>7699</v>
      </c>
    </row>
    <row r="3478" spans="1:22" ht="66" hidden="1" customHeight="1" x14ac:dyDescent="0.25">
      <c r="A3478" s="89" t="s">
        <v>3418</v>
      </c>
      <c r="B3478" s="90" t="s">
        <v>3214</v>
      </c>
      <c r="C3478" s="155" t="s">
        <v>7700</v>
      </c>
      <c r="D3478" s="155" t="s">
        <v>7700</v>
      </c>
      <c r="E3478" s="157" t="s">
        <v>7701</v>
      </c>
      <c r="F3478" s="90" t="s">
        <v>51</v>
      </c>
      <c r="G3478" s="93" t="s">
        <v>52</v>
      </c>
      <c r="H3478" s="90"/>
      <c r="I3478" s="93">
        <v>1</v>
      </c>
      <c r="J3478" s="90" t="s">
        <v>54</v>
      </c>
      <c r="K3478" s="93" t="s">
        <v>55</v>
      </c>
      <c r="L3478" s="114">
        <v>44645</v>
      </c>
      <c r="M3478" s="190">
        <f>L3478</f>
        <v>44645</v>
      </c>
      <c r="N3478" s="94">
        <v>44643</v>
      </c>
      <c r="O3478" s="94">
        <v>44643</v>
      </c>
      <c r="P3478" s="96" t="s">
        <v>7702</v>
      </c>
      <c r="Q3478" s="96"/>
      <c r="R3478" s="90" t="s">
        <v>7703</v>
      </c>
      <c r="S3478" s="90"/>
      <c r="T3478" s="95" t="s">
        <v>66</v>
      </c>
      <c r="U3478" s="90"/>
    </row>
    <row r="3479" spans="1:22" s="175" customFormat="1" ht="66" hidden="1" customHeight="1" x14ac:dyDescent="0.25">
      <c r="A3479" s="113" t="s">
        <v>10009</v>
      </c>
      <c r="B3479" s="155" t="s">
        <v>2472</v>
      </c>
      <c r="C3479" s="155" t="s">
        <v>7704</v>
      </c>
      <c r="D3479" s="155" t="s">
        <v>7705</v>
      </c>
      <c r="E3479" s="157" t="s">
        <v>7706</v>
      </c>
      <c r="F3479" s="155" t="s">
        <v>502</v>
      </c>
      <c r="G3479" s="158" t="s">
        <v>75</v>
      </c>
      <c r="H3479" s="155"/>
      <c r="I3479" s="158">
        <v>1</v>
      </c>
      <c r="J3479" s="155" t="s">
        <v>72</v>
      </c>
      <c r="K3479" s="158" t="s">
        <v>55</v>
      </c>
      <c r="L3479" s="190">
        <v>44621</v>
      </c>
      <c r="M3479" s="190">
        <v>44681</v>
      </c>
      <c r="N3479" s="127">
        <v>44653</v>
      </c>
      <c r="O3479" s="127">
        <v>44665</v>
      </c>
      <c r="P3479" s="124" t="s">
        <v>7707</v>
      </c>
      <c r="Q3479" s="124"/>
      <c r="R3479" s="155" t="s">
        <v>7708</v>
      </c>
      <c r="S3479" s="155"/>
      <c r="T3479" s="159" t="s">
        <v>75</v>
      </c>
      <c r="U3479" s="155"/>
      <c r="V3479" s="160"/>
    </row>
    <row r="3480" spans="1:22" s="175" customFormat="1" ht="66" hidden="1" customHeight="1" x14ac:dyDescent="0.25">
      <c r="A3480" s="113" t="s">
        <v>10009</v>
      </c>
      <c r="B3480" s="155" t="s">
        <v>2472</v>
      </c>
      <c r="C3480" s="155" t="s">
        <v>7704</v>
      </c>
      <c r="D3480" s="155" t="s">
        <v>7709</v>
      </c>
      <c r="E3480" s="157" t="s">
        <v>7706</v>
      </c>
      <c r="F3480" s="155" t="s">
        <v>502</v>
      </c>
      <c r="G3480" s="158" t="s">
        <v>75</v>
      </c>
      <c r="H3480" s="155"/>
      <c r="I3480" s="158">
        <v>1</v>
      </c>
      <c r="J3480" s="155" t="s">
        <v>72</v>
      </c>
      <c r="K3480" s="158" t="s">
        <v>55</v>
      </c>
      <c r="L3480" s="114">
        <v>44835</v>
      </c>
      <c r="M3480" s="190">
        <f>EOMONTH(L3480,0)</f>
        <v>44865</v>
      </c>
      <c r="N3480" s="127">
        <v>44905</v>
      </c>
      <c r="O3480" s="127">
        <v>44848</v>
      </c>
      <c r="P3480" s="124" t="s">
        <v>7710</v>
      </c>
      <c r="Q3480" s="124"/>
      <c r="R3480" s="155" t="s">
        <v>7711</v>
      </c>
      <c r="S3480" s="155"/>
      <c r="T3480" s="159" t="s">
        <v>75</v>
      </c>
      <c r="U3480" s="155"/>
      <c r="V3480" s="160"/>
    </row>
    <row r="3481" spans="1:22" s="175" customFormat="1" ht="66" hidden="1" customHeight="1" x14ac:dyDescent="0.25">
      <c r="A3481" s="89" t="s">
        <v>235</v>
      </c>
      <c r="B3481" s="90" t="s">
        <v>236</v>
      </c>
      <c r="C3481" s="155" t="s">
        <v>7712</v>
      </c>
      <c r="D3481" s="155" t="s">
        <v>7712</v>
      </c>
      <c r="E3481" s="157" t="s">
        <v>143</v>
      </c>
      <c r="F3481" s="155" t="s">
        <v>51</v>
      </c>
      <c r="G3481" s="158" t="s">
        <v>52</v>
      </c>
      <c r="H3481" s="155"/>
      <c r="I3481" s="158">
        <v>1</v>
      </c>
      <c r="J3481" s="155" t="s">
        <v>54</v>
      </c>
      <c r="K3481" s="158" t="s">
        <v>55</v>
      </c>
      <c r="L3481" s="190">
        <v>44643</v>
      </c>
      <c r="M3481" s="190">
        <v>44652</v>
      </c>
      <c r="N3481" s="127">
        <v>44652</v>
      </c>
      <c r="O3481" s="127">
        <v>44652</v>
      </c>
      <c r="P3481" s="124" t="s">
        <v>7713</v>
      </c>
      <c r="Q3481" s="124"/>
      <c r="R3481" s="155" t="s">
        <v>5964</v>
      </c>
      <c r="S3481" s="155"/>
      <c r="T3481" s="159"/>
      <c r="U3481" s="155" t="s">
        <v>7714</v>
      </c>
      <c r="V3481" s="160"/>
    </row>
    <row r="3482" spans="1:22" s="175" customFormat="1" ht="66" hidden="1" customHeight="1" x14ac:dyDescent="0.25">
      <c r="A3482" s="113" t="s">
        <v>556</v>
      </c>
      <c r="B3482" s="90" t="s">
        <v>557</v>
      </c>
      <c r="C3482" s="155" t="s">
        <v>7715</v>
      </c>
      <c r="D3482" s="155" t="s">
        <v>7715</v>
      </c>
      <c r="E3482" s="157" t="s">
        <v>7716</v>
      </c>
      <c r="F3482" s="155" t="s">
        <v>2050</v>
      </c>
      <c r="G3482" s="158" t="s">
        <v>52</v>
      </c>
      <c r="H3482" s="155"/>
      <c r="I3482" s="158">
        <v>1</v>
      </c>
      <c r="J3482" s="155" t="s">
        <v>54</v>
      </c>
      <c r="K3482" s="158" t="s">
        <v>55</v>
      </c>
      <c r="L3482" s="190">
        <v>44637</v>
      </c>
      <c r="M3482" s="190">
        <f>EOMONTH(L3482,0)</f>
        <v>44651</v>
      </c>
      <c r="N3482" s="127">
        <v>44637</v>
      </c>
      <c r="O3482" s="127">
        <v>44637</v>
      </c>
      <c r="P3482" s="124" t="s">
        <v>7717</v>
      </c>
      <c r="Q3482" s="124"/>
      <c r="R3482" s="155" t="s">
        <v>7718</v>
      </c>
      <c r="S3482" s="155"/>
      <c r="T3482" s="159" t="s">
        <v>66</v>
      </c>
      <c r="U3482" s="155"/>
      <c r="V3482" s="160"/>
    </row>
    <row r="3483" spans="1:22" s="175" customFormat="1" ht="66" hidden="1" customHeight="1" x14ac:dyDescent="0.25">
      <c r="A3483" s="113" t="s">
        <v>10007</v>
      </c>
      <c r="B3483" s="90" t="s">
        <v>2296</v>
      </c>
      <c r="C3483" s="155" t="s">
        <v>5974</v>
      </c>
      <c r="D3483" s="155" t="s">
        <v>5974</v>
      </c>
      <c r="E3483" s="92" t="s">
        <v>4834</v>
      </c>
      <c r="F3483" s="90" t="s">
        <v>334</v>
      </c>
      <c r="G3483" s="158" t="s">
        <v>52</v>
      </c>
      <c r="H3483" s="155"/>
      <c r="I3483" s="158">
        <v>1</v>
      </c>
      <c r="J3483" s="155" t="s">
        <v>62</v>
      </c>
      <c r="K3483" s="158" t="s">
        <v>63</v>
      </c>
      <c r="L3483" s="190">
        <v>44625</v>
      </c>
      <c r="M3483" s="190">
        <v>44625</v>
      </c>
      <c r="N3483" s="127">
        <v>44625</v>
      </c>
      <c r="O3483" s="127">
        <v>44637</v>
      </c>
      <c r="P3483" s="124" t="s">
        <v>7719</v>
      </c>
      <c r="Q3483" s="124"/>
      <c r="R3483" s="155" t="s">
        <v>7720</v>
      </c>
      <c r="S3483" s="155"/>
      <c r="T3483" s="159" t="s">
        <v>75</v>
      </c>
      <c r="U3483" s="155"/>
      <c r="V3483" s="160"/>
    </row>
    <row r="3484" spans="1:22" s="175" customFormat="1" ht="66" hidden="1" customHeight="1" x14ac:dyDescent="0.25">
      <c r="A3484" s="113" t="s">
        <v>3454</v>
      </c>
      <c r="B3484" s="90" t="s">
        <v>10051</v>
      </c>
      <c r="C3484" s="155" t="s">
        <v>7721</v>
      </c>
      <c r="D3484" s="155" t="s">
        <v>7721</v>
      </c>
      <c r="E3484" s="92" t="s">
        <v>1114</v>
      </c>
      <c r="F3484" s="90" t="s">
        <v>644</v>
      </c>
      <c r="G3484" s="158" t="s">
        <v>52</v>
      </c>
      <c r="H3484" s="155"/>
      <c r="I3484" s="158">
        <v>1</v>
      </c>
      <c r="J3484" s="155" t="s">
        <v>54</v>
      </c>
      <c r="K3484" s="158" t="s">
        <v>55</v>
      </c>
      <c r="L3484" s="190">
        <v>44646</v>
      </c>
      <c r="M3484" s="190">
        <v>44646</v>
      </c>
      <c r="N3484" s="127">
        <v>44643</v>
      </c>
      <c r="O3484" s="127">
        <v>44650</v>
      </c>
      <c r="P3484" s="124" t="s">
        <v>7722</v>
      </c>
      <c r="Q3484" s="124"/>
      <c r="R3484" s="155" t="s">
        <v>1173</v>
      </c>
      <c r="S3484" s="155"/>
      <c r="T3484" s="159"/>
      <c r="U3484" s="155" t="s">
        <v>7723</v>
      </c>
      <c r="V3484" s="160"/>
    </row>
    <row r="3485" spans="1:22" s="175" customFormat="1" ht="66" hidden="1" customHeight="1" x14ac:dyDescent="0.25">
      <c r="A3485" s="113" t="s">
        <v>7724</v>
      </c>
      <c r="B3485" s="90" t="s">
        <v>7725</v>
      </c>
      <c r="C3485" s="155" t="s">
        <v>7726</v>
      </c>
      <c r="D3485" s="155" t="s">
        <v>7726</v>
      </c>
      <c r="E3485" s="92" t="s">
        <v>167</v>
      </c>
      <c r="F3485" s="90" t="s">
        <v>51</v>
      </c>
      <c r="G3485" s="158" t="s">
        <v>52</v>
      </c>
      <c r="H3485" s="155" t="s">
        <v>7727</v>
      </c>
      <c r="I3485" s="158">
        <v>1</v>
      </c>
      <c r="J3485" s="155" t="s">
        <v>72</v>
      </c>
      <c r="K3485" s="158" t="s">
        <v>55</v>
      </c>
      <c r="L3485" s="190">
        <v>44650</v>
      </c>
      <c r="M3485" s="190">
        <v>44651</v>
      </c>
      <c r="N3485" s="127">
        <v>44650</v>
      </c>
      <c r="O3485" s="127">
        <v>44650</v>
      </c>
      <c r="P3485" s="124" t="s">
        <v>7652</v>
      </c>
      <c r="Q3485" s="124"/>
      <c r="R3485" s="155" t="s">
        <v>7728</v>
      </c>
      <c r="S3485" s="155"/>
      <c r="T3485" s="159" t="s">
        <v>66</v>
      </c>
      <c r="U3485" s="155"/>
      <c r="V3485" s="160"/>
    </row>
    <row r="3486" spans="1:22" s="175" customFormat="1" ht="66" hidden="1" customHeight="1" x14ac:dyDescent="0.25">
      <c r="A3486" s="113" t="s">
        <v>7724</v>
      </c>
      <c r="B3486" s="90" t="s">
        <v>7725</v>
      </c>
      <c r="C3486" s="155" t="s">
        <v>7726</v>
      </c>
      <c r="D3486" s="155" t="s">
        <v>7726</v>
      </c>
      <c r="E3486" s="92" t="s">
        <v>167</v>
      </c>
      <c r="F3486" s="90" t="s">
        <v>51</v>
      </c>
      <c r="G3486" s="158" t="s">
        <v>52</v>
      </c>
      <c r="H3486" s="155" t="s">
        <v>7729</v>
      </c>
      <c r="I3486" s="158">
        <v>1</v>
      </c>
      <c r="J3486" s="155" t="s">
        <v>72</v>
      </c>
      <c r="K3486" s="158" t="s">
        <v>55</v>
      </c>
      <c r="L3486" s="190">
        <v>44650</v>
      </c>
      <c r="M3486" s="190">
        <v>44651</v>
      </c>
      <c r="N3486" s="127">
        <v>44650</v>
      </c>
      <c r="O3486" s="127">
        <v>44650</v>
      </c>
      <c r="P3486" s="124" t="s">
        <v>7652</v>
      </c>
      <c r="Q3486" s="124"/>
      <c r="R3486" s="155" t="s">
        <v>7728</v>
      </c>
      <c r="S3486" s="155"/>
      <c r="T3486" s="159" t="s">
        <v>66</v>
      </c>
      <c r="U3486" s="155"/>
      <c r="V3486" s="160"/>
    </row>
    <row r="3487" spans="1:22" s="175" customFormat="1" ht="66" hidden="1" customHeight="1" x14ac:dyDescent="0.25">
      <c r="A3487" s="113" t="s">
        <v>4776</v>
      </c>
      <c r="B3487" s="90" t="s">
        <v>4777</v>
      </c>
      <c r="C3487" s="155" t="s">
        <v>7730</v>
      </c>
      <c r="D3487" s="155" t="s">
        <v>7731</v>
      </c>
      <c r="E3487" s="92" t="s">
        <v>4780</v>
      </c>
      <c r="F3487" s="90" t="s">
        <v>320</v>
      </c>
      <c r="G3487" s="93" t="s">
        <v>172</v>
      </c>
      <c r="H3487" s="155"/>
      <c r="I3487" s="158">
        <v>1</v>
      </c>
      <c r="J3487" s="155" t="s">
        <v>72</v>
      </c>
      <c r="K3487" s="158" t="s">
        <v>55</v>
      </c>
      <c r="L3487" s="190">
        <v>44621</v>
      </c>
      <c r="M3487" s="190">
        <f>EOMONTH(L3487,0)</f>
        <v>44651</v>
      </c>
      <c r="N3487" s="127">
        <v>44649</v>
      </c>
      <c r="O3487" s="127">
        <v>44649</v>
      </c>
      <c r="P3487" s="174" t="s">
        <v>4791</v>
      </c>
      <c r="Q3487" s="124"/>
      <c r="R3487" s="155" t="s">
        <v>7732</v>
      </c>
      <c r="S3487" s="155"/>
      <c r="T3487" s="159" t="s">
        <v>66</v>
      </c>
      <c r="U3487" s="155"/>
      <c r="V3487" s="160"/>
    </row>
    <row r="3488" spans="1:22" s="175" customFormat="1" ht="66" hidden="1" customHeight="1" x14ac:dyDescent="0.25">
      <c r="A3488" s="113" t="s">
        <v>4776</v>
      </c>
      <c r="B3488" s="155" t="s">
        <v>4777</v>
      </c>
      <c r="C3488" s="155" t="s">
        <v>7730</v>
      </c>
      <c r="D3488" s="155" t="s">
        <v>7733</v>
      </c>
      <c r="E3488" s="157" t="s">
        <v>4780</v>
      </c>
      <c r="F3488" s="155" t="s">
        <v>320</v>
      </c>
      <c r="G3488" s="158" t="s">
        <v>172</v>
      </c>
      <c r="H3488" s="155"/>
      <c r="I3488" s="158">
        <v>1</v>
      </c>
      <c r="J3488" s="155" t="s">
        <v>72</v>
      </c>
      <c r="K3488" s="158" t="s">
        <v>55</v>
      </c>
      <c r="L3488" s="190">
        <v>44713</v>
      </c>
      <c r="M3488" s="190">
        <f>EOMONTH(L3488,0)</f>
        <v>44742</v>
      </c>
      <c r="N3488" s="127">
        <v>44722</v>
      </c>
      <c r="O3488" s="127">
        <v>44723</v>
      </c>
      <c r="P3488" s="124" t="s">
        <v>7734</v>
      </c>
      <c r="Q3488" s="124"/>
      <c r="R3488" s="155" t="s">
        <v>7735</v>
      </c>
      <c r="S3488" s="155"/>
      <c r="T3488" s="159" t="s">
        <v>66</v>
      </c>
      <c r="U3488" s="155"/>
      <c r="V3488" s="160"/>
    </row>
    <row r="3489" spans="1:22" s="175" customFormat="1" ht="66" hidden="1" customHeight="1" x14ac:dyDescent="0.25">
      <c r="A3489" s="113" t="s">
        <v>4776</v>
      </c>
      <c r="B3489" s="90" t="s">
        <v>4777</v>
      </c>
      <c r="C3489" s="155" t="s">
        <v>7730</v>
      </c>
      <c r="D3489" s="155" t="s">
        <v>7736</v>
      </c>
      <c r="E3489" s="92" t="s">
        <v>4780</v>
      </c>
      <c r="F3489" s="90" t="s">
        <v>320</v>
      </c>
      <c r="G3489" s="93" t="s">
        <v>172</v>
      </c>
      <c r="H3489" s="155"/>
      <c r="I3489" s="158">
        <v>1</v>
      </c>
      <c r="J3489" s="155" t="s">
        <v>72</v>
      </c>
      <c r="K3489" s="158" t="s">
        <v>55</v>
      </c>
      <c r="L3489" s="190">
        <v>44805</v>
      </c>
      <c r="M3489" s="190">
        <f>EOMONTH(L3489,0)</f>
        <v>44834</v>
      </c>
      <c r="N3489" s="127">
        <v>44820</v>
      </c>
      <c r="O3489" s="127">
        <v>44830</v>
      </c>
      <c r="P3489" s="174" t="s">
        <v>7737</v>
      </c>
      <c r="Q3489" s="124"/>
      <c r="R3489" s="155" t="s">
        <v>7738</v>
      </c>
      <c r="S3489" s="155"/>
      <c r="T3489" s="159" t="s">
        <v>66</v>
      </c>
      <c r="U3489" s="155"/>
      <c r="V3489" s="160"/>
    </row>
    <row r="3490" spans="1:22" s="175" customFormat="1" ht="66" hidden="1" customHeight="1" x14ac:dyDescent="0.25">
      <c r="A3490" s="113" t="s">
        <v>4776</v>
      </c>
      <c r="B3490" s="90" t="s">
        <v>4777</v>
      </c>
      <c r="C3490" s="155" t="s">
        <v>7730</v>
      </c>
      <c r="D3490" s="155" t="s">
        <v>7739</v>
      </c>
      <c r="E3490" s="92" t="s">
        <v>4780</v>
      </c>
      <c r="F3490" s="90" t="s">
        <v>320</v>
      </c>
      <c r="G3490" s="93" t="s">
        <v>172</v>
      </c>
      <c r="H3490" s="155"/>
      <c r="I3490" s="158">
        <v>1</v>
      </c>
      <c r="J3490" s="155" t="s">
        <v>72</v>
      </c>
      <c r="K3490" s="158" t="s">
        <v>55</v>
      </c>
      <c r="L3490" s="190">
        <v>44896</v>
      </c>
      <c r="M3490" s="190">
        <f>EOMONTH(L3490,0)</f>
        <v>44926</v>
      </c>
      <c r="N3490" s="127">
        <v>44904</v>
      </c>
      <c r="O3490" s="127">
        <v>44904</v>
      </c>
      <c r="P3490" s="124" t="s">
        <v>7740</v>
      </c>
      <c r="Q3490" s="124"/>
      <c r="R3490" s="155" t="s">
        <v>7741</v>
      </c>
      <c r="S3490" s="155"/>
      <c r="T3490" s="159" t="s">
        <v>75</v>
      </c>
      <c r="U3490" s="155"/>
      <c r="V3490" s="160"/>
    </row>
    <row r="3491" spans="1:22" s="175" customFormat="1" ht="66" hidden="1" customHeight="1" x14ac:dyDescent="0.25">
      <c r="A3491" s="113" t="s">
        <v>4357</v>
      </c>
      <c r="B3491" s="90" t="s">
        <v>626</v>
      </c>
      <c r="C3491" s="155" t="s">
        <v>7742</v>
      </c>
      <c r="D3491" s="155" t="s">
        <v>7742</v>
      </c>
      <c r="E3491" s="92" t="s">
        <v>7597</v>
      </c>
      <c r="F3491" s="90" t="s">
        <v>401</v>
      </c>
      <c r="G3491" s="93" t="s">
        <v>52</v>
      </c>
      <c r="H3491" s="155"/>
      <c r="I3491" s="158">
        <v>1</v>
      </c>
      <c r="J3491" s="155" t="s">
        <v>54</v>
      </c>
      <c r="K3491" s="158" t="s">
        <v>55</v>
      </c>
      <c r="L3491" s="190">
        <v>44646</v>
      </c>
      <c r="M3491" s="190">
        <v>44646</v>
      </c>
      <c r="N3491" s="127">
        <v>44647</v>
      </c>
      <c r="O3491" s="127">
        <v>44651</v>
      </c>
      <c r="P3491" s="124" t="s">
        <v>7743</v>
      </c>
      <c r="Q3491" s="124"/>
      <c r="R3491" s="155" t="s">
        <v>5775</v>
      </c>
      <c r="S3491" s="155"/>
      <c r="T3491" s="159" t="s">
        <v>66</v>
      </c>
      <c r="U3491" s="155"/>
      <c r="V3491" s="160"/>
    </row>
    <row r="3492" spans="1:22" s="175" customFormat="1" ht="66" hidden="1" customHeight="1" x14ac:dyDescent="0.25">
      <c r="A3492" s="113" t="s">
        <v>4079</v>
      </c>
      <c r="B3492" s="90" t="s">
        <v>7744</v>
      </c>
      <c r="C3492" s="155" t="s">
        <v>7745</v>
      </c>
      <c r="D3492" s="155" t="s">
        <v>7745</v>
      </c>
      <c r="E3492" s="157" t="s">
        <v>7746</v>
      </c>
      <c r="F3492" s="90" t="s">
        <v>5805</v>
      </c>
      <c r="G3492" s="93" t="s">
        <v>52</v>
      </c>
      <c r="H3492" s="155"/>
      <c r="I3492" s="158">
        <v>1</v>
      </c>
      <c r="J3492" s="155" t="s">
        <v>62</v>
      </c>
      <c r="K3492" s="158" t="s">
        <v>63</v>
      </c>
      <c r="L3492" s="190">
        <v>44649</v>
      </c>
      <c r="M3492" s="190">
        <f>L3492</f>
        <v>44649</v>
      </c>
      <c r="N3492" s="127">
        <v>44648</v>
      </c>
      <c r="O3492" s="127">
        <v>44649</v>
      </c>
      <c r="P3492" s="124" t="s">
        <v>7747</v>
      </c>
      <c r="Q3492" s="124"/>
      <c r="R3492" s="155" t="s">
        <v>7748</v>
      </c>
      <c r="S3492" s="155"/>
      <c r="T3492" s="159" t="s">
        <v>75</v>
      </c>
      <c r="U3492" s="155"/>
      <c r="V3492" s="160"/>
    </row>
    <row r="3493" spans="1:22" s="175" customFormat="1" ht="66" hidden="1" customHeight="1" x14ac:dyDescent="0.25">
      <c r="A3493" s="113" t="s">
        <v>5142</v>
      </c>
      <c r="B3493" s="90" t="s">
        <v>10052</v>
      </c>
      <c r="C3493" s="155" t="s">
        <v>7749</v>
      </c>
      <c r="D3493" s="155" t="s">
        <v>7749</v>
      </c>
      <c r="E3493" s="92" t="s">
        <v>7750</v>
      </c>
      <c r="F3493" s="90" t="s">
        <v>7751</v>
      </c>
      <c r="G3493" s="93" t="s">
        <v>52</v>
      </c>
      <c r="H3493" s="155"/>
      <c r="I3493" s="158">
        <v>1</v>
      </c>
      <c r="J3493" s="155" t="s">
        <v>54</v>
      </c>
      <c r="K3493" s="158" t="s">
        <v>55</v>
      </c>
      <c r="L3493" s="190">
        <v>44678</v>
      </c>
      <c r="M3493" s="190">
        <v>44678</v>
      </c>
      <c r="N3493" s="127">
        <v>44652</v>
      </c>
      <c r="O3493" s="127">
        <v>44652</v>
      </c>
      <c r="P3493" s="124" t="s">
        <v>7752</v>
      </c>
      <c r="Q3493" s="124"/>
      <c r="R3493" s="155" t="s">
        <v>6931</v>
      </c>
      <c r="S3493" s="155"/>
      <c r="T3493" s="159" t="s">
        <v>75</v>
      </c>
      <c r="U3493" s="155"/>
      <c r="V3493" s="160"/>
    </row>
    <row r="3494" spans="1:22" s="175" customFormat="1" ht="66" hidden="1" customHeight="1" x14ac:dyDescent="0.25">
      <c r="A3494" s="113" t="s">
        <v>5142</v>
      </c>
      <c r="B3494" s="90" t="s">
        <v>10052</v>
      </c>
      <c r="C3494" s="155" t="s">
        <v>7753</v>
      </c>
      <c r="D3494" s="155" t="s">
        <v>7753</v>
      </c>
      <c r="E3494" s="92" t="s">
        <v>7754</v>
      </c>
      <c r="F3494" s="90" t="s">
        <v>7755</v>
      </c>
      <c r="G3494" s="93" t="s">
        <v>52</v>
      </c>
      <c r="H3494" s="155"/>
      <c r="I3494" s="158">
        <v>1</v>
      </c>
      <c r="J3494" s="155" t="s">
        <v>54</v>
      </c>
      <c r="K3494" s="158" t="s">
        <v>55</v>
      </c>
      <c r="L3494" s="190">
        <v>44678</v>
      </c>
      <c r="M3494" s="190">
        <v>44685</v>
      </c>
      <c r="N3494" s="127" t="s">
        <v>496</v>
      </c>
      <c r="O3494" s="127" t="s">
        <v>496</v>
      </c>
      <c r="P3494" s="211" t="s">
        <v>5669</v>
      </c>
      <c r="Q3494" s="124"/>
      <c r="R3494" s="155"/>
      <c r="S3494" s="155"/>
      <c r="T3494" s="159"/>
      <c r="U3494" s="155"/>
      <c r="V3494" s="160"/>
    </row>
    <row r="3495" spans="1:22" s="175" customFormat="1" ht="66" hidden="1" customHeight="1" x14ac:dyDescent="0.25">
      <c r="A3495" s="113" t="s">
        <v>4079</v>
      </c>
      <c r="B3495" s="90" t="s">
        <v>7744</v>
      </c>
      <c r="C3495" s="155" t="s">
        <v>6620</v>
      </c>
      <c r="D3495" s="155" t="s">
        <v>6727</v>
      </c>
      <c r="E3495" s="157" t="s">
        <v>4834</v>
      </c>
      <c r="F3495" s="90" t="s">
        <v>4308</v>
      </c>
      <c r="G3495" s="93" t="s">
        <v>52</v>
      </c>
      <c r="H3495" s="155"/>
      <c r="I3495" s="158">
        <v>1</v>
      </c>
      <c r="J3495" s="155" t="s">
        <v>62</v>
      </c>
      <c r="K3495" s="158" t="s">
        <v>63</v>
      </c>
      <c r="L3495" s="190">
        <v>44644</v>
      </c>
      <c r="M3495" s="190">
        <v>44644</v>
      </c>
      <c r="N3495" s="127">
        <v>44644</v>
      </c>
      <c r="O3495" s="127">
        <v>44646</v>
      </c>
      <c r="P3495" s="124" t="s">
        <v>7756</v>
      </c>
      <c r="Q3495" s="124"/>
      <c r="R3495" s="155" t="s">
        <v>381</v>
      </c>
      <c r="S3495" s="155"/>
      <c r="T3495" s="159" t="s">
        <v>75</v>
      </c>
      <c r="U3495" s="155"/>
      <c r="V3495" s="160"/>
    </row>
    <row r="3496" spans="1:22" s="175" customFormat="1" ht="81.75" hidden="1" customHeight="1" x14ac:dyDescent="0.25">
      <c r="A3496" s="113" t="s">
        <v>543</v>
      </c>
      <c r="B3496" s="90" t="s">
        <v>548</v>
      </c>
      <c r="C3496" s="155" t="s">
        <v>7757</v>
      </c>
      <c r="D3496" s="155" t="s">
        <v>7757</v>
      </c>
      <c r="E3496" s="157" t="s">
        <v>7758</v>
      </c>
      <c r="F3496" s="90" t="s">
        <v>320</v>
      </c>
      <c r="G3496" s="93" t="s">
        <v>52</v>
      </c>
      <c r="H3496" s="155"/>
      <c r="I3496" s="158">
        <v>1</v>
      </c>
      <c r="J3496" s="155" t="s">
        <v>62</v>
      </c>
      <c r="K3496" s="158" t="s">
        <v>63</v>
      </c>
      <c r="L3496" s="190">
        <v>44649</v>
      </c>
      <c r="M3496" s="190">
        <v>44649</v>
      </c>
      <c r="N3496" s="127">
        <v>44649</v>
      </c>
      <c r="O3496" s="127">
        <v>44650</v>
      </c>
      <c r="P3496" s="124" t="s">
        <v>7759</v>
      </c>
      <c r="Q3496" s="124"/>
      <c r="R3496" s="155" t="s">
        <v>1830</v>
      </c>
      <c r="S3496" s="155"/>
      <c r="T3496" s="159" t="s">
        <v>66</v>
      </c>
      <c r="U3496" s="155"/>
      <c r="V3496" s="160"/>
    </row>
    <row r="3497" spans="1:22" s="175" customFormat="1" ht="66" hidden="1" customHeight="1" x14ac:dyDescent="0.25">
      <c r="A3497" s="113" t="s">
        <v>543</v>
      </c>
      <c r="B3497" s="90" t="s">
        <v>548</v>
      </c>
      <c r="C3497" s="155" t="s">
        <v>7757</v>
      </c>
      <c r="D3497" s="155" t="s">
        <v>7757</v>
      </c>
      <c r="E3497" s="157" t="s">
        <v>7758</v>
      </c>
      <c r="F3497" s="90" t="s">
        <v>320</v>
      </c>
      <c r="G3497" s="93" t="s">
        <v>52</v>
      </c>
      <c r="H3497" s="155"/>
      <c r="I3497" s="158">
        <v>1</v>
      </c>
      <c r="J3497" s="155" t="s">
        <v>54</v>
      </c>
      <c r="K3497" s="158" t="s">
        <v>55</v>
      </c>
      <c r="L3497" s="190">
        <v>44656</v>
      </c>
      <c r="M3497" s="190">
        <v>44656</v>
      </c>
      <c r="N3497" s="127">
        <v>44653</v>
      </c>
      <c r="O3497" s="127">
        <v>44656</v>
      </c>
      <c r="P3497" s="124" t="s">
        <v>7760</v>
      </c>
      <c r="Q3497" s="124"/>
      <c r="R3497" s="155" t="s">
        <v>7761</v>
      </c>
      <c r="S3497" s="155"/>
      <c r="T3497" s="159" t="s">
        <v>66</v>
      </c>
      <c r="U3497" s="155"/>
      <c r="V3497" s="160"/>
    </row>
    <row r="3498" spans="1:22" s="175" customFormat="1" ht="66" hidden="1" customHeight="1" x14ac:dyDescent="0.25">
      <c r="A3498" s="113" t="s">
        <v>1748</v>
      </c>
      <c r="B3498" s="90" t="s">
        <v>1749</v>
      </c>
      <c r="C3498" s="155" t="s">
        <v>7762</v>
      </c>
      <c r="D3498" s="155" t="s">
        <v>7762</v>
      </c>
      <c r="E3498" s="157" t="s">
        <v>7763</v>
      </c>
      <c r="F3498" s="90" t="s">
        <v>7764</v>
      </c>
      <c r="G3498" s="93" t="s">
        <v>52</v>
      </c>
      <c r="H3498" s="155"/>
      <c r="I3498" s="158">
        <v>1</v>
      </c>
      <c r="J3498" s="155" t="s">
        <v>54</v>
      </c>
      <c r="K3498" s="158" t="s">
        <v>55</v>
      </c>
      <c r="L3498" s="190">
        <v>44665</v>
      </c>
      <c r="M3498" s="190">
        <v>44665</v>
      </c>
      <c r="N3498" s="127">
        <v>44657</v>
      </c>
      <c r="O3498" s="127">
        <v>44666</v>
      </c>
      <c r="P3498" s="124" t="s">
        <v>7765</v>
      </c>
      <c r="Q3498" s="124"/>
      <c r="R3498" s="155" t="s">
        <v>4902</v>
      </c>
      <c r="S3498" s="155"/>
      <c r="T3498" s="159"/>
      <c r="U3498" s="155" t="s">
        <v>7766</v>
      </c>
      <c r="V3498" s="160"/>
    </row>
    <row r="3499" spans="1:22" s="175" customFormat="1" ht="66" hidden="1" customHeight="1" x14ac:dyDescent="0.25">
      <c r="A3499" s="113" t="s">
        <v>4079</v>
      </c>
      <c r="B3499" s="90" t="s">
        <v>7744</v>
      </c>
      <c r="C3499" s="90" t="s">
        <v>6620</v>
      </c>
      <c r="D3499" s="90" t="s">
        <v>6620</v>
      </c>
      <c r="E3499" s="157" t="s">
        <v>4834</v>
      </c>
      <c r="F3499" s="90" t="s">
        <v>4162</v>
      </c>
      <c r="G3499" s="93" t="s">
        <v>52</v>
      </c>
      <c r="H3499" s="155"/>
      <c r="I3499" s="158">
        <v>1</v>
      </c>
      <c r="J3499" s="155" t="s">
        <v>62</v>
      </c>
      <c r="K3499" s="158" t="s">
        <v>63</v>
      </c>
      <c r="L3499" s="190">
        <v>44648</v>
      </c>
      <c r="M3499" s="190">
        <v>44648</v>
      </c>
      <c r="N3499" s="127">
        <v>44648</v>
      </c>
      <c r="O3499" s="127">
        <v>44651</v>
      </c>
      <c r="P3499" s="124" t="s">
        <v>7767</v>
      </c>
      <c r="Q3499" s="124"/>
      <c r="R3499" s="155" t="s">
        <v>7768</v>
      </c>
      <c r="S3499" s="155"/>
      <c r="T3499" s="159" t="s">
        <v>75</v>
      </c>
      <c r="U3499" s="155"/>
      <c r="V3499" s="160"/>
    </row>
    <row r="3500" spans="1:22" s="175" customFormat="1" ht="66" hidden="1" customHeight="1" x14ac:dyDescent="0.25">
      <c r="A3500" s="89" t="s">
        <v>2255</v>
      </c>
      <c r="B3500" s="90" t="s">
        <v>2256</v>
      </c>
      <c r="C3500" s="155" t="s">
        <v>7641</v>
      </c>
      <c r="D3500" s="155" t="s">
        <v>7641</v>
      </c>
      <c r="E3500" s="157" t="s">
        <v>7642</v>
      </c>
      <c r="F3500" s="90" t="s">
        <v>51</v>
      </c>
      <c r="G3500" s="93" t="s">
        <v>52</v>
      </c>
      <c r="H3500" s="155"/>
      <c r="I3500" s="158">
        <v>1</v>
      </c>
      <c r="J3500" s="90" t="s">
        <v>72</v>
      </c>
      <c r="K3500" s="93" t="s">
        <v>55</v>
      </c>
      <c r="L3500" s="190">
        <v>44655</v>
      </c>
      <c r="M3500" s="190">
        <v>44655</v>
      </c>
      <c r="N3500" s="127">
        <v>44655</v>
      </c>
      <c r="O3500" s="127">
        <v>44656</v>
      </c>
      <c r="P3500" s="124" t="s">
        <v>7769</v>
      </c>
      <c r="Q3500" s="124"/>
      <c r="R3500" s="155" t="s">
        <v>5641</v>
      </c>
      <c r="S3500" s="155"/>
      <c r="T3500" s="159" t="s">
        <v>75</v>
      </c>
      <c r="U3500" s="155"/>
      <c r="V3500" s="160"/>
    </row>
    <row r="3501" spans="1:22" s="175" customFormat="1" ht="66" hidden="1" customHeight="1" x14ac:dyDescent="0.25">
      <c r="A3501" s="113" t="s">
        <v>3454</v>
      </c>
      <c r="B3501" s="90" t="s">
        <v>10051</v>
      </c>
      <c r="C3501" s="155" t="s">
        <v>7770</v>
      </c>
      <c r="D3501" s="155" t="s">
        <v>7770</v>
      </c>
      <c r="E3501" s="157" t="s">
        <v>7771</v>
      </c>
      <c r="F3501" s="155" t="s">
        <v>7772</v>
      </c>
      <c r="G3501" s="93" t="s">
        <v>52</v>
      </c>
      <c r="H3501" s="155"/>
      <c r="I3501" s="158">
        <v>1</v>
      </c>
      <c r="J3501" s="90" t="s">
        <v>54</v>
      </c>
      <c r="K3501" s="93" t="s">
        <v>55</v>
      </c>
      <c r="L3501" s="190">
        <v>44688</v>
      </c>
      <c r="M3501" s="190">
        <v>44690</v>
      </c>
      <c r="N3501" s="127">
        <v>44688</v>
      </c>
      <c r="O3501" s="127">
        <v>44691</v>
      </c>
      <c r="P3501" s="124" t="s">
        <v>7773</v>
      </c>
      <c r="Q3501" s="124"/>
      <c r="R3501" s="155" t="s">
        <v>7774</v>
      </c>
      <c r="S3501" s="155"/>
      <c r="T3501" s="159" t="s">
        <v>75</v>
      </c>
      <c r="U3501" s="155"/>
      <c r="V3501" s="160"/>
    </row>
    <row r="3502" spans="1:22" s="175" customFormat="1" ht="66" hidden="1" customHeight="1" x14ac:dyDescent="0.25">
      <c r="A3502" s="113" t="s">
        <v>10024</v>
      </c>
      <c r="B3502" s="90" t="s">
        <v>3557</v>
      </c>
      <c r="C3502" s="155" t="s">
        <v>7775</v>
      </c>
      <c r="D3502" s="155" t="s">
        <v>7775</v>
      </c>
      <c r="E3502" s="157" t="s">
        <v>7776</v>
      </c>
      <c r="F3502" s="90" t="s">
        <v>7777</v>
      </c>
      <c r="G3502" s="93" t="s">
        <v>52</v>
      </c>
      <c r="H3502" s="155"/>
      <c r="I3502" s="158">
        <v>1</v>
      </c>
      <c r="J3502" s="90" t="s">
        <v>54</v>
      </c>
      <c r="K3502" s="93" t="s">
        <v>55</v>
      </c>
      <c r="L3502" s="190">
        <v>44663</v>
      </c>
      <c r="M3502" s="190">
        <v>44671</v>
      </c>
      <c r="N3502" s="127">
        <v>44666</v>
      </c>
      <c r="O3502" s="127">
        <v>44667</v>
      </c>
      <c r="P3502" s="124" t="s">
        <v>7778</v>
      </c>
      <c r="Q3502" s="124"/>
      <c r="R3502" s="155" t="s">
        <v>7779</v>
      </c>
      <c r="S3502" s="155"/>
      <c r="T3502" s="159" t="s">
        <v>66</v>
      </c>
      <c r="U3502" s="155"/>
      <c r="V3502" s="160"/>
    </row>
    <row r="3503" spans="1:22" s="175" customFormat="1" ht="66" hidden="1" customHeight="1" x14ac:dyDescent="0.25">
      <c r="A3503" s="113" t="s">
        <v>7780</v>
      </c>
      <c r="B3503" s="90" t="s">
        <v>4321</v>
      </c>
      <c r="C3503" s="155" t="s">
        <v>7781</v>
      </c>
      <c r="D3503" s="155" t="s">
        <v>7782</v>
      </c>
      <c r="E3503" s="157" t="s">
        <v>397</v>
      </c>
      <c r="F3503" s="90" t="s">
        <v>4075</v>
      </c>
      <c r="G3503" s="93" t="s">
        <v>52</v>
      </c>
      <c r="H3503" s="155"/>
      <c r="I3503" s="158">
        <v>1</v>
      </c>
      <c r="J3503" s="90" t="s">
        <v>72</v>
      </c>
      <c r="K3503" s="93" t="s">
        <v>55</v>
      </c>
      <c r="L3503" s="190">
        <v>44669</v>
      </c>
      <c r="M3503" s="190">
        <v>44669</v>
      </c>
      <c r="N3503" s="127">
        <v>44670</v>
      </c>
      <c r="O3503" s="127">
        <v>44671</v>
      </c>
      <c r="P3503" s="124" t="s">
        <v>7783</v>
      </c>
      <c r="Q3503" s="124"/>
      <c r="R3503" s="155" t="s">
        <v>7784</v>
      </c>
      <c r="S3503" s="155"/>
      <c r="T3503" s="159" t="s">
        <v>66</v>
      </c>
      <c r="U3503" s="155"/>
      <c r="V3503" s="160"/>
    </row>
    <row r="3504" spans="1:22" s="175" customFormat="1" ht="66" hidden="1" customHeight="1" x14ac:dyDescent="0.25">
      <c r="A3504" s="113" t="s">
        <v>7780</v>
      </c>
      <c r="B3504" s="90" t="s">
        <v>4321</v>
      </c>
      <c r="C3504" s="155" t="s">
        <v>7781</v>
      </c>
      <c r="D3504" s="155" t="s">
        <v>7785</v>
      </c>
      <c r="E3504" s="157" t="s">
        <v>397</v>
      </c>
      <c r="F3504" s="90" t="s">
        <v>4308</v>
      </c>
      <c r="G3504" s="93" t="s">
        <v>52</v>
      </c>
      <c r="H3504" s="155"/>
      <c r="I3504" s="158">
        <v>1</v>
      </c>
      <c r="J3504" s="90" t="s">
        <v>72</v>
      </c>
      <c r="K3504" s="93" t="s">
        <v>55</v>
      </c>
      <c r="L3504" s="190">
        <v>44669</v>
      </c>
      <c r="M3504" s="190">
        <v>44669</v>
      </c>
      <c r="N3504" s="127">
        <v>44676</v>
      </c>
      <c r="O3504" s="127">
        <v>44679</v>
      </c>
      <c r="P3504" s="124" t="s">
        <v>7786</v>
      </c>
      <c r="Q3504" s="124" t="s">
        <v>7787</v>
      </c>
      <c r="R3504" s="155" t="s">
        <v>7788</v>
      </c>
      <c r="S3504" s="155"/>
      <c r="T3504" s="159" t="s">
        <v>66</v>
      </c>
      <c r="U3504" s="155"/>
      <c r="V3504" s="160"/>
    </row>
    <row r="3505" spans="1:22" s="175" customFormat="1" ht="66" hidden="1" customHeight="1" x14ac:dyDescent="0.25">
      <c r="A3505" s="113" t="s">
        <v>7780</v>
      </c>
      <c r="B3505" s="90" t="s">
        <v>4321</v>
      </c>
      <c r="C3505" s="155" t="s">
        <v>7781</v>
      </c>
      <c r="D3505" s="155" t="s">
        <v>7789</v>
      </c>
      <c r="E3505" s="157" t="s">
        <v>397</v>
      </c>
      <c r="F3505" s="90" t="s">
        <v>79</v>
      </c>
      <c r="G3505" s="93" t="s">
        <v>52</v>
      </c>
      <c r="H3505" s="155"/>
      <c r="I3505" s="158">
        <v>1</v>
      </c>
      <c r="J3505" s="90" t="s">
        <v>72</v>
      </c>
      <c r="K3505" s="93" t="s">
        <v>55</v>
      </c>
      <c r="L3505" s="190">
        <v>44669</v>
      </c>
      <c r="M3505" s="190">
        <v>44669</v>
      </c>
      <c r="N3505" s="127">
        <v>44676</v>
      </c>
      <c r="O3505" s="127">
        <v>44679</v>
      </c>
      <c r="P3505" s="124" t="s">
        <v>6681</v>
      </c>
      <c r="Q3505" s="124" t="s">
        <v>7787</v>
      </c>
      <c r="R3505" s="155" t="s">
        <v>7788</v>
      </c>
      <c r="S3505" s="155"/>
      <c r="T3505" s="159" t="s">
        <v>66</v>
      </c>
      <c r="U3505" s="155"/>
      <c r="V3505" s="160"/>
    </row>
    <row r="3506" spans="1:22" s="175" customFormat="1" ht="66" hidden="1" customHeight="1" x14ac:dyDescent="0.25">
      <c r="A3506" s="113" t="s">
        <v>7780</v>
      </c>
      <c r="B3506" s="90" t="s">
        <v>4321</v>
      </c>
      <c r="C3506" s="155" t="s">
        <v>7781</v>
      </c>
      <c r="D3506" s="155" t="s">
        <v>7790</v>
      </c>
      <c r="E3506" s="157" t="s">
        <v>397</v>
      </c>
      <c r="F3506" s="90" t="s">
        <v>1290</v>
      </c>
      <c r="G3506" s="93" t="s">
        <v>52</v>
      </c>
      <c r="H3506" s="155"/>
      <c r="I3506" s="158">
        <v>1</v>
      </c>
      <c r="J3506" s="90" t="s">
        <v>72</v>
      </c>
      <c r="K3506" s="93" t="s">
        <v>55</v>
      </c>
      <c r="L3506" s="190">
        <v>44669</v>
      </c>
      <c r="M3506" s="190">
        <v>44669</v>
      </c>
      <c r="N3506" s="127">
        <v>44676</v>
      </c>
      <c r="O3506" s="127">
        <v>44679</v>
      </c>
      <c r="P3506" s="124" t="s">
        <v>7791</v>
      </c>
      <c r="Q3506" s="124" t="s">
        <v>7787</v>
      </c>
      <c r="R3506" s="155" t="s">
        <v>7788</v>
      </c>
      <c r="S3506" s="155"/>
      <c r="T3506" s="159" t="s">
        <v>66</v>
      </c>
      <c r="U3506" s="155"/>
      <c r="V3506" s="160"/>
    </row>
    <row r="3507" spans="1:22" s="175" customFormat="1" ht="66" hidden="1" customHeight="1" x14ac:dyDescent="0.25">
      <c r="A3507" s="113" t="s">
        <v>2922</v>
      </c>
      <c r="B3507" s="90" t="s">
        <v>2923</v>
      </c>
      <c r="C3507" s="90" t="s">
        <v>5166</v>
      </c>
      <c r="D3507" s="90" t="s">
        <v>5199</v>
      </c>
      <c r="E3507" s="92" t="s">
        <v>4834</v>
      </c>
      <c r="F3507" s="155" t="s">
        <v>337</v>
      </c>
      <c r="G3507" s="93" t="s">
        <v>52</v>
      </c>
      <c r="H3507" s="155"/>
      <c r="I3507" s="158">
        <v>1</v>
      </c>
      <c r="J3507" s="90" t="s">
        <v>62</v>
      </c>
      <c r="K3507" s="93" t="s">
        <v>63</v>
      </c>
      <c r="L3507" s="190">
        <v>44659</v>
      </c>
      <c r="M3507" s="190">
        <v>44659</v>
      </c>
      <c r="N3507" s="127">
        <v>44659</v>
      </c>
      <c r="O3507" s="127">
        <v>44663</v>
      </c>
      <c r="P3507" s="124" t="s">
        <v>7792</v>
      </c>
      <c r="Q3507" s="124"/>
      <c r="R3507" s="155" t="s">
        <v>381</v>
      </c>
      <c r="S3507" s="155"/>
      <c r="T3507" s="159" t="s">
        <v>75</v>
      </c>
      <c r="U3507" s="155"/>
      <c r="V3507" s="160"/>
    </row>
    <row r="3508" spans="1:22" s="175" customFormat="1" ht="66" hidden="1" customHeight="1" x14ac:dyDescent="0.25">
      <c r="A3508" s="113" t="s">
        <v>662</v>
      </c>
      <c r="B3508" s="90" t="s">
        <v>663</v>
      </c>
      <c r="C3508" s="90" t="s">
        <v>7793</v>
      </c>
      <c r="D3508" s="90" t="s">
        <v>7793</v>
      </c>
      <c r="E3508" s="92" t="s">
        <v>7794</v>
      </c>
      <c r="F3508" s="155" t="s">
        <v>7795</v>
      </c>
      <c r="G3508" s="93" t="s">
        <v>52</v>
      </c>
      <c r="H3508" s="155"/>
      <c r="I3508" s="158">
        <v>1</v>
      </c>
      <c r="J3508" s="90" t="s">
        <v>54</v>
      </c>
      <c r="K3508" s="93" t="s">
        <v>55</v>
      </c>
      <c r="L3508" s="190">
        <v>44688</v>
      </c>
      <c r="M3508" s="190">
        <v>44688</v>
      </c>
      <c r="N3508" s="127">
        <v>44688</v>
      </c>
      <c r="O3508" s="127">
        <v>44690</v>
      </c>
      <c r="P3508" s="124" t="s">
        <v>7796</v>
      </c>
      <c r="Q3508" s="124"/>
      <c r="R3508" s="155" t="s">
        <v>7797</v>
      </c>
      <c r="S3508" s="155"/>
      <c r="T3508" s="159" t="s">
        <v>66</v>
      </c>
      <c r="U3508" s="155"/>
      <c r="V3508" s="160"/>
    </row>
    <row r="3509" spans="1:22" s="175" customFormat="1" ht="66" hidden="1" customHeight="1" x14ac:dyDescent="0.25">
      <c r="A3509" s="89" t="s">
        <v>3140</v>
      </c>
      <c r="B3509" s="90" t="s">
        <v>3141</v>
      </c>
      <c r="C3509" s="90" t="s">
        <v>7798</v>
      </c>
      <c r="D3509" s="90" t="s">
        <v>7798</v>
      </c>
      <c r="E3509" s="92" t="s">
        <v>7799</v>
      </c>
      <c r="F3509" s="155" t="s">
        <v>3479</v>
      </c>
      <c r="G3509" s="93" t="s">
        <v>52</v>
      </c>
      <c r="H3509" s="155"/>
      <c r="I3509" s="158">
        <v>1</v>
      </c>
      <c r="J3509" s="90" t="s">
        <v>54</v>
      </c>
      <c r="K3509" s="93" t="s">
        <v>55</v>
      </c>
      <c r="L3509" s="190">
        <v>44695</v>
      </c>
      <c r="M3509" s="190">
        <v>44697</v>
      </c>
      <c r="N3509" s="127">
        <v>44696</v>
      </c>
      <c r="O3509" s="127">
        <v>44700</v>
      </c>
      <c r="P3509" s="124" t="s">
        <v>7800</v>
      </c>
      <c r="Q3509" s="124"/>
      <c r="R3509" s="155" t="s">
        <v>7801</v>
      </c>
      <c r="S3509" s="155"/>
      <c r="T3509" s="159" t="s">
        <v>75</v>
      </c>
      <c r="U3509" s="155"/>
      <c r="V3509" s="160"/>
    </row>
    <row r="3510" spans="1:22" s="175" customFormat="1" ht="66" hidden="1" customHeight="1" x14ac:dyDescent="0.25">
      <c r="A3510" s="89" t="s">
        <v>1361</v>
      </c>
      <c r="B3510" s="155" t="s">
        <v>681</v>
      </c>
      <c r="C3510" s="90" t="s">
        <v>7596</v>
      </c>
      <c r="D3510" s="90" t="s">
        <v>7596</v>
      </c>
      <c r="E3510" s="92" t="s">
        <v>7597</v>
      </c>
      <c r="F3510" s="155" t="s">
        <v>7802</v>
      </c>
      <c r="G3510" s="93" t="s">
        <v>52</v>
      </c>
      <c r="H3510" s="155"/>
      <c r="I3510" s="158">
        <v>1</v>
      </c>
      <c r="J3510" s="90" t="s">
        <v>62</v>
      </c>
      <c r="K3510" s="93" t="s">
        <v>55</v>
      </c>
      <c r="L3510" s="190">
        <v>44663</v>
      </c>
      <c r="M3510" s="190">
        <v>44663</v>
      </c>
      <c r="N3510" s="127">
        <v>44663</v>
      </c>
      <c r="O3510" s="127">
        <v>44669</v>
      </c>
      <c r="P3510" s="124" t="s">
        <v>7803</v>
      </c>
      <c r="Q3510" s="124"/>
      <c r="R3510" s="155" t="s">
        <v>1469</v>
      </c>
      <c r="S3510" s="155"/>
      <c r="T3510" s="159" t="s">
        <v>75</v>
      </c>
      <c r="U3510" s="155"/>
      <c r="V3510" s="160"/>
    </row>
    <row r="3511" spans="1:22" s="175" customFormat="1" ht="66" hidden="1" customHeight="1" x14ac:dyDescent="0.25">
      <c r="A3511" s="89" t="s">
        <v>10005</v>
      </c>
      <c r="B3511" s="90" t="s">
        <v>10006</v>
      </c>
      <c r="C3511" s="90" t="s">
        <v>6980</v>
      </c>
      <c r="D3511" s="90" t="s">
        <v>6980</v>
      </c>
      <c r="E3511" s="92" t="s">
        <v>4834</v>
      </c>
      <c r="F3511" s="155" t="s">
        <v>2080</v>
      </c>
      <c r="G3511" s="93" t="s">
        <v>52</v>
      </c>
      <c r="H3511" s="155"/>
      <c r="I3511" s="158">
        <v>1</v>
      </c>
      <c r="J3511" s="90" t="s">
        <v>62</v>
      </c>
      <c r="K3511" s="93" t="s">
        <v>63</v>
      </c>
      <c r="L3511" s="190">
        <v>44650</v>
      </c>
      <c r="M3511" s="190">
        <v>44650</v>
      </c>
      <c r="N3511" s="127">
        <v>44650</v>
      </c>
      <c r="O3511" s="127">
        <v>44669</v>
      </c>
      <c r="P3511" s="124" t="s">
        <v>7804</v>
      </c>
      <c r="Q3511" s="124"/>
      <c r="R3511" s="155" t="s">
        <v>2163</v>
      </c>
      <c r="S3511" s="155"/>
      <c r="T3511" s="159" t="s">
        <v>75</v>
      </c>
      <c r="U3511" s="155"/>
      <c r="V3511" s="160"/>
    </row>
    <row r="3512" spans="1:22" s="175" customFormat="1" ht="66" hidden="1" customHeight="1" x14ac:dyDescent="0.25">
      <c r="A3512" s="89" t="s">
        <v>10005</v>
      </c>
      <c r="B3512" s="90" t="s">
        <v>10006</v>
      </c>
      <c r="C3512" s="90" t="s">
        <v>6980</v>
      </c>
      <c r="D3512" s="90" t="s">
        <v>7063</v>
      </c>
      <c r="E3512" s="92" t="s">
        <v>4834</v>
      </c>
      <c r="F3512" s="155" t="s">
        <v>2050</v>
      </c>
      <c r="G3512" s="93" t="s">
        <v>52</v>
      </c>
      <c r="H3512" s="155"/>
      <c r="I3512" s="158">
        <v>1</v>
      </c>
      <c r="J3512" s="90" t="s">
        <v>62</v>
      </c>
      <c r="K3512" s="93" t="s">
        <v>63</v>
      </c>
      <c r="L3512" s="190">
        <v>44653</v>
      </c>
      <c r="M3512" s="190">
        <v>44653</v>
      </c>
      <c r="N3512" s="127">
        <v>44653</v>
      </c>
      <c r="O3512" s="127">
        <v>44669</v>
      </c>
      <c r="P3512" s="124" t="s">
        <v>7805</v>
      </c>
      <c r="Q3512" s="124"/>
      <c r="R3512" s="155" t="s">
        <v>7806</v>
      </c>
      <c r="S3512" s="155"/>
      <c r="T3512" s="159" t="s">
        <v>75</v>
      </c>
      <c r="U3512" s="155"/>
      <c r="V3512" s="160"/>
    </row>
    <row r="3513" spans="1:22" s="175" customFormat="1" ht="66" hidden="1" customHeight="1" x14ac:dyDescent="0.25">
      <c r="A3513" s="113" t="s">
        <v>376</v>
      </c>
      <c r="B3513" s="90" t="s">
        <v>427</v>
      </c>
      <c r="C3513" s="90" t="s">
        <v>7807</v>
      </c>
      <c r="D3513" s="90" t="s">
        <v>7807</v>
      </c>
      <c r="E3513" s="92" t="s">
        <v>397</v>
      </c>
      <c r="F3513" s="155" t="s">
        <v>320</v>
      </c>
      <c r="G3513" s="93" t="s">
        <v>52</v>
      </c>
      <c r="H3513" s="155"/>
      <c r="I3513" s="158">
        <v>1</v>
      </c>
      <c r="J3513" s="90" t="s">
        <v>72</v>
      </c>
      <c r="K3513" s="93" t="s">
        <v>55</v>
      </c>
      <c r="L3513" s="190">
        <v>44699</v>
      </c>
      <c r="M3513" s="190">
        <v>44699</v>
      </c>
      <c r="N3513" s="127">
        <v>44677</v>
      </c>
      <c r="O3513" s="127">
        <v>44678</v>
      </c>
      <c r="P3513" s="124" t="s">
        <v>7808</v>
      </c>
      <c r="Q3513" s="124"/>
      <c r="R3513" s="155" t="s">
        <v>7809</v>
      </c>
      <c r="S3513" s="155"/>
      <c r="T3513" s="159" t="s">
        <v>75</v>
      </c>
      <c r="U3513" s="155"/>
      <c r="V3513" s="160"/>
    </row>
    <row r="3514" spans="1:22" s="175" customFormat="1" ht="66" hidden="1" customHeight="1" x14ac:dyDescent="0.25">
      <c r="A3514" s="89" t="s">
        <v>10005</v>
      </c>
      <c r="B3514" s="90" t="s">
        <v>10006</v>
      </c>
      <c r="C3514" s="90" t="s">
        <v>7810</v>
      </c>
      <c r="D3514" s="90" t="s">
        <v>7810</v>
      </c>
      <c r="E3514" s="92" t="s">
        <v>7811</v>
      </c>
      <c r="F3514" s="155" t="s">
        <v>2080</v>
      </c>
      <c r="G3514" s="93" t="s">
        <v>52</v>
      </c>
      <c r="H3514" s="155"/>
      <c r="I3514" s="158">
        <v>1</v>
      </c>
      <c r="J3514" s="90" t="s">
        <v>54</v>
      </c>
      <c r="K3514" s="93" t="s">
        <v>55</v>
      </c>
      <c r="L3514" s="190">
        <v>44686</v>
      </c>
      <c r="M3514" s="190">
        <v>44696</v>
      </c>
      <c r="N3514" s="127">
        <v>44694</v>
      </c>
      <c r="O3514" s="127">
        <v>44694</v>
      </c>
      <c r="P3514" s="124" t="s">
        <v>7812</v>
      </c>
      <c r="Q3514" s="124"/>
      <c r="R3514" s="155" t="s">
        <v>7813</v>
      </c>
      <c r="S3514" s="155"/>
      <c r="T3514" s="159" t="s">
        <v>75</v>
      </c>
      <c r="U3514" s="155"/>
      <c r="V3514" s="160"/>
    </row>
    <row r="3515" spans="1:22" s="175" customFormat="1" ht="66.75" hidden="1" customHeight="1" x14ac:dyDescent="0.25">
      <c r="A3515" s="113" t="s">
        <v>7814</v>
      </c>
      <c r="B3515" s="90" t="s">
        <v>7815</v>
      </c>
      <c r="C3515" s="90" t="s">
        <v>7816</v>
      </c>
      <c r="D3515" s="90" t="s">
        <v>7817</v>
      </c>
      <c r="E3515" s="92" t="s">
        <v>7818</v>
      </c>
      <c r="F3515" s="155" t="s">
        <v>1221</v>
      </c>
      <c r="G3515" s="93" t="s">
        <v>703</v>
      </c>
      <c r="H3515" s="155"/>
      <c r="I3515" s="158">
        <v>1</v>
      </c>
      <c r="J3515" s="90" t="s">
        <v>1221</v>
      </c>
      <c r="K3515" s="93" t="s">
        <v>55</v>
      </c>
      <c r="L3515" s="190">
        <v>44669</v>
      </c>
      <c r="M3515" s="190">
        <v>44681</v>
      </c>
      <c r="N3515" s="127">
        <v>44681</v>
      </c>
      <c r="O3515" s="127">
        <v>44869</v>
      </c>
      <c r="P3515" s="124" t="s">
        <v>7819</v>
      </c>
      <c r="Q3515" s="124"/>
      <c r="R3515" s="155" t="s">
        <v>7820</v>
      </c>
      <c r="S3515" s="155"/>
      <c r="T3515" s="159" t="s">
        <v>66</v>
      </c>
      <c r="U3515" s="155"/>
      <c r="V3515" s="160"/>
    </row>
    <row r="3516" spans="1:22" s="175" customFormat="1" ht="66.75" hidden="1" customHeight="1" x14ac:dyDescent="0.25">
      <c r="A3516" s="113" t="s">
        <v>7814</v>
      </c>
      <c r="B3516" s="90" t="s">
        <v>7815</v>
      </c>
      <c r="C3516" s="90" t="s">
        <v>7816</v>
      </c>
      <c r="D3516" s="90" t="s">
        <v>7821</v>
      </c>
      <c r="E3516" s="92" t="s">
        <v>7818</v>
      </c>
      <c r="F3516" s="155" t="s">
        <v>1221</v>
      </c>
      <c r="G3516" s="93" t="s">
        <v>703</v>
      </c>
      <c r="H3516" s="155"/>
      <c r="I3516" s="158">
        <v>1</v>
      </c>
      <c r="J3516" s="90" t="s">
        <v>1221</v>
      </c>
      <c r="K3516" s="93" t="s">
        <v>55</v>
      </c>
      <c r="L3516" s="190">
        <v>44682</v>
      </c>
      <c r="M3516" s="190">
        <f t="shared" ref="M3516:N3526" si="53">EOMONTH(L3516,0)</f>
        <v>44712</v>
      </c>
      <c r="N3516" s="190">
        <f t="shared" si="53"/>
        <v>44712</v>
      </c>
      <c r="O3516" s="127">
        <v>44869</v>
      </c>
      <c r="P3516" s="124" t="s">
        <v>7822</v>
      </c>
      <c r="Q3516" s="124"/>
      <c r="R3516" s="155" t="s">
        <v>7820</v>
      </c>
      <c r="S3516" s="155"/>
      <c r="T3516" s="159" t="s">
        <v>66</v>
      </c>
      <c r="U3516" s="155"/>
      <c r="V3516" s="160"/>
    </row>
    <row r="3517" spans="1:22" s="175" customFormat="1" ht="66.75" hidden="1" customHeight="1" x14ac:dyDescent="0.25">
      <c r="A3517" s="113" t="s">
        <v>7814</v>
      </c>
      <c r="B3517" s="90" t="s">
        <v>7815</v>
      </c>
      <c r="C3517" s="90" t="s">
        <v>7816</v>
      </c>
      <c r="D3517" s="90" t="s">
        <v>7823</v>
      </c>
      <c r="E3517" s="92" t="s">
        <v>7818</v>
      </c>
      <c r="F3517" s="155" t="s">
        <v>1221</v>
      </c>
      <c r="G3517" s="93" t="s">
        <v>703</v>
      </c>
      <c r="H3517" s="155"/>
      <c r="I3517" s="158">
        <v>1</v>
      </c>
      <c r="J3517" s="90" t="s">
        <v>1221</v>
      </c>
      <c r="K3517" s="93" t="s">
        <v>55</v>
      </c>
      <c r="L3517" s="190">
        <v>44713</v>
      </c>
      <c r="M3517" s="190">
        <f t="shared" si="53"/>
        <v>44742</v>
      </c>
      <c r="N3517" s="127">
        <v>44742</v>
      </c>
      <c r="O3517" s="127">
        <v>44863</v>
      </c>
      <c r="P3517" s="124" t="s">
        <v>7824</v>
      </c>
      <c r="Q3517" s="124"/>
      <c r="R3517" s="155" t="s">
        <v>7820</v>
      </c>
      <c r="S3517" s="155"/>
      <c r="T3517" s="159" t="s">
        <v>66</v>
      </c>
      <c r="U3517" s="155"/>
      <c r="V3517" s="160"/>
    </row>
    <row r="3518" spans="1:22" s="175" customFormat="1" ht="66.75" hidden="1" customHeight="1" x14ac:dyDescent="0.25">
      <c r="A3518" s="113" t="s">
        <v>7814</v>
      </c>
      <c r="B3518" s="90" t="s">
        <v>7815</v>
      </c>
      <c r="C3518" s="90" t="s">
        <v>7816</v>
      </c>
      <c r="D3518" s="90" t="s">
        <v>7825</v>
      </c>
      <c r="E3518" s="92" t="s">
        <v>7818</v>
      </c>
      <c r="F3518" s="155" t="s">
        <v>1221</v>
      </c>
      <c r="G3518" s="93" t="s">
        <v>703</v>
      </c>
      <c r="H3518" s="155"/>
      <c r="I3518" s="158">
        <v>1</v>
      </c>
      <c r="J3518" s="90" t="s">
        <v>1221</v>
      </c>
      <c r="K3518" s="93" t="s">
        <v>55</v>
      </c>
      <c r="L3518" s="190">
        <v>44743</v>
      </c>
      <c r="M3518" s="190">
        <f t="shared" si="53"/>
        <v>44773</v>
      </c>
      <c r="N3518" s="190">
        <f t="shared" si="53"/>
        <v>44773</v>
      </c>
      <c r="O3518" s="127">
        <v>44863</v>
      </c>
      <c r="P3518" s="124" t="s">
        <v>7826</v>
      </c>
      <c r="Q3518" s="124"/>
      <c r="R3518" s="155" t="s">
        <v>7820</v>
      </c>
      <c r="S3518" s="155"/>
      <c r="T3518" s="159" t="s">
        <v>66</v>
      </c>
      <c r="U3518" s="155"/>
      <c r="V3518" s="160"/>
    </row>
    <row r="3519" spans="1:22" s="175" customFormat="1" ht="66.75" hidden="1" customHeight="1" x14ac:dyDescent="0.25">
      <c r="A3519" s="113" t="s">
        <v>7814</v>
      </c>
      <c r="B3519" s="90" t="s">
        <v>7815</v>
      </c>
      <c r="C3519" s="90" t="s">
        <v>7816</v>
      </c>
      <c r="D3519" s="90" t="s">
        <v>7827</v>
      </c>
      <c r="E3519" s="92" t="s">
        <v>7818</v>
      </c>
      <c r="F3519" s="155" t="s">
        <v>1221</v>
      </c>
      <c r="G3519" s="93" t="s">
        <v>703</v>
      </c>
      <c r="H3519" s="155"/>
      <c r="I3519" s="158">
        <v>1</v>
      </c>
      <c r="J3519" s="90" t="s">
        <v>1221</v>
      </c>
      <c r="K3519" s="93" t="s">
        <v>55</v>
      </c>
      <c r="L3519" s="190">
        <v>44774</v>
      </c>
      <c r="M3519" s="190">
        <f t="shared" si="53"/>
        <v>44804</v>
      </c>
      <c r="N3519" s="190">
        <f t="shared" si="53"/>
        <v>44804</v>
      </c>
      <c r="O3519" s="127">
        <v>44863</v>
      </c>
      <c r="P3519" s="124" t="s">
        <v>7828</v>
      </c>
      <c r="Q3519" s="124"/>
      <c r="R3519" s="155" t="s">
        <v>7820</v>
      </c>
      <c r="S3519" s="155"/>
      <c r="T3519" s="159" t="s">
        <v>66</v>
      </c>
      <c r="U3519" s="155"/>
      <c r="V3519" s="160"/>
    </row>
    <row r="3520" spans="1:22" s="175" customFormat="1" ht="66.75" hidden="1" customHeight="1" x14ac:dyDescent="0.25">
      <c r="A3520" s="113" t="s">
        <v>7814</v>
      </c>
      <c r="B3520" s="90" t="s">
        <v>7815</v>
      </c>
      <c r="C3520" s="90" t="s">
        <v>7816</v>
      </c>
      <c r="D3520" s="90" t="s">
        <v>7829</v>
      </c>
      <c r="E3520" s="92" t="s">
        <v>7818</v>
      </c>
      <c r="F3520" s="155" t="s">
        <v>1221</v>
      </c>
      <c r="G3520" s="93" t="s">
        <v>703</v>
      </c>
      <c r="H3520" s="155"/>
      <c r="I3520" s="158">
        <v>1</v>
      </c>
      <c r="J3520" s="90" t="s">
        <v>1221</v>
      </c>
      <c r="K3520" s="93" t="s">
        <v>55</v>
      </c>
      <c r="L3520" s="190">
        <v>44805</v>
      </c>
      <c r="M3520" s="190">
        <f t="shared" si="53"/>
        <v>44834</v>
      </c>
      <c r="N3520" s="190">
        <f t="shared" si="53"/>
        <v>44834</v>
      </c>
      <c r="O3520" s="127">
        <v>44869</v>
      </c>
      <c r="P3520" s="124" t="s">
        <v>7830</v>
      </c>
      <c r="Q3520" s="124"/>
      <c r="R3520" s="155" t="s">
        <v>7820</v>
      </c>
      <c r="S3520" s="155"/>
      <c r="T3520" s="159" t="s">
        <v>75</v>
      </c>
      <c r="U3520" s="155"/>
      <c r="V3520" s="160"/>
    </row>
    <row r="3521" spans="1:22" ht="66.75" hidden="1" customHeight="1" x14ac:dyDescent="0.25">
      <c r="A3521" s="89" t="s">
        <v>7814</v>
      </c>
      <c r="B3521" s="90" t="s">
        <v>7815</v>
      </c>
      <c r="C3521" s="90" t="s">
        <v>7816</v>
      </c>
      <c r="D3521" s="90" t="s">
        <v>7831</v>
      </c>
      <c r="E3521" s="92" t="s">
        <v>7818</v>
      </c>
      <c r="F3521" s="90" t="s">
        <v>1221</v>
      </c>
      <c r="G3521" s="93" t="s">
        <v>703</v>
      </c>
      <c r="H3521" s="90"/>
      <c r="I3521" s="93">
        <v>1</v>
      </c>
      <c r="J3521" s="90" t="s">
        <v>1221</v>
      </c>
      <c r="K3521" s="93" t="s">
        <v>55</v>
      </c>
      <c r="L3521" s="114">
        <v>44835</v>
      </c>
      <c r="M3521" s="114">
        <f t="shared" si="53"/>
        <v>44865</v>
      </c>
      <c r="N3521" s="114">
        <f t="shared" si="53"/>
        <v>44865</v>
      </c>
      <c r="O3521" s="94">
        <v>44907</v>
      </c>
      <c r="P3521" s="124" t="s">
        <v>7832</v>
      </c>
      <c r="Q3521" s="96"/>
      <c r="R3521" s="155" t="s">
        <v>7820</v>
      </c>
      <c r="S3521" s="155"/>
      <c r="T3521" s="159" t="s">
        <v>75</v>
      </c>
      <c r="U3521" s="155"/>
    </row>
    <row r="3522" spans="1:22" s="175" customFormat="1" ht="66.75" hidden="1" customHeight="1" x14ac:dyDescent="0.25">
      <c r="A3522" s="113" t="s">
        <v>7814</v>
      </c>
      <c r="B3522" s="90" t="s">
        <v>7815</v>
      </c>
      <c r="C3522" s="90" t="s">
        <v>7816</v>
      </c>
      <c r="D3522" s="90" t="s">
        <v>7833</v>
      </c>
      <c r="E3522" s="92" t="s">
        <v>7818</v>
      </c>
      <c r="F3522" s="155" t="s">
        <v>1221</v>
      </c>
      <c r="G3522" s="93" t="s">
        <v>703</v>
      </c>
      <c r="H3522" s="155"/>
      <c r="I3522" s="158">
        <v>1</v>
      </c>
      <c r="J3522" s="90" t="s">
        <v>1221</v>
      </c>
      <c r="K3522" s="93" t="s">
        <v>55</v>
      </c>
      <c r="L3522" s="190">
        <v>44866</v>
      </c>
      <c r="M3522" s="190">
        <f t="shared" si="53"/>
        <v>44895</v>
      </c>
      <c r="N3522" s="190">
        <f t="shared" si="53"/>
        <v>44895</v>
      </c>
      <c r="O3522" s="94">
        <v>44907</v>
      </c>
      <c r="P3522" s="124" t="s">
        <v>7834</v>
      </c>
      <c r="Q3522" s="124"/>
      <c r="R3522" s="155" t="s">
        <v>7820</v>
      </c>
      <c r="S3522" s="155"/>
      <c r="T3522" s="159" t="s">
        <v>75</v>
      </c>
      <c r="U3522" s="155"/>
      <c r="V3522" s="160"/>
    </row>
    <row r="3523" spans="1:22" s="175" customFormat="1" ht="66.75" hidden="1" customHeight="1" x14ac:dyDescent="0.25">
      <c r="A3523" s="113" t="s">
        <v>7814</v>
      </c>
      <c r="B3523" s="90" t="s">
        <v>7815</v>
      </c>
      <c r="C3523" s="90" t="s">
        <v>7816</v>
      </c>
      <c r="D3523" s="90" t="s">
        <v>7835</v>
      </c>
      <c r="E3523" s="92" t="s">
        <v>7818</v>
      </c>
      <c r="F3523" s="155" t="s">
        <v>1221</v>
      </c>
      <c r="G3523" s="93" t="s">
        <v>703</v>
      </c>
      <c r="H3523" s="155"/>
      <c r="I3523" s="158">
        <v>1</v>
      </c>
      <c r="J3523" s="90" t="s">
        <v>1221</v>
      </c>
      <c r="K3523" s="93" t="s">
        <v>55</v>
      </c>
      <c r="L3523" s="190">
        <v>44896</v>
      </c>
      <c r="M3523" s="190">
        <f t="shared" si="53"/>
        <v>44926</v>
      </c>
      <c r="N3523" s="127"/>
      <c r="O3523" s="127"/>
      <c r="P3523" s="124"/>
      <c r="Q3523" s="124"/>
      <c r="R3523" s="155"/>
      <c r="S3523" s="155"/>
      <c r="T3523" s="159"/>
      <c r="U3523" s="155" t="s">
        <v>7836</v>
      </c>
      <c r="V3523" s="160"/>
    </row>
    <row r="3524" spans="1:22" s="175" customFormat="1" ht="66.75" hidden="1" customHeight="1" x14ac:dyDescent="0.25">
      <c r="A3524" s="113" t="s">
        <v>7814</v>
      </c>
      <c r="B3524" s="90" t="s">
        <v>7815</v>
      </c>
      <c r="C3524" s="90" t="s">
        <v>7816</v>
      </c>
      <c r="D3524" s="90" t="s">
        <v>7837</v>
      </c>
      <c r="E3524" s="92" t="s">
        <v>7818</v>
      </c>
      <c r="F3524" s="155" t="s">
        <v>1221</v>
      </c>
      <c r="G3524" s="93" t="s">
        <v>703</v>
      </c>
      <c r="H3524" s="155"/>
      <c r="I3524" s="158">
        <v>1</v>
      </c>
      <c r="J3524" s="90" t="s">
        <v>1221</v>
      </c>
      <c r="K3524" s="93" t="s">
        <v>55</v>
      </c>
      <c r="L3524" s="190">
        <v>44927</v>
      </c>
      <c r="M3524" s="190">
        <f t="shared" si="53"/>
        <v>44957</v>
      </c>
      <c r="N3524" s="127"/>
      <c r="O3524" s="127"/>
      <c r="P3524" s="124"/>
      <c r="Q3524" s="124"/>
      <c r="R3524" s="155"/>
      <c r="S3524" s="155"/>
      <c r="T3524" s="159"/>
      <c r="U3524" s="90" t="s">
        <v>10002</v>
      </c>
      <c r="V3524" s="160"/>
    </row>
    <row r="3525" spans="1:22" s="175" customFormat="1" ht="66.75" hidden="1" customHeight="1" x14ac:dyDescent="0.25">
      <c r="A3525" s="113" t="s">
        <v>7814</v>
      </c>
      <c r="B3525" s="90" t="s">
        <v>7815</v>
      </c>
      <c r="C3525" s="90" t="s">
        <v>7816</v>
      </c>
      <c r="D3525" s="90" t="s">
        <v>7838</v>
      </c>
      <c r="E3525" s="92" t="s">
        <v>7818</v>
      </c>
      <c r="F3525" s="155" t="s">
        <v>1221</v>
      </c>
      <c r="G3525" s="93" t="s">
        <v>703</v>
      </c>
      <c r="H3525" s="155"/>
      <c r="I3525" s="158">
        <v>1</v>
      </c>
      <c r="J3525" s="90" t="s">
        <v>1221</v>
      </c>
      <c r="K3525" s="93" t="s">
        <v>55</v>
      </c>
      <c r="L3525" s="190">
        <v>44958</v>
      </c>
      <c r="M3525" s="190">
        <f t="shared" si="53"/>
        <v>44985</v>
      </c>
      <c r="N3525" s="127"/>
      <c r="O3525" s="127"/>
      <c r="P3525" s="124"/>
      <c r="Q3525" s="124"/>
      <c r="R3525" s="155"/>
      <c r="S3525" s="155"/>
      <c r="T3525" s="159"/>
      <c r="U3525" s="155"/>
      <c r="V3525" s="160"/>
    </row>
    <row r="3526" spans="1:22" s="175" customFormat="1" ht="66.75" hidden="1" customHeight="1" x14ac:dyDescent="0.25">
      <c r="A3526" s="113" t="s">
        <v>7814</v>
      </c>
      <c r="B3526" s="90" t="s">
        <v>7815</v>
      </c>
      <c r="C3526" s="90" t="s">
        <v>7816</v>
      </c>
      <c r="D3526" s="90" t="s">
        <v>7839</v>
      </c>
      <c r="E3526" s="92" t="s">
        <v>7818</v>
      </c>
      <c r="F3526" s="155" t="s">
        <v>1221</v>
      </c>
      <c r="G3526" s="93" t="s">
        <v>703</v>
      </c>
      <c r="H3526" s="155"/>
      <c r="I3526" s="158">
        <v>1</v>
      </c>
      <c r="J3526" s="90" t="s">
        <v>1221</v>
      </c>
      <c r="K3526" s="93" t="s">
        <v>55</v>
      </c>
      <c r="L3526" s="190">
        <v>44986</v>
      </c>
      <c r="M3526" s="190">
        <f t="shared" si="53"/>
        <v>45016</v>
      </c>
      <c r="N3526" s="127"/>
      <c r="O3526" s="127"/>
      <c r="P3526" s="124"/>
      <c r="Q3526" s="124"/>
      <c r="R3526" s="155"/>
      <c r="S3526" s="155"/>
      <c r="T3526" s="159"/>
      <c r="U3526" s="155"/>
      <c r="V3526" s="160"/>
    </row>
    <row r="3527" spans="1:22" s="175" customFormat="1" ht="66.75" hidden="1" customHeight="1" x14ac:dyDescent="0.25">
      <c r="A3527" s="113" t="s">
        <v>7814</v>
      </c>
      <c r="B3527" s="90" t="s">
        <v>7815</v>
      </c>
      <c r="C3527" s="90" t="s">
        <v>7816</v>
      </c>
      <c r="D3527" s="90" t="s">
        <v>7840</v>
      </c>
      <c r="E3527" s="92" t="s">
        <v>7818</v>
      </c>
      <c r="F3527" s="155" t="s">
        <v>1221</v>
      </c>
      <c r="G3527" s="93" t="s">
        <v>703</v>
      </c>
      <c r="H3527" s="155"/>
      <c r="I3527" s="158">
        <v>1</v>
      </c>
      <c r="J3527" s="90" t="s">
        <v>1221</v>
      </c>
      <c r="K3527" s="93" t="s">
        <v>55</v>
      </c>
      <c r="L3527" s="190">
        <v>45017</v>
      </c>
      <c r="M3527" s="190">
        <v>45033</v>
      </c>
      <c r="N3527" s="127"/>
      <c r="O3527" s="127"/>
      <c r="P3527" s="124"/>
      <c r="Q3527" s="124"/>
      <c r="R3527" s="155"/>
      <c r="S3527" s="155"/>
      <c r="T3527" s="159"/>
      <c r="U3527" s="155"/>
      <c r="V3527" s="160"/>
    </row>
    <row r="3528" spans="1:22" s="175" customFormat="1" ht="66.75" hidden="1" customHeight="1" x14ac:dyDescent="0.25">
      <c r="A3528" s="113" t="s">
        <v>7841</v>
      </c>
      <c r="B3528" s="90" t="s">
        <v>7842</v>
      </c>
      <c r="C3528" s="90" t="s">
        <v>7843</v>
      </c>
      <c r="D3528" s="90" t="s">
        <v>7843</v>
      </c>
      <c r="E3528" s="92" t="s">
        <v>7844</v>
      </c>
      <c r="F3528" s="155" t="s">
        <v>7845</v>
      </c>
      <c r="G3528" s="93" t="s">
        <v>52</v>
      </c>
      <c r="H3528" s="155"/>
      <c r="I3528" s="158">
        <v>1</v>
      </c>
      <c r="J3528" s="90" t="s">
        <v>54</v>
      </c>
      <c r="K3528" s="93" t="s">
        <v>55</v>
      </c>
      <c r="L3528" s="190">
        <v>44729</v>
      </c>
      <c r="M3528" s="190">
        <v>44729</v>
      </c>
      <c r="N3528" s="190" t="s">
        <v>4682</v>
      </c>
      <c r="O3528" s="190" t="s">
        <v>4682</v>
      </c>
      <c r="P3528" s="124" t="s">
        <v>7846</v>
      </c>
      <c r="Q3528" s="124"/>
      <c r="R3528" s="155"/>
      <c r="S3528" s="155"/>
      <c r="T3528" s="159"/>
      <c r="U3528" s="155"/>
      <c r="V3528" s="160"/>
    </row>
    <row r="3529" spans="1:22" s="175" customFormat="1" ht="66" hidden="1" customHeight="1" x14ac:dyDescent="0.25">
      <c r="A3529" s="113" t="s">
        <v>3140</v>
      </c>
      <c r="B3529" s="90" t="s">
        <v>3141</v>
      </c>
      <c r="C3529" s="90" t="s">
        <v>7847</v>
      </c>
      <c r="D3529" s="90" t="s">
        <v>7847</v>
      </c>
      <c r="E3529" s="92" t="s">
        <v>7848</v>
      </c>
      <c r="F3529" s="155" t="s">
        <v>1290</v>
      </c>
      <c r="G3529" s="93" t="s">
        <v>52</v>
      </c>
      <c r="H3529" s="155"/>
      <c r="I3529" s="158">
        <v>1</v>
      </c>
      <c r="J3529" s="90" t="s">
        <v>54</v>
      </c>
      <c r="K3529" s="93" t="s">
        <v>55</v>
      </c>
      <c r="L3529" s="190">
        <v>44774</v>
      </c>
      <c r="M3529" s="190">
        <v>44788</v>
      </c>
      <c r="N3529" s="127">
        <v>44787</v>
      </c>
      <c r="O3529" s="127">
        <v>44796</v>
      </c>
      <c r="P3529" s="124" t="s">
        <v>7849</v>
      </c>
      <c r="Q3529" s="124"/>
      <c r="R3529" s="155" t="s">
        <v>7850</v>
      </c>
      <c r="S3529" s="155"/>
      <c r="T3529" s="159" t="s">
        <v>75</v>
      </c>
      <c r="U3529" s="155"/>
      <c r="V3529" s="160"/>
    </row>
    <row r="3530" spans="1:22" s="175" customFormat="1" ht="66" hidden="1" customHeight="1" x14ac:dyDescent="0.25">
      <c r="A3530" s="113" t="s">
        <v>662</v>
      </c>
      <c r="B3530" s="90" t="s">
        <v>663</v>
      </c>
      <c r="C3530" s="90" t="s">
        <v>7851</v>
      </c>
      <c r="D3530" s="90" t="s">
        <v>7851</v>
      </c>
      <c r="E3530" s="92" t="s">
        <v>7852</v>
      </c>
      <c r="F3530" s="155" t="s">
        <v>7853</v>
      </c>
      <c r="G3530" s="93" t="s">
        <v>52</v>
      </c>
      <c r="H3530" s="155"/>
      <c r="I3530" s="158">
        <v>1</v>
      </c>
      <c r="J3530" s="90" t="s">
        <v>54</v>
      </c>
      <c r="K3530" s="93" t="s">
        <v>55</v>
      </c>
      <c r="L3530" s="190">
        <v>44676</v>
      </c>
      <c r="M3530" s="190">
        <v>44676</v>
      </c>
      <c r="N3530" s="127">
        <v>44677</v>
      </c>
      <c r="O3530" s="127">
        <v>44679</v>
      </c>
      <c r="P3530" s="124" t="s">
        <v>7854</v>
      </c>
      <c r="Q3530" s="124"/>
      <c r="R3530" s="155" t="s">
        <v>354</v>
      </c>
      <c r="S3530" s="155"/>
      <c r="T3530" s="159" t="s">
        <v>75</v>
      </c>
      <c r="U3530" s="155"/>
      <c r="V3530" s="160"/>
    </row>
    <row r="3531" spans="1:22" s="175" customFormat="1" ht="66" hidden="1" customHeight="1" x14ac:dyDescent="0.25">
      <c r="A3531" s="113" t="s">
        <v>3454</v>
      </c>
      <c r="B3531" s="90" t="s">
        <v>10041</v>
      </c>
      <c r="C3531" s="90" t="s">
        <v>7855</v>
      </c>
      <c r="D3531" s="90" t="s">
        <v>7855</v>
      </c>
      <c r="E3531" s="92" t="s">
        <v>3224</v>
      </c>
      <c r="F3531" s="155" t="s">
        <v>5711</v>
      </c>
      <c r="G3531" s="93" t="s">
        <v>52</v>
      </c>
      <c r="H3531" s="155"/>
      <c r="I3531" s="158">
        <v>1</v>
      </c>
      <c r="J3531" s="90" t="s">
        <v>54</v>
      </c>
      <c r="K3531" s="93" t="s">
        <v>55</v>
      </c>
      <c r="L3531" s="190">
        <v>44673</v>
      </c>
      <c r="M3531" s="190">
        <v>44673</v>
      </c>
      <c r="N3531" s="127">
        <v>44673</v>
      </c>
      <c r="O3531" s="127">
        <v>44673</v>
      </c>
      <c r="P3531" s="124" t="s">
        <v>7856</v>
      </c>
      <c r="Q3531" s="124"/>
      <c r="R3531" s="155" t="s">
        <v>5095</v>
      </c>
      <c r="S3531" s="155"/>
      <c r="T3531" s="159"/>
      <c r="U3531" s="155" t="s">
        <v>7766</v>
      </c>
      <c r="V3531" s="160"/>
    </row>
    <row r="3532" spans="1:22" s="175" customFormat="1" ht="66" hidden="1" customHeight="1" x14ac:dyDescent="0.25">
      <c r="A3532" s="113" t="s">
        <v>6558</v>
      </c>
      <c r="B3532" s="90" t="s">
        <v>2283</v>
      </c>
      <c r="C3532" s="90" t="s">
        <v>7857</v>
      </c>
      <c r="D3532" s="90" t="s">
        <v>7858</v>
      </c>
      <c r="E3532" s="92" t="s">
        <v>4647</v>
      </c>
      <c r="F3532" s="155" t="s">
        <v>7245</v>
      </c>
      <c r="G3532" s="93" t="s">
        <v>75</v>
      </c>
      <c r="H3532" s="155"/>
      <c r="I3532" s="158">
        <v>1</v>
      </c>
      <c r="J3532" s="90" t="s">
        <v>72</v>
      </c>
      <c r="K3532" s="93" t="s">
        <v>55</v>
      </c>
      <c r="L3532" s="190">
        <v>44682</v>
      </c>
      <c r="M3532" s="190">
        <f t="shared" ref="M3532:M3538" si="54">EOMONTH(L3532,0)</f>
        <v>44712</v>
      </c>
      <c r="N3532" s="127">
        <v>44705</v>
      </c>
      <c r="O3532" s="127">
        <v>44712</v>
      </c>
      <c r="P3532" s="124" t="s">
        <v>7859</v>
      </c>
      <c r="Q3532" s="124" t="s">
        <v>7860</v>
      </c>
      <c r="R3532" s="155" t="s">
        <v>7861</v>
      </c>
      <c r="S3532" s="155"/>
      <c r="T3532" s="159" t="s">
        <v>75</v>
      </c>
      <c r="U3532" s="155"/>
      <c r="V3532" s="160"/>
    </row>
    <row r="3533" spans="1:22" s="175" customFormat="1" ht="66" hidden="1" customHeight="1" x14ac:dyDescent="0.25">
      <c r="A3533" s="113" t="s">
        <v>6558</v>
      </c>
      <c r="B3533" s="90" t="s">
        <v>2283</v>
      </c>
      <c r="C3533" s="90" t="s">
        <v>7857</v>
      </c>
      <c r="D3533" s="90" t="s">
        <v>7862</v>
      </c>
      <c r="E3533" s="92" t="s">
        <v>4647</v>
      </c>
      <c r="F3533" s="155" t="s">
        <v>7245</v>
      </c>
      <c r="G3533" s="93" t="s">
        <v>75</v>
      </c>
      <c r="H3533" s="155"/>
      <c r="I3533" s="158">
        <v>1</v>
      </c>
      <c r="J3533" s="90" t="s">
        <v>72</v>
      </c>
      <c r="K3533" s="93" t="s">
        <v>55</v>
      </c>
      <c r="L3533" s="190">
        <v>44835</v>
      </c>
      <c r="M3533" s="190">
        <v>44895</v>
      </c>
      <c r="N3533" s="127">
        <v>44871</v>
      </c>
      <c r="O3533" s="127">
        <v>44893</v>
      </c>
      <c r="P3533" s="124" t="s">
        <v>7863</v>
      </c>
      <c r="Q3533" s="124" t="s">
        <v>7864</v>
      </c>
      <c r="R3533" s="155" t="s">
        <v>7865</v>
      </c>
      <c r="S3533" s="155"/>
      <c r="T3533" s="159" t="s">
        <v>75</v>
      </c>
      <c r="U3533" s="155"/>
      <c r="V3533" s="160"/>
    </row>
    <row r="3534" spans="1:22" s="175" customFormat="1" ht="66" hidden="1" customHeight="1" x14ac:dyDescent="0.25">
      <c r="A3534" s="113" t="s">
        <v>6558</v>
      </c>
      <c r="B3534" s="90" t="s">
        <v>2283</v>
      </c>
      <c r="C3534" s="90" t="s">
        <v>7857</v>
      </c>
      <c r="D3534" s="90" t="s">
        <v>7866</v>
      </c>
      <c r="E3534" s="92" t="s">
        <v>4647</v>
      </c>
      <c r="F3534" s="155" t="s">
        <v>7245</v>
      </c>
      <c r="G3534" s="93" t="s">
        <v>75</v>
      </c>
      <c r="H3534" s="155"/>
      <c r="I3534" s="158">
        <v>1</v>
      </c>
      <c r="J3534" s="90" t="s">
        <v>72</v>
      </c>
      <c r="K3534" s="93" t="s">
        <v>55</v>
      </c>
      <c r="L3534" s="190">
        <v>45047</v>
      </c>
      <c r="M3534" s="190">
        <f t="shared" si="54"/>
        <v>45077</v>
      </c>
      <c r="N3534" s="127"/>
      <c r="O3534" s="127"/>
      <c r="P3534" s="124"/>
      <c r="Q3534" s="124"/>
      <c r="R3534" s="155"/>
      <c r="S3534" s="155"/>
      <c r="T3534" s="159"/>
      <c r="U3534" s="155"/>
      <c r="V3534" s="160"/>
    </row>
    <row r="3535" spans="1:22" s="175" customFormat="1" ht="66" hidden="1" customHeight="1" x14ac:dyDescent="0.25">
      <c r="A3535" s="113" t="s">
        <v>6558</v>
      </c>
      <c r="B3535" s="90" t="s">
        <v>2283</v>
      </c>
      <c r="C3535" s="90" t="s">
        <v>7857</v>
      </c>
      <c r="D3535" s="90" t="s">
        <v>7867</v>
      </c>
      <c r="E3535" s="92" t="s">
        <v>4647</v>
      </c>
      <c r="F3535" s="155" t="s">
        <v>7245</v>
      </c>
      <c r="G3535" s="93" t="s">
        <v>75</v>
      </c>
      <c r="H3535" s="155"/>
      <c r="I3535" s="158">
        <v>1</v>
      </c>
      <c r="J3535" s="90" t="s">
        <v>72</v>
      </c>
      <c r="K3535" s="93" t="s">
        <v>55</v>
      </c>
      <c r="L3535" s="190">
        <v>45231</v>
      </c>
      <c r="M3535" s="190">
        <f t="shared" si="54"/>
        <v>45260</v>
      </c>
      <c r="N3535" s="127"/>
      <c r="O3535" s="127"/>
      <c r="P3535" s="124"/>
      <c r="Q3535" s="124"/>
      <c r="R3535" s="155"/>
      <c r="S3535" s="155"/>
      <c r="T3535" s="159"/>
      <c r="U3535" s="155"/>
      <c r="V3535" s="160"/>
    </row>
    <row r="3536" spans="1:22" s="175" customFormat="1" ht="66" hidden="1" customHeight="1" x14ac:dyDescent="0.25">
      <c r="A3536" s="113" t="s">
        <v>6558</v>
      </c>
      <c r="B3536" s="90" t="s">
        <v>2283</v>
      </c>
      <c r="C3536" s="90" t="s">
        <v>7857</v>
      </c>
      <c r="D3536" s="90" t="s">
        <v>7868</v>
      </c>
      <c r="E3536" s="92" t="s">
        <v>4647</v>
      </c>
      <c r="F3536" s="155" t="s">
        <v>7245</v>
      </c>
      <c r="G3536" s="93" t="s">
        <v>75</v>
      </c>
      <c r="H3536" s="155"/>
      <c r="I3536" s="158">
        <v>1</v>
      </c>
      <c r="J3536" s="90" t="s">
        <v>72</v>
      </c>
      <c r="K3536" s="93" t="s">
        <v>55</v>
      </c>
      <c r="L3536" s="190">
        <v>45413</v>
      </c>
      <c r="M3536" s="190">
        <f t="shared" si="54"/>
        <v>45443</v>
      </c>
      <c r="N3536" s="127"/>
      <c r="O3536" s="127"/>
      <c r="P3536" s="124"/>
      <c r="Q3536" s="124"/>
      <c r="R3536" s="155"/>
      <c r="S3536" s="155"/>
      <c r="T3536" s="159"/>
      <c r="U3536" s="155"/>
      <c r="V3536" s="160"/>
    </row>
    <row r="3537" spans="1:22" s="175" customFormat="1" ht="66" hidden="1" customHeight="1" x14ac:dyDescent="0.25">
      <c r="A3537" s="113" t="s">
        <v>6558</v>
      </c>
      <c r="B3537" s="90" t="s">
        <v>2283</v>
      </c>
      <c r="C3537" s="90" t="s">
        <v>7857</v>
      </c>
      <c r="D3537" s="90" t="s">
        <v>7869</v>
      </c>
      <c r="E3537" s="92" t="s">
        <v>4647</v>
      </c>
      <c r="F3537" s="155" t="s">
        <v>7245</v>
      </c>
      <c r="G3537" s="93" t="s">
        <v>75</v>
      </c>
      <c r="H3537" s="155"/>
      <c r="I3537" s="158">
        <v>1</v>
      </c>
      <c r="J3537" s="90" t="s">
        <v>72</v>
      </c>
      <c r="K3537" s="93" t="s">
        <v>55</v>
      </c>
      <c r="L3537" s="190">
        <v>45597</v>
      </c>
      <c r="M3537" s="190">
        <f t="shared" si="54"/>
        <v>45626</v>
      </c>
      <c r="N3537" s="127"/>
      <c r="O3537" s="127"/>
      <c r="P3537" s="124"/>
      <c r="Q3537" s="124"/>
      <c r="R3537" s="155"/>
      <c r="S3537" s="155"/>
      <c r="T3537" s="159"/>
      <c r="U3537" s="155"/>
      <c r="V3537" s="160"/>
    </row>
    <row r="3538" spans="1:22" s="175" customFormat="1" ht="66" hidden="1" customHeight="1" x14ac:dyDescent="0.25">
      <c r="A3538" s="113" t="s">
        <v>3140</v>
      </c>
      <c r="B3538" s="90" t="s">
        <v>3141</v>
      </c>
      <c r="C3538" s="90" t="s">
        <v>7870</v>
      </c>
      <c r="D3538" s="90" t="s">
        <v>7870</v>
      </c>
      <c r="E3538" s="92" t="s">
        <v>7871</v>
      </c>
      <c r="F3538" s="155" t="s">
        <v>532</v>
      </c>
      <c r="G3538" s="93" t="s">
        <v>52</v>
      </c>
      <c r="H3538" s="155"/>
      <c r="I3538" s="158">
        <v>1</v>
      </c>
      <c r="J3538" s="90" t="s">
        <v>54</v>
      </c>
      <c r="K3538" s="93" t="s">
        <v>55</v>
      </c>
      <c r="L3538" s="190">
        <v>44682</v>
      </c>
      <c r="M3538" s="190">
        <f t="shared" si="54"/>
        <v>44712</v>
      </c>
      <c r="N3538" s="127">
        <v>44702</v>
      </c>
      <c r="O3538" s="127">
        <v>44704</v>
      </c>
      <c r="P3538" s="124" t="s">
        <v>7872</v>
      </c>
      <c r="Q3538" s="124"/>
      <c r="R3538" s="155" t="s">
        <v>7873</v>
      </c>
      <c r="S3538" s="155"/>
      <c r="T3538" s="159" t="s">
        <v>75</v>
      </c>
      <c r="U3538" s="155"/>
      <c r="V3538" s="160"/>
    </row>
    <row r="3539" spans="1:22" s="175" customFormat="1" ht="66" hidden="1" customHeight="1" x14ac:dyDescent="0.25">
      <c r="A3539" s="113" t="s">
        <v>376</v>
      </c>
      <c r="B3539" s="90" t="s">
        <v>427</v>
      </c>
      <c r="C3539" s="90" t="s">
        <v>7874</v>
      </c>
      <c r="D3539" s="90" t="s">
        <v>7874</v>
      </c>
      <c r="E3539" s="92" t="s">
        <v>7875</v>
      </c>
      <c r="F3539" s="155" t="s">
        <v>320</v>
      </c>
      <c r="G3539" s="93" t="s">
        <v>52</v>
      </c>
      <c r="H3539" s="155"/>
      <c r="I3539" s="158">
        <v>1</v>
      </c>
      <c r="J3539" s="90" t="s">
        <v>54</v>
      </c>
      <c r="K3539" s="93" t="s">
        <v>55</v>
      </c>
      <c r="L3539" s="190">
        <v>44680</v>
      </c>
      <c r="M3539" s="190">
        <v>44680</v>
      </c>
      <c r="N3539" s="127">
        <v>44680</v>
      </c>
      <c r="O3539" s="127">
        <v>44680</v>
      </c>
      <c r="P3539" s="124" t="s">
        <v>7876</v>
      </c>
      <c r="Q3539" s="124"/>
      <c r="R3539" s="155" t="s">
        <v>7877</v>
      </c>
      <c r="S3539" s="155"/>
      <c r="T3539" s="159" t="s">
        <v>75</v>
      </c>
      <c r="U3539" s="155"/>
      <c r="V3539" s="160"/>
    </row>
    <row r="3540" spans="1:22" s="175" customFormat="1" ht="66" hidden="1" customHeight="1" x14ac:dyDescent="0.25">
      <c r="A3540" s="113" t="s">
        <v>6558</v>
      </c>
      <c r="B3540" s="90" t="s">
        <v>2283</v>
      </c>
      <c r="C3540" s="90" t="s">
        <v>7878</v>
      </c>
      <c r="D3540" s="90" t="s">
        <v>7878</v>
      </c>
      <c r="E3540" s="92" t="s">
        <v>7879</v>
      </c>
      <c r="F3540" s="155" t="s">
        <v>7880</v>
      </c>
      <c r="G3540" s="93" t="s">
        <v>52</v>
      </c>
      <c r="H3540" s="155"/>
      <c r="I3540" s="158">
        <v>1</v>
      </c>
      <c r="J3540" s="90" t="s">
        <v>54</v>
      </c>
      <c r="K3540" s="93" t="s">
        <v>55</v>
      </c>
      <c r="L3540" s="190">
        <v>44713</v>
      </c>
      <c r="M3540" s="190">
        <v>44724</v>
      </c>
      <c r="N3540" s="127">
        <v>44724</v>
      </c>
      <c r="O3540" s="127">
        <v>44742</v>
      </c>
      <c r="P3540" s="124" t="s">
        <v>7881</v>
      </c>
      <c r="Q3540" s="124" t="s">
        <v>7882</v>
      </c>
      <c r="R3540" s="155" t="s">
        <v>81</v>
      </c>
      <c r="S3540" s="155"/>
      <c r="T3540" s="159" t="s">
        <v>75</v>
      </c>
      <c r="U3540" s="155"/>
      <c r="V3540" s="160"/>
    </row>
    <row r="3541" spans="1:22" s="175" customFormat="1" ht="66" hidden="1" customHeight="1" x14ac:dyDescent="0.25">
      <c r="A3541" s="113" t="s">
        <v>10024</v>
      </c>
      <c r="B3541" s="90" t="s">
        <v>10053</v>
      </c>
      <c r="C3541" s="90" t="s">
        <v>59</v>
      </c>
      <c r="D3541" s="90" t="s">
        <v>59</v>
      </c>
      <c r="E3541" s="92" t="s">
        <v>211</v>
      </c>
      <c r="F3541" s="155" t="s">
        <v>51</v>
      </c>
      <c r="G3541" s="93" t="s">
        <v>52</v>
      </c>
      <c r="H3541" s="155"/>
      <c r="I3541" s="158">
        <v>1</v>
      </c>
      <c r="J3541" s="90" t="s">
        <v>62</v>
      </c>
      <c r="K3541" s="93" t="s">
        <v>55</v>
      </c>
      <c r="L3541" s="190">
        <v>44677</v>
      </c>
      <c r="M3541" s="190">
        <v>44677</v>
      </c>
      <c r="N3541" s="127">
        <v>44677</v>
      </c>
      <c r="O3541" s="127">
        <v>44678</v>
      </c>
      <c r="P3541" s="124" t="s">
        <v>7885</v>
      </c>
      <c r="Q3541" s="124"/>
      <c r="R3541" s="155" t="s">
        <v>7886</v>
      </c>
      <c r="S3541" s="155"/>
      <c r="T3541" s="159" t="s">
        <v>66</v>
      </c>
      <c r="U3541" s="155"/>
      <c r="V3541" s="160"/>
    </row>
    <row r="3542" spans="1:22" s="175" customFormat="1" ht="66" hidden="1" customHeight="1" x14ac:dyDescent="0.25">
      <c r="A3542" s="113" t="s">
        <v>662</v>
      </c>
      <c r="B3542" s="90" t="s">
        <v>663</v>
      </c>
      <c r="C3542" s="90" t="s">
        <v>7887</v>
      </c>
      <c r="D3542" s="90" t="s">
        <v>7887</v>
      </c>
      <c r="E3542" s="92" t="s">
        <v>7888</v>
      </c>
      <c r="F3542" s="155" t="s">
        <v>7889</v>
      </c>
      <c r="G3542" s="93" t="s">
        <v>52</v>
      </c>
      <c r="H3542" s="155"/>
      <c r="I3542" s="158">
        <v>1</v>
      </c>
      <c r="J3542" s="90" t="s">
        <v>54</v>
      </c>
      <c r="K3542" s="93" t="s">
        <v>55</v>
      </c>
      <c r="L3542" s="190">
        <v>44709</v>
      </c>
      <c r="M3542" s="190">
        <v>44712</v>
      </c>
      <c r="N3542" s="127">
        <v>44706</v>
      </c>
      <c r="O3542" s="127">
        <v>44707</v>
      </c>
      <c r="P3542" s="124" t="s">
        <v>7890</v>
      </c>
      <c r="Q3542" s="124"/>
      <c r="R3542" s="155" t="s">
        <v>7664</v>
      </c>
      <c r="S3542" s="155"/>
      <c r="T3542" s="159" t="s">
        <v>66</v>
      </c>
      <c r="U3542" s="155"/>
      <c r="V3542" s="160"/>
    </row>
    <row r="3543" spans="1:22" s="175" customFormat="1" ht="66" hidden="1" customHeight="1" x14ac:dyDescent="0.25">
      <c r="A3543" s="113" t="s">
        <v>662</v>
      </c>
      <c r="B3543" s="90" t="s">
        <v>663</v>
      </c>
      <c r="C3543" s="90" t="s">
        <v>7891</v>
      </c>
      <c r="D3543" s="90" t="s">
        <v>7891</v>
      </c>
      <c r="E3543" s="92" t="s">
        <v>7892</v>
      </c>
      <c r="F3543" s="155" t="s">
        <v>7889</v>
      </c>
      <c r="G3543" s="93" t="s">
        <v>52</v>
      </c>
      <c r="H3543" s="155"/>
      <c r="I3543" s="158">
        <v>1</v>
      </c>
      <c r="J3543" s="90" t="s">
        <v>54</v>
      </c>
      <c r="K3543" s="93" t="s">
        <v>55</v>
      </c>
      <c r="L3543" s="190">
        <v>44709</v>
      </c>
      <c r="M3543" s="190">
        <v>44712</v>
      </c>
      <c r="N3543" s="127">
        <v>44706</v>
      </c>
      <c r="O3543" s="127">
        <v>44707</v>
      </c>
      <c r="P3543" s="124" t="s">
        <v>7893</v>
      </c>
      <c r="Q3543" s="124"/>
      <c r="R3543" s="155" t="s">
        <v>7664</v>
      </c>
      <c r="S3543" s="155"/>
      <c r="T3543" s="159" t="s">
        <v>66</v>
      </c>
      <c r="U3543" s="155"/>
      <c r="V3543" s="160"/>
    </row>
    <row r="3544" spans="1:22" s="175" customFormat="1" ht="66" hidden="1" customHeight="1" x14ac:dyDescent="0.25">
      <c r="A3544" s="113" t="s">
        <v>2757</v>
      </c>
      <c r="B3544" s="90" t="s">
        <v>2758</v>
      </c>
      <c r="C3544" s="90" t="s">
        <v>7894</v>
      </c>
      <c r="D3544" s="90" t="s">
        <v>7894</v>
      </c>
      <c r="E3544" s="92" t="s">
        <v>7895</v>
      </c>
      <c r="F3544" s="155" t="s">
        <v>1467</v>
      </c>
      <c r="G3544" s="93" t="s">
        <v>52</v>
      </c>
      <c r="H3544" s="155"/>
      <c r="I3544" s="158">
        <v>1</v>
      </c>
      <c r="J3544" s="90" t="s">
        <v>54</v>
      </c>
      <c r="K3544" s="93" t="s">
        <v>55</v>
      </c>
      <c r="L3544" s="190">
        <v>44700</v>
      </c>
      <c r="M3544" s="190">
        <v>44702</v>
      </c>
      <c r="N3544" s="127">
        <v>44695</v>
      </c>
      <c r="O3544" s="127">
        <v>44697</v>
      </c>
      <c r="P3544" s="124" t="s">
        <v>7896</v>
      </c>
      <c r="Q3544" s="124"/>
      <c r="R3544" s="155" t="s">
        <v>7897</v>
      </c>
      <c r="S3544" s="155"/>
      <c r="T3544" s="159" t="s">
        <v>66</v>
      </c>
      <c r="U3544" s="155"/>
      <c r="V3544" s="160"/>
    </row>
    <row r="3545" spans="1:22" s="175" customFormat="1" ht="66" hidden="1" customHeight="1" x14ac:dyDescent="0.25">
      <c r="A3545" s="113" t="s">
        <v>662</v>
      </c>
      <c r="B3545" s="90" t="s">
        <v>663</v>
      </c>
      <c r="C3545" s="90" t="s">
        <v>7898</v>
      </c>
      <c r="D3545" s="90" t="s">
        <v>7898</v>
      </c>
      <c r="E3545" s="92" t="s">
        <v>7899</v>
      </c>
      <c r="F3545" s="155" t="s">
        <v>6357</v>
      </c>
      <c r="G3545" s="93" t="s">
        <v>52</v>
      </c>
      <c r="H3545" s="155"/>
      <c r="I3545" s="158">
        <v>1</v>
      </c>
      <c r="J3545" s="90" t="s">
        <v>54</v>
      </c>
      <c r="K3545" s="93" t="s">
        <v>55</v>
      </c>
      <c r="L3545" s="190">
        <v>44702</v>
      </c>
      <c r="M3545" s="190">
        <v>44703</v>
      </c>
      <c r="N3545" s="127">
        <v>44697</v>
      </c>
      <c r="O3545" s="127">
        <v>44698</v>
      </c>
      <c r="P3545" s="124" t="s">
        <v>7900</v>
      </c>
      <c r="Q3545" s="124"/>
      <c r="R3545" s="155" t="s">
        <v>7797</v>
      </c>
      <c r="S3545" s="155"/>
      <c r="T3545" s="159" t="s">
        <v>75</v>
      </c>
      <c r="U3545" s="155"/>
      <c r="V3545" s="160"/>
    </row>
    <row r="3546" spans="1:22" s="175" customFormat="1" ht="66" hidden="1" customHeight="1" x14ac:dyDescent="0.25">
      <c r="A3546" s="113" t="s">
        <v>7780</v>
      </c>
      <c r="B3546" s="90" t="s">
        <v>4321</v>
      </c>
      <c r="C3546" s="90" t="s">
        <v>7901</v>
      </c>
      <c r="D3546" s="90" t="s">
        <v>7901</v>
      </c>
      <c r="E3546" s="92" t="s">
        <v>7875</v>
      </c>
      <c r="F3546" s="155" t="s">
        <v>320</v>
      </c>
      <c r="G3546" s="93" t="s">
        <v>52</v>
      </c>
      <c r="H3546" s="155"/>
      <c r="I3546" s="158">
        <v>1</v>
      </c>
      <c r="J3546" s="90" t="s">
        <v>54</v>
      </c>
      <c r="K3546" s="93" t="s">
        <v>55</v>
      </c>
      <c r="L3546" s="190">
        <v>44682</v>
      </c>
      <c r="M3546" s="190">
        <f>EOMONTH(L3546,0)</f>
        <v>44712</v>
      </c>
      <c r="N3546" s="127">
        <v>44707</v>
      </c>
      <c r="O3546" s="127">
        <v>44712</v>
      </c>
      <c r="P3546" s="124" t="s">
        <v>7902</v>
      </c>
      <c r="Q3546" s="124"/>
      <c r="R3546" s="155" t="s">
        <v>7903</v>
      </c>
      <c r="S3546" s="155"/>
      <c r="T3546" s="159" t="s">
        <v>66</v>
      </c>
      <c r="U3546" s="155"/>
      <c r="V3546" s="160"/>
    </row>
    <row r="3547" spans="1:22" s="175" customFormat="1" ht="66" hidden="1" customHeight="1" x14ac:dyDescent="0.25">
      <c r="A3547" s="113" t="s">
        <v>5142</v>
      </c>
      <c r="B3547" s="90" t="s">
        <v>5143</v>
      </c>
      <c r="C3547" s="90" t="s">
        <v>7904</v>
      </c>
      <c r="D3547" s="90" t="s">
        <v>7904</v>
      </c>
      <c r="E3547" s="92" t="s">
        <v>7905</v>
      </c>
      <c r="F3547" s="155" t="s">
        <v>7906</v>
      </c>
      <c r="G3547" s="93" t="s">
        <v>52</v>
      </c>
      <c r="H3547" s="155"/>
      <c r="I3547" s="158">
        <v>1</v>
      </c>
      <c r="J3547" s="90" t="s">
        <v>54</v>
      </c>
      <c r="K3547" s="93" t="s">
        <v>55</v>
      </c>
      <c r="L3547" s="190">
        <v>44717</v>
      </c>
      <c r="M3547" s="190">
        <v>44719</v>
      </c>
      <c r="N3547" s="127">
        <v>44690</v>
      </c>
      <c r="O3547" s="127">
        <v>44691</v>
      </c>
      <c r="P3547" s="124" t="s">
        <v>7907</v>
      </c>
      <c r="Q3547" s="124"/>
      <c r="R3547" s="155" t="s">
        <v>7908</v>
      </c>
      <c r="S3547" s="155"/>
      <c r="T3547" s="159" t="s">
        <v>75</v>
      </c>
      <c r="U3547" s="155"/>
      <c r="V3547" s="160"/>
    </row>
    <row r="3548" spans="1:22" s="175" customFormat="1" ht="66" hidden="1" customHeight="1" x14ac:dyDescent="0.25">
      <c r="A3548" s="113" t="s">
        <v>2912</v>
      </c>
      <c r="B3548" s="90" t="s">
        <v>2913</v>
      </c>
      <c r="C3548" s="90" t="s">
        <v>7909</v>
      </c>
      <c r="D3548" s="90" t="s">
        <v>7909</v>
      </c>
      <c r="E3548" s="92" t="s">
        <v>2909</v>
      </c>
      <c r="F3548" s="155" t="s">
        <v>2497</v>
      </c>
      <c r="G3548" s="93" t="s">
        <v>52</v>
      </c>
      <c r="H3548" s="155"/>
      <c r="I3548" s="158">
        <v>1</v>
      </c>
      <c r="J3548" s="90" t="s">
        <v>54</v>
      </c>
      <c r="K3548" s="93" t="s">
        <v>55</v>
      </c>
      <c r="L3548" s="190">
        <v>44717</v>
      </c>
      <c r="M3548" s="190">
        <v>44717</v>
      </c>
      <c r="N3548" s="127">
        <v>44702</v>
      </c>
      <c r="O3548" s="127">
        <v>44704</v>
      </c>
      <c r="P3548" s="124" t="s">
        <v>7910</v>
      </c>
      <c r="Q3548" s="124"/>
      <c r="R3548" s="155" t="s">
        <v>7911</v>
      </c>
      <c r="S3548" s="155"/>
      <c r="T3548" s="159" t="s">
        <v>66</v>
      </c>
      <c r="U3548" s="155"/>
      <c r="V3548" s="160"/>
    </row>
    <row r="3549" spans="1:22" s="175" customFormat="1" ht="66" hidden="1" customHeight="1" x14ac:dyDescent="0.25">
      <c r="A3549" s="113" t="s">
        <v>2903</v>
      </c>
      <c r="B3549" s="90" t="s">
        <v>7912</v>
      </c>
      <c r="C3549" s="90" t="s">
        <v>7913</v>
      </c>
      <c r="D3549" s="90" t="s">
        <v>7913</v>
      </c>
      <c r="E3549" s="92" t="s">
        <v>2909</v>
      </c>
      <c r="F3549" s="155" t="s">
        <v>2497</v>
      </c>
      <c r="G3549" s="93" t="s">
        <v>52</v>
      </c>
      <c r="H3549" s="155"/>
      <c r="I3549" s="158">
        <v>1</v>
      </c>
      <c r="J3549" s="90" t="s">
        <v>54</v>
      </c>
      <c r="K3549" s="93" t="s">
        <v>55</v>
      </c>
      <c r="L3549" s="190">
        <v>44717</v>
      </c>
      <c r="M3549" s="190">
        <v>44717</v>
      </c>
      <c r="N3549" s="127">
        <v>44703</v>
      </c>
      <c r="O3549" s="127">
        <v>44704</v>
      </c>
      <c r="P3549" s="124" t="s">
        <v>7914</v>
      </c>
      <c r="Q3549" s="124"/>
      <c r="R3549" s="155" t="s">
        <v>7915</v>
      </c>
      <c r="S3549" s="155"/>
      <c r="T3549" s="159" t="s">
        <v>66</v>
      </c>
      <c r="U3549" s="155"/>
      <c r="V3549" s="160"/>
    </row>
    <row r="3550" spans="1:22" s="175" customFormat="1" ht="66" hidden="1" customHeight="1" x14ac:dyDescent="0.25">
      <c r="A3550" s="113" t="s">
        <v>2505</v>
      </c>
      <c r="B3550" s="90" t="s">
        <v>2506</v>
      </c>
      <c r="C3550" s="90" t="s">
        <v>7916</v>
      </c>
      <c r="D3550" s="90" t="s">
        <v>7916</v>
      </c>
      <c r="E3550" s="92" t="s">
        <v>2671</v>
      </c>
      <c r="F3550" s="155" t="s">
        <v>320</v>
      </c>
      <c r="G3550" s="93" t="s">
        <v>52</v>
      </c>
      <c r="H3550" s="155"/>
      <c r="I3550" s="158">
        <v>1</v>
      </c>
      <c r="J3550" s="90" t="s">
        <v>72</v>
      </c>
      <c r="K3550" s="93" t="s">
        <v>55</v>
      </c>
      <c r="L3550" s="190">
        <v>44701</v>
      </c>
      <c r="M3550" s="190">
        <v>44701</v>
      </c>
      <c r="N3550" s="127">
        <v>44700</v>
      </c>
      <c r="O3550" s="127">
        <v>44704</v>
      </c>
      <c r="P3550" s="124" t="s">
        <v>7917</v>
      </c>
      <c r="Q3550" s="124"/>
      <c r="R3550" s="155" t="s">
        <v>7918</v>
      </c>
      <c r="S3550" s="155"/>
      <c r="T3550" s="159" t="s">
        <v>66</v>
      </c>
      <c r="U3550" s="155"/>
      <c r="V3550" s="160"/>
    </row>
    <row r="3551" spans="1:22" s="175" customFormat="1" ht="66" hidden="1" customHeight="1" x14ac:dyDescent="0.25">
      <c r="A3551" s="113" t="s">
        <v>2922</v>
      </c>
      <c r="B3551" s="90" t="s">
        <v>2923</v>
      </c>
      <c r="C3551" s="90" t="s">
        <v>5166</v>
      </c>
      <c r="D3551" s="90" t="s">
        <v>5199</v>
      </c>
      <c r="E3551" s="92" t="s">
        <v>4834</v>
      </c>
      <c r="F3551" s="155" t="s">
        <v>337</v>
      </c>
      <c r="G3551" s="93" t="s">
        <v>52</v>
      </c>
      <c r="H3551" s="155"/>
      <c r="I3551" s="158">
        <v>1</v>
      </c>
      <c r="J3551" s="90" t="s">
        <v>62</v>
      </c>
      <c r="K3551" s="93" t="s">
        <v>63</v>
      </c>
      <c r="L3551" s="190">
        <v>44688</v>
      </c>
      <c r="M3551" s="190">
        <v>44688</v>
      </c>
      <c r="N3551" s="127">
        <v>44688</v>
      </c>
      <c r="O3551" s="127">
        <v>44691</v>
      </c>
      <c r="P3551" s="124" t="s">
        <v>7919</v>
      </c>
      <c r="Q3551" s="124" t="s">
        <v>7920</v>
      </c>
      <c r="R3551" s="155" t="s">
        <v>7921</v>
      </c>
      <c r="S3551" s="155"/>
      <c r="T3551" s="159"/>
      <c r="U3551" s="155"/>
      <c r="V3551" s="160"/>
    </row>
    <row r="3552" spans="1:22" s="175" customFormat="1" ht="66" hidden="1" customHeight="1" x14ac:dyDescent="0.25">
      <c r="A3552" s="113" t="s">
        <v>10017</v>
      </c>
      <c r="B3552" s="90" t="s">
        <v>3214</v>
      </c>
      <c r="C3552" s="90" t="s">
        <v>7922</v>
      </c>
      <c r="D3552" s="90" t="s">
        <v>7922</v>
      </c>
      <c r="E3552" s="92" t="s">
        <v>7923</v>
      </c>
      <c r="F3552" s="155" t="s">
        <v>320</v>
      </c>
      <c r="G3552" s="93" t="s">
        <v>52</v>
      </c>
      <c r="H3552" s="155"/>
      <c r="I3552" s="158">
        <v>1</v>
      </c>
      <c r="J3552" s="90" t="s">
        <v>72</v>
      </c>
      <c r="K3552" s="93" t="s">
        <v>55</v>
      </c>
      <c r="L3552" s="190">
        <v>44704</v>
      </c>
      <c r="M3552" s="190">
        <f>L3552+10</f>
        <v>44714</v>
      </c>
      <c r="N3552" s="127">
        <v>44710</v>
      </c>
      <c r="O3552" s="127">
        <v>44718</v>
      </c>
      <c r="P3552" s="124" t="s">
        <v>7924</v>
      </c>
      <c r="Q3552" s="124"/>
      <c r="R3552" s="155" t="s">
        <v>7925</v>
      </c>
      <c r="S3552" s="155"/>
      <c r="T3552" s="159" t="s">
        <v>66</v>
      </c>
      <c r="U3552" s="155"/>
      <c r="V3552" s="160"/>
    </row>
    <row r="3553" spans="1:22" ht="66" hidden="1" customHeight="1" x14ac:dyDescent="0.25">
      <c r="A3553" s="89" t="s">
        <v>4079</v>
      </c>
      <c r="B3553" s="90" t="s">
        <v>7926</v>
      </c>
      <c r="C3553" s="90" t="s">
        <v>7927</v>
      </c>
      <c r="D3553" s="90" t="s">
        <v>7927</v>
      </c>
      <c r="E3553" s="92" t="s">
        <v>7928</v>
      </c>
      <c r="F3553" s="155" t="s">
        <v>334</v>
      </c>
      <c r="G3553" s="93" t="s">
        <v>52</v>
      </c>
      <c r="H3553" s="90"/>
      <c r="I3553" s="93">
        <v>1</v>
      </c>
      <c r="J3553" s="90" t="s">
        <v>54</v>
      </c>
      <c r="K3553" s="93" t="s">
        <v>55</v>
      </c>
      <c r="L3553" s="114">
        <v>44722</v>
      </c>
      <c r="M3553" s="114">
        <v>44864</v>
      </c>
      <c r="N3553" s="94" t="s">
        <v>4682</v>
      </c>
      <c r="O3553" s="94" t="s">
        <v>4682</v>
      </c>
      <c r="P3553" s="96"/>
      <c r="Q3553" s="96"/>
      <c r="R3553" s="90"/>
      <c r="S3553" s="90"/>
      <c r="T3553" s="95"/>
      <c r="U3553" s="90" t="s">
        <v>7836</v>
      </c>
    </row>
    <row r="3554" spans="1:22" s="175" customFormat="1" ht="66" hidden="1" customHeight="1" x14ac:dyDescent="0.25">
      <c r="A3554" s="89" t="s">
        <v>2255</v>
      </c>
      <c r="B3554" s="90" t="s">
        <v>2256</v>
      </c>
      <c r="C3554" s="90" t="s">
        <v>7929</v>
      </c>
      <c r="D3554" s="90" t="s">
        <v>7929</v>
      </c>
      <c r="E3554" s="92" t="s">
        <v>2114</v>
      </c>
      <c r="F3554" s="155" t="s">
        <v>51</v>
      </c>
      <c r="G3554" s="93" t="s">
        <v>52</v>
      </c>
      <c r="H3554" s="155"/>
      <c r="I3554" s="158"/>
      <c r="J3554" s="90" t="s">
        <v>62</v>
      </c>
      <c r="K3554" s="93" t="s">
        <v>63</v>
      </c>
      <c r="L3554" s="190">
        <v>44691</v>
      </c>
      <c r="M3554" s="190">
        <v>44691</v>
      </c>
      <c r="N3554" s="127">
        <v>44691</v>
      </c>
      <c r="O3554" s="127">
        <v>44692</v>
      </c>
      <c r="P3554" s="124" t="s">
        <v>7930</v>
      </c>
      <c r="Q3554" s="124" t="s">
        <v>7931</v>
      </c>
      <c r="R3554" s="155" t="s">
        <v>853</v>
      </c>
      <c r="S3554" s="155"/>
      <c r="T3554" s="159" t="s">
        <v>75</v>
      </c>
      <c r="U3554" s="155"/>
      <c r="V3554" s="160"/>
    </row>
    <row r="3555" spans="1:22" s="175" customFormat="1" ht="66" hidden="1" customHeight="1" x14ac:dyDescent="0.25">
      <c r="A3555" s="113" t="s">
        <v>6882</v>
      </c>
      <c r="B3555" s="90" t="s">
        <v>6883</v>
      </c>
      <c r="C3555" s="90" t="s">
        <v>59</v>
      </c>
      <c r="D3555" s="90" t="s">
        <v>59</v>
      </c>
      <c r="E3555" s="92" t="s">
        <v>2114</v>
      </c>
      <c r="F3555" s="155" t="s">
        <v>51</v>
      </c>
      <c r="G3555" s="93" t="s">
        <v>52</v>
      </c>
      <c r="H3555" s="155"/>
      <c r="I3555" s="158"/>
      <c r="J3555" s="90" t="s">
        <v>62</v>
      </c>
      <c r="K3555" s="93" t="s">
        <v>63</v>
      </c>
      <c r="L3555" s="190">
        <v>44691</v>
      </c>
      <c r="M3555" s="190">
        <v>44691</v>
      </c>
      <c r="N3555" s="127">
        <v>44691</v>
      </c>
      <c r="O3555" s="127">
        <v>44692</v>
      </c>
      <c r="P3555" s="124" t="s">
        <v>7932</v>
      </c>
      <c r="Q3555" s="124"/>
      <c r="R3555" s="155" t="s">
        <v>853</v>
      </c>
      <c r="S3555" s="155"/>
      <c r="T3555" s="159" t="s">
        <v>66</v>
      </c>
      <c r="U3555" s="155"/>
      <c r="V3555" s="160"/>
    </row>
    <row r="3556" spans="1:22" s="175" customFormat="1" ht="66" hidden="1" customHeight="1" x14ac:dyDescent="0.25">
      <c r="A3556" s="113" t="s">
        <v>662</v>
      </c>
      <c r="B3556" s="90" t="s">
        <v>663</v>
      </c>
      <c r="C3556" s="90" t="s">
        <v>7933</v>
      </c>
      <c r="D3556" s="90" t="s">
        <v>7933</v>
      </c>
      <c r="E3556" s="92" t="s">
        <v>7934</v>
      </c>
      <c r="F3556" s="155" t="s">
        <v>7795</v>
      </c>
      <c r="G3556" s="93" t="s">
        <v>52</v>
      </c>
      <c r="H3556" s="155"/>
      <c r="I3556" s="158">
        <v>1</v>
      </c>
      <c r="J3556" s="90" t="s">
        <v>54</v>
      </c>
      <c r="K3556" s="93" t="s">
        <v>55</v>
      </c>
      <c r="L3556" s="190">
        <v>44706</v>
      </c>
      <c r="M3556" s="190">
        <v>44706</v>
      </c>
      <c r="N3556" s="127">
        <v>44705</v>
      </c>
      <c r="O3556" s="127">
        <v>44706</v>
      </c>
      <c r="P3556" s="124" t="s">
        <v>7935</v>
      </c>
      <c r="Q3556" s="124"/>
      <c r="R3556" s="155" t="s">
        <v>7936</v>
      </c>
      <c r="S3556" s="155"/>
      <c r="T3556" s="159" t="s">
        <v>110</v>
      </c>
      <c r="U3556" s="155"/>
      <c r="V3556" s="160"/>
    </row>
    <row r="3557" spans="1:22" s="175" customFormat="1" ht="66" hidden="1" customHeight="1" x14ac:dyDescent="0.25">
      <c r="A3557" s="113" t="s">
        <v>10017</v>
      </c>
      <c r="B3557" s="90" t="s">
        <v>3214</v>
      </c>
      <c r="C3557" s="90" t="s">
        <v>7937</v>
      </c>
      <c r="D3557" s="90" t="s">
        <v>7938</v>
      </c>
      <c r="E3557" s="92" t="s">
        <v>333</v>
      </c>
      <c r="F3557" s="155" t="s">
        <v>334</v>
      </c>
      <c r="G3557" s="93" t="s">
        <v>75</v>
      </c>
      <c r="H3557" s="155"/>
      <c r="I3557" s="158">
        <v>1</v>
      </c>
      <c r="J3557" s="90" t="s">
        <v>72</v>
      </c>
      <c r="K3557" s="93" t="s">
        <v>55</v>
      </c>
      <c r="L3557" s="114">
        <v>44713</v>
      </c>
      <c r="M3557" s="114">
        <f>EOMONTH(L3557,0)</f>
        <v>44742</v>
      </c>
      <c r="N3557" s="127">
        <v>44721</v>
      </c>
      <c r="O3557" s="127">
        <v>44722</v>
      </c>
      <c r="P3557" s="124" t="s">
        <v>7939</v>
      </c>
      <c r="Q3557" s="124"/>
      <c r="R3557" s="155" t="s">
        <v>7940</v>
      </c>
      <c r="S3557" s="155"/>
      <c r="T3557" s="159" t="s">
        <v>66</v>
      </c>
      <c r="U3557" s="155"/>
      <c r="V3557" s="160"/>
    </row>
    <row r="3558" spans="1:22" s="175" customFormat="1" ht="66" hidden="1" customHeight="1" x14ac:dyDescent="0.25">
      <c r="A3558" s="113" t="s">
        <v>10017</v>
      </c>
      <c r="B3558" s="90" t="s">
        <v>3214</v>
      </c>
      <c r="C3558" s="90" t="s">
        <v>7937</v>
      </c>
      <c r="D3558" s="90" t="s">
        <v>7941</v>
      </c>
      <c r="E3558" s="92" t="s">
        <v>333</v>
      </c>
      <c r="F3558" s="155" t="s">
        <v>334</v>
      </c>
      <c r="G3558" s="93" t="s">
        <v>75</v>
      </c>
      <c r="H3558" s="155"/>
      <c r="I3558" s="158">
        <v>1</v>
      </c>
      <c r="J3558" s="90" t="s">
        <v>72</v>
      </c>
      <c r="K3558" s="93" t="s">
        <v>55</v>
      </c>
      <c r="L3558" s="114">
        <v>44896</v>
      </c>
      <c r="M3558" s="114">
        <v>44985</v>
      </c>
      <c r="N3558" s="127"/>
      <c r="O3558" s="127"/>
      <c r="P3558" s="124"/>
      <c r="Q3558" s="124"/>
      <c r="R3558" s="155"/>
      <c r="S3558" s="155"/>
      <c r="T3558" s="159"/>
      <c r="U3558" s="155"/>
      <c r="V3558" s="160"/>
    </row>
    <row r="3559" spans="1:22" s="175" customFormat="1" ht="66" hidden="1" customHeight="1" x14ac:dyDescent="0.25">
      <c r="A3559" s="113" t="s">
        <v>10017</v>
      </c>
      <c r="B3559" s="90" t="s">
        <v>3214</v>
      </c>
      <c r="C3559" s="90" t="s">
        <v>7937</v>
      </c>
      <c r="D3559" s="90" t="s">
        <v>7942</v>
      </c>
      <c r="E3559" s="92" t="s">
        <v>333</v>
      </c>
      <c r="F3559" s="155" t="s">
        <v>7943</v>
      </c>
      <c r="G3559" s="93" t="s">
        <v>75</v>
      </c>
      <c r="H3559" s="155"/>
      <c r="I3559" s="158">
        <v>1</v>
      </c>
      <c r="J3559" s="90" t="s">
        <v>72</v>
      </c>
      <c r="K3559" s="93" t="s">
        <v>55</v>
      </c>
      <c r="L3559" s="114">
        <v>44713</v>
      </c>
      <c r="M3559" s="114">
        <f>EOMONTH(L3559,0)</f>
        <v>44742</v>
      </c>
      <c r="N3559" s="127">
        <v>44721</v>
      </c>
      <c r="O3559" s="127">
        <v>44722</v>
      </c>
      <c r="P3559" s="124" t="s">
        <v>7944</v>
      </c>
      <c r="Q3559" s="124"/>
      <c r="R3559" s="155" t="s">
        <v>7945</v>
      </c>
      <c r="S3559" s="155"/>
      <c r="T3559" s="159" t="s">
        <v>66</v>
      </c>
      <c r="U3559" s="155"/>
      <c r="V3559" s="160"/>
    </row>
    <row r="3560" spans="1:22" s="175" customFormat="1" ht="66" hidden="1" customHeight="1" x14ac:dyDescent="0.25">
      <c r="A3560" s="113" t="s">
        <v>10017</v>
      </c>
      <c r="B3560" s="90" t="s">
        <v>3214</v>
      </c>
      <c r="C3560" s="90" t="s">
        <v>7937</v>
      </c>
      <c r="D3560" s="90" t="s">
        <v>7946</v>
      </c>
      <c r="E3560" s="92" t="s">
        <v>333</v>
      </c>
      <c r="F3560" s="155" t="s">
        <v>7943</v>
      </c>
      <c r="G3560" s="93" t="s">
        <v>75</v>
      </c>
      <c r="H3560" s="155"/>
      <c r="I3560" s="158">
        <v>1</v>
      </c>
      <c r="J3560" s="90" t="s">
        <v>72</v>
      </c>
      <c r="K3560" s="93" t="s">
        <v>55</v>
      </c>
      <c r="L3560" s="114">
        <v>44896</v>
      </c>
      <c r="M3560" s="114">
        <v>44985</v>
      </c>
      <c r="N3560" s="127"/>
      <c r="O3560" s="127"/>
      <c r="P3560" s="124"/>
      <c r="Q3560" s="124"/>
      <c r="R3560" s="155"/>
      <c r="S3560" s="155"/>
      <c r="T3560" s="159"/>
      <c r="U3560" s="155"/>
      <c r="V3560" s="160"/>
    </row>
    <row r="3561" spans="1:22" s="175" customFormat="1" ht="66" hidden="1" customHeight="1" x14ac:dyDescent="0.25">
      <c r="A3561" s="113" t="s">
        <v>10017</v>
      </c>
      <c r="B3561" s="90" t="s">
        <v>3214</v>
      </c>
      <c r="C3561" s="90" t="s">
        <v>7937</v>
      </c>
      <c r="D3561" s="90" t="s">
        <v>7947</v>
      </c>
      <c r="E3561" s="92" t="s">
        <v>333</v>
      </c>
      <c r="F3561" s="155" t="s">
        <v>7948</v>
      </c>
      <c r="G3561" s="93" t="s">
        <v>75</v>
      </c>
      <c r="H3561" s="155"/>
      <c r="I3561" s="158">
        <v>1</v>
      </c>
      <c r="J3561" s="90" t="s">
        <v>72</v>
      </c>
      <c r="K3561" s="93" t="s">
        <v>55</v>
      </c>
      <c r="L3561" s="114">
        <v>44713</v>
      </c>
      <c r="M3561" s="114">
        <f>EOMONTH(L3561,0)</f>
        <v>44742</v>
      </c>
      <c r="N3561" s="127">
        <v>44721</v>
      </c>
      <c r="O3561" s="127">
        <v>44722</v>
      </c>
      <c r="P3561" s="124" t="s">
        <v>7949</v>
      </c>
      <c r="Q3561" s="124"/>
      <c r="R3561" s="155" t="s">
        <v>7950</v>
      </c>
      <c r="S3561" s="155"/>
      <c r="T3561" s="159" t="s">
        <v>66</v>
      </c>
      <c r="U3561" s="155" t="s">
        <v>7951</v>
      </c>
      <c r="V3561" s="160"/>
    </row>
    <row r="3562" spans="1:22" s="175" customFormat="1" ht="66" hidden="1" customHeight="1" x14ac:dyDescent="0.25">
      <c r="A3562" s="113" t="s">
        <v>10017</v>
      </c>
      <c r="B3562" s="90" t="s">
        <v>3214</v>
      </c>
      <c r="C3562" s="90" t="s">
        <v>7937</v>
      </c>
      <c r="D3562" s="90" t="s">
        <v>7952</v>
      </c>
      <c r="E3562" s="92" t="s">
        <v>333</v>
      </c>
      <c r="F3562" s="155" t="s">
        <v>7948</v>
      </c>
      <c r="G3562" s="93" t="s">
        <v>75</v>
      </c>
      <c r="H3562" s="155"/>
      <c r="I3562" s="158">
        <v>1</v>
      </c>
      <c r="J3562" s="90" t="s">
        <v>72</v>
      </c>
      <c r="K3562" s="93" t="s">
        <v>55</v>
      </c>
      <c r="L3562" s="114">
        <v>44896</v>
      </c>
      <c r="M3562" s="114">
        <v>44985</v>
      </c>
      <c r="N3562" s="127"/>
      <c r="O3562" s="127"/>
      <c r="P3562" s="124"/>
      <c r="Q3562" s="124"/>
      <c r="R3562" s="155"/>
      <c r="S3562" s="155"/>
      <c r="T3562" s="159"/>
      <c r="U3562" s="155"/>
      <c r="V3562" s="160"/>
    </row>
    <row r="3563" spans="1:22" s="175" customFormat="1" ht="66" hidden="1" customHeight="1" x14ac:dyDescent="0.25">
      <c r="A3563" s="89" t="s">
        <v>2255</v>
      </c>
      <c r="B3563" s="90" t="s">
        <v>2256</v>
      </c>
      <c r="C3563" s="90" t="s">
        <v>7929</v>
      </c>
      <c r="D3563" s="90" t="s">
        <v>7929</v>
      </c>
      <c r="E3563" s="92" t="s">
        <v>2114</v>
      </c>
      <c r="F3563" s="155" t="s">
        <v>51</v>
      </c>
      <c r="G3563" s="93" t="s">
        <v>52</v>
      </c>
      <c r="H3563" s="155"/>
      <c r="I3563" s="158"/>
      <c r="J3563" s="90" t="s">
        <v>62</v>
      </c>
      <c r="K3563" s="93" t="s">
        <v>63</v>
      </c>
      <c r="L3563" s="190">
        <v>44693</v>
      </c>
      <c r="M3563" s="190">
        <v>44693</v>
      </c>
      <c r="N3563" s="127">
        <v>44693</v>
      </c>
      <c r="O3563" s="127">
        <v>44693</v>
      </c>
      <c r="P3563" s="124" t="s">
        <v>7953</v>
      </c>
      <c r="Q3563" s="124"/>
      <c r="R3563" s="155" t="s">
        <v>5641</v>
      </c>
      <c r="S3563" s="155"/>
      <c r="T3563" s="159" t="s">
        <v>66</v>
      </c>
      <c r="U3563" s="155"/>
      <c r="V3563" s="160"/>
    </row>
    <row r="3564" spans="1:22" s="175" customFormat="1" ht="66" hidden="1" customHeight="1" x14ac:dyDescent="0.25">
      <c r="A3564" s="113" t="s">
        <v>3454</v>
      </c>
      <c r="B3564" s="90" t="s">
        <v>10041</v>
      </c>
      <c r="C3564" s="90" t="s">
        <v>7954</v>
      </c>
      <c r="D3564" s="90" t="s">
        <v>7954</v>
      </c>
      <c r="E3564" s="92" t="s">
        <v>7955</v>
      </c>
      <c r="F3564" s="155" t="s">
        <v>5711</v>
      </c>
      <c r="G3564" s="93" t="s">
        <v>52</v>
      </c>
      <c r="H3564" s="155"/>
      <c r="I3564" s="158">
        <v>1</v>
      </c>
      <c r="J3564" s="90" t="s">
        <v>54</v>
      </c>
      <c r="K3564" s="93" t="s">
        <v>55</v>
      </c>
      <c r="L3564" s="190">
        <v>44680</v>
      </c>
      <c r="M3564" s="190">
        <v>44680</v>
      </c>
      <c r="N3564" s="127">
        <v>44680</v>
      </c>
      <c r="O3564" s="127">
        <v>44697</v>
      </c>
      <c r="P3564" s="124" t="s">
        <v>7956</v>
      </c>
      <c r="Q3564" s="124"/>
      <c r="R3564" s="155" t="s">
        <v>6533</v>
      </c>
      <c r="S3564" s="155"/>
      <c r="T3564" s="159" t="s">
        <v>66</v>
      </c>
      <c r="U3564" s="155"/>
      <c r="V3564" s="160"/>
    </row>
    <row r="3565" spans="1:22" s="175" customFormat="1" ht="66" hidden="1" customHeight="1" x14ac:dyDescent="0.25">
      <c r="A3565" s="113" t="s">
        <v>2757</v>
      </c>
      <c r="B3565" s="90" t="s">
        <v>2758</v>
      </c>
      <c r="C3565" s="155" t="s">
        <v>6138</v>
      </c>
      <c r="D3565" s="155" t="s">
        <v>6192</v>
      </c>
      <c r="E3565" s="157" t="s">
        <v>4834</v>
      </c>
      <c r="F3565" s="155" t="s">
        <v>6193</v>
      </c>
      <c r="G3565" s="93" t="s">
        <v>52</v>
      </c>
      <c r="H3565" s="155"/>
      <c r="I3565" s="158">
        <v>1</v>
      </c>
      <c r="J3565" s="90" t="s">
        <v>54</v>
      </c>
      <c r="K3565" s="93" t="s">
        <v>63</v>
      </c>
      <c r="L3565" s="190">
        <v>44688</v>
      </c>
      <c r="M3565" s="190">
        <v>44688</v>
      </c>
      <c r="N3565" s="127">
        <v>44688</v>
      </c>
      <c r="O3565" s="127">
        <v>44697</v>
      </c>
      <c r="P3565" s="124" t="s">
        <v>7957</v>
      </c>
      <c r="Q3565" s="124"/>
      <c r="R3565" s="155" t="s">
        <v>7958</v>
      </c>
      <c r="S3565" s="155"/>
      <c r="T3565" s="159" t="s">
        <v>75</v>
      </c>
      <c r="U3565" s="155"/>
      <c r="V3565" s="160"/>
    </row>
    <row r="3566" spans="1:22" s="175" customFormat="1" ht="66" hidden="1" customHeight="1" x14ac:dyDescent="0.25">
      <c r="A3566" s="113" t="s">
        <v>7959</v>
      </c>
      <c r="B3566" s="155" t="s">
        <v>7960</v>
      </c>
      <c r="C3566" s="155" t="s">
        <v>7961</v>
      </c>
      <c r="D3566" s="155" t="s">
        <v>7961</v>
      </c>
      <c r="E3566" s="157" t="s">
        <v>7962</v>
      </c>
      <c r="F3566" s="155" t="s">
        <v>4075</v>
      </c>
      <c r="G3566" s="158" t="s">
        <v>52</v>
      </c>
      <c r="H3566" s="155"/>
      <c r="I3566" s="158">
        <v>1</v>
      </c>
      <c r="J3566" s="155" t="s">
        <v>72</v>
      </c>
      <c r="K3566" s="158" t="s">
        <v>55</v>
      </c>
      <c r="L3566" s="190">
        <v>44706</v>
      </c>
      <c r="M3566" s="190">
        <v>44712</v>
      </c>
      <c r="N3566" s="127">
        <v>44711</v>
      </c>
      <c r="O3566" s="127">
        <v>44712</v>
      </c>
      <c r="P3566" s="124" t="s">
        <v>7963</v>
      </c>
      <c r="Q3566" s="124"/>
      <c r="R3566" s="155" t="s">
        <v>7964</v>
      </c>
      <c r="S3566" s="155"/>
      <c r="T3566" s="159" t="s">
        <v>66</v>
      </c>
      <c r="U3566" s="155"/>
      <c r="V3566" s="160"/>
    </row>
    <row r="3567" spans="1:22" s="175" customFormat="1" ht="66" hidden="1" customHeight="1" x14ac:dyDescent="0.25">
      <c r="A3567" s="89" t="s">
        <v>4877</v>
      </c>
      <c r="B3567" s="90" t="s">
        <v>2278</v>
      </c>
      <c r="C3567" s="90" t="s">
        <v>59</v>
      </c>
      <c r="D3567" s="90" t="s">
        <v>59</v>
      </c>
      <c r="E3567" s="92" t="s">
        <v>211</v>
      </c>
      <c r="F3567" s="155" t="s">
        <v>320</v>
      </c>
      <c r="G3567" s="93" t="s">
        <v>52</v>
      </c>
      <c r="H3567" s="155"/>
      <c r="I3567" s="158">
        <v>1</v>
      </c>
      <c r="J3567" s="90" t="s">
        <v>62</v>
      </c>
      <c r="K3567" s="93" t="s">
        <v>63</v>
      </c>
      <c r="L3567" s="190">
        <v>44691</v>
      </c>
      <c r="M3567" s="190">
        <v>44691</v>
      </c>
      <c r="N3567" s="127">
        <v>44691</v>
      </c>
      <c r="O3567" s="127">
        <v>44701</v>
      </c>
      <c r="P3567" s="124" t="s">
        <v>7965</v>
      </c>
      <c r="Q3567" s="124"/>
      <c r="R3567" s="155" t="s">
        <v>381</v>
      </c>
      <c r="S3567" s="155"/>
      <c r="T3567" s="159" t="s">
        <v>75</v>
      </c>
      <c r="U3567" s="155"/>
      <c r="V3567" s="160"/>
    </row>
    <row r="3568" spans="1:22" s="175" customFormat="1" ht="66" hidden="1" customHeight="1" x14ac:dyDescent="0.25">
      <c r="A3568" s="89" t="s">
        <v>1361</v>
      </c>
      <c r="B3568" s="155" t="s">
        <v>681</v>
      </c>
      <c r="C3568" s="90" t="s">
        <v>7625</v>
      </c>
      <c r="D3568" s="90" t="s">
        <v>7625</v>
      </c>
      <c r="E3568" s="92" t="s">
        <v>7966</v>
      </c>
      <c r="F3568" s="90" t="s">
        <v>2050</v>
      </c>
      <c r="G3568" s="93" t="s">
        <v>52</v>
      </c>
      <c r="H3568" s="155"/>
      <c r="I3568" s="158">
        <v>1</v>
      </c>
      <c r="J3568" s="90" t="s">
        <v>62</v>
      </c>
      <c r="K3568" s="93" t="s">
        <v>63</v>
      </c>
      <c r="L3568" s="190">
        <v>44699</v>
      </c>
      <c r="M3568" s="190">
        <v>44699</v>
      </c>
      <c r="N3568" s="127">
        <v>44699</v>
      </c>
      <c r="O3568" s="127">
        <v>44701</v>
      </c>
      <c r="P3568" s="124" t="s">
        <v>7967</v>
      </c>
      <c r="Q3568" s="124"/>
      <c r="R3568" s="155" t="s">
        <v>2893</v>
      </c>
      <c r="S3568" s="155"/>
      <c r="T3568" s="159" t="s">
        <v>75</v>
      </c>
      <c r="U3568" s="155"/>
      <c r="V3568" s="160"/>
    </row>
    <row r="3569" spans="1:22" s="175" customFormat="1" ht="66" hidden="1" customHeight="1" x14ac:dyDescent="0.25">
      <c r="A3569" s="89" t="s">
        <v>5076</v>
      </c>
      <c r="B3569" s="90" t="s">
        <v>5077</v>
      </c>
      <c r="C3569" s="90" t="s">
        <v>6894</v>
      </c>
      <c r="D3569" s="90" t="s">
        <v>6894</v>
      </c>
      <c r="E3569" s="92" t="s">
        <v>7968</v>
      </c>
      <c r="F3569" s="90" t="s">
        <v>51</v>
      </c>
      <c r="G3569" s="93" t="s">
        <v>52</v>
      </c>
      <c r="H3569" s="155"/>
      <c r="I3569" s="158">
        <v>1</v>
      </c>
      <c r="J3569" s="90" t="s">
        <v>62</v>
      </c>
      <c r="K3569" s="93" t="s">
        <v>63</v>
      </c>
      <c r="L3569" s="190">
        <v>44695</v>
      </c>
      <c r="M3569" s="190">
        <v>44695</v>
      </c>
      <c r="N3569" s="127">
        <v>44695</v>
      </c>
      <c r="O3569" s="127">
        <v>44701</v>
      </c>
      <c r="P3569" s="124" t="s">
        <v>7969</v>
      </c>
      <c r="Q3569" s="124"/>
      <c r="R3569" s="155" t="s">
        <v>7970</v>
      </c>
      <c r="S3569" s="155"/>
      <c r="T3569" s="159" t="s">
        <v>75</v>
      </c>
      <c r="U3569" s="155"/>
      <c r="V3569" s="160"/>
    </row>
    <row r="3570" spans="1:22" s="175" customFormat="1" ht="66" hidden="1" customHeight="1" x14ac:dyDescent="0.25">
      <c r="A3570" s="89" t="s">
        <v>6962</v>
      </c>
      <c r="B3570" s="90" t="s">
        <v>2758</v>
      </c>
      <c r="C3570" s="90" t="s">
        <v>7971</v>
      </c>
      <c r="D3570" s="90" t="s">
        <v>7971</v>
      </c>
      <c r="E3570" s="92" t="s">
        <v>7972</v>
      </c>
      <c r="F3570" s="90" t="s">
        <v>7973</v>
      </c>
      <c r="G3570" s="93" t="s">
        <v>52</v>
      </c>
      <c r="H3570" s="155"/>
      <c r="I3570" s="158">
        <v>1</v>
      </c>
      <c r="J3570" s="90" t="s">
        <v>54</v>
      </c>
      <c r="K3570" s="93" t="s">
        <v>55</v>
      </c>
      <c r="L3570" s="190">
        <v>44711</v>
      </c>
      <c r="M3570" s="190">
        <v>44711</v>
      </c>
      <c r="N3570" s="127">
        <v>44704</v>
      </c>
      <c r="O3570" s="190">
        <v>44711</v>
      </c>
      <c r="P3570" s="124" t="s">
        <v>7974</v>
      </c>
      <c r="Q3570" s="124"/>
      <c r="R3570" s="155" t="s">
        <v>7975</v>
      </c>
      <c r="S3570" s="155"/>
      <c r="T3570" s="159" t="s">
        <v>75</v>
      </c>
      <c r="U3570" s="155"/>
      <c r="V3570" s="160"/>
    </row>
    <row r="3571" spans="1:22" s="175" customFormat="1" ht="66" hidden="1" customHeight="1" x14ac:dyDescent="0.25">
      <c r="A3571" s="89" t="s">
        <v>6558</v>
      </c>
      <c r="B3571" s="90" t="s">
        <v>2283</v>
      </c>
      <c r="C3571" s="155" t="s">
        <v>7657</v>
      </c>
      <c r="D3571" s="155" t="s">
        <v>7657</v>
      </c>
      <c r="E3571" s="157" t="s">
        <v>7976</v>
      </c>
      <c r="F3571" s="90" t="s">
        <v>320</v>
      </c>
      <c r="G3571" s="93" t="s">
        <v>52</v>
      </c>
      <c r="H3571" s="155"/>
      <c r="I3571" s="158">
        <v>1</v>
      </c>
      <c r="J3571" s="90" t="s">
        <v>62</v>
      </c>
      <c r="K3571" s="93" t="s">
        <v>63</v>
      </c>
      <c r="L3571" s="190">
        <v>44691</v>
      </c>
      <c r="M3571" s="190">
        <v>44691</v>
      </c>
      <c r="N3571" s="127">
        <v>44691</v>
      </c>
      <c r="O3571" s="127">
        <v>44705</v>
      </c>
      <c r="P3571" s="124" t="s">
        <v>7977</v>
      </c>
      <c r="Q3571" s="124"/>
      <c r="R3571" s="155" t="s">
        <v>616</v>
      </c>
      <c r="S3571" s="155"/>
      <c r="T3571" s="159" t="s">
        <v>75</v>
      </c>
      <c r="U3571" s="155"/>
      <c r="V3571" s="160"/>
    </row>
    <row r="3572" spans="1:22" s="175" customFormat="1" ht="66" hidden="1" customHeight="1" x14ac:dyDescent="0.25">
      <c r="A3572" s="89" t="s">
        <v>376</v>
      </c>
      <c r="B3572" s="90" t="s">
        <v>427</v>
      </c>
      <c r="C3572" s="90" t="s">
        <v>7807</v>
      </c>
      <c r="D3572" s="90" t="s">
        <v>7807</v>
      </c>
      <c r="E3572" s="92" t="s">
        <v>5331</v>
      </c>
      <c r="F3572" s="90" t="s">
        <v>320</v>
      </c>
      <c r="G3572" s="93" t="s">
        <v>52</v>
      </c>
      <c r="H3572" s="155"/>
      <c r="I3572" s="158">
        <v>1</v>
      </c>
      <c r="J3572" s="90" t="s">
        <v>62</v>
      </c>
      <c r="K3572" s="93" t="s">
        <v>63</v>
      </c>
      <c r="L3572" s="190">
        <v>44699</v>
      </c>
      <c r="M3572" s="190">
        <v>44699</v>
      </c>
      <c r="N3572" s="127">
        <v>44699</v>
      </c>
      <c r="O3572" s="127">
        <v>44705</v>
      </c>
      <c r="P3572" s="124" t="s">
        <v>7978</v>
      </c>
      <c r="Q3572" s="124"/>
      <c r="R3572" s="155" t="s">
        <v>616</v>
      </c>
      <c r="S3572" s="155"/>
      <c r="T3572" s="159" t="s">
        <v>75</v>
      </c>
      <c r="U3572" s="155"/>
      <c r="V3572" s="160"/>
    </row>
    <row r="3573" spans="1:22" ht="66" hidden="1" customHeight="1" x14ac:dyDescent="0.25">
      <c r="A3573" s="89" t="s">
        <v>10017</v>
      </c>
      <c r="B3573" s="90" t="s">
        <v>3214</v>
      </c>
      <c r="C3573" s="90" t="s">
        <v>7979</v>
      </c>
      <c r="D3573" s="90" t="s">
        <v>7979</v>
      </c>
      <c r="E3573" s="92" t="s">
        <v>6872</v>
      </c>
      <c r="F3573" s="90" t="s">
        <v>502</v>
      </c>
      <c r="G3573" s="93" t="s">
        <v>52</v>
      </c>
      <c r="H3573" s="90"/>
      <c r="I3573" s="93">
        <v>1</v>
      </c>
      <c r="J3573" s="90" t="s">
        <v>72</v>
      </c>
      <c r="K3573" s="93" t="s">
        <v>55</v>
      </c>
      <c r="L3573" s="114">
        <v>44711</v>
      </c>
      <c r="M3573" s="114">
        <v>44712</v>
      </c>
      <c r="N3573" s="94">
        <v>44717</v>
      </c>
      <c r="O3573" s="94">
        <v>44718</v>
      </c>
      <c r="P3573" s="96" t="s">
        <v>7980</v>
      </c>
      <c r="Q3573" s="96"/>
      <c r="R3573" s="90" t="s">
        <v>7981</v>
      </c>
      <c r="S3573" s="90"/>
      <c r="T3573" s="95" t="s">
        <v>66</v>
      </c>
      <c r="U3573" s="91" t="s">
        <v>7982</v>
      </c>
    </row>
    <row r="3574" spans="1:22" s="175" customFormat="1" ht="66" hidden="1" customHeight="1" x14ac:dyDescent="0.25">
      <c r="A3574" s="89" t="s">
        <v>3187</v>
      </c>
      <c r="B3574" s="90" t="s">
        <v>7983</v>
      </c>
      <c r="C3574" s="90" t="s">
        <v>7984</v>
      </c>
      <c r="D3574" s="90" t="s">
        <v>7984</v>
      </c>
      <c r="E3574" s="92" t="s">
        <v>6938</v>
      </c>
      <c r="F3574" s="90" t="s">
        <v>5818</v>
      </c>
      <c r="G3574" s="93" t="s">
        <v>52</v>
      </c>
      <c r="H3574" s="155"/>
      <c r="I3574" s="158">
        <v>1</v>
      </c>
      <c r="J3574" s="90" t="s">
        <v>54</v>
      </c>
      <c r="K3574" s="93" t="s">
        <v>55</v>
      </c>
      <c r="L3574" s="190">
        <v>44736</v>
      </c>
      <c r="M3574" s="190">
        <v>44736</v>
      </c>
      <c r="N3574" s="190" t="s">
        <v>4682</v>
      </c>
      <c r="O3574" s="190" t="s">
        <v>4682</v>
      </c>
      <c r="P3574" s="124" t="s">
        <v>7985</v>
      </c>
      <c r="Q3574" s="124"/>
      <c r="R3574" s="155"/>
      <c r="S3574" s="155"/>
      <c r="T3574" s="159"/>
      <c r="U3574" s="155"/>
      <c r="V3574" s="160"/>
    </row>
    <row r="3575" spans="1:22" s="175" customFormat="1" ht="66" hidden="1" customHeight="1" x14ac:dyDescent="0.25">
      <c r="A3575" s="89" t="s">
        <v>3140</v>
      </c>
      <c r="B3575" s="90" t="s">
        <v>3141</v>
      </c>
      <c r="C3575" s="90" t="s">
        <v>7986</v>
      </c>
      <c r="D3575" s="90" t="s">
        <v>7986</v>
      </c>
      <c r="E3575" s="92" t="s">
        <v>7987</v>
      </c>
      <c r="F3575" s="90" t="s">
        <v>532</v>
      </c>
      <c r="G3575" s="93" t="s">
        <v>52</v>
      </c>
      <c r="H3575" s="155"/>
      <c r="I3575" s="158">
        <v>1</v>
      </c>
      <c r="J3575" s="90" t="s">
        <v>54</v>
      </c>
      <c r="K3575" s="93" t="s">
        <v>55</v>
      </c>
      <c r="L3575" s="190">
        <v>44767</v>
      </c>
      <c r="M3575" s="190">
        <v>44797</v>
      </c>
      <c r="N3575" s="127">
        <v>44773</v>
      </c>
      <c r="O3575" s="127">
        <v>44782</v>
      </c>
      <c r="P3575" s="124" t="s">
        <v>7988</v>
      </c>
      <c r="Q3575" s="124"/>
      <c r="R3575" s="155" t="s">
        <v>7989</v>
      </c>
      <c r="S3575" s="155"/>
      <c r="T3575" s="159" t="s">
        <v>75</v>
      </c>
      <c r="U3575" s="155"/>
      <c r="V3575" s="160"/>
    </row>
    <row r="3576" spans="1:22" s="175" customFormat="1" ht="66" hidden="1" customHeight="1" x14ac:dyDescent="0.25">
      <c r="A3576" s="89" t="s">
        <v>3140</v>
      </c>
      <c r="B3576" s="90" t="s">
        <v>3141</v>
      </c>
      <c r="C3576" s="90" t="s">
        <v>7986</v>
      </c>
      <c r="D3576" s="90" t="s">
        <v>7986</v>
      </c>
      <c r="E3576" s="92" t="s">
        <v>7987</v>
      </c>
      <c r="F3576" s="90" t="s">
        <v>532</v>
      </c>
      <c r="G3576" s="93" t="s">
        <v>52</v>
      </c>
      <c r="H3576" s="155"/>
      <c r="I3576" s="158">
        <v>1</v>
      </c>
      <c r="J3576" s="90" t="s">
        <v>54</v>
      </c>
      <c r="K3576" s="93" t="s">
        <v>55</v>
      </c>
      <c r="L3576" s="190">
        <v>44767</v>
      </c>
      <c r="M3576" s="190">
        <v>44865</v>
      </c>
      <c r="N3576" s="127">
        <v>44858</v>
      </c>
      <c r="O3576" s="127">
        <v>44865</v>
      </c>
      <c r="P3576" s="124" t="s">
        <v>7990</v>
      </c>
      <c r="Q3576" s="124"/>
      <c r="R3576" s="155" t="s">
        <v>7991</v>
      </c>
      <c r="S3576" s="155"/>
      <c r="T3576" s="159" t="s">
        <v>75</v>
      </c>
      <c r="U3576" s="155"/>
      <c r="V3576" s="160"/>
    </row>
    <row r="3577" spans="1:22" s="175" customFormat="1" ht="66" hidden="1" customHeight="1" x14ac:dyDescent="0.25">
      <c r="A3577" s="89" t="s">
        <v>7992</v>
      </c>
      <c r="B3577" s="90" t="s">
        <v>7993</v>
      </c>
      <c r="C3577" s="90" t="s">
        <v>7994</v>
      </c>
      <c r="D3577" s="90" t="s">
        <v>7995</v>
      </c>
      <c r="E3577" s="92" t="s">
        <v>7996</v>
      </c>
      <c r="F3577" s="90" t="s">
        <v>334</v>
      </c>
      <c r="G3577" s="93" t="s">
        <v>52</v>
      </c>
      <c r="H3577" s="155"/>
      <c r="I3577" s="158">
        <v>1</v>
      </c>
      <c r="J3577" s="90" t="s">
        <v>72</v>
      </c>
      <c r="K3577" s="93" t="s">
        <v>55</v>
      </c>
      <c r="L3577" s="190">
        <v>44805</v>
      </c>
      <c r="M3577" s="190">
        <v>44926</v>
      </c>
      <c r="N3577" s="127" t="s">
        <v>496</v>
      </c>
      <c r="O3577" s="127" t="s">
        <v>496</v>
      </c>
      <c r="P3577" s="124"/>
      <c r="Q3577" s="124"/>
      <c r="R3577" s="155"/>
      <c r="S3577" s="155"/>
      <c r="T3577" s="159"/>
      <c r="U3577" s="155"/>
      <c r="V3577" s="160"/>
    </row>
    <row r="3578" spans="1:22" s="175" customFormat="1" ht="66" hidden="1" customHeight="1" x14ac:dyDescent="0.25">
      <c r="A3578" s="89" t="s">
        <v>7992</v>
      </c>
      <c r="B3578" s="90" t="s">
        <v>7993</v>
      </c>
      <c r="C3578" s="90" t="s">
        <v>7994</v>
      </c>
      <c r="D3578" s="90" t="s">
        <v>7997</v>
      </c>
      <c r="E3578" s="92" t="s">
        <v>7996</v>
      </c>
      <c r="F3578" s="90" t="s">
        <v>1036</v>
      </c>
      <c r="G3578" s="93" t="s">
        <v>52</v>
      </c>
      <c r="H3578" s="155"/>
      <c r="I3578" s="158">
        <v>1</v>
      </c>
      <c r="J3578" s="90" t="s">
        <v>72</v>
      </c>
      <c r="K3578" s="93" t="s">
        <v>55</v>
      </c>
      <c r="L3578" s="190">
        <v>44805</v>
      </c>
      <c r="M3578" s="190">
        <v>44926</v>
      </c>
      <c r="N3578" s="127" t="s">
        <v>496</v>
      </c>
      <c r="O3578" s="127" t="s">
        <v>496</v>
      </c>
      <c r="P3578" s="124"/>
      <c r="Q3578" s="124"/>
      <c r="R3578" s="155"/>
      <c r="S3578" s="155"/>
      <c r="T3578" s="159"/>
      <c r="U3578" s="155"/>
      <c r="V3578" s="160"/>
    </row>
    <row r="3579" spans="1:22" s="175" customFormat="1" ht="66" hidden="1" customHeight="1" x14ac:dyDescent="0.25">
      <c r="A3579" s="89" t="s">
        <v>7992</v>
      </c>
      <c r="B3579" s="90" t="s">
        <v>7993</v>
      </c>
      <c r="C3579" s="90" t="s">
        <v>7994</v>
      </c>
      <c r="D3579" s="90" t="s">
        <v>7998</v>
      </c>
      <c r="E3579" s="92" t="s">
        <v>7996</v>
      </c>
      <c r="F3579" s="90" t="s">
        <v>3548</v>
      </c>
      <c r="G3579" s="93" t="s">
        <v>52</v>
      </c>
      <c r="H3579" s="155"/>
      <c r="I3579" s="158">
        <v>1</v>
      </c>
      <c r="J3579" s="90" t="s">
        <v>72</v>
      </c>
      <c r="K3579" s="93" t="s">
        <v>55</v>
      </c>
      <c r="L3579" s="190">
        <v>44805</v>
      </c>
      <c r="M3579" s="190">
        <v>44926</v>
      </c>
      <c r="N3579" s="127" t="s">
        <v>496</v>
      </c>
      <c r="O3579" s="127" t="s">
        <v>496</v>
      </c>
      <c r="P3579" s="124"/>
      <c r="Q3579" s="124"/>
      <c r="R3579" s="155"/>
      <c r="S3579" s="155"/>
      <c r="T3579" s="159"/>
      <c r="U3579" s="155"/>
      <c r="V3579" s="160"/>
    </row>
    <row r="3580" spans="1:22" s="175" customFormat="1" ht="66" hidden="1" customHeight="1" x14ac:dyDescent="0.25">
      <c r="A3580" s="89" t="s">
        <v>7992</v>
      </c>
      <c r="B3580" s="90" t="s">
        <v>7993</v>
      </c>
      <c r="C3580" s="90" t="s">
        <v>7994</v>
      </c>
      <c r="D3580" s="90" t="s">
        <v>7999</v>
      </c>
      <c r="E3580" s="92" t="s">
        <v>7996</v>
      </c>
      <c r="F3580" s="90" t="s">
        <v>502</v>
      </c>
      <c r="G3580" s="93" t="s">
        <v>52</v>
      </c>
      <c r="H3580" s="155"/>
      <c r="I3580" s="158">
        <v>1</v>
      </c>
      <c r="J3580" s="90" t="s">
        <v>72</v>
      </c>
      <c r="K3580" s="93" t="s">
        <v>55</v>
      </c>
      <c r="L3580" s="190">
        <v>44805</v>
      </c>
      <c r="M3580" s="190">
        <v>44926</v>
      </c>
      <c r="N3580" s="127" t="s">
        <v>496</v>
      </c>
      <c r="O3580" s="127" t="s">
        <v>496</v>
      </c>
      <c r="P3580" s="124"/>
      <c r="Q3580" s="124"/>
      <c r="R3580" s="155"/>
      <c r="S3580" s="155"/>
      <c r="T3580" s="159"/>
      <c r="U3580" s="155"/>
      <c r="V3580" s="160"/>
    </row>
    <row r="3581" spans="1:22" s="175" customFormat="1" ht="66" hidden="1" customHeight="1" x14ac:dyDescent="0.25">
      <c r="A3581" s="89" t="s">
        <v>7992</v>
      </c>
      <c r="B3581" s="90" t="s">
        <v>7993</v>
      </c>
      <c r="C3581" s="90" t="s">
        <v>7994</v>
      </c>
      <c r="D3581" s="90" t="s">
        <v>8000</v>
      </c>
      <c r="E3581" s="92" t="s">
        <v>7996</v>
      </c>
      <c r="F3581" s="90" t="s">
        <v>8001</v>
      </c>
      <c r="G3581" s="93" t="s">
        <v>52</v>
      </c>
      <c r="H3581" s="155"/>
      <c r="I3581" s="158">
        <v>1</v>
      </c>
      <c r="J3581" s="90" t="s">
        <v>72</v>
      </c>
      <c r="K3581" s="93" t="s">
        <v>55</v>
      </c>
      <c r="L3581" s="190">
        <v>44805</v>
      </c>
      <c r="M3581" s="190">
        <v>44926</v>
      </c>
      <c r="N3581" s="127" t="s">
        <v>496</v>
      </c>
      <c r="O3581" s="127" t="s">
        <v>496</v>
      </c>
      <c r="P3581" s="124"/>
      <c r="Q3581" s="124"/>
      <c r="R3581" s="155"/>
      <c r="S3581" s="155"/>
      <c r="T3581" s="159"/>
      <c r="U3581" s="155"/>
      <c r="V3581" s="160"/>
    </row>
    <row r="3582" spans="1:22" s="175" customFormat="1" ht="66" hidden="1" customHeight="1" x14ac:dyDescent="0.25">
      <c r="A3582" s="89" t="s">
        <v>5142</v>
      </c>
      <c r="B3582" s="90" t="s">
        <v>5143</v>
      </c>
      <c r="C3582" s="90" t="s">
        <v>8002</v>
      </c>
      <c r="D3582" s="90" t="s">
        <v>8002</v>
      </c>
      <c r="E3582" s="92" t="s">
        <v>8003</v>
      </c>
      <c r="F3582" s="90" t="s">
        <v>401</v>
      </c>
      <c r="G3582" s="93" t="s">
        <v>52</v>
      </c>
      <c r="H3582" s="155"/>
      <c r="I3582" s="158">
        <v>1</v>
      </c>
      <c r="J3582" s="90" t="s">
        <v>54</v>
      </c>
      <c r="K3582" s="93" t="s">
        <v>55</v>
      </c>
      <c r="L3582" s="190">
        <v>44738</v>
      </c>
      <c r="M3582" s="190">
        <v>44748</v>
      </c>
      <c r="N3582" s="127">
        <v>44720</v>
      </c>
      <c r="O3582" s="127">
        <v>44721</v>
      </c>
      <c r="P3582" s="124" t="s">
        <v>8004</v>
      </c>
      <c r="Q3582" s="124"/>
      <c r="R3582" s="155" t="s">
        <v>8005</v>
      </c>
      <c r="S3582" s="155"/>
      <c r="T3582" s="159" t="s">
        <v>110</v>
      </c>
      <c r="U3582" s="155"/>
      <c r="V3582" s="160"/>
    </row>
    <row r="3583" spans="1:22" s="175" customFormat="1" ht="66" hidden="1" customHeight="1" x14ac:dyDescent="0.25">
      <c r="A3583" s="89" t="s">
        <v>5076</v>
      </c>
      <c r="B3583" s="90" t="s">
        <v>5077</v>
      </c>
      <c r="C3583" s="90" t="s">
        <v>8006</v>
      </c>
      <c r="D3583" s="90" t="s">
        <v>8006</v>
      </c>
      <c r="E3583" s="92" t="s">
        <v>8007</v>
      </c>
      <c r="F3583" s="90" t="s">
        <v>7661</v>
      </c>
      <c r="G3583" s="93" t="s">
        <v>52</v>
      </c>
      <c r="H3583" s="155"/>
      <c r="I3583" s="158">
        <v>1</v>
      </c>
      <c r="J3583" s="90" t="s">
        <v>54</v>
      </c>
      <c r="K3583" s="93" t="s">
        <v>55</v>
      </c>
      <c r="L3583" s="190">
        <v>44738</v>
      </c>
      <c r="M3583" s="190">
        <v>44748</v>
      </c>
      <c r="N3583" s="127">
        <v>44740</v>
      </c>
      <c r="O3583" s="127">
        <v>44740</v>
      </c>
      <c r="P3583" s="124" t="s">
        <v>8008</v>
      </c>
      <c r="Q3583" s="124"/>
      <c r="R3583" s="155" t="s">
        <v>1315</v>
      </c>
      <c r="S3583" s="155"/>
      <c r="T3583" s="159"/>
      <c r="U3583" s="155" t="s">
        <v>8009</v>
      </c>
      <c r="V3583" s="160"/>
    </row>
    <row r="3584" spans="1:22" s="175" customFormat="1" ht="66" hidden="1" customHeight="1" x14ac:dyDescent="0.25">
      <c r="A3584" s="89" t="s">
        <v>9836</v>
      </c>
      <c r="B3584" s="90" t="s">
        <v>2690</v>
      </c>
      <c r="C3584" s="90" t="s">
        <v>59</v>
      </c>
      <c r="D3584" s="90" t="s">
        <v>59</v>
      </c>
      <c r="E3584" s="92" t="s">
        <v>8010</v>
      </c>
      <c r="F3584" s="90" t="s">
        <v>320</v>
      </c>
      <c r="G3584" s="93" t="s">
        <v>52</v>
      </c>
      <c r="H3584" s="155"/>
      <c r="I3584" s="158">
        <v>1</v>
      </c>
      <c r="J3584" s="90" t="s">
        <v>54</v>
      </c>
      <c r="K3584" s="93" t="s">
        <v>63</v>
      </c>
      <c r="L3584" s="190">
        <v>44709</v>
      </c>
      <c r="M3584" s="190">
        <v>44709</v>
      </c>
      <c r="N3584" s="127">
        <v>44709</v>
      </c>
      <c r="O3584" s="127">
        <v>44711</v>
      </c>
      <c r="P3584" s="124" t="s">
        <v>8011</v>
      </c>
      <c r="Q3584" s="124"/>
      <c r="R3584" s="155" t="s">
        <v>5590</v>
      </c>
      <c r="S3584" s="155"/>
      <c r="T3584" s="159" t="s">
        <v>66</v>
      </c>
      <c r="U3584" s="155"/>
      <c r="V3584" s="160"/>
    </row>
    <row r="3585" spans="1:22" s="175" customFormat="1" ht="66" hidden="1" customHeight="1" x14ac:dyDescent="0.25">
      <c r="A3585" s="89" t="s">
        <v>2654</v>
      </c>
      <c r="B3585" s="90" t="s">
        <v>8012</v>
      </c>
      <c r="C3585" s="90" t="s">
        <v>59</v>
      </c>
      <c r="D3585" s="90" t="s">
        <v>59</v>
      </c>
      <c r="E3585" s="92" t="s">
        <v>211</v>
      </c>
      <c r="F3585" s="90" t="s">
        <v>320</v>
      </c>
      <c r="G3585" s="93" t="s">
        <v>52</v>
      </c>
      <c r="H3585" s="155"/>
      <c r="I3585" s="158">
        <v>1</v>
      </c>
      <c r="J3585" s="90" t="s">
        <v>62</v>
      </c>
      <c r="K3585" s="93" t="s">
        <v>63</v>
      </c>
      <c r="L3585" s="190">
        <v>44709</v>
      </c>
      <c r="M3585" s="190">
        <v>44709</v>
      </c>
      <c r="N3585" s="127">
        <v>44709</v>
      </c>
      <c r="O3585" s="127">
        <v>44711</v>
      </c>
      <c r="P3585" s="124" t="s">
        <v>8013</v>
      </c>
      <c r="Q3585" s="124"/>
      <c r="R3585" s="155" t="s">
        <v>381</v>
      </c>
      <c r="S3585" s="155"/>
      <c r="T3585" s="159" t="s">
        <v>66</v>
      </c>
      <c r="U3585" s="155"/>
      <c r="V3585" s="160"/>
    </row>
    <row r="3586" spans="1:22" s="175" customFormat="1" ht="66" hidden="1" customHeight="1" x14ac:dyDescent="0.25">
      <c r="A3586" s="113" t="s">
        <v>7780</v>
      </c>
      <c r="B3586" s="90" t="s">
        <v>4321</v>
      </c>
      <c r="C3586" s="155" t="s">
        <v>7781</v>
      </c>
      <c r="D3586" s="155" t="s">
        <v>7781</v>
      </c>
      <c r="E3586" s="157" t="s">
        <v>397</v>
      </c>
      <c r="F3586" s="90" t="s">
        <v>8014</v>
      </c>
      <c r="G3586" s="93" t="s">
        <v>52</v>
      </c>
      <c r="H3586" s="155"/>
      <c r="I3586" s="158">
        <v>1</v>
      </c>
      <c r="J3586" s="90" t="s">
        <v>54</v>
      </c>
      <c r="K3586" s="93" t="s">
        <v>63</v>
      </c>
      <c r="L3586" s="190">
        <v>44707</v>
      </c>
      <c r="M3586" s="190">
        <v>44707</v>
      </c>
      <c r="N3586" s="127">
        <v>44707</v>
      </c>
      <c r="O3586" s="127">
        <v>44711</v>
      </c>
      <c r="P3586" s="124" t="s">
        <v>8015</v>
      </c>
      <c r="Q3586" s="124"/>
      <c r="R3586" s="155" t="s">
        <v>8016</v>
      </c>
      <c r="S3586" s="155"/>
      <c r="T3586" s="159" t="s">
        <v>66</v>
      </c>
      <c r="U3586" s="155"/>
      <c r="V3586" s="160"/>
    </row>
    <row r="3587" spans="1:22" s="175" customFormat="1" ht="66" hidden="1" customHeight="1" x14ac:dyDescent="0.25">
      <c r="A3587" s="113" t="s">
        <v>6558</v>
      </c>
      <c r="B3587" s="90" t="s">
        <v>2283</v>
      </c>
      <c r="C3587" s="90" t="s">
        <v>7857</v>
      </c>
      <c r="D3587" s="90" t="s">
        <v>7858</v>
      </c>
      <c r="E3587" s="92" t="s">
        <v>8017</v>
      </c>
      <c r="F3587" s="155" t="s">
        <v>7245</v>
      </c>
      <c r="G3587" s="93" t="s">
        <v>52</v>
      </c>
      <c r="H3587" s="155"/>
      <c r="I3587" s="158">
        <v>1</v>
      </c>
      <c r="J3587" s="90" t="s">
        <v>62</v>
      </c>
      <c r="K3587" s="93" t="s">
        <v>63</v>
      </c>
      <c r="L3587" s="190">
        <v>44708</v>
      </c>
      <c r="M3587" s="190">
        <v>44708</v>
      </c>
      <c r="N3587" s="127">
        <v>44708</v>
      </c>
      <c r="O3587" s="127">
        <v>44711</v>
      </c>
      <c r="P3587" s="124" t="s">
        <v>8018</v>
      </c>
      <c r="Q3587" s="124"/>
      <c r="R3587" s="155" t="s">
        <v>7908</v>
      </c>
      <c r="S3587" s="155"/>
      <c r="T3587" s="159"/>
      <c r="U3587" s="155" t="s">
        <v>58</v>
      </c>
      <c r="V3587" s="160"/>
    </row>
    <row r="3588" spans="1:22" s="175" customFormat="1" ht="66" hidden="1" customHeight="1" x14ac:dyDescent="0.25">
      <c r="A3588" s="113" t="s">
        <v>6558</v>
      </c>
      <c r="B3588" s="90" t="s">
        <v>2283</v>
      </c>
      <c r="C3588" s="90" t="s">
        <v>7857</v>
      </c>
      <c r="D3588" s="90" t="s">
        <v>7858</v>
      </c>
      <c r="E3588" s="92" t="s">
        <v>8017</v>
      </c>
      <c r="F3588" s="155" t="s">
        <v>7245</v>
      </c>
      <c r="G3588" s="93" t="s">
        <v>52</v>
      </c>
      <c r="H3588" s="155"/>
      <c r="I3588" s="158">
        <v>1</v>
      </c>
      <c r="J3588" s="90" t="s">
        <v>62</v>
      </c>
      <c r="K3588" s="93" t="s">
        <v>63</v>
      </c>
      <c r="L3588" s="190">
        <v>44712</v>
      </c>
      <c r="M3588" s="190">
        <v>44712</v>
      </c>
      <c r="N3588" s="127">
        <v>44712</v>
      </c>
      <c r="O3588" s="127">
        <v>44712</v>
      </c>
      <c r="P3588" s="124" t="s">
        <v>8019</v>
      </c>
      <c r="Q3588" s="124"/>
      <c r="R3588" s="155" t="s">
        <v>5147</v>
      </c>
      <c r="S3588" s="155"/>
      <c r="T3588" s="159" t="s">
        <v>110</v>
      </c>
      <c r="U3588" s="155"/>
      <c r="V3588" s="160"/>
    </row>
    <row r="3589" spans="1:22" s="175" customFormat="1" ht="66" hidden="1" customHeight="1" x14ac:dyDescent="0.25">
      <c r="A3589" s="113" t="s">
        <v>2922</v>
      </c>
      <c r="B3589" s="90" t="s">
        <v>2923</v>
      </c>
      <c r="C3589" s="90" t="s">
        <v>5166</v>
      </c>
      <c r="D3589" s="90" t="s">
        <v>5206</v>
      </c>
      <c r="E3589" s="92" t="s">
        <v>4834</v>
      </c>
      <c r="F3589" s="90" t="s">
        <v>337</v>
      </c>
      <c r="G3589" s="93" t="s">
        <v>52</v>
      </c>
      <c r="H3589" s="155"/>
      <c r="I3589" s="158">
        <v>1</v>
      </c>
      <c r="J3589" s="90" t="s">
        <v>62</v>
      </c>
      <c r="K3589" s="93" t="s">
        <v>63</v>
      </c>
      <c r="L3589" s="190">
        <v>44713</v>
      </c>
      <c r="M3589" s="190">
        <v>44713</v>
      </c>
      <c r="N3589" s="127">
        <v>44713</v>
      </c>
      <c r="O3589" s="127">
        <v>44714</v>
      </c>
      <c r="P3589" s="124" t="s">
        <v>8020</v>
      </c>
      <c r="Q3589" s="124" t="s">
        <v>8021</v>
      </c>
      <c r="R3589" s="155" t="s">
        <v>8022</v>
      </c>
      <c r="S3589" s="155"/>
      <c r="T3589" s="159" t="s">
        <v>75</v>
      </c>
      <c r="U3589" s="155"/>
      <c r="V3589" s="160"/>
    </row>
    <row r="3590" spans="1:22" s="175" customFormat="1" ht="66" hidden="1" customHeight="1" x14ac:dyDescent="0.25">
      <c r="A3590" s="113" t="s">
        <v>376</v>
      </c>
      <c r="B3590" s="90" t="s">
        <v>427</v>
      </c>
      <c r="C3590" s="90" t="s">
        <v>8023</v>
      </c>
      <c r="D3590" s="90" t="s">
        <v>8023</v>
      </c>
      <c r="E3590" s="92" t="s">
        <v>2316</v>
      </c>
      <c r="F3590" s="90" t="s">
        <v>320</v>
      </c>
      <c r="G3590" s="93" t="s">
        <v>52</v>
      </c>
      <c r="H3590" s="155"/>
      <c r="I3590" s="158">
        <v>1</v>
      </c>
      <c r="J3590" s="90" t="s">
        <v>62</v>
      </c>
      <c r="K3590" s="93" t="s">
        <v>55</v>
      </c>
      <c r="L3590" s="190">
        <v>44712</v>
      </c>
      <c r="M3590" s="190">
        <v>44712</v>
      </c>
      <c r="N3590" s="127">
        <v>44712</v>
      </c>
      <c r="O3590" s="127">
        <v>44712</v>
      </c>
      <c r="P3590" s="124" t="s">
        <v>8024</v>
      </c>
      <c r="Q3590" s="124"/>
      <c r="R3590" s="155" t="s">
        <v>8022</v>
      </c>
      <c r="S3590" s="155"/>
      <c r="T3590" s="159" t="s">
        <v>75</v>
      </c>
      <c r="U3590" s="155"/>
      <c r="V3590" s="160"/>
    </row>
    <row r="3591" spans="1:22" s="175" customFormat="1" ht="66" hidden="1" customHeight="1" x14ac:dyDescent="0.25">
      <c r="A3591" s="89" t="s">
        <v>5076</v>
      </c>
      <c r="B3591" s="90" t="s">
        <v>6383</v>
      </c>
      <c r="C3591" s="90" t="s">
        <v>8025</v>
      </c>
      <c r="D3591" s="90" t="s">
        <v>8025</v>
      </c>
      <c r="E3591" s="92" t="s">
        <v>8026</v>
      </c>
      <c r="F3591" s="90" t="s">
        <v>320</v>
      </c>
      <c r="G3591" s="93" t="s">
        <v>52</v>
      </c>
      <c r="H3591" s="155"/>
      <c r="I3591" s="158">
        <v>1</v>
      </c>
      <c r="J3591" s="90" t="s">
        <v>54</v>
      </c>
      <c r="K3591" s="93" t="s">
        <v>55</v>
      </c>
      <c r="L3591" s="190">
        <v>44718</v>
      </c>
      <c r="M3591" s="190">
        <v>44733</v>
      </c>
      <c r="N3591" s="127">
        <v>44725</v>
      </c>
      <c r="O3591" s="127">
        <v>44735</v>
      </c>
      <c r="P3591" s="124" t="s">
        <v>8027</v>
      </c>
      <c r="Q3591" s="124" t="s">
        <v>8028</v>
      </c>
      <c r="R3591" s="155" t="s">
        <v>8029</v>
      </c>
      <c r="S3591" s="155"/>
      <c r="T3591" s="159" t="s">
        <v>75</v>
      </c>
      <c r="U3591" s="155"/>
      <c r="V3591" s="160"/>
    </row>
    <row r="3592" spans="1:22" s="175" customFormat="1" ht="66" hidden="1" customHeight="1" x14ac:dyDescent="0.25">
      <c r="A3592" s="89" t="s">
        <v>4357</v>
      </c>
      <c r="B3592" s="90" t="s">
        <v>626</v>
      </c>
      <c r="C3592" s="90" t="s">
        <v>8030</v>
      </c>
      <c r="D3592" s="155" t="s">
        <v>8031</v>
      </c>
      <c r="E3592" s="92" t="s">
        <v>605</v>
      </c>
      <c r="F3592" s="155" t="s">
        <v>4360</v>
      </c>
      <c r="G3592" s="158" t="s">
        <v>75</v>
      </c>
      <c r="H3592" s="155"/>
      <c r="I3592" s="158">
        <v>1</v>
      </c>
      <c r="J3592" s="155" t="s">
        <v>72</v>
      </c>
      <c r="K3592" s="158" t="s">
        <v>55</v>
      </c>
      <c r="L3592" s="190">
        <v>44805</v>
      </c>
      <c r="M3592" s="190">
        <v>44865</v>
      </c>
      <c r="N3592" s="127">
        <v>44836</v>
      </c>
      <c r="O3592" s="127">
        <v>44846</v>
      </c>
      <c r="P3592" s="124" t="s">
        <v>8032</v>
      </c>
      <c r="Q3592" s="124"/>
      <c r="R3592" s="155" t="s">
        <v>8033</v>
      </c>
      <c r="S3592" s="155"/>
      <c r="T3592" s="159" t="s">
        <v>66</v>
      </c>
      <c r="U3592" s="155"/>
      <c r="V3592" s="160"/>
    </row>
    <row r="3593" spans="1:22" s="175" customFormat="1" ht="66" hidden="1" customHeight="1" x14ac:dyDescent="0.25">
      <c r="A3593" s="89" t="s">
        <v>4357</v>
      </c>
      <c r="B3593" s="90" t="s">
        <v>626</v>
      </c>
      <c r="C3593" s="90" t="s">
        <v>8030</v>
      </c>
      <c r="D3593" s="155" t="s">
        <v>8034</v>
      </c>
      <c r="E3593" s="92" t="s">
        <v>605</v>
      </c>
      <c r="F3593" s="155" t="s">
        <v>4360</v>
      </c>
      <c r="G3593" s="158" t="s">
        <v>75</v>
      </c>
      <c r="H3593" s="155"/>
      <c r="I3593" s="158">
        <v>1</v>
      </c>
      <c r="J3593" s="155" t="s">
        <v>72</v>
      </c>
      <c r="K3593" s="158" t="s">
        <v>55</v>
      </c>
      <c r="L3593" s="190">
        <v>44986</v>
      </c>
      <c r="M3593" s="190">
        <f t="shared" ref="M3593:M3645" si="55">EOMONTH(L3593,0)</f>
        <v>45016</v>
      </c>
      <c r="N3593" s="127"/>
      <c r="O3593" s="127"/>
      <c r="P3593" s="124"/>
      <c r="Q3593" s="124"/>
      <c r="R3593" s="155"/>
      <c r="S3593" s="155"/>
      <c r="T3593" s="159"/>
      <c r="U3593" s="155"/>
      <c r="V3593" s="160"/>
    </row>
    <row r="3594" spans="1:22" s="175" customFormat="1" ht="66" hidden="1" customHeight="1" x14ac:dyDescent="0.25">
      <c r="A3594" s="89" t="s">
        <v>4357</v>
      </c>
      <c r="B3594" s="90" t="s">
        <v>626</v>
      </c>
      <c r="C3594" s="90" t="s">
        <v>8030</v>
      </c>
      <c r="D3594" s="90" t="s">
        <v>8035</v>
      </c>
      <c r="E3594" s="92" t="s">
        <v>605</v>
      </c>
      <c r="F3594" s="155" t="s">
        <v>528</v>
      </c>
      <c r="G3594" s="158" t="s">
        <v>172</v>
      </c>
      <c r="H3594" s="155"/>
      <c r="I3594" s="158">
        <v>1</v>
      </c>
      <c r="J3594" s="155" t="s">
        <v>72</v>
      </c>
      <c r="K3594" s="158" t="s">
        <v>55</v>
      </c>
      <c r="L3594" s="190">
        <v>44805</v>
      </c>
      <c r="M3594" s="190">
        <v>44865</v>
      </c>
      <c r="N3594" s="127">
        <v>44836</v>
      </c>
      <c r="O3594" s="127">
        <v>44846</v>
      </c>
      <c r="P3594" s="124" t="s">
        <v>8036</v>
      </c>
      <c r="Q3594" s="124"/>
      <c r="R3594" s="155" t="s">
        <v>8033</v>
      </c>
      <c r="S3594" s="155"/>
      <c r="T3594" s="159" t="s">
        <v>66</v>
      </c>
      <c r="U3594" s="155"/>
      <c r="V3594" s="160"/>
    </row>
    <row r="3595" spans="1:22" s="175" customFormat="1" ht="66" hidden="1" customHeight="1" x14ac:dyDescent="0.25">
      <c r="A3595" s="89" t="s">
        <v>4357</v>
      </c>
      <c r="B3595" s="90" t="s">
        <v>626</v>
      </c>
      <c r="C3595" s="90" t="s">
        <v>8030</v>
      </c>
      <c r="D3595" s="90" t="s">
        <v>8037</v>
      </c>
      <c r="E3595" s="92" t="s">
        <v>605</v>
      </c>
      <c r="F3595" s="155" t="s">
        <v>528</v>
      </c>
      <c r="G3595" s="158" t="s">
        <v>172</v>
      </c>
      <c r="H3595" s="155"/>
      <c r="I3595" s="158">
        <v>1</v>
      </c>
      <c r="J3595" s="155" t="s">
        <v>72</v>
      </c>
      <c r="K3595" s="158" t="s">
        <v>55</v>
      </c>
      <c r="L3595" s="190">
        <v>44896</v>
      </c>
      <c r="M3595" s="190">
        <f t="shared" si="55"/>
        <v>44926</v>
      </c>
      <c r="N3595" s="127">
        <v>44906</v>
      </c>
      <c r="O3595" s="127">
        <v>44921</v>
      </c>
      <c r="P3595" s="124" t="s">
        <v>8038</v>
      </c>
      <c r="Q3595" s="124"/>
      <c r="R3595" s="155" t="s">
        <v>8039</v>
      </c>
      <c r="S3595" s="155"/>
      <c r="T3595" s="159" t="s">
        <v>66</v>
      </c>
      <c r="U3595" s="155"/>
      <c r="V3595" s="160"/>
    </row>
    <row r="3596" spans="1:22" s="175" customFormat="1" ht="66" hidden="1" customHeight="1" x14ac:dyDescent="0.25">
      <c r="A3596" s="89" t="s">
        <v>4357</v>
      </c>
      <c r="B3596" s="90" t="s">
        <v>626</v>
      </c>
      <c r="C3596" s="90" t="s">
        <v>8030</v>
      </c>
      <c r="D3596" s="90" t="s">
        <v>8040</v>
      </c>
      <c r="E3596" s="92" t="s">
        <v>605</v>
      </c>
      <c r="F3596" s="155" t="s">
        <v>528</v>
      </c>
      <c r="G3596" s="158" t="s">
        <v>172</v>
      </c>
      <c r="H3596" s="155"/>
      <c r="I3596" s="158">
        <v>1</v>
      </c>
      <c r="J3596" s="155" t="s">
        <v>72</v>
      </c>
      <c r="K3596" s="158" t="s">
        <v>55</v>
      </c>
      <c r="L3596" s="190">
        <v>44986</v>
      </c>
      <c r="M3596" s="190">
        <f t="shared" si="55"/>
        <v>45016</v>
      </c>
      <c r="N3596" s="127"/>
      <c r="O3596" s="127"/>
      <c r="P3596" s="124"/>
      <c r="Q3596" s="124"/>
      <c r="R3596" s="155"/>
      <c r="S3596" s="155"/>
      <c r="T3596" s="159"/>
      <c r="U3596" s="155"/>
      <c r="V3596" s="160"/>
    </row>
    <row r="3597" spans="1:22" s="175" customFormat="1" ht="66" hidden="1" customHeight="1" x14ac:dyDescent="0.25">
      <c r="A3597" s="89" t="s">
        <v>4357</v>
      </c>
      <c r="B3597" s="90" t="s">
        <v>626</v>
      </c>
      <c r="C3597" s="90" t="s">
        <v>8030</v>
      </c>
      <c r="D3597" s="90" t="s">
        <v>8041</v>
      </c>
      <c r="E3597" s="92" t="s">
        <v>605</v>
      </c>
      <c r="F3597" s="155" t="s">
        <v>528</v>
      </c>
      <c r="G3597" s="158" t="s">
        <v>172</v>
      </c>
      <c r="H3597" s="155"/>
      <c r="I3597" s="158">
        <v>1</v>
      </c>
      <c r="J3597" s="155" t="s">
        <v>72</v>
      </c>
      <c r="K3597" s="158" t="s">
        <v>55</v>
      </c>
      <c r="L3597" s="190">
        <v>45078</v>
      </c>
      <c r="M3597" s="190">
        <f t="shared" si="55"/>
        <v>45107</v>
      </c>
      <c r="N3597" s="127"/>
      <c r="O3597" s="127"/>
      <c r="P3597" s="124"/>
      <c r="Q3597" s="124"/>
      <c r="R3597" s="155"/>
      <c r="S3597" s="155"/>
      <c r="T3597" s="159"/>
      <c r="U3597" s="155"/>
      <c r="V3597" s="160"/>
    </row>
    <row r="3598" spans="1:22" s="175" customFormat="1" ht="66" hidden="1" customHeight="1" x14ac:dyDescent="0.25">
      <c r="A3598" s="89" t="s">
        <v>4357</v>
      </c>
      <c r="B3598" s="90" t="s">
        <v>626</v>
      </c>
      <c r="C3598" s="90" t="s">
        <v>8030</v>
      </c>
      <c r="D3598" s="90" t="s">
        <v>8042</v>
      </c>
      <c r="E3598" s="92" t="s">
        <v>605</v>
      </c>
      <c r="F3598" s="155" t="s">
        <v>1321</v>
      </c>
      <c r="G3598" s="158" t="s">
        <v>172</v>
      </c>
      <c r="H3598" s="155"/>
      <c r="I3598" s="158">
        <v>1</v>
      </c>
      <c r="J3598" s="155" t="s">
        <v>72</v>
      </c>
      <c r="K3598" s="158" t="s">
        <v>55</v>
      </c>
      <c r="L3598" s="190">
        <v>44805</v>
      </c>
      <c r="M3598" s="190">
        <v>44865</v>
      </c>
      <c r="N3598" s="127">
        <v>44835</v>
      </c>
      <c r="O3598" s="127">
        <v>44846</v>
      </c>
      <c r="P3598" s="124" t="s">
        <v>8043</v>
      </c>
      <c r="Q3598" s="124"/>
      <c r="R3598" s="155" t="s">
        <v>8044</v>
      </c>
      <c r="S3598" s="155"/>
      <c r="T3598" s="159" t="s">
        <v>66</v>
      </c>
      <c r="U3598" s="155"/>
      <c r="V3598" s="160"/>
    </row>
    <row r="3599" spans="1:22" s="175" customFormat="1" ht="66" hidden="1" customHeight="1" x14ac:dyDescent="0.25">
      <c r="A3599" s="89" t="s">
        <v>4357</v>
      </c>
      <c r="B3599" s="90" t="s">
        <v>626</v>
      </c>
      <c r="C3599" s="90" t="s">
        <v>8030</v>
      </c>
      <c r="D3599" s="90" t="s">
        <v>8045</v>
      </c>
      <c r="E3599" s="92" t="s">
        <v>605</v>
      </c>
      <c r="F3599" s="155" t="s">
        <v>1321</v>
      </c>
      <c r="G3599" s="158" t="s">
        <v>172</v>
      </c>
      <c r="H3599" s="155"/>
      <c r="I3599" s="158">
        <v>1</v>
      </c>
      <c r="J3599" s="155" t="s">
        <v>72</v>
      </c>
      <c r="K3599" s="158" t="s">
        <v>55</v>
      </c>
      <c r="L3599" s="190">
        <v>44896</v>
      </c>
      <c r="M3599" s="190">
        <f t="shared" si="55"/>
        <v>44926</v>
      </c>
      <c r="N3599" s="127">
        <v>44906</v>
      </c>
      <c r="O3599" s="127">
        <v>44921</v>
      </c>
      <c r="P3599" s="124" t="s">
        <v>1463</v>
      </c>
      <c r="Q3599" s="124"/>
      <c r="R3599" s="155" t="s">
        <v>8046</v>
      </c>
      <c r="S3599" s="155"/>
      <c r="T3599" s="159" t="s">
        <v>66</v>
      </c>
      <c r="U3599" s="155"/>
      <c r="V3599" s="160"/>
    </row>
    <row r="3600" spans="1:22" s="175" customFormat="1" ht="66" hidden="1" customHeight="1" x14ac:dyDescent="0.25">
      <c r="A3600" s="89" t="s">
        <v>4357</v>
      </c>
      <c r="B3600" s="90" t="s">
        <v>626</v>
      </c>
      <c r="C3600" s="90" t="s">
        <v>8030</v>
      </c>
      <c r="D3600" s="90" t="s">
        <v>8047</v>
      </c>
      <c r="E3600" s="92" t="s">
        <v>605</v>
      </c>
      <c r="F3600" s="155" t="s">
        <v>1321</v>
      </c>
      <c r="G3600" s="158" t="s">
        <v>172</v>
      </c>
      <c r="H3600" s="155"/>
      <c r="I3600" s="158">
        <v>1</v>
      </c>
      <c r="J3600" s="155" t="s">
        <v>72</v>
      </c>
      <c r="K3600" s="158" t="s">
        <v>55</v>
      </c>
      <c r="L3600" s="190">
        <v>44986</v>
      </c>
      <c r="M3600" s="190">
        <f t="shared" si="55"/>
        <v>45016</v>
      </c>
      <c r="N3600" s="127"/>
      <c r="O3600" s="127"/>
      <c r="P3600" s="124"/>
      <c r="Q3600" s="124"/>
      <c r="R3600" s="155"/>
      <c r="S3600" s="155"/>
      <c r="T3600" s="159"/>
      <c r="U3600" s="155"/>
      <c r="V3600" s="160"/>
    </row>
    <row r="3601" spans="1:22" s="175" customFormat="1" ht="66" hidden="1" customHeight="1" x14ac:dyDescent="0.25">
      <c r="A3601" s="89" t="s">
        <v>4357</v>
      </c>
      <c r="B3601" s="90" t="s">
        <v>626</v>
      </c>
      <c r="C3601" s="90" t="s">
        <v>8030</v>
      </c>
      <c r="D3601" s="90" t="s">
        <v>8048</v>
      </c>
      <c r="E3601" s="92" t="s">
        <v>605</v>
      </c>
      <c r="F3601" s="155" t="s">
        <v>1321</v>
      </c>
      <c r="G3601" s="158" t="s">
        <v>172</v>
      </c>
      <c r="H3601" s="155"/>
      <c r="I3601" s="158">
        <v>1</v>
      </c>
      <c r="J3601" s="155" t="s">
        <v>72</v>
      </c>
      <c r="K3601" s="158" t="s">
        <v>55</v>
      </c>
      <c r="L3601" s="190">
        <v>45078</v>
      </c>
      <c r="M3601" s="190">
        <f t="shared" si="55"/>
        <v>45107</v>
      </c>
      <c r="N3601" s="127"/>
      <c r="O3601" s="127"/>
      <c r="P3601" s="124"/>
      <c r="Q3601" s="124"/>
      <c r="R3601" s="155"/>
      <c r="S3601" s="155"/>
      <c r="T3601" s="159"/>
      <c r="U3601" s="155"/>
      <c r="V3601" s="160"/>
    </row>
    <row r="3602" spans="1:22" s="175" customFormat="1" ht="66" hidden="1" customHeight="1" x14ac:dyDescent="0.25">
      <c r="A3602" s="89" t="s">
        <v>4357</v>
      </c>
      <c r="B3602" s="90" t="s">
        <v>626</v>
      </c>
      <c r="C3602" s="90" t="s">
        <v>8030</v>
      </c>
      <c r="D3602" s="90" t="s">
        <v>8049</v>
      </c>
      <c r="E3602" s="92" t="s">
        <v>605</v>
      </c>
      <c r="F3602" s="155" t="s">
        <v>320</v>
      </c>
      <c r="G3602" s="158" t="s">
        <v>172</v>
      </c>
      <c r="H3602" s="155"/>
      <c r="I3602" s="158">
        <v>1</v>
      </c>
      <c r="J3602" s="155" t="s">
        <v>72</v>
      </c>
      <c r="K3602" s="158" t="s">
        <v>55</v>
      </c>
      <c r="L3602" s="190">
        <v>44805</v>
      </c>
      <c r="M3602" s="190">
        <v>44865</v>
      </c>
      <c r="N3602" s="127">
        <v>44829</v>
      </c>
      <c r="O3602" s="127">
        <v>44846</v>
      </c>
      <c r="P3602" s="124" t="s">
        <v>8050</v>
      </c>
      <c r="Q3602" s="124"/>
      <c r="R3602" s="155" t="s">
        <v>8051</v>
      </c>
      <c r="S3602" s="155"/>
      <c r="T3602" s="159" t="s">
        <v>66</v>
      </c>
      <c r="U3602" s="155"/>
      <c r="V3602" s="160"/>
    </row>
    <row r="3603" spans="1:22" s="175" customFormat="1" ht="66" hidden="1" customHeight="1" x14ac:dyDescent="0.25">
      <c r="A3603" s="89" t="s">
        <v>4357</v>
      </c>
      <c r="B3603" s="90" t="s">
        <v>626</v>
      </c>
      <c r="C3603" s="90" t="s">
        <v>8030</v>
      </c>
      <c r="D3603" s="90" t="s">
        <v>8052</v>
      </c>
      <c r="E3603" s="92" t="s">
        <v>605</v>
      </c>
      <c r="F3603" s="155" t="s">
        <v>320</v>
      </c>
      <c r="G3603" s="158" t="s">
        <v>172</v>
      </c>
      <c r="H3603" s="155"/>
      <c r="I3603" s="158">
        <v>1</v>
      </c>
      <c r="J3603" s="155" t="s">
        <v>72</v>
      </c>
      <c r="K3603" s="158" t="s">
        <v>55</v>
      </c>
      <c r="L3603" s="190">
        <v>44896</v>
      </c>
      <c r="M3603" s="190">
        <f t="shared" si="55"/>
        <v>44926</v>
      </c>
      <c r="N3603" s="127">
        <v>44906</v>
      </c>
      <c r="O3603" s="127">
        <v>44921</v>
      </c>
      <c r="P3603" s="124" t="s">
        <v>1428</v>
      </c>
      <c r="Q3603" s="124"/>
      <c r="R3603" s="155" t="s">
        <v>8046</v>
      </c>
      <c r="S3603" s="155"/>
      <c r="T3603" s="159" t="s">
        <v>66</v>
      </c>
      <c r="U3603" s="155"/>
      <c r="V3603" s="160"/>
    </row>
    <row r="3604" spans="1:22" s="175" customFormat="1" ht="66" hidden="1" customHeight="1" x14ac:dyDescent="0.25">
      <c r="A3604" s="89" t="s">
        <v>4357</v>
      </c>
      <c r="B3604" s="90" t="s">
        <v>626</v>
      </c>
      <c r="C3604" s="90" t="s">
        <v>8030</v>
      </c>
      <c r="D3604" s="90" t="s">
        <v>8053</v>
      </c>
      <c r="E3604" s="92" t="s">
        <v>605</v>
      </c>
      <c r="F3604" s="155" t="s">
        <v>320</v>
      </c>
      <c r="G3604" s="158" t="s">
        <v>172</v>
      </c>
      <c r="H3604" s="155"/>
      <c r="I3604" s="158">
        <v>1</v>
      </c>
      <c r="J3604" s="155" t="s">
        <v>72</v>
      </c>
      <c r="K3604" s="158" t="s">
        <v>55</v>
      </c>
      <c r="L3604" s="190">
        <v>44986</v>
      </c>
      <c r="M3604" s="190">
        <f t="shared" si="55"/>
        <v>45016</v>
      </c>
      <c r="N3604" s="127"/>
      <c r="O3604" s="127"/>
      <c r="P3604" s="124"/>
      <c r="Q3604" s="124"/>
      <c r="R3604" s="155"/>
      <c r="S3604" s="155"/>
      <c r="T3604" s="159"/>
      <c r="U3604" s="155"/>
      <c r="V3604" s="160"/>
    </row>
    <row r="3605" spans="1:22" s="175" customFormat="1" ht="66" hidden="1" customHeight="1" x14ac:dyDescent="0.25">
      <c r="A3605" s="89" t="s">
        <v>4357</v>
      </c>
      <c r="B3605" s="90" t="s">
        <v>626</v>
      </c>
      <c r="C3605" s="90" t="s">
        <v>8030</v>
      </c>
      <c r="D3605" s="90" t="s">
        <v>8054</v>
      </c>
      <c r="E3605" s="92" t="s">
        <v>605</v>
      </c>
      <c r="F3605" s="155" t="s">
        <v>320</v>
      </c>
      <c r="G3605" s="158" t="s">
        <v>172</v>
      </c>
      <c r="H3605" s="155"/>
      <c r="I3605" s="158">
        <v>1</v>
      </c>
      <c r="J3605" s="155" t="s">
        <v>72</v>
      </c>
      <c r="K3605" s="158" t="s">
        <v>55</v>
      </c>
      <c r="L3605" s="190">
        <v>45078</v>
      </c>
      <c r="M3605" s="190">
        <f t="shared" si="55"/>
        <v>45107</v>
      </c>
      <c r="N3605" s="127"/>
      <c r="O3605" s="127"/>
      <c r="P3605" s="124"/>
      <c r="Q3605" s="124"/>
      <c r="R3605" s="155"/>
      <c r="S3605" s="155"/>
      <c r="T3605" s="159"/>
      <c r="U3605" s="155"/>
      <c r="V3605" s="160"/>
    </row>
    <row r="3606" spans="1:22" s="175" customFormat="1" ht="66" hidden="1" customHeight="1" x14ac:dyDescent="0.25">
      <c r="A3606" s="89" t="s">
        <v>4357</v>
      </c>
      <c r="B3606" s="90" t="s">
        <v>626</v>
      </c>
      <c r="C3606" s="90" t="s">
        <v>8030</v>
      </c>
      <c r="D3606" s="90" t="s">
        <v>8055</v>
      </c>
      <c r="E3606" s="92" t="s">
        <v>605</v>
      </c>
      <c r="F3606" s="155" t="s">
        <v>502</v>
      </c>
      <c r="G3606" s="158" t="s">
        <v>172</v>
      </c>
      <c r="H3606" s="155"/>
      <c r="I3606" s="158">
        <v>1</v>
      </c>
      <c r="J3606" s="155" t="s">
        <v>72</v>
      </c>
      <c r="K3606" s="158" t="s">
        <v>55</v>
      </c>
      <c r="L3606" s="190">
        <v>44805</v>
      </c>
      <c r="M3606" s="190">
        <v>44865</v>
      </c>
      <c r="N3606" s="127">
        <v>44829</v>
      </c>
      <c r="O3606" s="127">
        <v>44846</v>
      </c>
      <c r="P3606" s="124" t="s">
        <v>8056</v>
      </c>
      <c r="Q3606" s="124"/>
      <c r="R3606" s="155" t="s">
        <v>8051</v>
      </c>
      <c r="S3606" s="155"/>
      <c r="T3606" s="159" t="s">
        <v>66</v>
      </c>
      <c r="U3606" s="155"/>
      <c r="V3606" s="160"/>
    </row>
    <row r="3607" spans="1:22" s="175" customFormat="1" ht="66" hidden="1" customHeight="1" x14ac:dyDescent="0.25">
      <c r="A3607" s="89" t="s">
        <v>4357</v>
      </c>
      <c r="B3607" s="90" t="s">
        <v>626</v>
      </c>
      <c r="C3607" s="90" t="s">
        <v>8030</v>
      </c>
      <c r="D3607" s="90" t="s">
        <v>8057</v>
      </c>
      <c r="E3607" s="92" t="s">
        <v>605</v>
      </c>
      <c r="F3607" s="155" t="s">
        <v>502</v>
      </c>
      <c r="G3607" s="158" t="s">
        <v>172</v>
      </c>
      <c r="H3607" s="155"/>
      <c r="I3607" s="158">
        <v>1</v>
      </c>
      <c r="J3607" s="155" t="s">
        <v>72</v>
      </c>
      <c r="K3607" s="158" t="s">
        <v>55</v>
      </c>
      <c r="L3607" s="190">
        <v>44896</v>
      </c>
      <c r="M3607" s="190">
        <f t="shared" si="55"/>
        <v>44926</v>
      </c>
      <c r="N3607" s="127">
        <v>44912</v>
      </c>
      <c r="O3607" s="127">
        <v>44921</v>
      </c>
      <c r="P3607" s="124" t="s">
        <v>8058</v>
      </c>
      <c r="Q3607" s="124"/>
      <c r="R3607" s="155" t="s">
        <v>8059</v>
      </c>
      <c r="S3607" s="155"/>
      <c r="T3607" s="159" t="s">
        <v>66</v>
      </c>
      <c r="U3607" s="155"/>
      <c r="V3607" s="160"/>
    </row>
    <row r="3608" spans="1:22" s="175" customFormat="1" ht="66" hidden="1" customHeight="1" x14ac:dyDescent="0.25">
      <c r="A3608" s="89" t="s">
        <v>4357</v>
      </c>
      <c r="B3608" s="90" t="s">
        <v>626</v>
      </c>
      <c r="C3608" s="90" t="s">
        <v>8030</v>
      </c>
      <c r="D3608" s="90" t="s">
        <v>8060</v>
      </c>
      <c r="E3608" s="92" t="s">
        <v>605</v>
      </c>
      <c r="F3608" s="155" t="s">
        <v>502</v>
      </c>
      <c r="G3608" s="158" t="s">
        <v>172</v>
      </c>
      <c r="H3608" s="155"/>
      <c r="I3608" s="158">
        <v>1</v>
      </c>
      <c r="J3608" s="155" t="s">
        <v>72</v>
      </c>
      <c r="K3608" s="158" t="s">
        <v>55</v>
      </c>
      <c r="L3608" s="190">
        <v>44986</v>
      </c>
      <c r="M3608" s="190">
        <f t="shared" si="55"/>
        <v>45016</v>
      </c>
      <c r="N3608" s="127"/>
      <c r="O3608" s="127"/>
      <c r="P3608" s="124"/>
      <c r="Q3608" s="124"/>
      <c r="R3608" s="155"/>
      <c r="S3608" s="155"/>
      <c r="T3608" s="159"/>
      <c r="U3608" s="155"/>
      <c r="V3608" s="160"/>
    </row>
    <row r="3609" spans="1:22" s="175" customFormat="1" ht="66" hidden="1" customHeight="1" x14ac:dyDescent="0.25">
      <c r="A3609" s="89" t="s">
        <v>4357</v>
      </c>
      <c r="B3609" s="90" t="s">
        <v>626</v>
      </c>
      <c r="C3609" s="90" t="s">
        <v>8030</v>
      </c>
      <c r="D3609" s="90" t="s">
        <v>8061</v>
      </c>
      <c r="E3609" s="92" t="s">
        <v>605</v>
      </c>
      <c r="F3609" s="155" t="s">
        <v>502</v>
      </c>
      <c r="G3609" s="158" t="s">
        <v>172</v>
      </c>
      <c r="H3609" s="155"/>
      <c r="I3609" s="158">
        <v>1</v>
      </c>
      <c r="J3609" s="155" t="s">
        <v>72</v>
      </c>
      <c r="K3609" s="158" t="s">
        <v>55</v>
      </c>
      <c r="L3609" s="190">
        <v>45078</v>
      </c>
      <c r="M3609" s="190">
        <f t="shared" si="55"/>
        <v>45107</v>
      </c>
      <c r="N3609" s="127"/>
      <c r="O3609" s="127"/>
      <c r="P3609" s="124"/>
      <c r="Q3609" s="124"/>
      <c r="R3609" s="155"/>
      <c r="S3609" s="155"/>
      <c r="T3609" s="159"/>
      <c r="U3609" s="155"/>
      <c r="V3609" s="160"/>
    </row>
    <row r="3610" spans="1:22" s="175" customFormat="1" ht="66" hidden="1" customHeight="1" x14ac:dyDescent="0.25">
      <c r="A3610" s="89" t="s">
        <v>4357</v>
      </c>
      <c r="B3610" s="90" t="s">
        <v>626</v>
      </c>
      <c r="C3610" s="90" t="s">
        <v>8030</v>
      </c>
      <c r="D3610" s="90" t="s">
        <v>8062</v>
      </c>
      <c r="E3610" s="92" t="s">
        <v>605</v>
      </c>
      <c r="F3610" s="155" t="s">
        <v>4543</v>
      </c>
      <c r="G3610" s="158" t="s">
        <v>172</v>
      </c>
      <c r="H3610" s="155"/>
      <c r="I3610" s="158">
        <v>1</v>
      </c>
      <c r="J3610" s="155" t="s">
        <v>72</v>
      </c>
      <c r="K3610" s="158" t="s">
        <v>55</v>
      </c>
      <c r="L3610" s="190">
        <v>44805</v>
      </c>
      <c r="M3610" s="190">
        <v>44865</v>
      </c>
      <c r="N3610" s="127">
        <v>44828</v>
      </c>
      <c r="O3610" s="127">
        <v>44846</v>
      </c>
      <c r="P3610" s="124" t="s">
        <v>4406</v>
      </c>
      <c r="Q3610" s="124"/>
      <c r="R3610" s="155" t="s">
        <v>8044</v>
      </c>
      <c r="S3610" s="155"/>
      <c r="T3610" s="159" t="s">
        <v>66</v>
      </c>
      <c r="U3610" s="155"/>
      <c r="V3610" s="160"/>
    </row>
    <row r="3611" spans="1:22" s="175" customFormat="1" ht="66" hidden="1" customHeight="1" x14ac:dyDescent="0.25">
      <c r="A3611" s="89" t="s">
        <v>4357</v>
      </c>
      <c r="B3611" s="90" t="s">
        <v>626</v>
      </c>
      <c r="C3611" s="90" t="s">
        <v>8030</v>
      </c>
      <c r="D3611" s="90" t="s">
        <v>8063</v>
      </c>
      <c r="E3611" s="92" t="s">
        <v>605</v>
      </c>
      <c r="F3611" s="155" t="s">
        <v>4543</v>
      </c>
      <c r="G3611" s="158" t="s">
        <v>172</v>
      </c>
      <c r="H3611" s="155"/>
      <c r="I3611" s="158">
        <v>1</v>
      </c>
      <c r="J3611" s="155" t="s">
        <v>72</v>
      </c>
      <c r="K3611" s="158" t="s">
        <v>55</v>
      </c>
      <c r="L3611" s="190">
        <v>44896</v>
      </c>
      <c r="M3611" s="190">
        <f t="shared" si="55"/>
        <v>44926</v>
      </c>
      <c r="N3611" s="127">
        <v>44906</v>
      </c>
      <c r="O3611" s="127">
        <v>44921</v>
      </c>
      <c r="P3611" s="124" t="s">
        <v>4406</v>
      </c>
      <c r="Q3611" s="124"/>
      <c r="R3611" s="155" t="s">
        <v>8046</v>
      </c>
      <c r="S3611" s="155"/>
      <c r="T3611" s="159" t="s">
        <v>66</v>
      </c>
      <c r="U3611" s="155"/>
      <c r="V3611" s="160"/>
    </row>
    <row r="3612" spans="1:22" s="175" customFormat="1" ht="66" hidden="1" customHeight="1" x14ac:dyDescent="0.25">
      <c r="A3612" s="89" t="s">
        <v>4357</v>
      </c>
      <c r="B3612" s="90" t="s">
        <v>626</v>
      </c>
      <c r="C3612" s="90" t="s">
        <v>8030</v>
      </c>
      <c r="D3612" s="90" t="s">
        <v>8064</v>
      </c>
      <c r="E3612" s="92" t="s">
        <v>605</v>
      </c>
      <c r="F3612" s="155" t="s">
        <v>4543</v>
      </c>
      <c r="G3612" s="158" t="s">
        <v>172</v>
      </c>
      <c r="H3612" s="155"/>
      <c r="I3612" s="158">
        <v>1</v>
      </c>
      <c r="J3612" s="155" t="s">
        <v>72</v>
      </c>
      <c r="K3612" s="158" t="s">
        <v>55</v>
      </c>
      <c r="L3612" s="190">
        <v>44986</v>
      </c>
      <c r="M3612" s="190">
        <f t="shared" si="55"/>
        <v>45016</v>
      </c>
      <c r="N3612" s="127"/>
      <c r="O3612" s="127"/>
      <c r="P3612" s="124"/>
      <c r="Q3612" s="124"/>
      <c r="R3612" s="155"/>
      <c r="S3612" s="155"/>
      <c r="T3612" s="159"/>
      <c r="U3612" s="155"/>
      <c r="V3612" s="160"/>
    </row>
    <row r="3613" spans="1:22" s="175" customFormat="1" ht="66" hidden="1" customHeight="1" x14ac:dyDescent="0.25">
      <c r="A3613" s="89" t="s">
        <v>4357</v>
      </c>
      <c r="B3613" s="90" t="s">
        <v>626</v>
      </c>
      <c r="C3613" s="90" t="s">
        <v>8030</v>
      </c>
      <c r="D3613" s="90" t="s">
        <v>8065</v>
      </c>
      <c r="E3613" s="92" t="s">
        <v>605</v>
      </c>
      <c r="F3613" s="155" t="s">
        <v>4543</v>
      </c>
      <c r="G3613" s="158" t="s">
        <v>172</v>
      </c>
      <c r="H3613" s="155"/>
      <c r="I3613" s="158">
        <v>1</v>
      </c>
      <c r="J3613" s="155" t="s">
        <v>72</v>
      </c>
      <c r="K3613" s="158" t="s">
        <v>55</v>
      </c>
      <c r="L3613" s="190">
        <v>45078</v>
      </c>
      <c r="M3613" s="190">
        <f t="shared" si="55"/>
        <v>45107</v>
      </c>
      <c r="N3613" s="127"/>
      <c r="O3613" s="127"/>
      <c r="P3613" s="124"/>
      <c r="Q3613" s="124"/>
      <c r="R3613" s="155"/>
      <c r="S3613" s="155"/>
      <c r="T3613" s="159"/>
      <c r="U3613" s="155"/>
      <c r="V3613" s="160"/>
    </row>
    <row r="3614" spans="1:22" s="175" customFormat="1" ht="66" hidden="1" customHeight="1" x14ac:dyDescent="0.25">
      <c r="A3614" s="89" t="s">
        <v>4357</v>
      </c>
      <c r="B3614" s="90" t="s">
        <v>626</v>
      </c>
      <c r="C3614" s="90" t="s">
        <v>8030</v>
      </c>
      <c r="D3614" s="90" t="s">
        <v>8066</v>
      </c>
      <c r="E3614" s="92" t="s">
        <v>605</v>
      </c>
      <c r="F3614" s="155" t="s">
        <v>4549</v>
      </c>
      <c r="G3614" s="158" t="s">
        <v>75</v>
      </c>
      <c r="H3614" s="155"/>
      <c r="I3614" s="158">
        <v>1</v>
      </c>
      <c r="J3614" s="155" t="s">
        <v>72</v>
      </c>
      <c r="K3614" s="158" t="s">
        <v>55</v>
      </c>
      <c r="L3614" s="190">
        <v>44805</v>
      </c>
      <c r="M3614" s="190">
        <v>44865</v>
      </c>
      <c r="N3614" s="127">
        <v>44842</v>
      </c>
      <c r="O3614" s="127">
        <v>44846</v>
      </c>
      <c r="P3614" s="124" t="s">
        <v>8067</v>
      </c>
      <c r="Q3614" s="124"/>
      <c r="R3614" s="155" t="s">
        <v>8068</v>
      </c>
      <c r="S3614" s="155"/>
      <c r="T3614" s="159" t="s">
        <v>66</v>
      </c>
      <c r="U3614" s="155"/>
      <c r="V3614" s="160"/>
    </row>
    <row r="3615" spans="1:22" s="175" customFormat="1" ht="66" hidden="1" customHeight="1" x14ac:dyDescent="0.25">
      <c r="A3615" s="89" t="s">
        <v>4357</v>
      </c>
      <c r="B3615" s="90" t="s">
        <v>626</v>
      </c>
      <c r="C3615" s="90" t="s">
        <v>8030</v>
      </c>
      <c r="D3615" s="90" t="s">
        <v>8069</v>
      </c>
      <c r="E3615" s="92" t="s">
        <v>605</v>
      </c>
      <c r="F3615" s="155" t="s">
        <v>4549</v>
      </c>
      <c r="G3615" s="158" t="s">
        <v>75</v>
      </c>
      <c r="H3615" s="155"/>
      <c r="I3615" s="158">
        <v>1</v>
      </c>
      <c r="J3615" s="155" t="s">
        <v>72</v>
      </c>
      <c r="K3615" s="158" t="s">
        <v>55</v>
      </c>
      <c r="L3615" s="190">
        <v>44986</v>
      </c>
      <c r="M3615" s="190">
        <f t="shared" si="55"/>
        <v>45016</v>
      </c>
      <c r="N3615" s="127"/>
      <c r="O3615" s="127"/>
      <c r="P3615" s="124"/>
      <c r="Q3615" s="124"/>
      <c r="R3615" s="155"/>
      <c r="S3615" s="155"/>
      <c r="T3615" s="159"/>
      <c r="U3615" s="155"/>
      <c r="V3615" s="160"/>
    </row>
    <row r="3616" spans="1:22" s="175" customFormat="1" ht="66" hidden="1" customHeight="1" x14ac:dyDescent="0.25">
      <c r="A3616" s="89" t="s">
        <v>4357</v>
      </c>
      <c r="B3616" s="90" t="s">
        <v>626</v>
      </c>
      <c r="C3616" s="90" t="s">
        <v>8030</v>
      </c>
      <c r="D3616" s="90" t="s">
        <v>8070</v>
      </c>
      <c r="E3616" s="92" t="s">
        <v>605</v>
      </c>
      <c r="F3616" s="155" t="s">
        <v>2368</v>
      </c>
      <c r="G3616" s="158" t="s">
        <v>172</v>
      </c>
      <c r="H3616" s="155"/>
      <c r="I3616" s="158">
        <v>1</v>
      </c>
      <c r="J3616" s="155" t="s">
        <v>72</v>
      </c>
      <c r="K3616" s="158" t="s">
        <v>55</v>
      </c>
      <c r="L3616" s="190">
        <v>44805</v>
      </c>
      <c r="M3616" s="190">
        <v>44865</v>
      </c>
      <c r="N3616" s="127">
        <v>44836</v>
      </c>
      <c r="O3616" s="127">
        <v>44846</v>
      </c>
      <c r="P3616" s="124" t="s">
        <v>8071</v>
      </c>
      <c r="Q3616" s="124"/>
      <c r="R3616" s="155" t="s">
        <v>8033</v>
      </c>
      <c r="S3616" s="155"/>
      <c r="T3616" s="159" t="s">
        <v>66</v>
      </c>
      <c r="U3616" s="155"/>
      <c r="V3616" s="160"/>
    </row>
    <row r="3617" spans="1:22" s="175" customFormat="1" ht="66" hidden="1" customHeight="1" x14ac:dyDescent="0.25">
      <c r="A3617" s="89" t="s">
        <v>4357</v>
      </c>
      <c r="B3617" s="90" t="s">
        <v>626</v>
      </c>
      <c r="C3617" s="90" t="s">
        <v>8030</v>
      </c>
      <c r="D3617" s="90" t="s">
        <v>8072</v>
      </c>
      <c r="E3617" s="92" t="s">
        <v>605</v>
      </c>
      <c r="F3617" s="155" t="s">
        <v>2368</v>
      </c>
      <c r="G3617" s="158" t="s">
        <v>172</v>
      </c>
      <c r="H3617" s="155"/>
      <c r="I3617" s="158">
        <v>1</v>
      </c>
      <c r="J3617" s="155" t="s">
        <v>72</v>
      </c>
      <c r="K3617" s="158" t="s">
        <v>55</v>
      </c>
      <c r="L3617" s="190">
        <v>44896</v>
      </c>
      <c r="M3617" s="190">
        <f t="shared" si="55"/>
        <v>44926</v>
      </c>
      <c r="N3617" s="127">
        <v>44912</v>
      </c>
      <c r="O3617" s="127">
        <v>44921</v>
      </c>
      <c r="P3617" s="124" t="s">
        <v>8073</v>
      </c>
      <c r="Q3617" s="124"/>
      <c r="R3617" s="155" t="s">
        <v>8039</v>
      </c>
      <c r="S3617" s="155"/>
      <c r="T3617" s="159" t="s">
        <v>66</v>
      </c>
      <c r="U3617" s="155"/>
      <c r="V3617" s="160"/>
    </row>
    <row r="3618" spans="1:22" s="175" customFormat="1" ht="66" hidden="1" customHeight="1" x14ac:dyDescent="0.25">
      <c r="A3618" s="89" t="s">
        <v>4357</v>
      </c>
      <c r="B3618" s="90" t="s">
        <v>626</v>
      </c>
      <c r="C3618" s="90" t="s">
        <v>8030</v>
      </c>
      <c r="D3618" s="90" t="s">
        <v>8074</v>
      </c>
      <c r="E3618" s="92" t="s">
        <v>605</v>
      </c>
      <c r="F3618" s="155" t="s">
        <v>2368</v>
      </c>
      <c r="G3618" s="158" t="s">
        <v>172</v>
      </c>
      <c r="H3618" s="155"/>
      <c r="I3618" s="158">
        <v>1</v>
      </c>
      <c r="J3618" s="155" t="s">
        <v>72</v>
      </c>
      <c r="K3618" s="158" t="s">
        <v>55</v>
      </c>
      <c r="L3618" s="190">
        <v>44986</v>
      </c>
      <c r="M3618" s="190">
        <f t="shared" si="55"/>
        <v>45016</v>
      </c>
      <c r="N3618" s="127"/>
      <c r="O3618" s="127"/>
      <c r="P3618" s="124"/>
      <c r="Q3618" s="124"/>
      <c r="R3618" s="155"/>
      <c r="S3618" s="155"/>
      <c r="T3618" s="159"/>
      <c r="U3618" s="155"/>
      <c r="V3618" s="160"/>
    </row>
    <row r="3619" spans="1:22" s="175" customFormat="1" ht="66" hidden="1" customHeight="1" x14ac:dyDescent="0.25">
      <c r="A3619" s="89" t="s">
        <v>4357</v>
      </c>
      <c r="B3619" s="90" t="s">
        <v>626</v>
      </c>
      <c r="C3619" s="90" t="s">
        <v>8030</v>
      </c>
      <c r="D3619" s="90" t="s">
        <v>8075</v>
      </c>
      <c r="E3619" s="92" t="s">
        <v>605</v>
      </c>
      <c r="F3619" s="155" t="s">
        <v>2368</v>
      </c>
      <c r="G3619" s="158" t="s">
        <v>172</v>
      </c>
      <c r="H3619" s="155"/>
      <c r="I3619" s="158">
        <v>1</v>
      </c>
      <c r="J3619" s="155" t="s">
        <v>72</v>
      </c>
      <c r="K3619" s="158" t="s">
        <v>55</v>
      </c>
      <c r="L3619" s="190">
        <v>45078</v>
      </c>
      <c r="M3619" s="190">
        <f t="shared" si="55"/>
        <v>45107</v>
      </c>
      <c r="N3619" s="127"/>
      <c r="O3619" s="127"/>
      <c r="P3619" s="124"/>
      <c r="Q3619" s="124"/>
      <c r="R3619" s="155"/>
      <c r="S3619" s="155"/>
      <c r="T3619" s="159"/>
      <c r="U3619" s="155"/>
      <c r="V3619" s="160"/>
    </row>
    <row r="3620" spans="1:22" s="175" customFormat="1" ht="66" hidden="1" customHeight="1" x14ac:dyDescent="0.25">
      <c r="A3620" s="89" t="s">
        <v>4357</v>
      </c>
      <c r="B3620" s="90" t="s">
        <v>626</v>
      </c>
      <c r="C3620" s="90" t="s">
        <v>8030</v>
      </c>
      <c r="D3620" s="90" t="s">
        <v>8076</v>
      </c>
      <c r="E3620" s="92" t="s">
        <v>605</v>
      </c>
      <c r="F3620" s="155" t="s">
        <v>2382</v>
      </c>
      <c r="G3620" s="158" t="s">
        <v>172</v>
      </c>
      <c r="H3620" s="155"/>
      <c r="I3620" s="158">
        <v>1</v>
      </c>
      <c r="J3620" s="155" t="s">
        <v>72</v>
      </c>
      <c r="K3620" s="158" t="s">
        <v>55</v>
      </c>
      <c r="L3620" s="190">
        <v>44805</v>
      </c>
      <c r="M3620" s="190">
        <v>44865</v>
      </c>
      <c r="N3620" s="127">
        <v>44836</v>
      </c>
      <c r="O3620" s="127">
        <v>44846</v>
      </c>
      <c r="P3620" s="124" t="s">
        <v>8077</v>
      </c>
      <c r="Q3620" s="124"/>
      <c r="R3620" s="155" t="s">
        <v>8078</v>
      </c>
      <c r="S3620" s="155"/>
      <c r="T3620" s="159" t="s">
        <v>66</v>
      </c>
      <c r="U3620" s="155"/>
      <c r="V3620" s="160"/>
    </row>
    <row r="3621" spans="1:22" s="175" customFormat="1" ht="66" hidden="1" customHeight="1" x14ac:dyDescent="0.25">
      <c r="A3621" s="89" t="s">
        <v>4357</v>
      </c>
      <c r="B3621" s="90" t="s">
        <v>626</v>
      </c>
      <c r="C3621" s="90" t="s">
        <v>8030</v>
      </c>
      <c r="D3621" s="90" t="s">
        <v>8079</v>
      </c>
      <c r="E3621" s="92" t="s">
        <v>605</v>
      </c>
      <c r="F3621" s="155" t="s">
        <v>2382</v>
      </c>
      <c r="G3621" s="158" t="s">
        <v>172</v>
      </c>
      <c r="H3621" s="155"/>
      <c r="I3621" s="158">
        <v>1</v>
      </c>
      <c r="J3621" s="155" t="s">
        <v>72</v>
      </c>
      <c r="K3621" s="158" t="s">
        <v>55</v>
      </c>
      <c r="L3621" s="190">
        <v>44896</v>
      </c>
      <c r="M3621" s="190">
        <f t="shared" si="55"/>
        <v>44926</v>
      </c>
      <c r="N3621" s="127">
        <v>44906</v>
      </c>
      <c r="O3621" s="127">
        <v>44921</v>
      </c>
      <c r="P3621" s="124" t="s">
        <v>8080</v>
      </c>
      <c r="Q3621" s="124"/>
      <c r="R3621" s="155" t="s">
        <v>8039</v>
      </c>
      <c r="S3621" s="155"/>
      <c r="T3621" s="159" t="s">
        <v>66</v>
      </c>
      <c r="U3621" s="155"/>
      <c r="V3621" s="160"/>
    </row>
    <row r="3622" spans="1:22" s="175" customFormat="1" ht="66" hidden="1" customHeight="1" x14ac:dyDescent="0.25">
      <c r="A3622" s="89" t="s">
        <v>4357</v>
      </c>
      <c r="B3622" s="90" t="s">
        <v>626</v>
      </c>
      <c r="C3622" s="90" t="s">
        <v>8030</v>
      </c>
      <c r="D3622" s="90" t="s">
        <v>8081</v>
      </c>
      <c r="E3622" s="92" t="s">
        <v>605</v>
      </c>
      <c r="F3622" s="155" t="s">
        <v>2382</v>
      </c>
      <c r="G3622" s="158" t="s">
        <v>172</v>
      </c>
      <c r="H3622" s="155"/>
      <c r="I3622" s="158">
        <v>1</v>
      </c>
      <c r="J3622" s="155" t="s">
        <v>72</v>
      </c>
      <c r="K3622" s="158" t="s">
        <v>55</v>
      </c>
      <c r="L3622" s="190">
        <v>44986</v>
      </c>
      <c r="M3622" s="190">
        <f t="shared" si="55"/>
        <v>45016</v>
      </c>
      <c r="N3622" s="127"/>
      <c r="O3622" s="127"/>
      <c r="P3622" s="124"/>
      <c r="Q3622" s="124"/>
      <c r="R3622" s="155"/>
      <c r="S3622" s="155"/>
      <c r="T3622" s="159"/>
      <c r="U3622" s="155"/>
      <c r="V3622" s="160"/>
    </row>
    <row r="3623" spans="1:22" s="175" customFormat="1" ht="66" hidden="1" customHeight="1" x14ac:dyDescent="0.25">
      <c r="A3623" s="89" t="s">
        <v>4357</v>
      </c>
      <c r="B3623" s="90" t="s">
        <v>626</v>
      </c>
      <c r="C3623" s="90" t="s">
        <v>8030</v>
      </c>
      <c r="D3623" s="90" t="s">
        <v>8082</v>
      </c>
      <c r="E3623" s="92" t="s">
        <v>605</v>
      </c>
      <c r="F3623" s="155" t="s">
        <v>2382</v>
      </c>
      <c r="G3623" s="158" t="s">
        <v>172</v>
      </c>
      <c r="H3623" s="155"/>
      <c r="I3623" s="158">
        <v>1</v>
      </c>
      <c r="J3623" s="155" t="s">
        <v>72</v>
      </c>
      <c r="K3623" s="158" t="s">
        <v>55</v>
      </c>
      <c r="L3623" s="190">
        <v>45078</v>
      </c>
      <c r="M3623" s="190">
        <f t="shared" si="55"/>
        <v>45107</v>
      </c>
      <c r="N3623" s="127"/>
      <c r="O3623" s="127"/>
      <c r="P3623" s="124"/>
      <c r="Q3623" s="124"/>
      <c r="R3623" s="155"/>
      <c r="S3623" s="155"/>
      <c r="T3623" s="159"/>
      <c r="U3623" s="155"/>
      <c r="V3623" s="160"/>
    </row>
    <row r="3624" spans="1:22" s="175" customFormat="1" ht="66" hidden="1" customHeight="1" x14ac:dyDescent="0.25">
      <c r="A3624" s="89" t="s">
        <v>4357</v>
      </c>
      <c r="B3624" s="90" t="s">
        <v>626</v>
      </c>
      <c r="C3624" s="90" t="s">
        <v>8030</v>
      </c>
      <c r="D3624" s="90" t="s">
        <v>8083</v>
      </c>
      <c r="E3624" s="92" t="s">
        <v>605</v>
      </c>
      <c r="F3624" s="90" t="s">
        <v>4445</v>
      </c>
      <c r="G3624" s="158" t="s">
        <v>75</v>
      </c>
      <c r="H3624" s="155"/>
      <c r="I3624" s="158">
        <v>1</v>
      </c>
      <c r="J3624" s="155" t="s">
        <v>72</v>
      </c>
      <c r="K3624" s="158" t="s">
        <v>55</v>
      </c>
      <c r="L3624" s="190">
        <v>44805</v>
      </c>
      <c r="M3624" s="190">
        <v>44865</v>
      </c>
      <c r="N3624" s="127">
        <v>44842</v>
      </c>
      <c r="O3624" s="127">
        <v>44846</v>
      </c>
      <c r="P3624" s="124" t="s">
        <v>8084</v>
      </c>
      <c r="Q3624" s="124"/>
      <c r="R3624" s="155" t="s">
        <v>8085</v>
      </c>
      <c r="S3624" s="155"/>
      <c r="T3624" s="159" t="s">
        <v>66</v>
      </c>
      <c r="U3624" s="155"/>
      <c r="V3624" s="160"/>
    </row>
    <row r="3625" spans="1:22" s="175" customFormat="1" ht="66" hidden="1" customHeight="1" x14ac:dyDescent="0.25">
      <c r="A3625" s="89" t="s">
        <v>4357</v>
      </c>
      <c r="B3625" s="90" t="s">
        <v>626</v>
      </c>
      <c r="C3625" s="90" t="s">
        <v>8030</v>
      </c>
      <c r="D3625" s="90" t="s">
        <v>8086</v>
      </c>
      <c r="E3625" s="92" t="s">
        <v>605</v>
      </c>
      <c r="F3625" s="90" t="s">
        <v>4445</v>
      </c>
      <c r="G3625" s="158" t="s">
        <v>75</v>
      </c>
      <c r="H3625" s="155"/>
      <c r="I3625" s="158">
        <v>1</v>
      </c>
      <c r="J3625" s="155" t="s">
        <v>72</v>
      </c>
      <c r="K3625" s="158" t="s">
        <v>55</v>
      </c>
      <c r="L3625" s="190">
        <v>44986</v>
      </c>
      <c r="M3625" s="190">
        <f t="shared" si="55"/>
        <v>45016</v>
      </c>
      <c r="N3625" s="127"/>
      <c r="O3625" s="127"/>
      <c r="P3625" s="124"/>
      <c r="Q3625" s="124"/>
      <c r="R3625" s="155"/>
      <c r="S3625" s="155"/>
      <c r="T3625" s="159"/>
      <c r="U3625" s="155"/>
      <c r="V3625" s="160"/>
    </row>
    <row r="3626" spans="1:22" s="175" customFormat="1" ht="66" hidden="1" customHeight="1" x14ac:dyDescent="0.25">
      <c r="A3626" s="89" t="s">
        <v>4357</v>
      </c>
      <c r="B3626" s="90" t="s">
        <v>626</v>
      </c>
      <c r="C3626" s="90" t="s">
        <v>8030</v>
      </c>
      <c r="D3626" s="90" t="s">
        <v>8087</v>
      </c>
      <c r="E3626" s="92" t="s">
        <v>605</v>
      </c>
      <c r="F3626" s="155" t="s">
        <v>4449</v>
      </c>
      <c r="G3626" s="158" t="s">
        <v>75</v>
      </c>
      <c r="H3626" s="155"/>
      <c r="I3626" s="158">
        <v>1</v>
      </c>
      <c r="J3626" s="155" t="s">
        <v>72</v>
      </c>
      <c r="K3626" s="158" t="s">
        <v>55</v>
      </c>
      <c r="L3626" s="190">
        <v>44805</v>
      </c>
      <c r="M3626" s="190">
        <v>44865</v>
      </c>
      <c r="N3626" s="127">
        <v>44836</v>
      </c>
      <c r="O3626" s="127">
        <v>44846</v>
      </c>
      <c r="P3626" s="124" t="s">
        <v>4503</v>
      </c>
      <c r="Q3626" s="124"/>
      <c r="R3626" s="155" t="s">
        <v>8088</v>
      </c>
      <c r="S3626" s="155"/>
      <c r="T3626" s="159" t="s">
        <v>66</v>
      </c>
      <c r="U3626" s="155"/>
      <c r="V3626" s="160"/>
    </row>
    <row r="3627" spans="1:22" s="175" customFormat="1" ht="66" hidden="1" customHeight="1" x14ac:dyDescent="0.25">
      <c r="A3627" s="89" t="s">
        <v>4357</v>
      </c>
      <c r="B3627" s="90" t="s">
        <v>626</v>
      </c>
      <c r="C3627" s="90" t="s">
        <v>8030</v>
      </c>
      <c r="D3627" s="90" t="s">
        <v>8089</v>
      </c>
      <c r="E3627" s="92" t="s">
        <v>605</v>
      </c>
      <c r="F3627" s="155" t="s">
        <v>4449</v>
      </c>
      <c r="G3627" s="158" t="s">
        <v>75</v>
      </c>
      <c r="H3627" s="155"/>
      <c r="I3627" s="158">
        <v>1</v>
      </c>
      <c r="J3627" s="155" t="s">
        <v>72</v>
      </c>
      <c r="K3627" s="158" t="s">
        <v>55</v>
      </c>
      <c r="L3627" s="190">
        <v>44986</v>
      </c>
      <c r="M3627" s="190">
        <f t="shared" si="55"/>
        <v>45016</v>
      </c>
      <c r="N3627" s="127"/>
      <c r="O3627" s="127"/>
      <c r="P3627" s="124"/>
      <c r="Q3627" s="124"/>
      <c r="R3627" s="155"/>
      <c r="S3627" s="155"/>
      <c r="T3627" s="159"/>
      <c r="U3627" s="155"/>
      <c r="V3627" s="160"/>
    </row>
    <row r="3628" spans="1:22" s="175" customFormat="1" ht="66" hidden="1" customHeight="1" x14ac:dyDescent="0.25">
      <c r="A3628" s="113" t="s">
        <v>3454</v>
      </c>
      <c r="B3628" s="155" t="s">
        <v>10051</v>
      </c>
      <c r="C3628" s="155" t="s">
        <v>8090</v>
      </c>
      <c r="D3628" s="155" t="s">
        <v>8091</v>
      </c>
      <c r="E3628" s="157" t="s">
        <v>8092</v>
      </c>
      <c r="F3628" s="155" t="s">
        <v>629</v>
      </c>
      <c r="G3628" s="158" t="s">
        <v>168</v>
      </c>
      <c r="H3628" s="155"/>
      <c r="I3628" s="158">
        <v>1</v>
      </c>
      <c r="J3628" s="155" t="s">
        <v>72</v>
      </c>
      <c r="K3628" s="158" t="s">
        <v>55</v>
      </c>
      <c r="L3628" s="190">
        <v>44713</v>
      </c>
      <c r="M3628" s="190">
        <f t="shared" si="55"/>
        <v>44742</v>
      </c>
      <c r="N3628" s="127">
        <v>44734</v>
      </c>
      <c r="O3628" s="127">
        <v>44757</v>
      </c>
      <c r="P3628" s="124" t="s">
        <v>8093</v>
      </c>
      <c r="Q3628" s="124"/>
      <c r="R3628" s="155" t="s">
        <v>8094</v>
      </c>
      <c r="S3628" s="155"/>
      <c r="T3628" s="159" t="s">
        <v>75</v>
      </c>
      <c r="U3628" s="155"/>
      <c r="V3628" s="160"/>
    </row>
    <row r="3629" spans="1:22" s="175" customFormat="1" ht="66" hidden="1" customHeight="1" x14ac:dyDescent="0.25">
      <c r="A3629" s="89" t="s">
        <v>3454</v>
      </c>
      <c r="B3629" s="90" t="s">
        <v>10051</v>
      </c>
      <c r="C3629" s="90" t="s">
        <v>8090</v>
      </c>
      <c r="D3629" s="90" t="s">
        <v>8095</v>
      </c>
      <c r="E3629" s="92" t="s">
        <v>8092</v>
      </c>
      <c r="F3629" s="155" t="s">
        <v>629</v>
      </c>
      <c r="G3629" s="158" t="s">
        <v>172</v>
      </c>
      <c r="H3629" s="155"/>
      <c r="I3629" s="158">
        <v>1</v>
      </c>
      <c r="J3629" s="155" t="s">
        <v>72</v>
      </c>
      <c r="K3629" s="158" t="s">
        <v>55</v>
      </c>
      <c r="L3629" s="190">
        <v>44805</v>
      </c>
      <c r="M3629" s="190">
        <f t="shared" si="55"/>
        <v>44834</v>
      </c>
      <c r="N3629" s="127">
        <v>44828</v>
      </c>
      <c r="O3629" s="127">
        <v>44846</v>
      </c>
      <c r="P3629" s="124" t="s">
        <v>8096</v>
      </c>
      <c r="Q3629" s="124"/>
      <c r="R3629" s="155" t="s">
        <v>3949</v>
      </c>
      <c r="S3629" s="155"/>
      <c r="T3629" s="159" t="s">
        <v>75</v>
      </c>
      <c r="U3629" s="155"/>
      <c r="V3629" s="160"/>
    </row>
    <row r="3630" spans="1:22" s="175" customFormat="1" ht="66" hidden="1" customHeight="1" x14ac:dyDescent="0.25">
      <c r="A3630" s="89" t="s">
        <v>3454</v>
      </c>
      <c r="B3630" s="90" t="s">
        <v>10051</v>
      </c>
      <c r="C3630" s="90" t="s">
        <v>8090</v>
      </c>
      <c r="D3630" s="90" t="s">
        <v>8097</v>
      </c>
      <c r="E3630" s="92" t="s">
        <v>8092</v>
      </c>
      <c r="F3630" s="155" t="s">
        <v>629</v>
      </c>
      <c r="G3630" s="158" t="s">
        <v>172</v>
      </c>
      <c r="H3630" s="155"/>
      <c r="I3630" s="158">
        <v>1</v>
      </c>
      <c r="J3630" s="155" t="s">
        <v>72</v>
      </c>
      <c r="K3630" s="158" t="s">
        <v>55</v>
      </c>
      <c r="L3630" s="190">
        <v>44896</v>
      </c>
      <c r="M3630" s="190">
        <f t="shared" si="55"/>
        <v>44926</v>
      </c>
      <c r="N3630" s="127">
        <v>44908</v>
      </c>
      <c r="O3630" s="127">
        <v>44917</v>
      </c>
      <c r="P3630" s="124" t="s">
        <v>8098</v>
      </c>
      <c r="Q3630" s="124" t="s">
        <v>8099</v>
      </c>
      <c r="R3630" s="155" t="s">
        <v>8100</v>
      </c>
      <c r="S3630" s="155"/>
      <c r="T3630" s="159" t="s">
        <v>110</v>
      </c>
      <c r="U3630" s="155"/>
      <c r="V3630" s="160"/>
    </row>
    <row r="3631" spans="1:22" s="175" customFormat="1" ht="66" hidden="1" customHeight="1" x14ac:dyDescent="0.25">
      <c r="A3631" s="89" t="s">
        <v>3454</v>
      </c>
      <c r="B3631" s="90" t="s">
        <v>10051</v>
      </c>
      <c r="C3631" s="90" t="s">
        <v>8090</v>
      </c>
      <c r="D3631" s="90" t="s">
        <v>8101</v>
      </c>
      <c r="E3631" s="92" t="s">
        <v>8092</v>
      </c>
      <c r="F3631" s="155" t="s">
        <v>629</v>
      </c>
      <c r="G3631" s="158" t="s">
        <v>172</v>
      </c>
      <c r="H3631" s="155"/>
      <c r="I3631" s="158">
        <v>1</v>
      </c>
      <c r="J3631" s="155" t="s">
        <v>72</v>
      </c>
      <c r="K3631" s="158" t="s">
        <v>55</v>
      </c>
      <c r="L3631" s="190">
        <v>44986</v>
      </c>
      <c r="M3631" s="190">
        <f t="shared" si="55"/>
        <v>45016</v>
      </c>
      <c r="N3631" s="127"/>
      <c r="O3631" s="127"/>
      <c r="P3631" s="124"/>
      <c r="Q3631" s="124"/>
      <c r="R3631" s="155"/>
      <c r="S3631" s="155"/>
      <c r="T3631" s="159"/>
      <c r="U3631" s="155"/>
      <c r="V3631" s="160"/>
    </row>
    <row r="3632" spans="1:22" s="175" customFormat="1" ht="66" hidden="1" customHeight="1" x14ac:dyDescent="0.25">
      <c r="A3632" s="89" t="s">
        <v>3454</v>
      </c>
      <c r="B3632" s="90" t="s">
        <v>10051</v>
      </c>
      <c r="C3632" s="90" t="s">
        <v>8090</v>
      </c>
      <c r="D3632" s="90" t="s">
        <v>8102</v>
      </c>
      <c r="E3632" s="92" t="s">
        <v>8092</v>
      </c>
      <c r="F3632" s="155" t="s">
        <v>8103</v>
      </c>
      <c r="G3632" s="158" t="s">
        <v>168</v>
      </c>
      <c r="H3632" s="155"/>
      <c r="I3632" s="158">
        <v>1</v>
      </c>
      <c r="J3632" s="155" t="s">
        <v>72</v>
      </c>
      <c r="K3632" s="158" t="s">
        <v>55</v>
      </c>
      <c r="L3632" s="190">
        <v>44713</v>
      </c>
      <c r="M3632" s="190">
        <f t="shared" si="55"/>
        <v>44742</v>
      </c>
      <c r="N3632" s="127">
        <v>44734</v>
      </c>
      <c r="O3632" s="127">
        <v>44757</v>
      </c>
      <c r="P3632" s="124" t="s">
        <v>8104</v>
      </c>
      <c r="Q3632" s="124"/>
      <c r="R3632" s="155" t="s">
        <v>8094</v>
      </c>
      <c r="S3632" s="155"/>
      <c r="T3632" s="159" t="s">
        <v>75</v>
      </c>
      <c r="U3632" s="155"/>
      <c r="V3632" s="160"/>
    </row>
    <row r="3633" spans="1:22" s="175" customFormat="1" ht="66" hidden="1" customHeight="1" x14ac:dyDescent="0.25">
      <c r="A3633" s="89" t="s">
        <v>3454</v>
      </c>
      <c r="B3633" s="90" t="s">
        <v>10051</v>
      </c>
      <c r="C3633" s="90" t="s">
        <v>8090</v>
      </c>
      <c r="D3633" s="90" t="s">
        <v>8105</v>
      </c>
      <c r="E3633" s="92" t="s">
        <v>8092</v>
      </c>
      <c r="F3633" s="155" t="s">
        <v>8103</v>
      </c>
      <c r="G3633" s="158" t="s">
        <v>172</v>
      </c>
      <c r="H3633" s="155"/>
      <c r="I3633" s="158">
        <v>1</v>
      </c>
      <c r="J3633" s="155" t="s">
        <v>72</v>
      </c>
      <c r="K3633" s="158" t="s">
        <v>55</v>
      </c>
      <c r="L3633" s="190">
        <v>44805</v>
      </c>
      <c r="M3633" s="190">
        <f t="shared" si="55"/>
        <v>44834</v>
      </c>
      <c r="N3633" s="127">
        <v>44824</v>
      </c>
      <c r="O3633" s="127">
        <v>44846</v>
      </c>
      <c r="P3633" s="124" t="s">
        <v>8104</v>
      </c>
      <c r="Q3633" s="124"/>
      <c r="R3633" s="155" t="s">
        <v>3949</v>
      </c>
      <c r="S3633" s="155"/>
      <c r="T3633" s="159" t="s">
        <v>75</v>
      </c>
      <c r="U3633" s="155"/>
      <c r="V3633" s="160"/>
    </row>
    <row r="3634" spans="1:22" s="175" customFormat="1" ht="66" hidden="1" customHeight="1" x14ac:dyDescent="0.25">
      <c r="A3634" s="89" t="s">
        <v>3454</v>
      </c>
      <c r="B3634" s="90" t="s">
        <v>10051</v>
      </c>
      <c r="C3634" s="90" t="s">
        <v>8090</v>
      </c>
      <c r="D3634" s="90" t="s">
        <v>8106</v>
      </c>
      <c r="E3634" s="92" t="s">
        <v>8092</v>
      </c>
      <c r="F3634" s="155" t="s">
        <v>8103</v>
      </c>
      <c r="G3634" s="158" t="s">
        <v>172</v>
      </c>
      <c r="H3634" s="155"/>
      <c r="I3634" s="158">
        <v>1</v>
      </c>
      <c r="J3634" s="155" t="s">
        <v>72</v>
      </c>
      <c r="K3634" s="158" t="s">
        <v>55</v>
      </c>
      <c r="L3634" s="190">
        <v>44896</v>
      </c>
      <c r="M3634" s="190">
        <f t="shared" si="55"/>
        <v>44926</v>
      </c>
      <c r="N3634" s="127">
        <v>44908</v>
      </c>
      <c r="O3634" s="127">
        <v>44917</v>
      </c>
      <c r="P3634" s="124" t="s">
        <v>8107</v>
      </c>
      <c r="Q3634" s="124" t="s">
        <v>8108</v>
      </c>
      <c r="R3634" s="155" t="s">
        <v>8109</v>
      </c>
      <c r="S3634" s="155"/>
      <c r="T3634" s="159" t="s">
        <v>110</v>
      </c>
      <c r="U3634" s="155"/>
      <c r="V3634" s="160"/>
    </row>
    <row r="3635" spans="1:22" s="175" customFormat="1" ht="66" hidden="1" customHeight="1" x14ac:dyDescent="0.25">
      <c r="A3635" s="89" t="s">
        <v>3454</v>
      </c>
      <c r="B3635" s="90" t="s">
        <v>10051</v>
      </c>
      <c r="C3635" s="90" t="s">
        <v>8090</v>
      </c>
      <c r="D3635" s="90" t="s">
        <v>8110</v>
      </c>
      <c r="E3635" s="92" t="s">
        <v>8092</v>
      </c>
      <c r="F3635" s="155" t="s">
        <v>8103</v>
      </c>
      <c r="G3635" s="158" t="s">
        <v>172</v>
      </c>
      <c r="H3635" s="155"/>
      <c r="I3635" s="158">
        <v>1</v>
      </c>
      <c r="J3635" s="155" t="s">
        <v>72</v>
      </c>
      <c r="K3635" s="158" t="s">
        <v>55</v>
      </c>
      <c r="L3635" s="190">
        <v>44986</v>
      </c>
      <c r="M3635" s="190">
        <f t="shared" si="55"/>
        <v>45016</v>
      </c>
      <c r="N3635" s="127"/>
      <c r="O3635" s="127"/>
      <c r="P3635" s="124"/>
      <c r="Q3635" s="124"/>
      <c r="R3635" s="155"/>
      <c r="S3635" s="155"/>
      <c r="T3635" s="159"/>
      <c r="U3635" s="155"/>
      <c r="V3635" s="160"/>
    </row>
    <row r="3636" spans="1:22" s="175" customFormat="1" ht="66" hidden="1" customHeight="1" x14ac:dyDescent="0.25">
      <c r="A3636" s="89" t="s">
        <v>3454</v>
      </c>
      <c r="B3636" s="90" t="s">
        <v>10051</v>
      </c>
      <c r="C3636" s="90" t="s">
        <v>8090</v>
      </c>
      <c r="D3636" s="90" t="s">
        <v>8111</v>
      </c>
      <c r="E3636" s="92" t="s">
        <v>8092</v>
      </c>
      <c r="F3636" s="155" t="s">
        <v>3463</v>
      </c>
      <c r="G3636" s="158" t="s">
        <v>172</v>
      </c>
      <c r="H3636" s="155"/>
      <c r="I3636" s="158">
        <v>1</v>
      </c>
      <c r="J3636" s="155" t="s">
        <v>72</v>
      </c>
      <c r="K3636" s="158" t="s">
        <v>55</v>
      </c>
      <c r="L3636" s="190">
        <v>44713</v>
      </c>
      <c r="M3636" s="190">
        <f t="shared" si="55"/>
        <v>44742</v>
      </c>
      <c r="N3636" s="127">
        <v>44737</v>
      </c>
      <c r="O3636" s="127">
        <v>44757</v>
      </c>
      <c r="P3636" s="124" t="s">
        <v>8112</v>
      </c>
      <c r="Q3636" s="124"/>
      <c r="R3636" s="155" t="s">
        <v>8094</v>
      </c>
      <c r="S3636" s="155"/>
      <c r="T3636" s="159" t="s">
        <v>75</v>
      </c>
      <c r="U3636" s="155"/>
      <c r="V3636" s="160"/>
    </row>
    <row r="3637" spans="1:22" s="175" customFormat="1" ht="66" hidden="1" customHeight="1" x14ac:dyDescent="0.25">
      <c r="A3637" s="89" t="s">
        <v>3454</v>
      </c>
      <c r="B3637" s="90" t="s">
        <v>10051</v>
      </c>
      <c r="C3637" s="90" t="s">
        <v>8090</v>
      </c>
      <c r="D3637" s="90" t="s">
        <v>8113</v>
      </c>
      <c r="E3637" s="92" t="s">
        <v>8092</v>
      </c>
      <c r="F3637" s="155" t="s">
        <v>3463</v>
      </c>
      <c r="G3637" s="158" t="s">
        <v>172</v>
      </c>
      <c r="H3637" s="155"/>
      <c r="I3637" s="158">
        <v>1</v>
      </c>
      <c r="J3637" s="155" t="s">
        <v>72</v>
      </c>
      <c r="K3637" s="158" t="s">
        <v>55</v>
      </c>
      <c r="L3637" s="190">
        <v>44805</v>
      </c>
      <c r="M3637" s="190">
        <f t="shared" si="55"/>
        <v>44834</v>
      </c>
      <c r="N3637" s="127">
        <v>44828</v>
      </c>
      <c r="O3637" s="127">
        <v>44846</v>
      </c>
      <c r="P3637" s="124" t="s">
        <v>8114</v>
      </c>
      <c r="Q3637" s="124"/>
      <c r="R3637" s="155" t="s">
        <v>8115</v>
      </c>
      <c r="S3637" s="155"/>
      <c r="T3637" s="159" t="s">
        <v>75</v>
      </c>
      <c r="U3637" s="155"/>
      <c r="V3637" s="160"/>
    </row>
    <row r="3638" spans="1:22" s="175" customFormat="1" ht="66" hidden="1" customHeight="1" x14ac:dyDescent="0.25">
      <c r="A3638" s="89" t="s">
        <v>3454</v>
      </c>
      <c r="B3638" s="90" t="s">
        <v>10051</v>
      </c>
      <c r="C3638" s="90" t="s">
        <v>8090</v>
      </c>
      <c r="D3638" s="90" t="s">
        <v>8116</v>
      </c>
      <c r="E3638" s="92" t="s">
        <v>8092</v>
      </c>
      <c r="F3638" s="155" t="s">
        <v>3463</v>
      </c>
      <c r="G3638" s="158" t="s">
        <v>172</v>
      </c>
      <c r="H3638" s="155"/>
      <c r="I3638" s="158">
        <v>1</v>
      </c>
      <c r="J3638" s="155" t="s">
        <v>72</v>
      </c>
      <c r="K3638" s="158" t="s">
        <v>55</v>
      </c>
      <c r="L3638" s="190">
        <v>44896</v>
      </c>
      <c r="M3638" s="190">
        <f t="shared" si="55"/>
        <v>44926</v>
      </c>
      <c r="N3638" s="127">
        <v>44908</v>
      </c>
      <c r="O3638" s="127">
        <v>44917</v>
      </c>
      <c r="P3638" s="124" t="s">
        <v>8117</v>
      </c>
      <c r="Q3638" s="124"/>
      <c r="R3638" s="155" t="s">
        <v>8109</v>
      </c>
      <c r="S3638" s="155"/>
      <c r="T3638" s="159" t="s">
        <v>110</v>
      </c>
      <c r="U3638" s="155"/>
      <c r="V3638" s="160"/>
    </row>
    <row r="3639" spans="1:22" s="175" customFormat="1" ht="66" hidden="1" customHeight="1" x14ac:dyDescent="0.25">
      <c r="A3639" s="89" t="s">
        <v>3454</v>
      </c>
      <c r="B3639" s="90" t="s">
        <v>10051</v>
      </c>
      <c r="C3639" s="90" t="s">
        <v>8090</v>
      </c>
      <c r="D3639" s="90" t="s">
        <v>8118</v>
      </c>
      <c r="E3639" s="92" t="s">
        <v>8092</v>
      </c>
      <c r="F3639" s="155" t="s">
        <v>3463</v>
      </c>
      <c r="G3639" s="158" t="s">
        <v>172</v>
      </c>
      <c r="H3639" s="155"/>
      <c r="I3639" s="158">
        <v>1</v>
      </c>
      <c r="J3639" s="155" t="s">
        <v>72</v>
      </c>
      <c r="K3639" s="158" t="s">
        <v>55</v>
      </c>
      <c r="L3639" s="190">
        <v>44986</v>
      </c>
      <c r="M3639" s="190">
        <f t="shared" si="55"/>
        <v>45016</v>
      </c>
      <c r="N3639" s="127"/>
      <c r="O3639" s="127"/>
      <c r="P3639" s="124"/>
      <c r="Q3639" s="124"/>
      <c r="R3639" s="155"/>
      <c r="S3639" s="155"/>
      <c r="T3639" s="159"/>
      <c r="U3639" s="155"/>
      <c r="V3639" s="160"/>
    </row>
    <row r="3640" spans="1:22" s="175" customFormat="1" ht="66" hidden="1" customHeight="1" x14ac:dyDescent="0.25">
      <c r="A3640" s="113" t="s">
        <v>3491</v>
      </c>
      <c r="B3640" s="90" t="s">
        <v>10021</v>
      </c>
      <c r="C3640" s="90" t="s">
        <v>8119</v>
      </c>
      <c r="D3640" s="90" t="s">
        <v>8120</v>
      </c>
      <c r="E3640" s="92" t="s">
        <v>8121</v>
      </c>
      <c r="F3640" s="155" t="s">
        <v>334</v>
      </c>
      <c r="G3640" s="158" t="s">
        <v>75</v>
      </c>
      <c r="H3640" s="155"/>
      <c r="I3640" s="158">
        <v>1</v>
      </c>
      <c r="J3640" s="155" t="s">
        <v>72</v>
      </c>
      <c r="K3640" s="158" t="s">
        <v>55</v>
      </c>
      <c r="L3640" s="190">
        <v>44713</v>
      </c>
      <c r="M3640" s="190">
        <f t="shared" si="55"/>
        <v>44742</v>
      </c>
      <c r="N3640" s="127">
        <v>44726</v>
      </c>
      <c r="O3640" s="127">
        <v>44741</v>
      </c>
      <c r="P3640" s="124" t="s">
        <v>8122</v>
      </c>
      <c r="Q3640" s="124"/>
      <c r="R3640" s="155" t="s">
        <v>8123</v>
      </c>
      <c r="S3640" s="155"/>
      <c r="T3640" s="159" t="s">
        <v>75</v>
      </c>
      <c r="U3640" s="155"/>
      <c r="V3640" s="160"/>
    </row>
    <row r="3641" spans="1:22" s="175" customFormat="1" ht="66" hidden="1" customHeight="1" x14ac:dyDescent="0.25">
      <c r="A3641" s="113" t="s">
        <v>3491</v>
      </c>
      <c r="B3641" s="90" t="s">
        <v>10021</v>
      </c>
      <c r="C3641" s="90" t="s">
        <v>8119</v>
      </c>
      <c r="D3641" s="90" t="s">
        <v>8124</v>
      </c>
      <c r="E3641" s="92" t="s">
        <v>8121</v>
      </c>
      <c r="F3641" s="155" t="s">
        <v>334</v>
      </c>
      <c r="G3641" s="158" t="s">
        <v>75</v>
      </c>
      <c r="H3641" s="155"/>
      <c r="I3641" s="158">
        <v>1</v>
      </c>
      <c r="J3641" s="155" t="s">
        <v>72</v>
      </c>
      <c r="K3641" s="158" t="s">
        <v>55</v>
      </c>
      <c r="L3641" s="190">
        <v>44896</v>
      </c>
      <c r="M3641" s="190">
        <f t="shared" si="55"/>
        <v>44926</v>
      </c>
      <c r="N3641" s="127">
        <v>44915</v>
      </c>
      <c r="O3641" s="127">
        <v>44916</v>
      </c>
      <c r="P3641" s="124" t="s">
        <v>8125</v>
      </c>
      <c r="Q3641" s="124"/>
      <c r="R3641" s="155" t="s">
        <v>8126</v>
      </c>
      <c r="S3641" s="155"/>
      <c r="T3641" s="159" t="s">
        <v>75</v>
      </c>
      <c r="U3641" s="155"/>
      <c r="V3641" s="160"/>
    </row>
    <row r="3642" spans="1:22" s="175" customFormat="1" ht="66" hidden="1" customHeight="1" x14ac:dyDescent="0.25">
      <c r="A3642" s="113" t="s">
        <v>3491</v>
      </c>
      <c r="B3642" s="90" t="s">
        <v>10021</v>
      </c>
      <c r="C3642" s="90" t="s">
        <v>8127</v>
      </c>
      <c r="D3642" s="90" t="s">
        <v>8128</v>
      </c>
      <c r="E3642" s="92" t="s">
        <v>167</v>
      </c>
      <c r="F3642" s="90" t="s">
        <v>51</v>
      </c>
      <c r="G3642" s="93" t="s">
        <v>172</v>
      </c>
      <c r="H3642" s="155"/>
      <c r="I3642" s="158">
        <v>1</v>
      </c>
      <c r="J3642" s="155" t="s">
        <v>72</v>
      </c>
      <c r="K3642" s="158" t="s">
        <v>55</v>
      </c>
      <c r="L3642" s="190">
        <v>44713</v>
      </c>
      <c r="M3642" s="190">
        <f t="shared" si="55"/>
        <v>44742</v>
      </c>
      <c r="N3642" s="127">
        <v>44742</v>
      </c>
      <c r="O3642" s="127">
        <v>44742</v>
      </c>
      <c r="P3642" s="124" t="s">
        <v>8129</v>
      </c>
      <c r="Q3642" s="124"/>
      <c r="R3642" s="155" t="s">
        <v>853</v>
      </c>
      <c r="S3642" s="155"/>
      <c r="T3642" s="159" t="s">
        <v>75</v>
      </c>
      <c r="U3642" s="155"/>
      <c r="V3642" s="160"/>
    </row>
    <row r="3643" spans="1:22" s="175" customFormat="1" ht="66" hidden="1" customHeight="1" x14ac:dyDescent="0.25">
      <c r="A3643" s="113" t="s">
        <v>3491</v>
      </c>
      <c r="B3643" s="90" t="s">
        <v>10021</v>
      </c>
      <c r="C3643" s="90" t="s">
        <v>8127</v>
      </c>
      <c r="D3643" s="90" t="s">
        <v>8130</v>
      </c>
      <c r="E3643" s="92" t="s">
        <v>167</v>
      </c>
      <c r="F3643" s="90" t="s">
        <v>51</v>
      </c>
      <c r="G3643" s="93" t="s">
        <v>172</v>
      </c>
      <c r="H3643" s="155"/>
      <c r="I3643" s="158">
        <v>1</v>
      </c>
      <c r="J3643" s="155" t="s">
        <v>72</v>
      </c>
      <c r="K3643" s="158" t="s">
        <v>55</v>
      </c>
      <c r="L3643" s="190">
        <v>44805</v>
      </c>
      <c r="M3643" s="190">
        <f t="shared" si="55"/>
        <v>44834</v>
      </c>
      <c r="N3643" s="127">
        <v>44825</v>
      </c>
      <c r="O3643" s="127">
        <v>44826</v>
      </c>
      <c r="P3643" s="124" t="s">
        <v>8131</v>
      </c>
      <c r="Q3643" s="124"/>
      <c r="R3643" s="155" t="s">
        <v>1781</v>
      </c>
      <c r="S3643" s="155"/>
      <c r="T3643" s="159" t="s">
        <v>66</v>
      </c>
      <c r="U3643" s="155"/>
      <c r="V3643" s="160"/>
    </row>
    <row r="3644" spans="1:22" s="175" customFormat="1" ht="66" hidden="1" customHeight="1" x14ac:dyDescent="0.25">
      <c r="A3644" s="113" t="s">
        <v>3491</v>
      </c>
      <c r="B3644" s="90" t="s">
        <v>10021</v>
      </c>
      <c r="C3644" s="90" t="s">
        <v>8127</v>
      </c>
      <c r="D3644" s="90" t="s">
        <v>8132</v>
      </c>
      <c r="E3644" s="92" t="s">
        <v>167</v>
      </c>
      <c r="F3644" s="90" t="s">
        <v>51</v>
      </c>
      <c r="G3644" s="93" t="s">
        <v>168</v>
      </c>
      <c r="H3644" s="155"/>
      <c r="I3644" s="158">
        <v>1</v>
      </c>
      <c r="J3644" s="155" t="s">
        <v>72</v>
      </c>
      <c r="K3644" s="158" t="s">
        <v>55</v>
      </c>
      <c r="L3644" s="190">
        <v>44896</v>
      </c>
      <c r="M3644" s="190">
        <f t="shared" si="55"/>
        <v>44926</v>
      </c>
      <c r="N3644" s="127">
        <v>44914</v>
      </c>
      <c r="O3644" s="127">
        <v>44917</v>
      </c>
      <c r="P3644" s="124" t="s">
        <v>8133</v>
      </c>
      <c r="Q3644" s="124"/>
      <c r="R3644" s="155" t="s">
        <v>853</v>
      </c>
      <c r="S3644" s="155"/>
      <c r="T3644" s="159" t="s">
        <v>66</v>
      </c>
      <c r="U3644" s="155"/>
      <c r="V3644" s="160"/>
    </row>
    <row r="3645" spans="1:22" s="175" customFormat="1" ht="66" hidden="1" customHeight="1" x14ac:dyDescent="0.25">
      <c r="A3645" s="113" t="s">
        <v>3491</v>
      </c>
      <c r="B3645" s="90" t="s">
        <v>10021</v>
      </c>
      <c r="C3645" s="90" t="s">
        <v>8127</v>
      </c>
      <c r="D3645" s="90" t="s">
        <v>8134</v>
      </c>
      <c r="E3645" s="92" t="s">
        <v>167</v>
      </c>
      <c r="F3645" s="90" t="s">
        <v>51</v>
      </c>
      <c r="G3645" s="93" t="s">
        <v>172</v>
      </c>
      <c r="H3645" s="155"/>
      <c r="I3645" s="158">
        <v>1</v>
      </c>
      <c r="J3645" s="155" t="s">
        <v>72</v>
      </c>
      <c r="K3645" s="158" t="s">
        <v>55</v>
      </c>
      <c r="L3645" s="190">
        <v>44986</v>
      </c>
      <c r="M3645" s="190">
        <f t="shared" si="55"/>
        <v>45016</v>
      </c>
      <c r="N3645" s="127"/>
      <c r="O3645" s="127"/>
      <c r="P3645" s="124"/>
      <c r="Q3645" s="124"/>
      <c r="R3645" s="155"/>
      <c r="S3645" s="155"/>
      <c r="T3645" s="159"/>
      <c r="U3645" s="155"/>
      <c r="V3645" s="160"/>
    </row>
    <row r="3646" spans="1:22" s="175" customFormat="1" ht="66" hidden="1" customHeight="1" x14ac:dyDescent="0.25">
      <c r="A3646" s="89" t="s">
        <v>1361</v>
      </c>
      <c r="B3646" s="155" t="s">
        <v>681</v>
      </c>
      <c r="C3646" s="90" t="s">
        <v>8135</v>
      </c>
      <c r="D3646" s="90" t="s">
        <v>8135</v>
      </c>
      <c r="E3646" s="92" t="s">
        <v>8136</v>
      </c>
      <c r="F3646" s="90" t="s">
        <v>424</v>
      </c>
      <c r="G3646" s="93" t="s">
        <v>52</v>
      </c>
      <c r="H3646" s="155"/>
      <c r="I3646" s="158">
        <v>1</v>
      </c>
      <c r="J3646" s="155" t="s">
        <v>54</v>
      </c>
      <c r="K3646" s="158" t="s">
        <v>55</v>
      </c>
      <c r="L3646" s="190">
        <v>44749</v>
      </c>
      <c r="M3646" s="190">
        <f>L3646+7</f>
        <v>44756</v>
      </c>
      <c r="N3646" s="127">
        <v>44753</v>
      </c>
      <c r="O3646" s="127">
        <v>44756</v>
      </c>
      <c r="P3646" s="124" t="s">
        <v>8137</v>
      </c>
      <c r="Q3646" s="124"/>
      <c r="R3646" s="155" t="s">
        <v>8138</v>
      </c>
      <c r="S3646" s="155"/>
      <c r="T3646" s="159" t="s">
        <v>75</v>
      </c>
      <c r="U3646" s="155"/>
      <c r="V3646" s="160"/>
    </row>
    <row r="3647" spans="1:22" s="175" customFormat="1" ht="66" hidden="1" customHeight="1" x14ac:dyDescent="0.25">
      <c r="A3647" s="89" t="s">
        <v>6360</v>
      </c>
      <c r="B3647" s="90" t="s">
        <v>10038</v>
      </c>
      <c r="C3647" s="90" t="s">
        <v>8139</v>
      </c>
      <c r="D3647" s="90" t="s">
        <v>8139</v>
      </c>
      <c r="E3647" s="92" t="s">
        <v>6363</v>
      </c>
      <c r="F3647" s="90" t="s">
        <v>8140</v>
      </c>
      <c r="G3647" s="93" t="s">
        <v>52</v>
      </c>
      <c r="H3647" s="155"/>
      <c r="I3647" s="158">
        <v>1</v>
      </c>
      <c r="J3647" s="155" t="s">
        <v>54</v>
      </c>
      <c r="K3647" s="158" t="s">
        <v>55</v>
      </c>
      <c r="L3647" s="190">
        <v>44695</v>
      </c>
      <c r="M3647" s="190">
        <v>44714</v>
      </c>
      <c r="N3647" s="127">
        <v>44714</v>
      </c>
      <c r="O3647" s="127">
        <v>44719</v>
      </c>
      <c r="P3647" s="124" t="s">
        <v>8141</v>
      </c>
      <c r="Q3647" s="124"/>
      <c r="R3647" s="155" t="s">
        <v>8142</v>
      </c>
      <c r="S3647" s="155"/>
      <c r="T3647" s="159" t="s">
        <v>66</v>
      </c>
      <c r="U3647" s="155"/>
      <c r="V3647" s="160"/>
    </row>
    <row r="3648" spans="1:22" s="175" customFormat="1" ht="66" hidden="1" customHeight="1" x14ac:dyDescent="0.25">
      <c r="A3648" s="113" t="s">
        <v>2505</v>
      </c>
      <c r="B3648" s="90" t="s">
        <v>2506</v>
      </c>
      <c r="C3648" s="90" t="s">
        <v>8143</v>
      </c>
      <c r="D3648" s="90" t="s">
        <v>8143</v>
      </c>
      <c r="E3648" s="92" t="s">
        <v>8144</v>
      </c>
      <c r="F3648" s="90" t="s">
        <v>1290</v>
      </c>
      <c r="G3648" s="93" t="s">
        <v>52</v>
      </c>
      <c r="H3648" s="155"/>
      <c r="I3648" s="158">
        <v>1</v>
      </c>
      <c r="J3648" s="155" t="s">
        <v>72</v>
      </c>
      <c r="K3648" s="158" t="s">
        <v>55</v>
      </c>
      <c r="L3648" s="190">
        <v>44725</v>
      </c>
      <c r="M3648" s="190">
        <f>L3648</f>
        <v>44725</v>
      </c>
      <c r="N3648" s="127">
        <v>44721</v>
      </c>
      <c r="O3648" s="127">
        <v>44721</v>
      </c>
      <c r="P3648" s="124" t="s">
        <v>8145</v>
      </c>
      <c r="Q3648" s="124"/>
      <c r="R3648" s="155" t="s">
        <v>8146</v>
      </c>
      <c r="S3648" s="155"/>
      <c r="T3648" s="159" t="s">
        <v>66</v>
      </c>
      <c r="U3648" s="155"/>
      <c r="V3648" s="160"/>
    </row>
    <row r="3649" spans="1:22" s="175" customFormat="1" ht="66" hidden="1" customHeight="1" x14ac:dyDescent="0.25">
      <c r="A3649" s="113" t="s">
        <v>7959</v>
      </c>
      <c r="B3649" s="155" t="s">
        <v>7960</v>
      </c>
      <c r="C3649" s="155" t="s">
        <v>8147</v>
      </c>
      <c r="D3649" s="155" t="s">
        <v>8147</v>
      </c>
      <c r="E3649" s="157" t="s">
        <v>8148</v>
      </c>
      <c r="F3649" s="155" t="s">
        <v>6777</v>
      </c>
      <c r="G3649" s="158" t="s">
        <v>52</v>
      </c>
      <c r="H3649" s="155"/>
      <c r="I3649" s="158">
        <v>1</v>
      </c>
      <c r="J3649" s="155" t="s">
        <v>54</v>
      </c>
      <c r="K3649" s="158" t="s">
        <v>55</v>
      </c>
      <c r="L3649" s="190">
        <v>44713</v>
      </c>
      <c r="M3649" s="190">
        <v>44742</v>
      </c>
      <c r="N3649" s="127">
        <v>44729</v>
      </c>
      <c r="O3649" s="127">
        <v>44747</v>
      </c>
      <c r="P3649" s="124" t="s">
        <v>8149</v>
      </c>
      <c r="Q3649" s="124"/>
      <c r="R3649" s="155" t="s">
        <v>8150</v>
      </c>
      <c r="S3649" s="155"/>
      <c r="T3649" s="159" t="s">
        <v>75</v>
      </c>
      <c r="U3649" s="155"/>
      <c r="V3649" s="160"/>
    </row>
    <row r="3650" spans="1:22" s="175" customFormat="1" ht="66" hidden="1" customHeight="1" x14ac:dyDescent="0.25">
      <c r="A3650" s="113" t="s">
        <v>5142</v>
      </c>
      <c r="B3650" s="155" t="s">
        <v>5143</v>
      </c>
      <c r="C3650" s="155" t="s">
        <v>8151</v>
      </c>
      <c r="D3650" s="155" t="s">
        <v>8151</v>
      </c>
      <c r="E3650" s="157" t="s">
        <v>8152</v>
      </c>
      <c r="F3650" s="155" t="s">
        <v>401</v>
      </c>
      <c r="G3650" s="158" t="s">
        <v>52</v>
      </c>
      <c r="H3650" s="155"/>
      <c r="I3650" s="158">
        <v>1</v>
      </c>
      <c r="J3650" s="155" t="s">
        <v>54</v>
      </c>
      <c r="K3650" s="158" t="s">
        <v>55</v>
      </c>
      <c r="L3650" s="190">
        <v>44736</v>
      </c>
      <c r="M3650" s="190">
        <f>L3650+2</f>
        <v>44738</v>
      </c>
      <c r="N3650" s="127">
        <v>44742</v>
      </c>
      <c r="O3650" s="127">
        <v>44747</v>
      </c>
      <c r="P3650" s="124" t="s">
        <v>8153</v>
      </c>
      <c r="Q3650" s="124"/>
      <c r="R3650" s="155" t="s">
        <v>8154</v>
      </c>
      <c r="S3650" s="155"/>
      <c r="T3650" s="159" t="s">
        <v>75</v>
      </c>
      <c r="U3650" s="90"/>
      <c r="V3650" s="160"/>
    </row>
    <row r="3651" spans="1:22" s="175" customFormat="1" ht="66" hidden="1" customHeight="1" x14ac:dyDescent="0.25">
      <c r="A3651" s="113" t="s">
        <v>10017</v>
      </c>
      <c r="B3651" s="155" t="s">
        <v>3214</v>
      </c>
      <c r="C3651" s="155" t="s">
        <v>59</v>
      </c>
      <c r="D3651" s="155" t="s">
        <v>59</v>
      </c>
      <c r="E3651" s="157" t="s">
        <v>211</v>
      </c>
      <c r="F3651" s="155" t="s">
        <v>320</v>
      </c>
      <c r="G3651" s="158" t="s">
        <v>52</v>
      </c>
      <c r="H3651" s="155"/>
      <c r="I3651" s="158">
        <v>1</v>
      </c>
      <c r="J3651" s="155" t="s">
        <v>62</v>
      </c>
      <c r="K3651" s="158" t="s">
        <v>63</v>
      </c>
      <c r="L3651" s="190">
        <v>44720</v>
      </c>
      <c r="M3651" s="190">
        <v>44720</v>
      </c>
      <c r="N3651" s="127">
        <v>44720</v>
      </c>
      <c r="O3651" s="127">
        <v>44722</v>
      </c>
      <c r="P3651" s="124" t="s">
        <v>8155</v>
      </c>
      <c r="Q3651" s="124"/>
      <c r="R3651" s="155" t="s">
        <v>354</v>
      </c>
      <c r="S3651" s="155"/>
      <c r="T3651" s="159" t="s">
        <v>66</v>
      </c>
      <c r="U3651" s="155"/>
      <c r="V3651" s="160"/>
    </row>
    <row r="3652" spans="1:22" s="175" customFormat="1" ht="66" hidden="1" customHeight="1" x14ac:dyDescent="0.25">
      <c r="A3652" s="113" t="s">
        <v>2757</v>
      </c>
      <c r="B3652" s="155" t="s">
        <v>2758</v>
      </c>
      <c r="C3652" s="155" t="s">
        <v>6138</v>
      </c>
      <c r="D3652" s="155" t="s">
        <v>6192</v>
      </c>
      <c r="E3652" s="157" t="s">
        <v>4834</v>
      </c>
      <c r="F3652" s="155" t="s">
        <v>6193</v>
      </c>
      <c r="G3652" s="158" t="s">
        <v>52</v>
      </c>
      <c r="H3652" s="155"/>
      <c r="I3652" s="158">
        <v>1</v>
      </c>
      <c r="J3652" s="155" t="s">
        <v>62</v>
      </c>
      <c r="K3652" s="158" t="s">
        <v>63</v>
      </c>
      <c r="L3652" s="190">
        <v>44718</v>
      </c>
      <c r="M3652" s="190">
        <v>44718</v>
      </c>
      <c r="N3652" s="127">
        <v>44718</v>
      </c>
      <c r="O3652" s="127">
        <v>44722</v>
      </c>
      <c r="P3652" s="124" t="s">
        <v>8156</v>
      </c>
      <c r="Q3652" s="124"/>
      <c r="R3652" s="155" t="s">
        <v>354</v>
      </c>
      <c r="S3652" s="155"/>
      <c r="T3652" s="159" t="s">
        <v>75</v>
      </c>
      <c r="U3652" s="155"/>
      <c r="V3652" s="160"/>
    </row>
    <row r="3653" spans="1:22" s="175" customFormat="1" ht="66" hidden="1" customHeight="1" x14ac:dyDescent="0.25">
      <c r="A3653" s="89" t="s">
        <v>5076</v>
      </c>
      <c r="B3653" s="90" t="s">
        <v>6383</v>
      </c>
      <c r="C3653" s="90" t="s">
        <v>8157</v>
      </c>
      <c r="D3653" s="90" t="s">
        <v>8157</v>
      </c>
      <c r="E3653" s="92" t="s">
        <v>8158</v>
      </c>
      <c r="F3653" s="90" t="s">
        <v>1507</v>
      </c>
      <c r="G3653" s="93" t="s">
        <v>52</v>
      </c>
      <c r="H3653" s="155"/>
      <c r="I3653" s="158">
        <v>1</v>
      </c>
      <c r="J3653" s="90" t="s">
        <v>54</v>
      </c>
      <c r="K3653" s="93" t="s">
        <v>55</v>
      </c>
      <c r="L3653" s="190">
        <v>44752</v>
      </c>
      <c r="M3653" s="190">
        <v>44767</v>
      </c>
      <c r="N3653" s="127">
        <v>44740</v>
      </c>
      <c r="O3653" s="127">
        <v>44747</v>
      </c>
      <c r="P3653" s="124" t="s">
        <v>8159</v>
      </c>
      <c r="Q3653" s="124" t="s">
        <v>8160</v>
      </c>
      <c r="R3653" s="155" t="s">
        <v>8161</v>
      </c>
      <c r="S3653" s="155"/>
      <c r="T3653" s="159" t="s">
        <v>75</v>
      </c>
      <c r="U3653" s="155" t="s">
        <v>8162</v>
      </c>
      <c r="V3653" s="160"/>
    </row>
    <row r="3654" spans="1:22" s="175" customFormat="1" ht="66" hidden="1" customHeight="1" x14ac:dyDescent="0.25">
      <c r="A3654" s="89" t="s">
        <v>5076</v>
      </c>
      <c r="B3654" s="90" t="s">
        <v>5077</v>
      </c>
      <c r="C3654" s="90" t="s">
        <v>8163</v>
      </c>
      <c r="D3654" s="90" t="s">
        <v>8163</v>
      </c>
      <c r="E3654" s="92" t="s">
        <v>8164</v>
      </c>
      <c r="F3654" s="90" t="s">
        <v>8165</v>
      </c>
      <c r="G3654" s="93" t="s">
        <v>52</v>
      </c>
      <c r="H3654" s="155"/>
      <c r="I3654" s="158">
        <v>1</v>
      </c>
      <c r="J3654" s="90" t="s">
        <v>54</v>
      </c>
      <c r="K3654" s="93" t="s">
        <v>55</v>
      </c>
      <c r="L3654" s="190">
        <v>44752</v>
      </c>
      <c r="M3654" s="190">
        <v>44767</v>
      </c>
      <c r="N3654" s="127">
        <v>44740</v>
      </c>
      <c r="O3654" s="127">
        <v>44740</v>
      </c>
      <c r="P3654" s="124" t="s">
        <v>8166</v>
      </c>
      <c r="Q3654" s="124"/>
      <c r="R3654" s="155" t="s">
        <v>1315</v>
      </c>
      <c r="S3654" s="155"/>
      <c r="T3654" s="159"/>
      <c r="U3654" s="155" t="s">
        <v>8009</v>
      </c>
      <c r="V3654" s="160"/>
    </row>
    <row r="3655" spans="1:22" s="175" customFormat="1" ht="66" hidden="1" customHeight="1" x14ac:dyDescent="0.25">
      <c r="A3655" s="89" t="s">
        <v>6558</v>
      </c>
      <c r="B3655" s="90" t="s">
        <v>2283</v>
      </c>
      <c r="C3655" s="155" t="s">
        <v>7090</v>
      </c>
      <c r="D3655" s="155" t="s">
        <v>7195</v>
      </c>
      <c r="E3655" s="157" t="s">
        <v>7092</v>
      </c>
      <c r="F3655" s="155" t="s">
        <v>7196</v>
      </c>
      <c r="G3655" s="93" t="s">
        <v>52</v>
      </c>
      <c r="H3655" s="155"/>
      <c r="I3655" s="158">
        <v>1</v>
      </c>
      <c r="J3655" s="90" t="s">
        <v>62</v>
      </c>
      <c r="K3655" s="93" t="s">
        <v>63</v>
      </c>
      <c r="L3655" s="190">
        <v>44719</v>
      </c>
      <c r="M3655" s="190">
        <v>44719</v>
      </c>
      <c r="N3655" s="127">
        <v>44719</v>
      </c>
      <c r="O3655" s="127">
        <v>44721</v>
      </c>
      <c r="P3655" s="124" t="s">
        <v>8167</v>
      </c>
      <c r="Q3655" s="124"/>
      <c r="R3655" s="155" t="s">
        <v>8168</v>
      </c>
      <c r="S3655" s="155"/>
      <c r="T3655" s="159" t="s">
        <v>66</v>
      </c>
      <c r="U3655" s="155"/>
      <c r="V3655" s="160"/>
    </row>
    <row r="3656" spans="1:22" s="175" customFormat="1" ht="66" hidden="1" customHeight="1" x14ac:dyDescent="0.25">
      <c r="A3656" s="89" t="s">
        <v>6558</v>
      </c>
      <c r="B3656" s="90" t="s">
        <v>2283</v>
      </c>
      <c r="C3656" s="155" t="s">
        <v>7090</v>
      </c>
      <c r="D3656" s="155" t="s">
        <v>7195</v>
      </c>
      <c r="E3656" s="157" t="s">
        <v>7092</v>
      </c>
      <c r="F3656" s="155" t="s">
        <v>7196</v>
      </c>
      <c r="G3656" s="93" t="s">
        <v>52</v>
      </c>
      <c r="H3656" s="155"/>
      <c r="I3656" s="158">
        <v>1</v>
      </c>
      <c r="J3656" s="90" t="s">
        <v>62</v>
      </c>
      <c r="K3656" s="93" t="s">
        <v>63</v>
      </c>
      <c r="L3656" s="190">
        <v>44720</v>
      </c>
      <c r="M3656" s="190">
        <v>44720</v>
      </c>
      <c r="N3656" s="127">
        <v>44720</v>
      </c>
      <c r="O3656" s="127">
        <v>44721</v>
      </c>
      <c r="P3656" s="124" t="s">
        <v>8169</v>
      </c>
      <c r="Q3656" s="124"/>
      <c r="R3656" s="155" t="s">
        <v>7908</v>
      </c>
      <c r="S3656" s="155"/>
      <c r="T3656" s="159"/>
      <c r="U3656" s="155" t="s">
        <v>58</v>
      </c>
      <c r="V3656" s="160"/>
    </row>
    <row r="3657" spans="1:22" s="175" customFormat="1" ht="66" hidden="1" customHeight="1" x14ac:dyDescent="0.25">
      <c r="A3657" s="89" t="s">
        <v>2757</v>
      </c>
      <c r="B3657" s="90" t="s">
        <v>2758</v>
      </c>
      <c r="C3657" s="155" t="s">
        <v>8170</v>
      </c>
      <c r="D3657" s="155" t="s">
        <v>8170</v>
      </c>
      <c r="E3657" s="157" t="s">
        <v>211</v>
      </c>
      <c r="F3657" s="155" t="s">
        <v>1467</v>
      </c>
      <c r="G3657" s="93" t="s">
        <v>52</v>
      </c>
      <c r="H3657" s="155"/>
      <c r="I3657" s="158">
        <v>1</v>
      </c>
      <c r="J3657" s="90" t="s">
        <v>62</v>
      </c>
      <c r="K3657" s="93" t="s">
        <v>63</v>
      </c>
      <c r="L3657" s="190">
        <v>44722</v>
      </c>
      <c r="M3657" s="190">
        <v>44722</v>
      </c>
      <c r="N3657" s="127">
        <v>44722</v>
      </c>
      <c r="O3657" s="127">
        <v>44723</v>
      </c>
      <c r="P3657" s="124" t="s">
        <v>8171</v>
      </c>
      <c r="Q3657" s="124"/>
      <c r="R3657" s="155" t="s">
        <v>8172</v>
      </c>
      <c r="S3657" s="155"/>
      <c r="T3657" s="159" t="s">
        <v>75</v>
      </c>
      <c r="U3657" s="155"/>
      <c r="V3657" s="160"/>
    </row>
    <row r="3658" spans="1:22" s="175" customFormat="1" ht="66" hidden="1" customHeight="1" x14ac:dyDescent="0.25">
      <c r="A3658" s="89" t="s">
        <v>2757</v>
      </c>
      <c r="B3658" s="90" t="s">
        <v>2758</v>
      </c>
      <c r="C3658" s="155" t="s">
        <v>10054</v>
      </c>
      <c r="D3658" s="155" t="s">
        <v>10054</v>
      </c>
      <c r="E3658" s="157" t="s">
        <v>211</v>
      </c>
      <c r="F3658" s="155" t="s">
        <v>320</v>
      </c>
      <c r="G3658" s="93" t="s">
        <v>52</v>
      </c>
      <c r="H3658" s="155"/>
      <c r="I3658" s="158">
        <v>1</v>
      </c>
      <c r="J3658" s="90" t="s">
        <v>62</v>
      </c>
      <c r="K3658" s="93" t="s">
        <v>63</v>
      </c>
      <c r="L3658" s="190">
        <v>44720</v>
      </c>
      <c r="M3658" s="190">
        <v>44720</v>
      </c>
      <c r="N3658" s="127">
        <v>44720</v>
      </c>
      <c r="O3658" s="127">
        <v>44723</v>
      </c>
      <c r="P3658" s="124" t="s">
        <v>8173</v>
      </c>
      <c r="Q3658" s="124"/>
      <c r="R3658" s="155" t="s">
        <v>2883</v>
      </c>
      <c r="S3658" s="155"/>
      <c r="T3658" s="159" t="s">
        <v>75</v>
      </c>
      <c r="U3658" s="155"/>
      <c r="V3658" s="160"/>
    </row>
    <row r="3659" spans="1:22" s="175" customFormat="1" ht="66" hidden="1" customHeight="1" x14ac:dyDescent="0.25">
      <c r="A3659" s="89" t="s">
        <v>3177</v>
      </c>
      <c r="B3659" s="90" t="s">
        <v>3178</v>
      </c>
      <c r="C3659" s="155" t="s">
        <v>59</v>
      </c>
      <c r="D3659" s="155" t="s">
        <v>59</v>
      </c>
      <c r="E3659" s="157" t="s">
        <v>211</v>
      </c>
      <c r="F3659" s="155" t="s">
        <v>315</v>
      </c>
      <c r="G3659" s="93" t="s">
        <v>52</v>
      </c>
      <c r="H3659" s="155"/>
      <c r="I3659" s="158">
        <v>1</v>
      </c>
      <c r="J3659" s="90" t="s">
        <v>62</v>
      </c>
      <c r="K3659" s="93" t="s">
        <v>63</v>
      </c>
      <c r="L3659" s="190">
        <v>44725</v>
      </c>
      <c r="M3659" s="190">
        <v>44725</v>
      </c>
      <c r="N3659" s="127">
        <v>44725</v>
      </c>
      <c r="O3659" s="127">
        <v>44725</v>
      </c>
      <c r="P3659" s="124" t="s">
        <v>8174</v>
      </c>
      <c r="Q3659" s="124"/>
      <c r="R3659" s="155" t="s">
        <v>4902</v>
      </c>
      <c r="S3659" s="155"/>
      <c r="T3659" s="159" t="s">
        <v>66</v>
      </c>
      <c r="U3659" s="155"/>
      <c r="V3659" s="160"/>
    </row>
    <row r="3660" spans="1:22" s="175" customFormat="1" ht="66" hidden="1" customHeight="1" x14ac:dyDescent="0.25">
      <c r="A3660" s="89" t="s">
        <v>1361</v>
      </c>
      <c r="B3660" s="155" t="s">
        <v>681</v>
      </c>
      <c r="C3660" s="90" t="s">
        <v>8175</v>
      </c>
      <c r="D3660" s="90" t="s">
        <v>8175</v>
      </c>
      <c r="E3660" s="92" t="s">
        <v>8176</v>
      </c>
      <c r="F3660" s="90" t="s">
        <v>424</v>
      </c>
      <c r="G3660" s="93" t="s">
        <v>52</v>
      </c>
      <c r="H3660" s="155"/>
      <c r="I3660" s="158">
        <v>1</v>
      </c>
      <c r="J3660" s="155" t="s">
        <v>54</v>
      </c>
      <c r="K3660" s="158" t="s">
        <v>55</v>
      </c>
      <c r="L3660" s="190">
        <v>44756</v>
      </c>
      <c r="M3660" s="190">
        <v>44761</v>
      </c>
      <c r="N3660" s="127">
        <v>44768</v>
      </c>
      <c r="O3660" s="127">
        <v>44769</v>
      </c>
      <c r="P3660" s="124" t="s">
        <v>8177</v>
      </c>
      <c r="Q3660" s="124"/>
      <c r="R3660" s="155" t="s">
        <v>8178</v>
      </c>
      <c r="S3660" s="155"/>
      <c r="T3660" s="159" t="s">
        <v>75</v>
      </c>
      <c r="U3660" s="155"/>
      <c r="V3660" s="160"/>
    </row>
    <row r="3661" spans="1:22" s="175" customFormat="1" ht="66" hidden="1" customHeight="1" x14ac:dyDescent="0.25">
      <c r="A3661" s="113" t="s">
        <v>4877</v>
      </c>
      <c r="B3661" s="90" t="s">
        <v>2278</v>
      </c>
      <c r="C3661" s="90" t="s">
        <v>8175</v>
      </c>
      <c r="D3661" s="90" t="s">
        <v>8179</v>
      </c>
      <c r="E3661" s="92" t="s">
        <v>8180</v>
      </c>
      <c r="F3661" s="90" t="s">
        <v>6486</v>
      </c>
      <c r="G3661" s="93" t="s">
        <v>52</v>
      </c>
      <c r="H3661" s="155"/>
      <c r="I3661" s="158">
        <v>1</v>
      </c>
      <c r="J3661" s="155" t="s">
        <v>54</v>
      </c>
      <c r="K3661" s="158" t="s">
        <v>55</v>
      </c>
      <c r="L3661" s="190">
        <v>44733</v>
      </c>
      <c r="M3661" s="190">
        <v>44734</v>
      </c>
      <c r="N3661" s="127">
        <v>44733</v>
      </c>
      <c r="O3661" s="127">
        <v>44735</v>
      </c>
      <c r="P3661" s="124" t="s">
        <v>8181</v>
      </c>
      <c r="Q3661" s="124"/>
      <c r="R3661" s="155" t="s">
        <v>1285</v>
      </c>
      <c r="S3661" s="155"/>
      <c r="T3661" s="159" t="s">
        <v>66</v>
      </c>
      <c r="U3661" s="155"/>
      <c r="V3661" s="160"/>
    </row>
    <row r="3662" spans="1:22" s="175" customFormat="1" ht="66" hidden="1" customHeight="1" x14ac:dyDescent="0.25">
      <c r="A3662" s="113" t="s">
        <v>4824</v>
      </c>
      <c r="B3662" s="90" t="s">
        <v>4825</v>
      </c>
      <c r="C3662" s="90" t="s">
        <v>8182</v>
      </c>
      <c r="D3662" s="90" t="s">
        <v>8182</v>
      </c>
      <c r="E3662" s="92" t="s">
        <v>8183</v>
      </c>
      <c r="F3662" s="90" t="s">
        <v>401</v>
      </c>
      <c r="G3662" s="93" t="s">
        <v>52</v>
      </c>
      <c r="H3662" s="155"/>
      <c r="I3662" s="158">
        <v>1</v>
      </c>
      <c r="J3662" s="155" t="s">
        <v>54</v>
      </c>
      <c r="K3662" s="158" t="s">
        <v>55</v>
      </c>
      <c r="L3662" s="190">
        <v>44742</v>
      </c>
      <c r="M3662" s="190">
        <v>44804</v>
      </c>
      <c r="N3662" s="127">
        <v>44802</v>
      </c>
      <c r="O3662" s="127">
        <v>44804</v>
      </c>
      <c r="P3662" s="124" t="s">
        <v>8184</v>
      </c>
      <c r="Q3662" s="124"/>
      <c r="R3662" s="155" t="s">
        <v>8185</v>
      </c>
      <c r="S3662" s="155"/>
      <c r="T3662" s="159" t="s">
        <v>75</v>
      </c>
      <c r="U3662" s="155"/>
      <c r="V3662" s="160"/>
    </row>
    <row r="3663" spans="1:22" s="175" customFormat="1" ht="66" hidden="1" customHeight="1" x14ac:dyDescent="0.25">
      <c r="A3663" s="89" t="s">
        <v>4357</v>
      </c>
      <c r="B3663" s="90" t="s">
        <v>626</v>
      </c>
      <c r="C3663" s="90" t="s">
        <v>5728</v>
      </c>
      <c r="D3663" s="90" t="s">
        <v>5782</v>
      </c>
      <c r="E3663" s="92" t="s">
        <v>4834</v>
      </c>
      <c r="F3663" s="155" t="s">
        <v>2368</v>
      </c>
      <c r="G3663" s="93" t="s">
        <v>52</v>
      </c>
      <c r="H3663" s="155"/>
      <c r="I3663" s="158">
        <v>1</v>
      </c>
      <c r="J3663" s="90" t="s">
        <v>62</v>
      </c>
      <c r="K3663" s="93" t="s">
        <v>63</v>
      </c>
      <c r="L3663" s="190">
        <v>44727</v>
      </c>
      <c r="M3663" s="190">
        <v>44727</v>
      </c>
      <c r="N3663" s="127">
        <v>44727</v>
      </c>
      <c r="O3663" s="127">
        <v>44728</v>
      </c>
      <c r="P3663" s="124" t="s">
        <v>8186</v>
      </c>
      <c r="Q3663" s="124"/>
      <c r="R3663" s="155" t="s">
        <v>1173</v>
      </c>
      <c r="S3663" s="155"/>
      <c r="T3663" s="159" t="s">
        <v>66</v>
      </c>
      <c r="U3663" s="155"/>
      <c r="V3663" s="160"/>
    </row>
    <row r="3664" spans="1:22" s="175" customFormat="1" ht="66" hidden="1" customHeight="1" x14ac:dyDescent="0.25">
      <c r="A3664" s="89" t="s">
        <v>662</v>
      </c>
      <c r="B3664" s="90" t="s">
        <v>663</v>
      </c>
      <c r="C3664" s="90" t="s">
        <v>59</v>
      </c>
      <c r="D3664" s="90" t="s">
        <v>59</v>
      </c>
      <c r="E3664" s="92" t="s">
        <v>211</v>
      </c>
      <c r="F3664" s="155" t="s">
        <v>401</v>
      </c>
      <c r="G3664" s="93" t="s">
        <v>52</v>
      </c>
      <c r="H3664" s="155"/>
      <c r="I3664" s="158">
        <v>1</v>
      </c>
      <c r="J3664" s="90" t="s">
        <v>62</v>
      </c>
      <c r="K3664" s="93" t="s">
        <v>63</v>
      </c>
      <c r="L3664" s="190">
        <v>44727</v>
      </c>
      <c r="M3664" s="190">
        <v>44727</v>
      </c>
      <c r="N3664" s="127">
        <v>44727</v>
      </c>
      <c r="O3664" s="127">
        <v>44728</v>
      </c>
      <c r="P3664" s="124" t="s">
        <v>8187</v>
      </c>
      <c r="Q3664" s="124"/>
      <c r="R3664" s="155" t="s">
        <v>1173</v>
      </c>
      <c r="S3664" s="155"/>
      <c r="T3664" s="159" t="s">
        <v>75</v>
      </c>
      <c r="U3664" s="155"/>
      <c r="V3664" s="160"/>
    </row>
    <row r="3665" spans="1:22" s="175" customFormat="1" ht="66" hidden="1" customHeight="1" x14ac:dyDescent="0.25">
      <c r="A3665" s="89" t="s">
        <v>1361</v>
      </c>
      <c r="B3665" s="155" t="s">
        <v>681</v>
      </c>
      <c r="C3665" s="90" t="s">
        <v>59</v>
      </c>
      <c r="D3665" s="90" t="s">
        <v>59</v>
      </c>
      <c r="E3665" s="92" t="s">
        <v>211</v>
      </c>
      <c r="F3665" s="155" t="s">
        <v>528</v>
      </c>
      <c r="G3665" s="93" t="s">
        <v>52</v>
      </c>
      <c r="H3665" s="155"/>
      <c r="I3665" s="158">
        <v>1</v>
      </c>
      <c r="J3665" s="90" t="s">
        <v>62</v>
      </c>
      <c r="K3665" s="93" t="s">
        <v>63</v>
      </c>
      <c r="L3665" s="190">
        <v>44727</v>
      </c>
      <c r="M3665" s="190">
        <v>44727</v>
      </c>
      <c r="N3665" s="127">
        <v>44727</v>
      </c>
      <c r="O3665" s="127">
        <v>44728</v>
      </c>
      <c r="P3665" s="124" t="s">
        <v>8188</v>
      </c>
      <c r="Q3665" s="124"/>
      <c r="R3665" s="155" t="s">
        <v>8189</v>
      </c>
      <c r="S3665" s="155"/>
      <c r="T3665" s="159" t="s">
        <v>75</v>
      </c>
      <c r="U3665" s="155"/>
      <c r="V3665" s="160"/>
    </row>
    <row r="3666" spans="1:22" s="175" customFormat="1" ht="66" hidden="1" customHeight="1" x14ac:dyDescent="0.25">
      <c r="A3666" s="89" t="s">
        <v>1361</v>
      </c>
      <c r="B3666" s="155" t="s">
        <v>681</v>
      </c>
      <c r="C3666" s="90" t="s">
        <v>8190</v>
      </c>
      <c r="D3666" s="90" t="s">
        <v>8190</v>
      </c>
      <c r="E3666" s="92" t="s">
        <v>8191</v>
      </c>
      <c r="F3666" s="155" t="s">
        <v>8192</v>
      </c>
      <c r="G3666" s="93" t="s">
        <v>52</v>
      </c>
      <c r="H3666" s="155"/>
      <c r="I3666" s="158">
        <v>1</v>
      </c>
      <c r="J3666" s="90" t="s">
        <v>54</v>
      </c>
      <c r="K3666" s="158" t="s">
        <v>55</v>
      </c>
      <c r="L3666" s="190">
        <v>44726</v>
      </c>
      <c r="M3666" s="190">
        <v>44726</v>
      </c>
      <c r="N3666" s="127">
        <v>44726</v>
      </c>
      <c r="O3666" s="127">
        <v>44729</v>
      </c>
      <c r="P3666" s="124" t="s">
        <v>8193</v>
      </c>
      <c r="Q3666" s="124"/>
      <c r="R3666" s="155" t="s">
        <v>4902</v>
      </c>
      <c r="S3666" s="155"/>
      <c r="T3666" s="159" t="s">
        <v>75</v>
      </c>
      <c r="U3666" s="155"/>
      <c r="V3666" s="160"/>
    </row>
    <row r="3667" spans="1:22" s="175" customFormat="1" ht="66" hidden="1" customHeight="1" x14ac:dyDescent="0.25">
      <c r="A3667" s="89" t="s">
        <v>10024</v>
      </c>
      <c r="B3667" s="90" t="s">
        <v>3557</v>
      </c>
      <c r="C3667" s="90" t="s">
        <v>3589</v>
      </c>
      <c r="D3667" s="90" t="s">
        <v>3920</v>
      </c>
      <c r="E3667" s="92" t="s">
        <v>4834</v>
      </c>
      <c r="F3667" s="90" t="s">
        <v>3885</v>
      </c>
      <c r="G3667" s="93" t="s">
        <v>52</v>
      </c>
      <c r="H3667" s="155"/>
      <c r="I3667" s="158">
        <v>1</v>
      </c>
      <c r="J3667" s="90" t="s">
        <v>62</v>
      </c>
      <c r="K3667" s="158" t="s">
        <v>63</v>
      </c>
      <c r="L3667" s="190">
        <v>44728</v>
      </c>
      <c r="M3667" s="190">
        <v>44728</v>
      </c>
      <c r="N3667" s="127">
        <v>44728</v>
      </c>
      <c r="O3667" s="127">
        <v>44729</v>
      </c>
      <c r="P3667" s="124" t="s">
        <v>8194</v>
      </c>
      <c r="Q3667" s="124" t="s">
        <v>8195</v>
      </c>
      <c r="R3667" s="155" t="s">
        <v>3924</v>
      </c>
      <c r="S3667" s="155"/>
      <c r="T3667" s="159" t="s">
        <v>66</v>
      </c>
      <c r="U3667" s="155"/>
      <c r="V3667" s="160"/>
    </row>
    <row r="3668" spans="1:22" s="175" customFormat="1" ht="66" hidden="1" customHeight="1" x14ac:dyDescent="0.25">
      <c r="A3668" s="89" t="s">
        <v>10024</v>
      </c>
      <c r="B3668" s="90" t="s">
        <v>3557</v>
      </c>
      <c r="C3668" s="90" t="s">
        <v>6746</v>
      </c>
      <c r="D3668" s="90" t="s">
        <v>6746</v>
      </c>
      <c r="E3668" s="157" t="s">
        <v>5994</v>
      </c>
      <c r="F3668" s="90" t="s">
        <v>334</v>
      </c>
      <c r="G3668" s="93" t="s">
        <v>52</v>
      </c>
      <c r="H3668" s="155"/>
      <c r="I3668" s="158">
        <v>1</v>
      </c>
      <c r="J3668" s="90" t="s">
        <v>99</v>
      </c>
      <c r="K3668" s="158" t="s">
        <v>63</v>
      </c>
      <c r="L3668" s="190">
        <v>44726</v>
      </c>
      <c r="M3668" s="190">
        <v>44726</v>
      </c>
      <c r="N3668" s="127">
        <v>44726</v>
      </c>
      <c r="O3668" s="127">
        <v>44730</v>
      </c>
      <c r="P3668" s="124" t="s">
        <v>8196</v>
      </c>
      <c r="Q3668" s="124" t="s">
        <v>8197</v>
      </c>
      <c r="R3668" s="155" t="s">
        <v>3990</v>
      </c>
      <c r="S3668" s="155"/>
      <c r="T3668" s="159" t="s">
        <v>66</v>
      </c>
      <c r="U3668" s="155"/>
      <c r="V3668" s="160"/>
    </row>
    <row r="3669" spans="1:22" s="175" customFormat="1" ht="66" hidden="1" customHeight="1" x14ac:dyDescent="0.25">
      <c r="A3669" s="89" t="s">
        <v>10024</v>
      </c>
      <c r="B3669" s="90" t="s">
        <v>3557</v>
      </c>
      <c r="C3669" s="90" t="s">
        <v>59</v>
      </c>
      <c r="D3669" s="90" t="s">
        <v>59</v>
      </c>
      <c r="E3669" s="157" t="s">
        <v>8198</v>
      </c>
      <c r="F3669" s="90" t="s">
        <v>8199</v>
      </c>
      <c r="G3669" s="93" t="s">
        <v>52</v>
      </c>
      <c r="H3669" s="155"/>
      <c r="I3669" s="158">
        <v>1</v>
      </c>
      <c r="J3669" s="90" t="s">
        <v>99</v>
      </c>
      <c r="K3669" s="158" t="s">
        <v>63</v>
      </c>
      <c r="L3669" s="190">
        <v>44725</v>
      </c>
      <c r="M3669" s="190">
        <v>44725</v>
      </c>
      <c r="N3669" s="127">
        <v>44725</v>
      </c>
      <c r="O3669" s="127">
        <v>44730</v>
      </c>
      <c r="P3669" s="124" t="s">
        <v>8200</v>
      </c>
      <c r="Q3669" s="124" t="s">
        <v>8197</v>
      </c>
      <c r="R3669" s="155" t="s">
        <v>3990</v>
      </c>
      <c r="S3669" s="155"/>
      <c r="T3669" s="159" t="s">
        <v>66</v>
      </c>
      <c r="U3669" s="155"/>
      <c r="V3669" s="160"/>
    </row>
    <row r="3670" spans="1:22" s="175" customFormat="1" ht="66" hidden="1" customHeight="1" x14ac:dyDescent="0.25">
      <c r="A3670" s="89" t="s">
        <v>235</v>
      </c>
      <c r="B3670" s="90" t="s">
        <v>236</v>
      </c>
      <c r="C3670" s="90" t="s">
        <v>8201</v>
      </c>
      <c r="D3670" s="90" t="s">
        <v>8202</v>
      </c>
      <c r="E3670" s="157" t="s">
        <v>167</v>
      </c>
      <c r="F3670" s="90" t="s">
        <v>51</v>
      </c>
      <c r="G3670" s="93" t="s">
        <v>75</v>
      </c>
      <c r="H3670" s="155"/>
      <c r="I3670" s="158">
        <v>1</v>
      </c>
      <c r="J3670" s="90" t="s">
        <v>72</v>
      </c>
      <c r="K3670" s="158" t="s">
        <v>55</v>
      </c>
      <c r="L3670" s="114">
        <v>44774</v>
      </c>
      <c r="M3670" s="114">
        <f t="shared" ref="M3670:N3692" si="56">EOMONTH(L3670,0)</f>
        <v>44804</v>
      </c>
      <c r="N3670" s="127">
        <v>44781</v>
      </c>
      <c r="O3670" s="127">
        <v>44782</v>
      </c>
      <c r="P3670" s="124" t="s">
        <v>8203</v>
      </c>
      <c r="Q3670" s="124" t="s">
        <v>8204</v>
      </c>
      <c r="R3670" s="155" t="s">
        <v>853</v>
      </c>
      <c r="S3670" s="155"/>
      <c r="T3670" s="159" t="s">
        <v>75</v>
      </c>
      <c r="U3670" s="155"/>
      <c r="V3670" s="160"/>
    </row>
    <row r="3671" spans="1:22" s="175" customFormat="1" ht="66" hidden="1" customHeight="1" x14ac:dyDescent="0.25">
      <c r="A3671" s="89" t="s">
        <v>235</v>
      </c>
      <c r="B3671" s="90" t="s">
        <v>236</v>
      </c>
      <c r="C3671" s="90" t="s">
        <v>8201</v>
      </c>
      <c r="D3671" s="90" t="s">
        <v>8205</v>
      </c>
      <c r="E3671" s="157" t="s">
        <v>167</v>
      </c>
      <c r="F3671" s="90" t="s">
        <v>51</v>
      </c>
      <c r="G3671" s="93" t="s">
        <v>172</v>
      </c>
      <c r="H3671" s="155"/>
      <c r="I3671" s="158">
        <v>1</v>
      </c>
      <c r="J3671" s="90" t="s">
        <v>72</v>
      </c>
      <c r="K3671" s="158" t="s">
        <v>55</v>
      </c>
      <c r="L3671" s="114">
        <v>44864</v>
      </c>
      <c r="M3671" s="114">
        <f t="shared" si="56"/>
        <v>44865</v>
      </c>
      <c r="N3671" s="127">
        <v>44865</v>
      </c>
      <c r="O3671" s="127">
        <v>44865</v>
      </c>
      <c r="P3671" s="124" t="s">
        <v>8203</v>
      </c>
      <c r="Q3671" s="124"/>
      <c r="R3671" s="155" t="s">
        <v>853</v>
      </c>
      <c r="S3671" s="155"/>
      <c r="T3671" s="159" t="s">
        <v>75</v>
      </c>
      <c r="U3671" s="155"/>
      <c r="V3671" s="160"/>
    </row>
    <row r="3672" spans="1:22" s="175" customFormat="1" ht="66" hidden="1" customHeight="1" x14ac:dyDescent="0.25">
      <c r="A3672" s="89" t="s">
        <v>235</v>
      </c>
      <c r="B3672" s="90" t="s">
        <v>236</v>
      </c>
      <c r="C3672" s="90" t="s">
        <v>8201</v>
      </c>
      <c r="D3672" s="90" t="s">
        <v>8206</v>
      </c>
      <c r="E3672" s="157" t="s">
        <v>167</v>
      </c>
      <c r="F3672" s="90" t="s">
        <v>51</v>
      </c>
      <c r="G3672" s="93" t="s">
        <v>168</v>
      </c>
      <c r="H3672" s="155"/>
      <c r="I3672" s="158">
        <v>1</v>
      </c>
      <c r="J3672" s="90" t="s">
        <v>72</v>
      </c>
      <c r="K3672" s="158" t="s">
        <v>55</v>
      </c>
      <c r="L3672" s="114">
        <v>44958</v>
      </c>
      <c r="M3672" s="114">
        <f t="shared" si="56"/>
        <v>44985</v>
      </c>
      <c r="N3672" s="127"/>
      <c r="O3672" s="127"/>
      <c r="P3672" s="124"/>
      <c r="Q3672" s="124"/>
      <c r="R3672" s="155"/>
      <c r="S3672" s="155"/>
      <c r="T3672" s="159"/>
      <c r="U3672" s="155"/>
      <c r="V3672" s="160"/>
    </row>
    <row r="3673" spans="1:22" s="175" customFormat="1" ht="66" hidden="1" customHeight="1" x14ac:dyDescent="0.25">
      <c r="A3673" s="89" t="s">
        <v>235</v>
      </c>
      <c r="B3673" s="90" t="s">
        <v>236</v>
      </c>
      <c r="C3673" s="90" t="s">
        <v>8201</v>
      </c>
      <c r="D3673" s="90" t="s">
        <v>8207</v>
      </c>
      <c r="E3673" s="157" t="s">
        <v>167</v>
      </c>
      <c r="F3673" s="90" t="s">
        <v>51</v>
      </c>
      <c r="G3673" s="93" t="s">
        <v>172</v>
      </c>
      <c r="H3673" s="155"/>
      <c r="I3673" s="158">
        <v>1</v>
      </c>
      <c r="J3673" s="90" t="s">
        <v>72</v>
      </c>
      <c r="K3673" s="158" t="s">
        <v>55</v>
      </c>
      <c r="L3673" s="114">
        <v>45047</v>
      </c>
      <c r="M3673" s="114">
        <f t="shared" si="56"/>
        <v>45077</v>
      </c>
      <c r="N3673" s="127"/>
      <c r="O3673" s="127"/>
      <c r="P3673" s="124"/>
      <c r="Q3673" s="124"/>
      <c r="R3673" s="155"/>
      <c r="S3673" s="155"/>
      <c r="T3673" s="159"/>
      <c r="U3673" s="155"/>
      <c r="V3673" s="160"/>
    </row>
    <row r="3674" spans="1:22" ht="66" hidden="1" customHeight="1" x14ac:dyDescent="0.25">
      <c r="A3674" s="89" t="s">
        <v>2922</v>
      </c>
      <c r="B3674" s="90" t="s">
        <v>8208</v>
      </c>
      <c r="C3674" s="90" t="s">
        <v>8209</v>
      </c>
      <c r="D3674" s="255" t="s">
        <v>8210</v>
      </c>
      <c r="E3674" s="92" t="s">
        <v>605</v>
      </c>
      <c r="F3674" s="90" t="s">
        <v>8211</v>
      </c>
      <c r="G3674" s="93" t="s">
        <v>168</v>
      </c>
      <c r="H3674" s="90"/>
      <c r="I3674" s="93">
        <v>1</v>
      </c>
      <c r="J3674" s="90" t="s">
        <v>72</v>
      </c>
      <c r="K3674" s="93" t="s">
        <v>55</v>
      </c>
      <c r="L3674" s="114">
        <v>44896</v>
      </c>
      <c r="M3674" s="114">
        <f t="shared" si="56"/>
        <v>44926</v>
      </c>
      <c r="N3674" s="94">
        <v>44913</v>
      </c>
      <c r="O3674" s="94">
        <v>44926</v>
      </c>
      <c r="P3674" s="96" t="s">
        <v>8212</v>
      </c>
      <c r="Q3674" s="96"/>
      <c r="R3674" s="90" t="s">
        <v>8213</v>
      </c>
      <c r="S3674" s="90"/>
      <c r="T3674" s="95" t="s">
        <v>75</v>
      </c>
      <c r="U3674" s="90"/>
    </row>
    <row r="3675" spans="1:22" ht="66" hidden="1" customHeight="1" x14ac:dyDescent="0.25">
      <c r="A3675" s="89" t="s">
        <v>2922</v>
      </c>
      <c r="B3675" s="90" t="s">
        <v>8208</v>
      </c>
      <c r="C3675" s="90" t="s">
        <v>8209</v>
      </c>
      <c r="D3675" s="90" t="s">
        <v>8210</v>
      </c>
      <c r="E3675" s="92" t="s">
        <v>605</v>
      </c>
      <c r="F3675" s="90" t="s">
        <v>8214</v>
      </c>
      <c r="G3675" s="93" t="s">
        <v>168</v>
      </c>
      <c r="H3675" s="90"/>
      <c r="I3675" s="93">
        <v>1</v>
      </c>
      <c r="J3675" s="90" t="s">
        <v>72</v>
      </c>
      <c r="K3675" s="93" t="s">
        <v>55</v>
      </c>
      <c r="L3675" s="114">
        <v>44896</v>
      </c>
      <c r="M3675" s="114">
        <f t="shared" si="56"/>
        <v>44926</v>
      </c>
      <c r="N3675" s="94">
        <v>44913</v>
      </c>
      <c r="O3675" s="94">
        <v>44926</v>
      </c>
      <c r="P3675" s="96" t="s">
        <v>546</v>
      </c>
      <c r="Q3675" s="96"/>
      <c r="R3675" s="90" t="s">
        <v>8213</v>
      </c>
      <c r="S3675" s="90"/>
      <c r="T3675" s="95" t="s">
        <v>75</v>
      </c>
      <c r="U3675" s="90"/>
    </row>
    <row r="3676" spans="1:22" ht="66" hidden="1" customHeight="1" x14ac:dyDescent="0.25">
      <c r="A3676" s="89" t="s">
        <v>2922</v>
      </c>
      <c r="B3676" s="90" t="s">
        <v>8208</v>
      </c>
      <c r="C3676" s="90" t="s">
        <v>8209</v>
      </c>
      <c r="D3676" s="90" t="s">
        <v>8215</v>
      </c>
      <c r="E3676" s="92" t="s">
        <v>605</v>
      </c>
      <c r="F3676" s="90" t="s">
        <v>334</v>
      </c>
      <c r="G3676" s="93" t="s">
        <v>75</v>
      </c>
      <c r="H3676" s="90"/>
      <c r="I3676" s="93">
        <v>1</v>
      </c>
      <c r="J3676" s="90" t="s">
        <v>72</v>
      </c>
      <c r="K3676" s="93" t="s">
        <v>55</v>
      </c>
      <c r="L3676" s="114">
        <v>44743</v>
      </c>
      <c r="M3676" s="114">
        <f t="shared" si="56"/>
        <v>44773</v>
      </c>
      <c r="N3676" s="94">
        <v>44762</v>
      </c>
      <c r="O3676" s="94">
        <v>44770</v>
      </c>
      <c r="P3676" s="96" t="s">
        <v>8216</v>
      </c>
      <c r="Q3676" s="96" t="s">
        <v>8217</v>
      </c>
      <c r="R3676" s="90" t="s">
        <v>8218</v>
      </c>
      <c r="S3676" s="90"/>
      <c r="T3676" s="95" t="s">
        <v>75</v>
      </c>
      <c r="U3676" s="90"/>
    </row>
    <row r="3677" spans="1:22" ht="66" customHeight="1" x14ac:dyDescent="0.25">
      <c r="A3677" s="89" t="s">
        <v>2922</v>
      </c>
      <c r="B3677" s="90" t="s">
        <v>8208</v>
      </c>
      <c r="C3677" s="90" t="s">
        <v>8209</v>
      </c>
      <c r="D3677" s="90" t="s">
        <v>8219</v>
      </c>
      <c r="E3677" s="92" t="s">
        <v>605</v>
      </c>
      <c r="F3677" s="90" t="s">
        <v>334</v>
      </c>
      <c r="G3677" s="93" t="s">
        <v>168</v>
      </c>
      <c r="H3677" s="90"/>
      <c r="I3677" s="93">
        <v>1</v>
      </c>
      <c r="J3677" s="90" t="s">
        <v>72</v>
      </c>
      <c r="K3677" s="93" t="s">
        <v>55</v>
      </c>
      <c r="L3677" s="114">
        <v>44927</v>
      </c>
      <c r="M3677" s="114">
        <f t="shared" si="56"/>
        <v>44957</v>
      </c>
      <c r="N3677" s="94">
        <v>44937</v>
      </c>
      <c r="O3677" s="94">
        <v>44938</v>
      </c>
      <c r="P3677" s="96" t="s">
        <v>8220</v>
      </c>
      <c r="Q3677" s="96"/>
      <c r="R3677" s="90" t="s">
        <v>4823</v>
      </c>
      <c r="S3677" s="90"/>
      <c r="T3677" s="95" t="s">
        <v>75</v>
      </c>
      <c r="U3677" s="90"/>
    </row>
    <row r="3678" spans="1:22" ht="66" hidden="1" customHeight="1" x14ac:dyDescent="0.25">
      <c r="A3678" s="89" t="s">
        <v>2922</v>
      </c>
      <c r="B3678" s="90" t="s">
        <v>8208</v>
      </c>
      <c r="C3678" s="90" t="s">
        <v>8209</v>
      </c>
      <c r="D3678" s="90" t="s">
        <v>8221</v>
      </c>
      <c r="E3678" s="92" t="s">
        <v>605</v>
      </c>
      <c r="F3678" s="90" t="s">
        <v>6518</v>
      </c>
      <c r="G3678" s="93" t="s">
        <v>168</v>
      </c>
      <c r="H3678" s="90"/>
      <c r="I3678" s="93">
        <v>1</v>
      </c>
      <c r="J3678" s="90" t="s">
        <v>72</v>
      </c>
      <c r="K3678" s="93" t="s">
        <v>55</v>
      </c>
      <c r="L3678" s="114">
        <v>44896</v>
      </c>
      <c r="M3678" s="114">
        <f t="shared" si="56"/>
        <v>44926</v>
      </c>
      <c r="N3678" s="94">
        <v>44913</v>
      </c>
      <c r="O3678" s="94">
        <v>44926</v>
      </c>
      <c r="P3678" s="96" t="s">
        <v>546</v>
      </c>
      <c r="Q3678" s="96"/>
      <c r="R3678" s="90" t="s">
        <v>8213</v>
      </c>
      <c r="S3678" s="90"/>
      <c r="T3678" s="95" t="s">
        <v>75</v>
      </c>
      <c r="U3678" s="90"/>
    </row>
    <row r="3679" spans="1:22" ht="66" hidden="1" customHeight="1" x14ac:dyDescent="0.25">
      <c r="A3679" s="89" t="s">
        <v>2922</v>
      </c>
      <c r="B3679" s="90" t="s">
        <v>8208</v>
      </c>
      <c r="C3679" s="90" t="s">
        <v>8209</v>
      </c>
      <c r="D3679" s="90" t="s">
        <v>8222</v>
      </c>
      <c r="E3679" s="92" t="s">
        <v>605</v>
      </c>
      <c r="F3679" s="90" t="s">
        <v>2938</v>
      </c>
      <c r="G3679" s="93" t="s">
        <v>168</v>
      </c>
      <c r="H3679" s="90"/>
      <c r="I3679" s="93">
        <v>1</v>
      </c>
      <c r="J3679" s="90" t="s">
        <v>72</v>
      </c>
      <c r="K3679" s="93" t="s">
        <v>55</v>
      </c>
      <c r="L3679" s="114">
        <v>44743</v>
      </c>
      <c r="M3679" s="114">
        <f t="shared" si="56"/>
        <v>44773</v>
      </c>
      <c r="N3679" s="94">
        <v>44757</v>
      </c>
      <c r="O3679" s="94">
        <v>44760</v>
      </c>
      <c r="P3679" s="96" t="s">
        <v>8223</v>
      </c>
      <c r="Q3679" s="96" t="s">
        <v>8224</v>
      </c>
      <c r="R3679" s="90" t="s">
        <v>8225</v>
      </c>
      <c r="S3679" s="90"/>
      <c r="T3679" s="95" t="s">
        <v>75</v>
      </c>
      <c r="U3679" s="90"/>
    </row>
    <row r="3680" spans="1:22" ht="66" hidden="1" customHeight="1" x14ac:dyDescent="0.25">
      <c r="A3680" s="89" t="s">
        <v>2922</v>
      </c>
      <c r="B3680" s="90" t="s">
        <v>8208</v>
      </c>
      <c r="C3680" s="90" t="s">
        <v>8209</v>
      </c>
      <c r="D3680" s="90" t="s">
        <v>8226</v>
      </c>
      <c r="E3680" s="92" t="s">
        <v>605</v>
      </c>
      <c r="F3680" s="90" t="s">
        <v>1204</v>
      </c>
      <c r="G3680" s="93" t="s">
        <v>168</v>
      </c>
      <c r="H3680" s="90"/>
      <c r="I3680" s="93">
        <v>1</v>
      </c>
      <c r="J3680" s="90" t="s">
        <v>72</v>
      </c>
      <c r="K3680" s="93" t="s">
        <v>55</v>
      </c>
      <c r="L3680" s="114">
        <v>44743</v>
      </c>
      <c r="M3680" s="114">
        <f t="shared" si="56"/>
        <v>44773</v>
      </c>
      <c r="N3680" s="94">
        <v>44757</v>
      </c>
      <c r="O3680" s="94">
        <v>44760</v>
      </c>
      <c r="P3680" s="96" t="s">
        <v>8227</v>
      </c>
      <c r="Q3680" s="96" t="s">
        <v>8228</v>
      </c>
      <c r="R3680" s="90" t="s">
        <v>8225</v>
      </c>
      <c r="S3680" s="90"/>
      <c r="T3680" s="95" t="s">
        <v>75</v>
      </c>
      <c r="U3680" s="90"/>
    </row>
    <row r="3681" spans="1:22" ht="66" hidden="1" customHeight="1" x14ac:dyDescent="0.25">
      <c r="A3681" s="89" t="s">
        <v>2922</v>
      </c>
      <c r="B3681" s="90" t="s">
        <v>8208</v>
      </c>
      <c r="C3681" s="90" t="s">
        <v>8209</v>
      </c>
      <c r="D3681" s="90" t="s">
        <v>8229</v>
      </c>
      <c r="E3681" s="92" t="s">
        <v>605</v>
      </c>
      <c r="F3681" s="90" t="s">
        <v>491</v>
      </c>
      <c r="G3681" s="93" t="s">
        <v>172</v>
      </c>
      <c r="H3681" s="90"/>
      <c r="I3681" s="93">
        <v>1</v>
      </c>
      <c r="J3681" s="90" t="s">
        <v>72</v>
      </c>
      <c r="K3681" s="93" t="s">
        <v>55</v>
      </c>
      <c r="L3681" s="114">
        <v>44743</v>
      </c>
      <c r="M3681" s="114">
        <f t="shared" si="56"/>
        <v>44773</v>
      </c>
      <c r="N3681" s="94">
        <v>44757</v>
      </c>
      <c r="O3681" s="94">
        <v>44760</v>
      </c>
      <c r="P3681" s="96" t="s">
        <v>8230</v>
      </c>
      <c r="Q3681" s="96" t="s">
        <v>8231</v>
      </c>
      <c r="R3681" s="90" t="s">
        <v>8232</v>
      </c>
      <c r="S3681" s="90"/>
      <c r="T3681" s="95" t="s">
        <v>110</v>
      </c>
      <c r="U3681" s="90"/>
    </row>
    <row r="3682" spans="1:22" ht="66" hidden="1" customHeight="1" x14ac:dyDescent="0.25">
      <c r="A3682" s="89" t="s">
        <v>2922</v>
      </c>
      <c r="B3682" s="90" t="s">
        <v>8208</v>
      </c>
      <c r="C3682" s="90" t="s">
        <v>8209</v>
      </c>
      <c r="D3682" s="90" t="s">
        <v>8233</v>
      </c>
      <c r="E3682" s="92" t="s">
        <v>605</v>
      </c>
      <c r="F3682" s="90" t="s">
        <v>491</v>
      </c>
      <c r="G3682" s="93" t="s">
        <v>172</v>
      </c>
      <c r="H3682" s="90"/>
      <c r="I3682" s="93">
        <v>1</v>
      </c>
      <c r="J3682" s="90" t="s">
        <v>72</v>
      </c>
      <c r="K3682" s="93" t="s">
        <v>55</v>
      </c>
      <c r="L3682" s="114">
        <v>44835</v>
      </c>
      <c r="M3682" s="114">
        <f t="shared" si="56"/>
        <v>44865</v>
      </c>
      <c r="N3682" s="94">
        <v>44853</v>
      </c>
      <c r="O3682" s="94">
        <v>44854</v>
      </c>
      <c r="P3682" s="96" t="s">
        <v>8234</v>
      </c>
      <c r="Q3682" s="96" t="s">
        <v>8235</v>
      </c>
      <c r="R3682" s="90" t="s">
        <v>8236</v>
      </c>
      <c r="S3682" s="90"/>
      <c r="T3682" s="95" t="s">
        <v>75</v>
      </c>
      <c r="U3682" s="90"/>
    </row>
    <row r="3683" spans="1:22" ht="66" hidden="1" customHeight="1" x14ac:dyDescent="0.25">
      <c r="A3683" s="89" t="s">
        <v>2922</v>
      </c>
      <c r="B3683" s="90" t="s">
        <v>8208</v>
      </c>
      <c r="C3683" s="90" t="s">
        <v>8209</v>
      </c>
      <c r="D3683" s="90" t="s">
        <v>8238</v>
      </c>
      <c r="E3683" s="92" t="s">
        <v>605</v>
      </c>
      <c r="F3683" s="90" t="s">
        <v>491</v>
      </c>
      <c r="G3683" s="93" t="s">
        <v>172</v>
      </c>
      <c r="H3683" s="90"/>
      <c r="I3683" s="93">
        <v>1</v>
      </c>
      <c r="J3683" s="90" t="s">
        <v>72</v>
      </c>
      <c r="K3683" s="93" t="s">
        <v>55</v>
      </c>
      <c r="L3683" s="114">
        <v>45017</v>
      </c>
      <c r="M3683" s="114">
        <f t="shared" si="56"/>
        <v>45046</v>
      </c>
      <c r="N3683" s="94"/>
      <c r="O3683" s="94"/>
      <c r="P3683" s="96"/>
      <c r="Q3683" s="96"/>
      <c r="R3683" s="90"/>
      <c r="S3683" s="90"/>
      <c r="T3683" s="95"/>
      <c r="U3683" s="90"/>
    </row>
    <row r="3684" spans="1:22" ht="66" hidden="1" customHeight="1" x14ac:dyDescent="0.25">
      <c r="A3684" s="89" t="s">
        <v>2922</v>
      </c>
      <c r="B3684" s="90" t="s">
        <v>8208</v>
      </c>
      <c r="C3684" s="90" t="s">
        <v>8209</v>
      </c>
      <c r="D3684" s="90" t="s">
        <v>8239</v>
      </c>
      <c r="E3684" s="92" t="s">
        <v>605</v>
      </c>
      <c r="F3684" s="90" t="s">
        <v>337</v>
      </c>
      <c r="G3684" s="93" t="s">
        <v>168</v>
      </c>
      <c r="H3684" s="90"/>
      <c r="I3684" s="93">
        <v>1</v>
      </c>
      <c r="J3684" s="90" t="s">
        <v>72</v>
      </c>
      <c r="K3684" s="93" t="s">
        <v>55</v>
      </c>
      <c r="L3684" s="114">
        <v>44743</v>
      </c>
      <c r="M3684" s="114">
        <f t="shared" si="56"/>
        <v>44773</v>
      </c>
      <c r="N3684" s="94">
        <v>44757</v>
      </c>
      <c r="O3684" s="94">
        <v>44760</v>
      </c>
      <c r="P3684" s="96" t="s">
        <v>8240</v>
      </c>
      <c r="Q3684" s="96" t="s">
        <v>8241</v>
      </c>
      <c r="R3684" s="90" t="s">
        <v>8232</v>
      </c>
      <c r="S3684" s="90"/>
      <c r="T3684" s="95" t="s">
        <v>75</v>
      </c>
      <c r="U3684" s="90"/>
    </row>
    <row r="3685" spans="1:22" ht="66" hidden="1" customHeight="1" x14ac:dyDescent="0.25">
      <c r="A3685" s="89" t="s">
        <v>2922</v>
      </c>
      <c r="B3685" s="90" t="s">
        <v>8208</v>
      </c>
      <c r="C3685" s="90" t="s">
        <v>8209</v>
      </c>
      <c r="D3685" s="90" t="s">
        <v>8242</v>
      </c>
      <c r="E3685" s="92" t="s">
        <v>605</v>
      </c>
      <c r="F3685" s="90" t="s">
        <v>337</v>
      </c>
      <c r="G3685" s="93" t="s">
        <v>172</v>
      </c>
      <c r="H3685" s="90"/>
      <c r="I3685" s="93">
        <v>1</v>
      </c>
      <c r="J3685" s="90" t="s">
        <v>72</v>
      </c>
      <c r="K3685" s="93" t="s">
        <v>55</v>
      </c>
      <c r="L3685" s="114">
        <v>44835</v>
      </c>
      <c r="M3685" s="114">
        <f t="shared" si="56"/>
        <v>44865</v>
      </c>
      <c r="N3685" s="94">
        <v>44853</v>
      </c>
      <c r="O3685" s="94">
        <v>44854</v>
      </c>
      <c r="P3685" s="96" t="s">
        <v>8243</v>
      </c>
      <c r="Q3685" s="96" t="s">
        <v>8244</v>
      </c>
      <c r="R3685" s="90" t="s">
        <v>8236</v>
      </c>
      <c r="S3685" s="90"/>
      <c r="T3685" s="95" t="s">
        <v>75</v>
      </c>
      <c r="U3685" s="90"/>
    </row>
    <row r="3686" spans="1:22" ht="66" customHeight="1" x14ac:dyDescent="0.25">
      <c r="A3686" s="89" t="s">
        <v>2922</v>
      </c>
      <c r="B3686" s="90" t="s">
        <v>8208</v>
      </c>
      <c r="C3686" s="90" t="s">
        <v>8209</v>
      </c>
      <c r="D3686" s="155" t="s">
        <v>8245</v>
      </c>
      <c r="E3686" s="92" t="s">
        <v>605</v>
      </c>
      <c r="F3686" s="90" t="s">
        <v>337</v>
      </c>
      <c r="G3686" s="93" t="s">
        <v>172</v>
      </c>
      <c r="H3686" s="90"/>
      <c r="I3686" s="93">
        <v>1</v>
      </c>
      <c r="J3686" s="90" t="s">
        <v>72</v>
      </c>
      <c r="K3686" s="93" t="s">
        <v>55</v>
      </c>
      <c r="L3686" s="114">
        <v>44927</v>
      </c>
      <c r="M3686" s="114">
        <f t="shared" si="56"/>
        <v>44957</v>
      </c>
      <c r="N3686" s="94">
        <v>44936</v>
      </c>
      <c r="O3686" s="94">
        <v>44937</v>
      </c>
      <c r="P3686" s="96" t="s">
        <v>8246</v>
      </c>
      <c r="Q3686" s="96" t="s">
        <v>8247</v>
      </c>
      <c r="R3686" s="90" t="s">
        <v>8237</v>
      </c>
      <c r="S3686" s="90"/>
      <c r="T3686" s="95" t="s">
        <v>75</v>
      </c>
      <c r="U3686" s="90"/>
    </row>
    <row r="3687" spans="1:22" ht="66" hidden="1" customHeight="1" x14ac:dyDescent="0.25">
      <c r="A3687" s="89" t="s">
        <v>2922</v>
      </c>
      <c r="B3687" s="90" t="s">
        <v>8208</v>
      </c>
      <c r="C3687" s="90" t="s">
        <v>8209</v>
      </c>
      <c r="D3687" s="90" t="s">
        <v>8248</v>
      </c>
      <c r="E3687" s="92" t="s">
        <v>605</v>
      </c>
      <c r="F3687" s="90" t="s">
        <v>337</v>
      </c>
      <c r="G3687" s="93" t="s">
        <v>172</v>
      </c>
      <c r="H3687" s="90"/>
      <c r="I3687" s="93">
        <v>1</v>
      </c>
      <c r="J3687" s="90" t="s">
        <v>72</v>
      </c>
      <c r="K3687" s="93" t="s">
        <v>55</v>
      </c>
      <c r="L3687" s="114">
        <v>45017</v>
      </c>
      <c r="M3687" s="114">
        <f t="shared" si="56"/>
        <v>45046</v>
      </c>
      <c r="N3687" s="94"/>
      <c r="O3687" s="94"/>
      <c r="P3687" s="96"/>
      <c r="Q3687" s="96"/>
      <c r="R3687" s="90"/>
      <c r="S3687" s="90"/>
      <c r="T3687" s="95"/>
      <c r="U3687" s="90"/>
    </row>
    <row r="3688" spans="1:22" ht="66" hidden="1" customHeight="1" x14ac:dyDescent="0.25">
      <c r="A3688" s="89" t="s">
        <v>2922</v>
      </c>
      <c r="B3688" s="90" t="s">
        <v>8208</v>
      </c>
      <c r="C3688" s="90" t="s">
        <v>8209</v>
      </c>
      <c r="D3688" s="90" t="s">
        <v>8239</v>
      </c>
      <c r="E3688" s="92" t="s">
        <v>605</v>
      </c>
      <c r="F3688" s="90" t="s">
        <v>2968</v>
      </c>
      <c r="G3688" s="93" t="s">
        <v>168</v>
      </c>
      <c r="H3688" s="90"/>
      <c r="I3688" s="93">
        <v>1</v>
      </c>
      <c r="J3688" s="90" t="s">
        <v>72</v>
      </c>
      <c r="K3688" s="93" t="s">
        <v>55</v>
      </c>
      <c r="L3688" s="114">
        <v>44743</v>
      </c>
      <c r="M3688" s="114">
        <f t="shared" si="56"/>
        <v>44773</v>
      </c>
      <c r="N3688" s="94">
        <v>44757</v>
      </c>
      <c r="O3688" s="94">
        <v>44761</v>
      </c>
      <c r="P3688" s="96" t="s">
        <v>8249</v>
      </c>
      <c r="Q3688" s="96"/>
      <c r="R3688" s="90" t="s">
        <v>8232</v>
      </c>
      <c r="S3688" s="90"/>
      <c r="T3688" s="95"/>
      <c r="U3688" s="90" t="s">
        <v>8250</v>
      </c>
    </row>
    <row r="3689" spans="1:22" ht="66" hidden="1" customHeight="1" x14ac:dyDescent="0.25">
      <c r="A3689" s="89" t="s">
        <v>2922</v>
      </c>
      <c r="B3689" s="90" t="s">
        <v>8208</v>
      </c>
      <c r="C3689" s="90" t="s">
        <v>8209</v>
      </c>
      <c r="D3689" s="90" t="s">
        <v>8251</v>
      </c>
      <c r="E3689" s="92" t="s">
        <v>605</v>
      </c>
      <c r="F3689" s="90" t="s">
        <v>3090</v>
      </c>
      <c r="G3689" s="93" t="s">
        <v>168</v>
      </c>
      <c r="H3689" s="90"/>
      <c r="I3689" s="93">
        <v>1</v>
      </c>
      <c r="J3689" s="90" t="s">
        <v>72</v>
      </c>
      <c r="K3689" s="93" t="s">
        <v>55</v>
      </c>
      <c r="L3689" s="114">
        <v>44986</v>
      </c>
      <c r="M3689" s="114">
        <f t="shared" si="56"/>
        <v>45016</v>
      </c>
      <c r="N3689" s="94"/>
      <c r="O3689" s="94"/>
      <c r="P3689" s="96"/>
      <c r="Q3689" s="96"/>
      <c r="R3689" s="90"/>
      <c r="S3689" s="90"/>
      <c r="T3689" s="95"/>
      <c r="U3689" s="90"/>
    </row>
    <row r="3690" spans="1:22" ht="66" hidden="1" customHeight="1" x14ac:dyDescent="0.25">
      <c r="A3690" s="89" t="s">
        <v>2922</v>
      </c>
      <c r="B3690" s="90" t="s">
        <v>8208</v>
      </c>
      <c r="C3690" s="90" t="s">
        <v>8209</v>
      </c>
      <c r="D3690" s="255" t="s">
        <v>8251</v>
      </c>
      <c r="E3690" s="92" t="s">
        <v>605</v>
      </c>
      <c r="F3690" s="90" t="s">
        <v>2974</v>
      </c>
      <c r="G3690" s="93" t="s">
        <v>168</v>
      </c>
      <c r="H3690" s="90"/>
      <c r="I3690" s="93">
        <v>1</v>
      </c>
      <c r="J3690" s="90" t="s">
        <v>72</v>
      </c>
      <c r="K3690" s="93" t="s">
        <v>55</v>
      </c>
      <c r="L3690" s="114">
        <v>44986</v>
      </c>
      <c r="M3690" s="114">
        <f t="shared" si="56"/>
        <v>45016</v>
      </c>
      <c r="N3690" s="94"/>
      <c r="O3690" s="94"/>
      <c r="P3690" s="96"/>
      <c r="Q3690" s="96"/>
      <c r="R3690" s="90"/>
      <c r="S3690" s="90"/>
      <c r="T3690" s="95"/>
      <c r="U3690" s="90"/>
    </row>
    <row r="3691" spans="1:22" s="175" customFormat="1" ht="66" hidden="1" customHeight="1" x14ac:dyDescent="0.25">
      <c r="A3691" s="113" t="s">
        <v>1748</v>
      </c>
      <c r="B3691" s="155" t="s">
        <v>1749</v>
      </c>
      <c r="C3691" s="155" t="s">
        <v>8252</v>
      </c>
      <c r="D3691" s="155" t="s">
        <v>8253</v>
      </c>
      <c r="E3691" s="157" t="s">
        <v>8254</v>
      </c>
      <c r="F3691" s="155" t="s">
        <v>6982</v>
      </c>
      <c r="G3691" s="158" t="s">
        <v>703</v>
      </c>
      <c r="H3691" s="155"/>
      <c r="I3691" s="158">
        <v>1</v>
      </c>
      <c r="J3691" s="155" t="s">
        <v>10001</v>
      </c>
      <c r="K3691" s="158" t="s">
        <v>55</v>
      </c>
      <c r="L3691" s="190">
        <v>44743</v>
      </c>
      <c r="M3691" s="190">
        <f t="shared" si="56"/>
        <v>44773</v>
      </c>
      <c r="N3691" s="190">
        <f t="shared" si="56"/>
        <v>44773</v>
      </c>
      <c r="O3691" s="127">
        <v>44804</v>
      </c>
      <c r="P3691" s="124" t="s">
        <v>8255</v>
      </c>
      <c r="Q3691" s="124"/>
      <c r="R3691" s="155" t="s">
        <v>8256</v>
      </c>
      <c r="S3691" s="155"/>
      <c r="T3691" s="159" t="s">
        <v>75</v>
      </c>
      <c r="U3691" s="155"/>
      <c r="V3691" s="160"/>
    </row>
    <row r="3692" spans="1:22" s="175" customFormat="1" ht="66" hidden="1" customHeight="1" x14ac:dyDescent="0.25">
      <c r="A3692" s="113" t="s">
        <v>1748</v>
      </c>
      <c r="B3692" s="155" t="s">
        <v>1749</v>
      </c>
      <c r="C3692" s="155" t="s">
        <v>8252</v>
      </c>
      <c r="D3692" s="155" t="s">
        <v>8257</v>
      </c>
      <c r="E3692" s="157" t="s">
        <v>8254</v>
      </c>
      <c r="F3692" s="155" t="s">
        <v>6982</v>
      </c>
      <c r="G3692" s="158" t="s">
        <v>703</v>
      </c>
      <c r="H3692" s="155"/>
      <c r="I3692" s="158">
        <v>1</v>
      </c>
      <c r="J3692" s="155" t="s">
        <v>10001</v>
      </c>
      <c r="K3692" s="158" t="s">
        <v>55</v>
      </c>
      <c r="L3692" s="190">
        <v>44774</v>
      </c>
      <c r="M3692" s="190">
        <f t="shared" si="56"/>
        <v>44804</v>
      </c>
      <c r="N3692" s="127">
        <v>44799</v>
      </c>
      <c r="O3692" s="127">
        <v>44831</v>
      </c>
      <c r="P3692" s="124" t="s">
        <v>8258</v>
      </c>
      <c r="Q3692" s="124"/>
      <c r="R3692" s="155" t="s">
        <v>8256</v>
      </c>
      <c r="S3692" s="155"/>
      <c r="T3692" s="159" t="s">
        <v>75</v>
      </c>
      <c r="U3692" s="155"/>
      <c r="V3692" s="160"/>
    </row>
    <row r="3693" spans="1:22" s="175" customFormat="1" ht="66" hidden="1" customHeight="1" x14ac:dyDescent="0.25">
      <c r="A3693" s="113" t="s">
        <v>1748</v>
      </c>
      <c r="B3693" s="155" t="s">
        <v>1749</v>
      </c>
      <c r="C3693" s="155" t="s">
        <v>8252</v>
      </c>
      <c r="D3693" s="155" t="s">
        <v>8259</v>
      </c>
      <c r="E3693" s="157" t="s">
        <v>8254</v>
      </c>
      <c r="F3693" s="155" t="s">
        <v>6982</v>
      </c>
      <c r="G3693" s="158" t="s">
        <v>703</v>
      </c>
      <c r="H3693" s="155"/>
      <c r="I3693" s="158">
        <v>1</v>
      </c>
      <c r="J3693" s="155" t="s">
        <v>10001</v>
      </c>
      <c r="K3693" s="158" t="s">
        <v>55</v>
      </c>
      <c r="L3693" s="190">
        <v>44805</v>
      </c>
      <c r="M3693" s="190">
        <f>EOMONTH(L3693,0)</f>
        <v>44834</v>
      </c>
      <c r="N3693" s="127">
        <v>44827</v>
      </c>
      <c r="O3693" s="127">
        <v>44890</v>
      </c>
      <c r="P3693" s="124" t="s">
        <v>8260</v>
      </c>
      <c r="Q3693" s="124"/>
      <c r="R3693" s="155" t="s">
        <v>8261</v>
      </c>
      <c r="S3693" s="155"/>
      <c r="T3693" s="159" t="s">
        <v>66</v>
      </c>
      <c r="U3693" s="155"/>
      <c r="V3693" s="160"/>
    </row>
    <row r="3694" spans="1:22" s="175" customFormat="1" ht="66" hidden="1" customHeight="1" x14ac:dyDescent="0.25">
      <c r="A3694" s="113" t="s">
        <v>1748</v>
      </c>
      <c r="B3694" s="155" t="s">
        <v>1749</v>
      </c>
      <c r="C3694" s="155" t="s">
        <v>8252</v>
      </c>
      <c r="D3694" s="155" t="s">
        <v>8262</v>
      </c>
      <c r="E3694" s="157" t="s">
        <v>8254</v>
      </c>
      <c r="F3694" s="155" t="s">
        <v>6982</v>
      </c>
      <c r="G3694" s="158" t="s">
        <v>703</v>
      </c>
      <c r="H3694" s="155"/>
      <c r="I3694" s="158">
        <v>1</v>
      </c>
      <c r="J3694" s="155" t="s">
        <v>10001</v>
      </c>
      <c r="K3694" s="158" t="s">
        <v>55</v>
      </c>
      <c r="L3694" s="190">
        <v>44835</v>
      </c>
      <c r="M3694" s="190">
        <f>EOMONTH(L3694,0)</f>
        <v>44865</v>
      </c>
      <c r="N3694" s="127">
        <v>44865</v>
      </c>
      <c r="O3694" s="127">
        <v>44890</v>
      </c>
      <c r="P3694" s="124" t="s">
        <v>8263</v>
      </c>
      <c r="Q3694" s="124"/>
      <c r="R3694" s="155" t="s">
        <v>8261</v>
      </c>
      <c r="S3694" s="155"/>
      <c r="T3694" s="159" t="s">
        <v>66</v>
      </c>
      <c r="U3694" s="155"/>
      <c r="V3694" s="160"/>
    </row>
    <row r="3695" spans="1:22" s="175" customFormat="1" ht="66" hidden="1" customHeight="1" x14ac:dyDescent="0.25">
      <c r="A3695" s="113" t="s">
        <v>10017</v>
      </c>
      <c r="B3695" s="155" t="s">
        <v>3214</v>
      </c>
      <c r="C3695" s="155" t="s">
        <v>8264</v>
      </c>
      <c r="D3695" s="155" t="s">
        <v>8264</v>
      </c>
      <c r="E3695" s="157" t="s">
        <v>8265</v>
      </c>
      <c r="F3695" s="155" t="s">
        <v>320</v>
      </c>
      <c r="G3695" s="158" t="s">
        <v>52</v>
      </c>
      <c r="H3695" s="155"/>
      <c r="I3695" s="158">
        <v>1</v>
      </c>
      <c r="J3695" s="155" t="s">
        <v>54</v>
      </c>
      <c r="K3695" s="158" t="s">
        <v>55</v>
      </c>
      <c r="L3695" s="190">
        <v>44740</v>
      </c>
      <c r="M3695" s="190">
        <v>44742</v>
      </c>
      <c r="N3695" s="127">
        <v>44736</v>
      </c>
      <c r="O3695" s="127">
        <v>44740</v>
      </c>
      <c r="P3695" s="124" t="s">
        <v>8266</v>
      </c>
      <c r="Q3695" s="124"/>
      <c r="R3695" s="155" t="s">
        <v>8267</v>
      </c>
      <c r="S3695" s="155"/>
      <c r="T3695" s="159" t="s">
        <v>66</v>
      </c>
      <c r="U3695" s="155"/>
      <c r="V3695" s="160"/>
    </row>
    <row r="3696" spans="1:22" s="175" customFormat="1" ht="66" hidden="1" customHeight="1" x14ac:dyDescent="0.25">
      <c r="A3696" s="89" t="s">
        <v>2255</v>
      </c>
      <c r="B3696" s="90" t="s">
        <v>2256</v>
      </c>
      <c r="C3696" s="155" t="s">
        <v>8268</v>
      </c>
      <c r="D3696" s="155" t="s">
        <v>8269</v>
      </c>
      <c r="E3696" s="157" t="s">
        <v>5412</v>
      </c>
      <c r="F3696" s="90" t="s">
        <v>2050</v>
      </c>
      <c r="G3696" s="158" t="s">
        <v>52</v>
      </c>
      <c r="H3696" s="155"/>
      <c r="I3696" s="158">
        <v>1</v>
      </c>
      <c r="J3696" s="155" t="s">
        <v>72</v>
      </c>
      <c r="K3696" s="158" t="s">
        <v>55</v>
      </c>
      <c r="L3696" s="190">
        <v>44743</v>
      </c>
      <c r="M3696" s="190">
        <v>44773</v>
      </c>
      <c r="N3696" s="127">
        <v>44750</v>
      </c>
      <c r="O3696" s="127">
        <v>44777</v>
      </c>
      <c r="P3696" s="124" t="s">
        <v>8270</v>
      </c>
      <c r="Q3696" s="124" t="s">
        <v>8271</v>
      </c>
      <c r="R3696" s="155" t="s">
        <v>8272</v>
      </c>
      <c r="S3696" s="155"/>
      <c r="T3696" s="159"/>
      <c r="U3696" s="155" t="s">
        <v>58</v>
      </c>
      <c r="V3696" s="160"/>
    </row>
    <row r="3697" spans="1:22" s="175" customFormat="1" ht="66" hidden="1" customHeight="1" x14ac:dyDescent="0.25">
      <c r="A3697" s="89" t="s">
        <v>2255</v>
      </c>
      <c r="B3697" s="90" t="s">
        <v>2256</v>
      </c>
      <c r="C3697" s="155" t="s">
        <v>8268</v>
      </c>
      <c r="D3697" s="155" t="s">
        <v>8273</v>
      </c>
      <c r="E3697" s="157" t="s">
        <v>5412</v>
      </c>
      <c r="F3697" s="90" t="s">
        <v>4317</v>
      </c>
      <c r="G3697" s="158" t="s">
        <v>52</v>
      </c>
      <c r="H3697" s="155"/>
      <c r="I3697" s="158">
        <v>1</v>
      </c>
      <c r="J3697" s="155" t="s">
        <v>72</v>
      </c>
      <c r="K3697" s="158" t="s">
        <v>55</v>
      </c>
      <c r="L3697" s="190">
        <v>44743</v>
      </c>
      <c r="M3697" s="190">
        <v>44773</v>
      </c>
      <c r="N3697" s="127" t="s">
        <v>4682</v>
      </c>
      <c r="O3697" s="127" t="s">
        <v>4682</v>
      </c>
      <c r="P3697" s="124"/>
      <c r="Q3697" s="124"/>
      <c r="R3697" s="155"/>
      <c r="S3697" s="155"/>
      <c r="T3697" s="159"/>
      <c r="U3697" s="155" t="s">
        <v>8274</v>
      </c>
      <c r="V3697" s="160"/>
    </row>
    <row r="3698" spans="1:22" s="175" customFormat="1" ht="66" hidden="1" customHeight="1" x14ac:dyDescent="0.25">
      <c r="A3698" s="113" t="s">
        <v>376</v>
      </c>
      <c r="B3698" s="155" t="s">
        <v>427</v>
      </c>
      <c r="C3698" s="155" t="s">
        <v>59</v>
      </c>
      <c r="D3698" s="155" t="s">
        <v>59</v>
      </c>
      <c r="E3698" s="157" t="s">
        <v>211</v>
      </c>
      <c r="F3698" s="90" t="s">
        <v>320</v>
      </c>
      <c r="G3698" s="158" t="s">
        <v>52</v>
      </c>
      <c r="H3698" s="155"/>
      <c r="I3698" s="158">
        <v>1</v>
      </c>
      <c r="J3698" s="155" t="s">
        <v>62</v>
      </c>
      <c r="K3698" s="158" t="s">
        <v>63</v>
      </c>
      <c r="L3698" s="190">
        <v>44733</v>
      </c>
      <c r="M3698" s="190">
        <v>44733</v>
      </c>
      <c r="N3698" s="127">
        <v>44733</v>
      </c>
      <c r="O3698" s="127">
        <v>44735</v>
      </c>
      <c r="P3698" s="124" t="s">
        <v>8275</v>
      </c>
      <c r="Q3698" s="124"/>
      <c r="R3698" s="155" t="s">
        <v>381</v>
      </c>
      <c r="S3698" s="155"/>
      <c r="T3698" s="159" t="s">
        <v>75</v>
      </c>
      <c r="U3698" s="155"/>
      <c r="V3698" s="160"/>
    </row>
    <row r="3699" spans="1:22" s="175" customFormat="1" ht="66" hidden="1" customHeight="1" x14ac:dyDescent="0.25">
      <c r="A3699" s="113" t="s">
        <v>376</v>
      </c>
      <c r="B3699" s="155" t="s">
        <v>427</v>
      </c>
      <c r="C3699" s="155" t="s">
        <v>8276</v>
      </c>
      <c r="D3699" s="155" t="s">
        <v>8276</v>
      </c>
      <c r="E3699" s="157" t="s">
        <v>8277</v>
      </c>
      <c r="F3699" s="90" t="s">
        <v>320</v>
      </c>
      <c r="G3699" s="158" t="s">
        <v>52</v>
      </c>
      <c r="H3699" s="155"/>
      <c r="I3699" s="158">
        <v>1</v>
      </c>
      <c r="J3699" s="155" t="s">
        <v>54</v>
      </c>
      <c r="K3699" s="158" t="s">
        <v>55</v>
      </c>
      <c r="L3699" s="190">
        <v>44734</v>
      </c>
      <c r="M3699" s="190">
        <v>44734</v>
      </c>
      <c r="N3699" s="127">
        <v>44734</v>
      </c>
      <c r="O3699" s="127">
        <v>44735</v>
      </c>
      <c r="P3699" s="124" t="s">
        <v>8278</v>
      </c>
      <c r="Q3699" s="124"/>
      <c r="R3699" s="155" t="s">
        <v>1408</v>
      </c>
      <c r="S3699" s="155"/>
      <c r="T3699" s="159" t="s">
        <v>66</v>
      </c>
      <c r="U3699" s="155"/>
      <c r="V3699" s="160"/>
    </row>
    <row r="3700" spans="1:22" s="175" customFormat="1" ht="66" hidden="1" customHeight="1" x14ac:dyDescent="0.25">
      <c r="A3700" s="113" t="s">
        <v>3140</v>
      </c>
      <c r="B3700" s="155" t="s">
        <v>3141</v>
      </c>
      <c r="C3700" s="155" t="s">
        <v>59</v>
      </c>
      <c r="D3700" s="155" t="s">
        <v>59</v>
      </c>
      <c r="E3700" s="157" t="s">
        <v>211</v>
      </c>
      <c r="F3700" s="90" t="s">
        <v>51</v>
      </c>
      <c r="G3700" s="158" t="s">
        <v>52</v>
      </c>
      <c r="H3700" s="155"/>
      <c r="I3700" s="158">
        <v>1</v>
      </c>
      <c r="J3700" s="155" t="s">
        <v>62</v>
      </c>
      <c r="K3700" s="158" t="s">
        <v>63</v>
      </c>
      <c r="L3700" s="190">
        <v>44731</v>
      </c>
      <c r="M3700" s="190">
        <v>44731</v>
      </c>
      <c r="N3700" s="127">
        <v>44731</v>
      </c>
      <c r="O3700" s="127">
        <v>44733</v>
      </c>
      <c r="P3700" s="124" t="s">
        <v>8279</v>
      </c>
      <c r="Q3700" s="124"/>
      <c r="R3700" s="155" t="s">
        <v>853</v>
      </c>
      <c r="S3700" s="155"/>
      <c r="T3700" s="159" t="s">
        <v>66</v>
      </c>
      <c r="U3700" s="155"/>
      <c r="V3700" s="160"/>
    </row>
    <row r="3701" spans="1:22" s="175" customFormat="1" ht="66" hidden="1" customHeight="1" x14ac:dyDescent="0.25">
      <c r="A3701" s="113" t="s">
        <v>6558</v>
      </c>
      <c r="B3701" s="155" t="s">
        <v>2283</v>
      </c>
      <c r="C3701" s="90" t="s">
        <v>7857</v>
      </c>
      <c r="D3701" s="90" t="s">
        <v>7858</v>
      </c>
      <c r="E3701" s="92" t="s">
        <v>8017</v>
      </c>
      <c r="F3701" s="155" t="s">
        <v>7245</v>
      </c>
      <c r="G3701" s="158" t="s">
        <v>52</v>
      </c>
      <c r="H3701" s="155"/>
      <c r="I3701" s="158">
        <v>1</v>
      </c>
      <c r="J3701" s="155" t="s">
        <v>62</v>
      </c>
      <c r="K3701" s="158" t="s">
        <v>55</v>
      </c>
      <c r="L3701" s="190">
        <v>44727</v>
      </c>
      <c r="M3701" s="190">
        <v>44727</v>
      </c>
      <c r="N3701" s="127">
        <v>44727</v>
      </c>
      <c r="O3701" s="127">
        <v>44733</v>
      </c>
      <c r="P3701" s="124" t="s">
        <v>8280</v>
      </c>
      <c r="Q3701" s="124"/>
      <c r="R3701" s="155" t="s">
        <v>8281</v>
      </c>
      <c r="S3701" s="155"/>
      <c r="T3701" s="159"/>
      <c r="U3701" s="155" t="s">
        <v>58</v>
      </c>
      <c r="V3701" s="160"/>
    </row>
    <row r="3702" spans="1:22" s="175" customFormat="1" ht="66" hidden="1" customHeight="1" x14ac:dyDescent="0.25">
      <c r="A3702" s="113" t="s">
        <v>2757</v>
      </c>
      <c r="B3702" s="155" t="s">
        <v>2758</v>
      </c>
      <c r="C3702" s="155" t="s">
        <v>6127</v>
      </c>
      <c r="D3702" s="155" t="s">
        <v>6136</v>
      </c>
      <c r="E3702" s="157" t="s">
        <v>2768</v>
      </c>
      <c r="F3702" s="155" t="s">
        <v>2382</v>
      </c>
      <c r="G3702" s="158" t="s">
        <v>52</v>
      </c>
      <c r="H3702" s="155"/>
      <c r="I3702" s="158">
        <v>1</v>
      </c>
      <c r="J3702" s="155" t="s">
        <v>62</v>
      </c>
      <c r="K3702" s="158" t="s">
        <v>63</v>
      </c>
      <c r="L3702" s="190">
        <v>44732</v>
      </c>
      <c r="M3702" s="190">
        <v>44732</v>
      </c>
      <c r="N3702" s="127">
        <v>44732</v>
      </c>
      <c r="O3702" s="127">
        <v>44733</v>
      </c>
      <c r="P3702" s="124" t="s">
        <v>8282</v>
      </c>
      <c r="Q3702" s="124"/>
      <c r="R3702" s="155" t="s">
        <v>81</v>
      </c>
      <c r="S3702" s="155"/>
      <c r="T3702" s="159" t="s">
        <v>66</v>
      </c>
      <c r="U3702" s="155"/>
      <c r="V3702" s="160"/>
    </row>
    <row r="3703" spans="1:22" s="175" customFormat="1" ht="66" hidden="1" customHeight="1" x14ac:dyDescent="0.25">
      <c r="A3703" s="113" t="s">
        <v>2757</v>
      </c>
      <c r="B3703" s="155" t="s">
        <v>2758</v>
      </c>
      <c r="C3703" s="155" t="s">
        <v>6138</v>
      </c>
      <c r="D3703" s="155" t="s">
        <v>6147</v>
      </c>
      <c r="E3703" s="157" t="s">
        <v>4834</v>
      </c>
      <c r="F3703" s="155" t="s">
        <v>502</v>
      </c>
      <c r="G3703" s="158" t="s">
        <v>168</v>
      </c>
      <c r="H3703" s="155"/>
      <c r="I3703" s="158">
        <v>1</v>
      </c>
      <c r="J3703" s="155" t="s">
        <v>62</v>
      </c>
      <c r="K3703" s="158" t="s">
        <v>63</v>
      </c>
      <c r="L3703" s="190">
        <v>44732</v>
      </c>
      <c r="M3703" s="190">
        <v>44732</v>
      </c>
      <c r="N3703" s="190">
        <v>44732</v>
      </c>
      <c r="O3703" s="190">
        <v>44733</v>
      </c>
      <c r="P3703" s="211" t="s">
        <v>8283</v>
      </c>
      <c r="Q3703" s="157"/>
      <c r="R3703" s="155" t="s">
        <v>2883</v>
      </c>
      <c r="S3703" s="155"/>
      <c r="T3703" s="159" t="s">
        <v>66</v>
      </c>
      <c r="U3703" s="155"/>
      <c r="V3703" s="160"/>
    </row>
    <row r="3704" spans="1:22" ht="66" hidden="1" customHeight="1" x14ac:dyDescent="0.25">
      <c r="A3704" s="89" t="s">
        <v>662</v>
      </c>
      <c r="B3704" s="90" t="s">
        <v>663</v>
      </c>
      <c r="C3704" s="90" t="s">
        <v>8284</v>
      </c>
      <c r="D3704" s="90" t="s">
        <v>8284</v>
      </c>
      <c r="E3704" s="92" t="s">
        <v>8285</v>
      </c>
      <c r="F3704" s="90" t="s">
        <v>401</v>
      </c>
      <c r="G3704" s="93" t="s">
        <v>52</v>
      </c>
      <c r="H3704" s="90"/>
      <c r="I3704" s="93">
        <v>1</v>
      </c>
      <c r="J3704" s="90" t="s">
        <v>54</v>
      </c>
      <c r="K3704" s="93" t="s">
        <v>55</v>
      </c>
      <c r="L3704" s="114">
        <v>44781</v>
      </c>
      <c r="M3704" s="114">
        <v>44803</v>
      </c>
      <c r="N3704" s="94"/>
      <c r="O3704" s="94"/>
      <c r="P3704" s="96"/>
      <c r="Q3704" s="96"/>
      <c r="R3704" s="90"/>
      <c r="S3704" s="90"/>
      <c r="T3704" s="95"/>
      <c r="U3704" s="155" t="s">
        <v>7836</v>
      </c>
    </row>
    <row r="3705" spans="1:22" ht="66" hidden="1" customHeight="1" x14ac:dyDescent="0.25">
      <c r="A3705" s="89" t="s">
        <v>662</v>
      </c>
      <c r="B3705" s="90" t="s">
        <v>663</v>
      </c>
      <c r="C3705" s="90" t="s">
        <v>8287</v>
      </c>
      <c r="D3705" s="90" t="s">
        <v>8287</v>
      </c>
      <c r="E3705" s="92" t="s">
        <v>8288</v>
      </c>
      <c r="F3705" s="90" t="s">
        <v>401</v>
      </c>
      <c r="G3705" s="93" t="s">
        <v>52</v>
      </c>
      <c r="H3705" s="90"/>
      <c r="I3705" s="93">
        <v>1</v>
      </c>
      <c r="J3705" s="90" t="s">
        <v>54</v>
      </c>
      <c r="K3705" s="93" t="s">
        <v>55</v>
      </c>
      <c r="L3705" s="114" t="s">
        <v>8289</v>
      </c>
      <c r="M3705" s="114" t="s">
        <v>8289</v>
      </c>
      <c r="N3705" s="114" t="s">
        <v>8289</v>
      </c>
      <c r="O3705" s="114" t="s">
        <v>8289</v>
      </c>
      <c r="P3705" s="96"/>
      <c r="Q3705" s="96"/>
      <c r="R3705" s="90"/>
      <c r="S3705" s="90"/>
      <c r="T3705" s="95"/>
      <c r="U3705" s="90"/>
    </row>
    <row r="3706" spans="1:22" ht="66" hidden="1" customHeight="1" x14ac:dyDescent="0.25">
      <c r="A3706" s="89" t="s">
        <v>662</v>
      </c>
      <c r="B3706" s="90" t="s">
        <v>663</v>
      </c>
      <c r="C3706" s="90" t="s">
        <v>8290</v>
      </c>
      <c r="D3706" s="90" t="s">
        <v>8290</v>
      </c>
      <c r="E3706" s="92" t="s">
        <v>8291</v>
      </c>
      <c r="F3706" s="90" t="s">
        <v>51</v>
      </c>
      <c r="G3706" s="93" t="s">
        <v>52</v>
      </c>
      <c r="H3706" s="90"/>
      <c r="I3706" s="93">
        <v>1</v>
      </c>
      <c r="J3706" s="90" t="s">
        <v>54</v>
      </c>
      <c r="K3706" s="93" t="s">
        <v>55</v>
      </c>
      <c r="L3706" s="114">
        <v>44754</v>
      </c>
      <c r="M3706" s="114">
        <v>44761</v>
      </c>
      <c r="N3706" s="94">
        <v>44756</v>
      </c>
      <c r="O3706" s="94">
        <v>44757</v>
      </c>
      <c r="P3706" s="96" t="s">
        <v>8292</v>
      </c>
      <c r="Q3706" s="96"/>
      <c r="R3706" s="90" t="s">
        <v>8293</v>
      </c>
      <c r="S3706" s="90"/>
      <c r="T3706" s="95" t="s">
        <v>75</v>
      </c>
      <c r="U3706" s="90"/>
    </row>
    <row r="3707" spans="1:22" ht="66" hidden="1" customHeight="1" x14ac:dyDescent="0.25">
      <c r="A3707" s="89" t="s">
        <v>662</v>
      </c>
      <c r="B3707" s="90" t="s">
        <v>663</v>
      </c>
      <c r="C3707" s="90" t="s">
        <v>8294</v>
      </c>
      <c r="D3707" s="90" t="s">
        <v>8294</v>
      </c>
      <c r="E3707" s="92" t="s">
        <v>1161</v>
      </c>
      <c r="F3707" s="90" t="s">
        <v>8295</v>
      </c>
      <c r="G3707" s="93" t="s">
        <v>52</v>
      </c>
      <c r="H3707" s="90"/>
      <c r="I3707" s="93">
        <v>1</v>
      </c>
      <c r="J3707" s="90" t="s">
        <v>54</v>
      </c>
      <c r="K3707" s="93" t="s">
        <v>55</v>
      </c>
      <c r="L3707" s="114">
        <v>44768</v>
      </c>
      <c r="M3707" s="114">
        <v>44768</v>
      </c>
      <c r="N3707" s="94">
        <v>44754</v>
      </c>
      <c r="O3707" s="94">
        <v>44757</v>
      </c>
      <c r="P3707" s="96" t="s">
        <v>8296</v>
      </c>
      <c r="Q3707" s="96"/>
      <c r="R3707" s="90" t="s">
        <v>8297</v>
      </c>
      <c r="S3707" s="90"/>
      <c r="T3707" s="95" t="s">
        <v>75</v>
      </c>
      <c r="U3707" s="90"/>
    </row>
    <row r="3708" spans="1:22" ht="66" hidden="1" customHeight="1" x14ac:dyDescent="0.25">
      <c r="A3708" s="89" t="s">
        <v>8298</v>
      </c>
      <c r="B3708" s="90" t="s">
        <v>8299</v>
      </c>
      <c r="C3708" s="90" t="s">
        <v>8300</v>
      </c>
      <c r="D3708" s="90" t="s">
        <v>8300</v>
      </c>
      <c r="E3708" s="92" t="s">
        <v>8301</v>
      </c>
      <c r="F3708" s="90" t="s">
        <v>8302</v>
      </c>
      <c r="G3708" s="93" t="s">
        <v>52</v>
      </c>
      <c r="H3708" s="90"/>
      <c r="I3708" s="93">
        <v>1</v>
      </c>
      <c r="J3708" s="90" t="s">
        <v>54</v>
      </c>
      <c r="K3708" s="93" t="s">
        <v>55</v>
      </c>
      <c r="L3708" s="114">
        <v>44768</v>
      </c>
      <c r="M3708" s="114">
        <f>L3708+10</f>
        <v>44778</v>
      </c>
      <c r="N3708" s="94">
        <v>44748</v>
      </c>
      <c r="O3708" s="94">
        <v>44777</v>
      </c>
      <c r="P3708" s="96" t="s">
        <v>8303</v>
      </c>
      <c r="Q3708" s="96"/>
      <c r="R3708" s="90" t="s">
        <v>8304</v>
      </c>
      <c r="S3708" s="90"/>
      <c r="T3708" s="95" t="s">
        <v>75</v>
      </c>
      <c r="U3708" s="90"/>
    </row>
    <row r="3709" spans="1:22" ht="66" hidden="1" customHeight="1" x14ac:dyDescent="0.25">
      <c r="A3709" s="89" t="s">
        <v>2481</v>
      </c>
      <c r="B3709" s="90" t="s">
        <v>5430</v>
      </c>
      <c r="C3709" s="90" t="s">
        <v>8305</v>
      </c>
      <c r="D3709" s="90" t="s">
        <v>8305</v>
      </c>
      <c r="E3709" s="92" t="s">
        <v>2496</v>
      </c>
      <c r="F3709" s="90" t="s">
        <v>2497</v>
      </c>
      <c r="G3709" s="93" t="s">
        <v>52</v>
      </c>
      <c r="H3709" s="90"/>
      <c r="I3709" s="93">
        <v>1</v>
      </c>
      <c r="J3709" s="90" t="s">
        <v>72</v>
      </c>
      <c r="K3709" s="93" t="s">
        <v>55</v>
      </c>
      <c r="L3709" s="114">
        <v>44746</v>
      </c>
      <c r="M3709" s="114">
        <f>L3709+14</f>
        <v>44760</v>
      </c>
      <c r="N3709" s="94">
        <v>44759</v>
      </c>
      <c r="O3709" s="94">
        <v>44760</v>
      </c>
      <c r="P3709" s="96" t="s">
        <v>8306</v>
      </c>
      <c r="Q3709" s="96"/>
      <c r="R3709" s="90" t="s">
        <v>8307</v>
      </c>
      <c r="S3709" s="90"/>
      <c r="T3709" s="95" t="s">
        <v>66</v>
      </c>
      <c r="U3709" s="90"/>
    </row>
    <row r="3710" spans="1:22" ht="66" hidden="1" customHeight="1" x14ac:dyDescent="0.25">
      <c r="A3710" s="89" t="s">
        <v>2481</v>
      </c>
      <c r="B3710" s="90" t="s">
        <v>5430</v>
      </c>
      <c r="C3710" s="90" t="s">
        <v>8305</v>
      </c>
      <c r="D3710" s="90" t="s">
        <v>8305</v>
      </c>
      <c r="E3710" s="92" t="s">
        <v>2496</v>
      </c>
      <c r="F3710" s="90" t="s">
        <v>290</v>
      </c>
      <c r="G3710" s="93" t="s">
        <v>52</v>
      </c>
      <c r="H3710" s="90"/>
      <c r="I3710" s="93">
        <v>1</v>
      </c>
      <c r="J3710" s="90" t="s">
        <v>72</v>
      </c>
      <c r="K3710" s="93" t="s">
        <v>55</v>
      </c>
      <c r="L3710" s="114">
        <v>44746</v>
      </c>
      <c r="M3710" s="114">
        <f>L3710+14</f>
        <v>44760</v>
      </c>
      <c r="N3710" s="94">
        <v>44759</v>
      </c>
      <c r="O3710" s="94">
        <v>44760</v>
      </c>
      <c r="P3710" s="96" t="s">
        <v>937</v>
      </c>
      <c r="Q3710" s="96"/>
      <c r="R3710" s="90" t="s">
        <v>8307</v>
      </c>
      <c r="S3710" s="90"/>
      <c r="T3710" s="95" t="s">
        <v>66</v>
      </c>
      <c r="U3710" s="90"/>
    </row>
    <row r="3711" spans="1:22" ht="66" hidden="1" customHeight="1" x14ac:dyDescent="0.25">
      <c r="A3711" s="89" t="s">
        <v>2481</v>
      </c>
      <c r="B3711" s="90" t="s">
        <v>5430</v>
      </c>
      <c r="C3711" s="90" t="s">
        <v>8305</v>
      </c>
      <c r="D3711" s="90" t="s">
        <v>8305</v>
      </c>
      <c r="E3711" s="92" t="s">
        <v>2496</v>
      </c>
      <c r="F3711" s="90" t="s">
        <v>1999</v>
      </c>
      <c r="G3711" s="93" t="s">
        <v>52</v>
      </c>
      <c r="H3711" s="90"/>
      <c r="I3711" s="93">
        <v>1</v>
      </c>
      <c r="J3711" s="90" t="s">
        <v>72</v>
      </c>
      <c r="K3711" s="93" t="s">
        <v>55</v>
      </c>
      <c r="L3711" s="114">
        <v>44746</v>
      </c>
      <c r="M3711" s="114">
        <f>L3711+14</f>
        <v>44760</v>
      </c>
      <c r="N3711" s="94">
        <v>44759</v>
      </c>
      <c r="O3711" s="94">
        <v>44760</v>
      </c>
      <c r="P3711" s="96" t="s">
        <v>8308</v>
      </c>
      <c r="Q3711" s="96"/>
      <c r="R3711" s="90" t="s">
        <v>8307</v>
      </c>
      <c r="S3711" s="90"/>
      <c r="T3711" s="95" t="s">
        <v>66</v>
      </c>
      <c r="U3711" s="90"/>
    </row>
    <row r="3712" spans="1:22" ht="66" hidden="1" customHeight="1" x14ac:dyDescent="0.25">
      <c r="A3712" s="89" t="s">
        <v>10005</v>
      </c>
      <c r="B3712" s="90" t="s">
        <v>1950</v>
      </c>
      <c r="C3712" s="90" t="s">
        <v>8309</v>
      </c>
      <c r="D3712" s="90" t="s">
        <v>8309</v>
      </c>
      <c r="E3712" s="92" t="s">
        <v>8310</v>
      </c>
      <c r="F3712" s="90" t="s">
        <v>8311</v>
      </c>
      <c r="G3712" s="93" t="s">
        <v>52</v>
      </c>
      <c r="H3712" s="90"/>
      <c r="I3712" s="93">
        <v>1</v>
      </c>
      <c r="J3712" s="90" t="s">
        <v>54</v>
      </c>
      <c r="K3712" s="93" t="s">
        <v>55</v>
      </c>
      <c r="L3712" s="114">
        <v>44756</v>
      </c>
      <c r="M3712" s="114">
        <f>L3712+2</f>
        <v>44758</v>
      </c>
      <c r="N3712" s="94">
        <v>44749</v>
      </c>
      <c r="O3712" s="94">
        <v>44756</v>
      </c>
      <c r="P3712" s="96" t="s">
        <v>8312</v>
      </c>
      <c r="Q3712" s="96"/>
      <c r="R3712" s="90" t="s">
        <v>2883</v>
      </c>
      <c r="S3712" s="90"/>
      <c r="T3712" s="95" t="s">
        <v>75</v>
      </c>
      <c r="U3712" s="90"/>
    </row>
    <row r="3713" spans="1:22" ht="66" hidden="1" customHeight="1" x14ac:dyDescent="0.25">
      <c r="A3713" s="89" t="s">
        <v>9836</v>
      </c>
      <c r="B3713" s="90" t="s">
        <v>8313</v>
      </c>
      <c r="C3713" s="90" t="s">
        <v>8314</v>
      </c>
      <c r="D3713" s="90" t="s">
        <v>8314</v>
      </c>
      <c r="E3713" s="92" t="s">
        <v>6617</v>
      </c>
      <c r="F3713" s="90" t="s">
        <v>61</v>
      </c>
      <c r="G3713" s="93" t="s">
        <v>52</v>
      </c>
      <c r="H3713" s="90"/>
      <c r="I3713" s="93">
        <v>1</v>
      </c>
      <c r="J3713" s="90" t="s">
        <v>54</v>
      </c>
      <c r="K3713" s="93" t="s">
        <v>55</v>
      </c>
      <c r="L3713" s="114">
        <v>44736</v>
      </c>
      <c r="M3713" s="114">
        <v>44741</v>
      </c>
      <c r="N3713" s="94">
        <v>44741</v>
      </c>
      <c r="O3713" s="94">
        <v>44742</v>
      </c>
      <c r="P3713" s="96" t="s">
        <v>8315</v>
      </c>
      <c r="Q3713" s="96"/>
      <c r="R3713" s="90" t="s">
        <v>8316</v>
      </c>
      <c r="S3713" s="90"/>
      <c r="T3713" s="95" t="s">
        <v>66</v>
      </c>
      <c r="U3713" s="90"/>
    </row>
    <row r="3714" spans="1:22" ht="66" hidden="1" customHeight="1" x14ac:dyDescent="0.25">
      <c r="A3714" s="89" t="s">
        <v>3491</v>
      </c>
      <c r="B3714" s="90" t="s">
        <v>3492</v>
      </c>
      <c r="C3714" s="90" t="s">
        <v>8317</v>
      </c>
      <c r="D3714" s="90" t="s">
        <v>8317</v>
      </c>
      <c r="E3714" s="92" t="s">
        <v>8318</v>
      </c>
      <c r="F3714" s="90" t="s">
        <v>8319</v>
      </c>
      <c r="G3714" s="93" t="s">
        <v>52</v>
      </c>
      <c r="H3714" s="90"/>
      <c r="I3714" s="93">
        <v>1</v>
      </c>
      <c r="J3714" s="90" t="s">
        <v>54</v>
      </c>
      <c r="K3714" s="93" t="s">
        <v>55</v>
      </c>
      <c r="L3714" s="114">
        <v>44741</v>
      </c>
      <c r="M3714" s="114">
        <v>44742</v>
      </c>
      <c r="N3714" s="94">
        <v>44742</v>
      </c>
      <c r="O3714" s="94">
        <v>44742</v>
      </c>
      <c r="P3714" s="96" t="s">
        <v>8320</v>
      </c>
      <c r="Q3714" s="96"/>
      <c r="R3714" s="90" t="s">
        <v>853</v>
      </c>
      <c r="S3714" s="90"/>
      <c r="T3714" s="95" t="s">
        <v>75</v>
      </c>
      <c r="U3714" s="90"/>
    </row>
    <row r="3715" spans="1:22" ht="66" customHeight="1" x14ac:dyDescent="0.25">
      <c r="A3715" s="89" t="s">
        <v>8321</v>
      </c>
      <c r="B3715" s="90" t="s">
        <v>10055</v>
      </c>
      <c r="C3715" s="90" t="s">
        <v>8323</v>
      </c>
      <c r="D3715" s="90" t="s">
        <v>8324</v>
      </c>
      <c r="E3715" s="92" t="s">
        <v>8325</v>
      </c>
      <c r="F3715" s="90" t="s">
        <v>1221</v>
      </c>
      <c r="G3715" s="93" t="s">
        <v>703</v>
      </c>
      <c r="H3715" s="90"/>
      <c r="I3715" s="93">
        <v>1</v>
      </c>
      <c r="J3715" s="90" t="s">
        <v>1221</v>
      </c>
      <c r="K3715" s="93" t="s">
        <v>55</v>
      </c>
      <c r="L3715" s="114">
        <v>44743</v>
      </c>
      <c r="M3715" s="114">
        <f>EOMONTH(L3715,0)</f>
        <v>44773</v>
      </c>
      <c r="N3715" s="114">
        <v>44774</v>
      </c>
      <c r="O3715" s="94">
        <v>44944</v>
      </c>
      <c r="P3715" s="96" t="s">
        <v>8326</v>
      </c>
      <c r="Q3715" s="96"/>
      <c r="R3715" s="90" t="s">
        <v>1703</v>
      </c>
      <c r="S3715" s="90"/>
      <c r="T3715" s="95"/>
      <c r="U3715" s="155" t="s">
        <v>8327</v>
      </c>
    </row>
    <row r="3716" spans="1:22" ht="66" hidden="1" customHeight="1" x14ac:dyDescent="0.25">
      <c r="A3716" s="89" t="s">
        <v>8321</v>
      </c>
      <c r="B3716" s="90" t="s">
        <v>10055</v>
      </c>
      <c r="C3716" s="90" t="s">
        <v>8323</v>
      </c>
      <c r="D3716" s="90" t="s">
        <v>8328</v>
      </c>
      <c r="E3716" s="92" t="s">
        <v>8325</v>
      </c>
      <c r="F3716" s="90" t="s">
        <v>1221</v>
      </c>
      <c r="G3716" s="93" t="s">
        <v>703</v>
      </c>
      <c r="H3716" s="90"/>
      <c r="I3716" s="93">
        <v>1</v>
      </c>
      <c r="J3716" s="90" t="s">
        <v>1221</v>
      </c>
      <c r="K3716" s="93" t="s">
        <v>55</v>
      </c>
      <c r="L3716" s="114">
        <v>44774</v>
      </c>
      <c r="M3716" s="114">
        <f>EOMONTH(L3716,0)</f>
        <v>44804</v>
      </c>
      <c r="N3716" s="114">
        <f>EOMONTH(M3716,0)</f>
        <v>44804</v>
      </c>
      <c r="O3716" s="94">
        <v>44903</v>
      </c>
      <c r="P3716" s="96" t="s">
        <v>8329</v>
      </c>
      <c r="Q3716" s="96"/>
      <c r="R3716" s="90" t="s">
        <v>1703</v>
      </c>
      <c r="S3716" s="90"/>
      <c r="T3716" s="95"/>
      <c r="U3716" s="155" t="s">
        <v>8327</v>
      </c>
    </row>
    <row r="3717" spans="1:22" ht="66" hidden="1" customHeight="1" x14ac:dyDescent="0.25">
      <c r="A3717" s="89" t="s">
        <v>8321</v>
      </c>
      <c r="B3717" s="90" t="s">
        <v>10055</v>
      </c>
      <c r="C3717" s="90" t="s">
        <v>8323</v>
      </c>
      <c r="D3717" s="90" t="s">
        <v>8330</v>
      </c>
      <c r="E3717" s="92" t="s">
        <v>8325</v>
      </c>
      <c r="F3717" s="90" t="s">
        <v>1221</v>
      </c>
      <c r="G3717" s="93" t="s">
        <v>703</v>
      </c>
      <c r="H3717" s="90"/>
      <c r="I3717" s="93">
        <v>1</v>
      </c>
      <c r="J3717" s="90" t="s">
        <v>1221</v>
      </c>
      <c r="K3717" s="93" t="s">
        <v>55</v>
      </c>
      <c r="L3717" s="114">
        <v>44805</v>
      </c>
      <c r="M3717" s="114">
        <f>EOMONTH(L3717,0)</f>
        <v>44834</v>
      </c>
      <c r="N3717" s="114">
        <f>EOMONTH(M3717,0)</f>
        <v>44834</v>
      </c>
      <c r="O3717" s="94">
        <v>44903</v>
      </c>
      <c r="P3717" s="96" t="s">
        <v>8331</v>
      </c>
      <c r="Q3717" s="96"/>
      <c r="R3717" s="90" t="s">
        <v>1703</v>
      </c>
      <c r="S3717" s="90"/>
      <c r="T3717" s="95"/>
      <c r="U3717" s="155" t="s">
        <v>8327</v>
      </c>
    </row>
    <row r="3718" spans="1:22" s="175" customFormat="1" ht="66" hidden="1" customHeight="1" x14ac:dyDescent="0.25">
      <c r="A3718" s="113" t="s">
        <v>6558</v>
      </c>
      <c r="B3718" s="155" t="s">
        <v>2283</v>
      </c>
      <c r="C3718" s="90" t="s">
        <v>7857</v>
      </c>
      <c r="D3718" s="90" t="s">
        <v>7858</v>
      </c>
      <c r="E3718" s="92" t="s">
        <v>8017</v>
      </c>
      <c r="F3718" s="155" t="s">
        <v>7245</v>
      </c>
      <c r="G3718" s="158" t="s">
        <v>52</v>
      </c>
      <c r="H3718" s="155"/>
      <c r="I3718" s="158">
        <v>1</v>
      </c>
      <c r="J3718" s="155" t="s">
        <v>62</v>
      </c>
      <c r="K3718" s="158" t="s">
        <v>63</v>
      </c>
      <c r="L3718" s="190">
        <v>44734</v>
      </c>
      <c r="M3718" s="190">
        <v>44734</v>
      </c>
      <c r="N3718" s="127">
        <v>44734</v>
      </c>
      <c r="O3718" s="127">
        <v>44742</v>
      </c>
      <c r="P3718" s="124" t="s">
        <v>8332</v>
      </c>
      <c r="Q3718" s="124"/>
      <c r="R3718" s="155" t="s">
        <v>616</v>
      </c>
      <c r="S3718" s="155"/>
      <c r="T3718" s="159" t="s">
        <v>75</v>
      </c>
      <c r="U3718" s="155"/>
      <c r="V3718" s="160"/>
    </row>
    <row r="3719" spans="1:22" s="175" customFormat="1" ht="66" hidden="1" customHeight="1" x14ac:dyDescent="0.25">
      <c r="A3719" s="113" t="s">
        <v>6558</v>
      </c>
      <c r="B3719" s="155" t="s">
        <v>2283</v>
      </c>
      <c r="C3719" s="155" t="s">
        <v>7090</v>
      </c>
      <c r="D3719" s="155" t="s">
        <v>7437</v>
      </c>
      <c r="E3719" s="157" t="s">
        <v>7533</v>
      </c>
      <c r="F3719" s="155" t="s">
        <v>7438</v>
      </c>
      <c r="G3719" s="158" t="s">
        <v>52</v>
      </c>
      <c r="H3719" s="155"/>
      <c r="I3719" s="158">
        <v>1</v>
      </c>
      <c r="J3719" s="155" t="s">
        <v>62</v>
      </c>
      <c r="K3719" s="158" t="s">
        <v>63</v>
      </c>
      <c r="L3719" s="190">
        <v>44732</v>
      </c>
      <c r="M3719" s="190">
        <v>44732</v>
      </c>
      <c r="N3719" s="127">
        <v>44732</v>
      </c>
      <c r="O3719" s="127">
        <v>44742</v>
      </c>
      <c r="P3719" s="124" t="s">
        <v>8333</v>
      </c>
      <c r="Q3719" s="124"/>
      <c r="R3719" s="155" t="s">
        <v>616</v>
      </c>
      <c r="S3719" s="155"/>
      <c r="T3719" s="159" t="s">
        <v>75</v>
      </c>
      <c r="U3719" s="155"/>
      <c r="V3719" s="160"/>
    </row>
    <row r="3720" spans="1:22" s="175" customFormat="1" ht="66" hidden="1" customHeight="1" x14ac:dyDescent="0.25">
      <c r="A3720" s="113" t="s">
        <v>6558</v>
      </c>
      <c r="B3720" s="155" t="s">
        <v>2283</v>
      </c>
      <c r="C3720" s="155" t="s">
        <v>7090</v>
      </c>
      <c r="D3720" s="155" t="s">
        <v>7437</v>
      </c>
      <c r="E3720" s="157" t="s">
        <v>7533</v>
      </c>
      <c r="F3720" s="155" t="s">
        <v>7438</v>
      </c>
      <c r="G3720" s="158" t="s">
        <v>52</v>
      </c>
      <c r="H3720" s="155"/>
      <c r="I3720" s="158">
        <v>1</v>
      </c>
      <c r="J3720" s="155" t="s">
        <v>62</v>
      </c>
      <c r="K3720" s="158" t="s">
        <v>63</v>
      </c>
      <c r="L3720" s="190">
        <v>44733</v>
      </c>
      <c r="M3720" s="190">
        <v>44733</v>
      </c>
      <c r="N3720" s="127">
        <v>44733</v>
      </c>
      <c r="O3720" s="127">
        <v>44742</v>
      </c>
      <c r="P3720" s="124" t="s">
        <v>8334</v>
      </c>
      <c r="Q3720" s="124"/>
      <c r="R3720" s="155" t="s">
        <v>1703</v>
      </c>
      <c r="S3720" s="155"/>
      <c r="T3720" s="159"/>
      <c r="U3720" s="155" t="s">
        <v>58</v>
      </c>
      <c r="V3720" s="160"/>
    </row>
    <row r="3721" spans="1:22" s="175" customFormat="1" ht="66" hidden="1" customHeight="1" x14ac:dyDescent="0.25">
      <c r="A3721" s="113" t="s">
        <v>6558</v>
      </c>
      <c r="B3721" s="155" t="s">
        <v>2283</v>
      </c>
      <c r="C3721" s="155" t="s">
        <v>7090</v>
      </c>
      <c r="D3721" s="155" t="s">
        <v>7195</v>
      </c>
      <c r="E3721" s="157" t="s">
        <v>7533</v>
      </c>
      <c r="F3721" s="155" t="s">
        <v>7196</v>
      </c>
      <c r="G3721" s="158" t="s">
        <v>52</v>
      </c>
      <c r="H3721" s="155"/>
      <c r="I3721" s="158">
        <v>1</v>
      </c>
      <c r="J3721" s="155" t="s">
        <v>62</v>
      </c>
      <c r="K3721" s="158" t="s">
        <v>63</v>
      </c>
      <c r="L3721" s="190">
        <v>44734</v>
      </c>
      <c r="M3721" s="190">
        <v>44734</v>
      </c>
      <c r="N3721" s="127">
        <v>44734</v>
      </c>
      <c r="O3721" s="127">
        <v>44742</v>
      </c>
      <c r="P3721" s="124" t="s">
        <v>8335</v>
      </c>
      <c r="Q3721" s="124" t="s">
        <v>8336</v>
      </c>
      <c r="R3721" s="155" t="s">
        <v>616</v>
      </c>
      <c r="S3721" s="155"/>
      <c r="T3721" s="159" t="s">
        <v>75</v>
      </c>
      <c r="U3721" s="155"/>
      <c r="V3721" s="160"/>
    </row>
    <row r="3722" spans="1:22" s="175" customFormat="1" ht="66" hidden="1" customHeight="1" x14ac:dyDescent="0.25">
      <c r="A3722" s="113" t="s">
        <v>1748</v>
      </c>
      <c r="B3722" s="155" t="s">
        <v>1749</v>
      </c>
      <c r="C3722" s="155" t="s">
        <v>8252</v>
      </c>
      <c r="D3722" s="155" t="s">
        <v>8252</v>
      </c>
      <c r="E3722" s="157" t="s">
        <v>8337</v>
      </c>
      <c r="F3722" s="155" t="s">
        <v>6982</v>
      </c>
      <c r="G3722" s="158" t="s">
        <v>52</v>
      </c>
      <c r="H3722" s="155"/>
      <c r="I3722" s="158">
        <v>1</v>
      </c>
      <c r="J3722" s="155" t="s">
        <v>10001</v>
      </c>
      <c r="K3722" s="158" t="s">
        <v>55</v>
      </c>
      <c r="L3722" s="190">
        <v>44738</v>
      </c>
      <c r="M3722" s="190">
        <v>44738</v>
      </c>
      <c r="N3722" s="127">
        <v>44738</v>
      </c>
      <c r="O3722" s="127">
        <v>44742</v>
      </c>
      <c r="P3722" s="124" t="s">
        <v>8338</v>
      </c>
      <c r="Q3722" s="124"/>
      <c r="R3722" s="155" t="s">
        <v>8261</v>
      </c>
      <c r="S3722" s="155"/>
      <c r="T3722" s="159" t="s">
        <v>66</v>
      </c>
      <c r="U3722" s="155"/>
      <c r="V3722" s="160"/>
    </row>
    <row r="3723" spans="1:22" s="175" customFormat="1" ht="66" hidden="1" customHeight="1" x14ac:dyDescent="0.25">
      <c r="A3723" s="113" t="s">
        <v>4079</v>
      </c>
      <c r="B3723" s="90" t="s">
        <v>7926</v>
      </c>
      <c r="C3723" s="155" t="s">
        <v>6620</v>
      </c>
      <c r="D3723" s="155" t="s">
        <v>6705</v>
      </c>
      <c r="E3723" s="157" t="s">
        <v>4834</v>
      </c>
      <c r="F3723" s="155" t="s">
        <v>1290</v>
      </c>
      <c r="G3723" s="158" t="s">
        <v>52</v>
      </c>
      <c r="H3723" s="155"/>
      <c r="I3723" s="158">
        <v>1</v>
      </c>
      <c r="J3723" s="155" t="s">
        <v>62</v>
      </c>
      <c r="K3723" s="158" t="s">
        <v>63</v>
      </c>
      <c r="L3723" s="190">
        <v>44733</v>
      </c>
      <c r="M3723" s="190">
        <v>44733</v>
      </c>
      <c r="N3723" s="127">
        <v>44733</v>
      </c>
      <c r="O3723" s="127">
        <v>44742</v>
      </c>
      <c r="P3723" s="124" t="s">
        <v>8339</v>
      </c>
      <c r="Q3723" s="124"/>
      <c r="R3723" s="155" t="s">
        <v>8340</v>
      </c>
      <c r="S3723" s="155"/>
      <c r="T3723" s="159" t="s">
        <v>66</v>
      </c>
      <c r="U3723" s="155"/>
      <c r="V3723" s="160"/>
    </row>
    <row r="3724" spans="1:22" s="175" customFormat="1" ht="66" hidden="1" customHeight="1" x14ac:dyDescent="0.25">
      <c r="A3724" s="89" t="s">
        <v>1361</v>
      </c>
      <c r="B3724" s="155" t="s">
        <v>681</v>
      </c>
      <c r="C3724" s="155" t="s">
        <v>8341</v>
      </c>
      <c r="D3724" s="155" t="s">
        <v>8341</v>
      </c>
      <c r="E3724" s="157" t="s">
        <v>8342</v>
      </c>
      <c r="F3724" s="155" t="s">
        <v>2080</v>
      </c>
      <c r="G3724" s="158" t="s">
        <v>52</v>
      </c>
      <c r="H3724" s="155"/>
      <c r="I3724" s="158">
        <v>1</v>
      </c>
      <c r="J3724" s="155" t="s">
        <v>54</v>
      </c>
      <c r="K3724" s="158" t="s">
        <v>55</v>
      </c>
      <c r="L3724" s="190">
        <v>44740</v>
      </c>
      <c r="M3724" s="190">
        <v>44740</v>
      </c>
      <c r="N3724" s="127">
        <v>44740</v>
      </c>
      <c r="O3724" s="127">
        <v>44742</v>
      </c>
      <c r="P3724" s="124" t="s">
        <v>8343</v>
      </c>
      <c r="Q3724" s="124"/>
      <c r="R3724" s="155" t="s">
        <v>8344</v>
      </c>
      <c r="S3724" s="155"/>
      <c r="T3724" s="159" t="s">
        <v>75</v>
      </c>
      <c r="U3724" s="155"/>
      <c r="V3724" s="160"/>
    </row>
    <row r="3725" spans="1:22" s="175" customFormat="1" ht="66" hidden="1" customHeight="1" x14ac:dyDescent="0.25">
      <c r="A3725" s="113" t="s">
        <v>2757</v>
      </c>
      <c r="B3725" s="90" t="s">
        <v>2758</v>
      </c>
      <c r="C3725" s="155" t="s">
        <v>59</v>
      </c>
      <c r="D3725" s="155" t="s">
        <v>59</v>
      </c>
      <c r="E3725" s="157" t="s">
        <v>8345</v>
      </c>
      <c r="F3725" s="155" t="s">
        <v>502</v>
      </c>
      <c r="G3725" s="158" t="s">
        <v>52</v>
      </c>
      <c r="H3725" s="155"/>
      <c r="I3725" s="158">
        <v>1</v>
      </c>
      <c r="J3725" s="155" t="s">
        <v>62</v>
      </c>
      <c r="K3725" s="158" t="s">
        <v>55</v>
      </c>
      <c r="L3725" s="190">
        <v>44733</v>
      </c>
      <c r="M3725" s="190">
        <v>44733</v>
      </c>
      <c r="N3725" s="127">
        <v>44733</v>
      </c>
      <c r="O3725" s="127">
        <v>44742</v>
      </c>
      <c r="P3725" s="124" t="s">
        <v>8346</v>
      </c>
      <c r="Q3725" s="124"/>
      <c r="R3725" s="155" t="s">
        <v>850</v>
      </c>
      <c r="S3725" s="155"/>
      <c r="T3725" s="159" t="s">
        <v>75</v>
      </c>
      <c r="U3725" s="155"/>
      <c r="V3725" s="160"/>
    </row>
    <row r="3726" spans="1:22" s="175" customFormat="1" ht="66" hidden="1" customHeight="1" x14ac:dyDescent="0.25">
      <c r="A3726" s="113" t="s">
        <v>2757</v>
      </c>
      <c r="B3726" s="90" t="s">
        <v>2758</v>
      </c>
      <c r="C3726" s="155" t="s">
        <v>6127</v>
      </c>
      <c r="D3726" s="155" t="s">
        <v>6136</v>
      </c>
      <c r="E3726" s="157" t="s">
        <v>7541</v>
      </c>
      <c r="F3726" s="155" t="s">
        <v>2382</v>
      </c>
      <c r="G3726" s="158" t="s">
        <v>52</v>
      </c>
      <c r="H3726" s="155"/>
      <c r="I3726" s="158">
        <v>1</v>
      </c>
      <c r="J3726" s="155" t="s">
        <v>62</v>
      </c>
      <c r="K3726" s="158" t="s">
        <v>63</v>
      </c>
      <c r="L3726" s="190">
        <v>44733</v>
      </c>
      <c r="M3726" s="190">
        <v>44733</v>
      </c>
      <c r="N3726" s="127">
        <v>44733</v>
      </c>
      <c r="O3726" s="127">
        <v>44742</v>
      </c>
      <c r="P3726" s="124" t="s">
        <v>8347</v>
      </c>
      <c r="Q3726" s="124"/>
      <c r="R3726" s="155" t="s">
        <v>156</v>
      </c>
      <c r="S3726" s="155"/>
      <c r="T3726" s="159" t="s">
        <v>75</v>
      </c>
      <c r="U3726" s="155"/>
      <c r="V3726" s="160"/>
    </row>
    <row r="3727" spans="1:22" s="175" customFormat="1" ht="66" hidden="1" customHeight="1" x14ac:dyDescent="0.25">
      <c r="A3727" s="113" t="s">
        <v>329</v>
      </c>
      <c r="B3727" s="90" t="s">
        <v>330</v>
      </c>
      <c r="C3727" s="155" t="s">
        <v>8348</v>
      </c>
      <c r="D3727" s="155" t="s">
        <v>8348</v>
      </c>
      <c r="E3727" s="157" t="s">
        <v>8349</v>
      </c>
      <c r="F3727" s="155" t="s">
        <v>8350</v>
      </c>
      <c r="G3727" s="158" t="s">
        <v>52</v>
      </c>
      <c r="H3727" s="155"/>
      <c r="I3727" s="158">
        <v>1</v>
      </c>
      <c r="J3727" s="155" t="s">
        <v>54</v>
      </c>
      <c r="K3727" s="158" t="s">
        <v>55</v>
      </c>
      <c r="L3727" s="190">
        <v>44767</v>
      </c>
      <c r="M3727" s="190">
        <v>44773</v>
      </c>
      <c r="N3727" s="127">
        <v>44772</v>
      </c>
      <c r="O3727" s="127">
        <v>44774</v>
      </c>
      <c r="P3727" s="124" t="s">
        <v>8351</v>
      </c>
      <c r="Q3727" s="124"/>
      <c r="R3727" s="155" t="s">
        <v>7305</v>
      </c>
      <c r="S3727" s="155"/>
      <c r="T3727" s="159" t="s">
        <v>66</v>
      </c>
      <c r="U3727" s="155"/>
      <c r="V3727" s="160"/>
    </row>
    <row r="3728" spans="1:22" s="175" customFormat="1" ht="66" hidden="1" customHeight="1" x14ac:dyDescent="0.25">
      <c r="A3728" s="113" t="s">
        <v>662</v>
      </c>
      <c r="B3728" s="90" t="s">
        <v>663</v>
      </c>
      <c r="C3728" s="155" t="s">
        <v>8352</v>
      </c>
      <c r="D3728" s="155" t="s">
        <v>8352</v>
      </c>
      <c r="E3728" s="157" t="s">
        <v>8353</v>
      </c>
      <c r="F3728" s="155" t="s">
        <v>8354</v>
      </c>
      <c r="G3728" s="158" t="s">
        <v>52</v>
      </c>
      <c r="H3728" s="155"/>
      <c r="I3728" s="158">
        <v>1</v>
      </c>
      <c r="J3728" s="155" t="s">
        <v>54</v>
      </c>
      <c r="K3728" s="158" t="s">
        <v>55</v>
      </c>
      <c r="L3728" s="190">
        <v>44757</v>
      </c>
      <c r="M3728" s="190">
        <v>44757</v>
      </c>
      <c r="N3728" s="127">
        <v>44754</v>
      </c>
      <c r="O3728" s="127">
        <v>44757</v>
      </c>
      <c r="P3728" s="124" t="s">
        <v>8355</v>
      </c>
      <c r="Q3728" s="124"/>
      <c r="R3728" s="155" t="s">
        <v>8297</v>
      </c>
      <c r="S3728" s="155"/>
      <c r="T3728" s="159" t="s">
        <v>75</v>
      </c>
      <c r="U3728" s="155"/>
      <c r="V3728" s="160"/>
    </row>
    <row r="3729" spans="1:22" s="175" customFormat="1" ht="66" hidden="1" customHeight="1" x14ac:dyDescent="0.25">
      <c r="A3729" s="113" t="s">
        <v>8356</v>
      </c>
      <c r="B3729" s="90" t="s">
        <v>4321</v>
      </c>
      <c r="C3729" s="155" t="s">
        <v>8357</v>
      </c>
      <c r="D3729" s="155" t="s">
        <v>8357</v>
      </c>
      <c r="E3729" s="157" t="s">
        <v>2316</v>
      </c>
      <c r="F3729" s="155" t="s">
        <v>320</v>
      </c>
      <c r="G3729" s="158" t="s">
        <v>52</v>
      </c>
      <c r="H3729" s="155"/>
      <c r="I3729" s="158">
        <v>1</v>
      </c>
      <c r="J3729" s="155" t="s">
        <v>54</v>
      </c>
      <c r="K3729" s="158" t="s">
        <v>55</v>
      </c>
      <c r="L3729" s="190">
        <v>44762</v>
      </c>
      <c r="M3729" s="190">
        <v>44769</v>
      </c>
      <c r="N3729" s="127">
        <v>44757</v>
      </c>
      <c r="O3729" s="127">
        <v>44760</v>
      </c>
      <c r="P3729" s="124" t="s">
        <v>8358</v>
      </c>
      <c r="Q3729" s="124"/>
      <c r="R3729" s="155" t="s">
        <v>8359</v>
      </c>
      <c r="S3729" s="155"/>
      <c r="T3729" s="159" t="s">
        <v>75</v>
      </c>
      <c r="U3729" s="155"/>
      <c r="V3729" s="160"/>
    </row>
    <row r="3730" spans="1:22" s="175" customFormat="1" ht="66" hidden="1" customHeight="1" x14ac:dyDescent="0.25">
      <c r="A3730" s="113" t="s">
        <v>3418</v>
      </c>
      <c r="B3730" s="90" t="s">
        <v>3214</v>
      </c>
      <c r="C3730" s="155" t="s">
        <v>59</v>
      </c>
      <c r="D3730" s="155" t="s">
        <v>59</v>
      </c>
      <c r="E3730" s="157" t="s">
        <v>211</v>
      </c>
      <c r="F3730" s="155" t="s">
        <v>51</v>
      </c>
      <c r="G3730" s="158" t="s">
        <v>52</v>
      </c>
      <c r="H3730" s="155"/>
      <c r="I3730" s="158">
        <v>1</v>
      </c>
      <c r="J3730" s="155" t="s">
        <v>62</v>
      </c>
      <c r="K3730" s="158" t="s">
        <v>63</v>
      </c>
      <c r="L3730" s="190">
        <v>44747</v>
      </c>
      <c r="M3730" s="190">
        <v>44747</v>
      </c>
      <c r="N3730" s="127">
        <v>44747</v>
      </c>
      <c r="O3730" s="127">
        <v>44748</v>
      </c>
      <c r="P3730" s="124" t="s">
        <v>8360</v>
      </c>
      <c r="Q3730" s="124"/>
      <c r="R3730" s="155" t="s">
        <v>811</v>
      </c>
      <c r="S3730" s="155"/>
      <c r="T3730" s="159" t="s">
        <v>66</v>
      </c>
      <c r="U3730" s="155"/>
      <c r="V3730" s="160"/>
    </row>
    <row r="3731" spans="1:22" s="175" customFormat="1" ht="66" hidden="1" customHeight="1" x14ac:dyDescent="0.25">
      <c r="A3731" s="113" t="s">
        <v>3140</v>
      </c>
      <c r="B3731" s="90" t="s">
        <v>3141</v>
      </c>
      <c r="C3731" s="155" t="s">
        <v>59</v>
      </c>
      <c r="D3731" s="155" t="s">
        <v>59</v>
      </c>
      <c r="E3731" s="157" t="s">
        <v>211</v>
      </c>
      <c r="F3731" s="155" t="s">
        <v>51</v>
      </c>
      <c r="G3731" s="158" t="s">
        <v>52</v>
      </c>
      <c r="H3731" s="155"/>
      <c r="I3731" s="158">
        <v>1</v>
      </c>
      <c r="J3731" s="155" t="s">
        <v>62</v>
      </c>
      <c r="K3731" s="158" t="s">
        <v>63</v>
      </c>
      <c r="L3731" s="190">
        <v>44747</v>
      </c>
      <c r="M3731" s="190">
        <v>44747</v>
      </c>
      <c r="N3731" s="127">
        <v>44747</v>
      </c>
      <c r="O3731" s="127">
        <v>44748</v>
      </c>
      <c r="P3731" s="124" t="s">
        <v>8361</v>
      </c>
      <c r="Q3731" s="124"/>
      <c r="R3731" s="155" t="s">
        <v>811</v>
      </c>
      <c r="S3731" s="155"/>
      <c r="T3731" s="159" t="s">
        <v>66</v>
      </c>
      <c r="U3731" s="155"/>
      <c r="V3731" s="160"/>
    </row>
    <row r="3732" spans="1:22" ht="66" hidden="1" customHeight="1" x14ac:dyDescent="0.25">
      <c r="A3732" s="89" t="s">
        <v>662</v>
      </c>
      <c r="B3732" s="90" t="s">
        <v>663</v>
      </c>
      <c r="C3732" s="90" t="s">
        <v>8314</v>
      </c>
      <c r="D3732" s="90" t="s">
        <v>8362</v>
      </c>
      <c r="E3732" s="92" t="s">
        <v>8363</v>
      </c>
      <c r="F3732" s="90" t="s">
        <v>629</v>
      </c>
      <c r="G3732" s="93" t="s">
        <v>703</v>
      </c>
      <c r="H3732" s="90" t="s">
        <v>739</v>
      </c>
      <c r="I3732" s="93">
        <v>1</v>
      </c>
      <c r="J3732" s="90" t="s">
        <v>72</v>
      </c>
      <c r="K3732" s="93" t="s">
        <v>55</v>
      </c>
      <c r="L3732" s="114">
        <v>44743</v>
      </c>
      <c r="M3732" s="114">
        <f t="shared" ref="M3732:M3792" si="57">EOMONTH(L3732,0)</f>
        <v>44773</v>
      </c>
      <c r="N3732" s="94">
        <v>44754</v>
      </c>
      <c r="O3732" s="94">
        <v>44756</v>
      </c>
      <c r="P3732" s="96" t="s">
        <v>8364</v>
      </c>
      <c r="Q3732" s="96"/>
      <c r="R3732" s="90" t="s">
        <v>8365</v>
      </c>
      <c r="S3732" s="90"/>
      <c r="T3732" s="95" t="s">
        <v>75</v>
      </c>
      <c r="U3732" s="90"/>
    </row>
    <row r="3733" spans="1:22" ht="66" hidden="1" customHeight="1" x14ac:dyDescent="0.25">
      <c r="A3733" s="89" t="s">
        <v>662</v>
      </c>
      <c r="B3733" s="90" t="s">
        <v>663</v>
      </c>
      <c r="C3733" s="90" t="s">
        <v>8314</v>
      </c>
      <c r="D3733" s="90" t="s">
        <v>8362</v>
      </c>
      <c r="E3733" s="92" t="s">
        <v>8363</v>
      </c>
      <c r="F3733" s="90" t="s">
        <v>629</v>
      </c>
      <c r="G3733" s="93" t="s">
        <v>703</v>
      </c>
      <c r="H3733" s="90" t="s">
        <v>741</v>
      </c>
      <c r="I3733" s="93">
        <v>1</v>
      </c>
      <c r="J3733" s="90" t="s">
        <v>72</v>
      </c>
      <c r="K3733" s="93" t="s">
        <v>55</v>
      </c>
      <c r="L3733" s="114">
        <v>44743</v>
      </c>
      <c r="M3733" s="114">
        <f t="shared" si="57"/>
        <v>44773</v>
      </c>
      <c r="N3733" s="94">
        <v>44754</v>
      </c>
      <c r="O3733" s="94">
        <v>44757</v>
      </c>
      <c r="P3733" s="96" t="s">
        <v>5520</v>
      </c>
      <c r="Q3733" s="96"/>
      <c r="R3733" s="90" t="s">
        <v>8365</v>
      </c>
      <c r="S3733" s="90"/>
      <c r="T3733" s="95" t="s">
        <v>75</v>
      </c>
      <c r="U3733" s="90"/>
    </row>
    <row r="3734" spans="1:22" s="175" customFormat="1" ht="66" hidden="1" customHeight="1" x14ac:dyDescent="0.25">
      <c r="A3734" s="113" t="s">
        <v>662</v>
      </c>
      <c r="B3734" s="90" t="s">
        <v>663</v>
      </c>
      <c r="C3734" s="155" t="s">
        <v>8314</v>
      </c>
      <c r="D3734" s="155" t="s">
        <v>8366</v>
      </c>
      <c r="E3734" s="157" t="s">
        <v>8363</v>
      </c>
      <c r="F3734" s="155" t="s">
        <v>629</v>
      </c>
      <c r="G3734" s="158" t="s">
        <v>703</v>
      </c>
      <c r="H3734" s="90" t="s">
        <v>739</v>
      </c>
      <c r="I3734" s="158">
        <v>1</v>
      </c>
      <c r="J3734" s="155" t="s">
        <v>72</v>
      </c>
      <c r="K3734" s="158" t="s">
        <v>55</v>
      </c>
      <c r="L3734" s="190">
        <v>44774</v>
      </c>
      <c r="M3734" s="190">
        <f t="shared" si="57"/>
        <v>44804</v>
      </c>
      <c r="N3734" s="127">
        <v>44783</v>
      </c>
      <c r="O3734" s="127">
        <v>44786</v>
      </c>
      <c r="P3734" s="96" t="s">
        <v>8367</v>
      </c>
      <c r="Q3734" s="124"/>
      <c r="R3734" s="155" t="s">
        <v>8368</v>
      </c>
      <c r="S3734" s="155"/>
      <c r="T3734" s="159" t="s">
        <v>75</v>
      </c>
      <c r="U3734" s="155"/>
      <c r="V3734" s="160"/>
    </row>
    <row r="3735" spans="1:22" s="175" customFormat="1" ht="66" hidden="1" customHeight="1" x14ac:dyDescent="0.25">
      <c r="A3735" s="113" t="s">
        <v>662</v>
      </c>
      <c r="B3735" s="90" t="s">
        <v>663</v>
      </c>
      <c r="C3735" s="155" t="s">
        <v>8314</v>
      </c>
      <c r="D3735" s="155" t="s">
        <v>8366</v>
      </c>
      <c r="E3735" s="157" t="s">
        <v>8363</v>
      </c>
      <c r="F3735" s="155" t="s">
        <v>629</v>
      </c>
      <c r="G3735" s="158" t="s">
        <v>703</v>
      </c>
      <c r="H3735" s="90" t="s">
        <v>741</v>
      </c>
      <c r="I3735" s="158">
        <v>1</v>
      </c>
      <c r="J3735" s="155" t="s">
        <v>72</v>
      </c>
      <c r="K3735" s="158" t="s">
        <v>55</v>
      </c>
      <c r="L3735" s="190">
        <v>44774</v>
      </c>
      <c r="M3735" s="190">
        <f t="shared" si="57"/>
        <v>44804</v>
      </c>
      <c r="N3735" s="127">
        <v>44783</v>
      </c>
      <c r="O3735" s="127">
        <v>44786</v>
      </c>
      <c r="P3735" s="96" t="s">
        <v>8369</v>
      </c>
      <c r="Q3735" s="124"/>
      <c r="R3735" s="155" t="s">
        <v>8368</v>
      </c>
      <c r="S3735" s="155"/>
      <c r="T3735" s="159" t="s">
        <v>75</v>
      </c>
      <c r="U3735" s="155"/>
      <c r="V3735" s="160"/>
    </row>
    <row r="3736" spans="1:22" s="175" customFormat="1" ht="66" hidden="1" customHeight="1" x14ac:dyDescent="0.25">
      <c r="A3736" s="113" t="s">
        <v>662</v>
      </c>
      <c r="B3736" s="90" t="s">
        <v>663</v>
      </c>
      <c r="C3736" s="155" t="s">
        <v>8314</v>
      </c>
      <c r="D3736" s="155" t="s">
        <v>8370</v>
      </c>
      <c r="E3736" s="157" t="s">
        <v>8363</v>
      </c>
      <c r="F3736" s="155" t="s">
        <v>629</v>
      </c>
      <c r="G3736" s="158" t="s">
        <v>703</v>
      </c>
      <c r="H3736" s="90" t="s">
        <v>739</v>
      </c>
      <c r="I3736" s="158">
        <v>1</v>
      </c>
      <c r="J3736" s="155" t="s">
        <v>72</v>
      </c>
      <c r="K3736" s="158" t="s">
        <v>55</v>
      </c>
      <c r="L3736" s="190">
        <v>44805</v>
      </c>
      <c r="M3736" s="190">
        <f t="shared" si="57"/>
        <v>44834</v>
      </c>
      <c r="N3736" s="127">
        <v>44817</v>
      </c>
      <c r="O3736" s="127">
        <v>44818</v>
      </c>
      <c r="P3736" s="96" t="s">
        <v>8371</v>
      </c>
      <c r="Q3736" s="124"/>
      <c r="R3736" s="155" t="s">
        <v>8372</v>
      </c>
      <c r="S3736" s="155"/>
      <c r="T3736" s="159" t="s">
        <v>75</v>
      </c>
      <c r="U3736" s="155"/>
      <c r="V3736" s="160"/>
    </row>
    <row r="3737" spans="1:22" s="175" customFormat="1" ht="66" hidden="1" customHeight="1" x14ac:dyDescent="0.25">
      <c r="A3737" s="113" t="s">
        <v>662</v>
      </c>
      <c r="B3737" s="90" t="s">
        <v>663</v>
      </c>
      <c r="C3737" s="155" t="s">
        <v>8314</v>
      </c>
      <c r="D3737" s="155" t="s">
        <v>8370</v>
      </c>
      <c r="E3737" s="157" t="s">
        <v>8363</v>
      </c>
      <c r="F3737" s="155" t="s">
        <v>629</v>
      </c>
      <c r="G3737" s="158" t="s">
        <v>703</v>
      </c>
      <c r="H3737" s="90" t="s">
        <v>741</v>
      </c>
      <c r="I3737" s="158">
        <v>1</v>
      </c>
      <c r="J3737" s="155" t="s">
        <v>72</v>
      </c>
      <c r="K3737" s="158" t="s">
        <v>55</v>
      </c>
      <c r="L3737" s="190">
        <v>44805</v>
      </c>
      <c r="M3737" s="190">
        <f t="shared" si="57"/>
        <v>44834</v>
      </c>
      <c r="N3737" s="127">
        <v>44817</v>
      </c>
      <c r="O3737" s="127">
        <v>44818</v>
      </c>
      <c r="P3737" s="96" t="s">
        <v>8369</v>
      </c>
      <c r="Q3737" s="124"/>
      <c r="R3737" s="155" t="s">
        <v>8372</v>
      </c>
      <c r="S3737" s="155"/>
      <c r="T3737" s="159" t="s">
        <v>75</v>
      </c>
      <c r="U3737" s="155"/>
      <c r="V3737" s="160"/>
    </row>
    <row r="3738" spans="1:22" s="175" customFormat="1" ht="66" hidden="1" customHeight="1" x14ac:dyDescent="0.25">
      <c r="A3738" s="113" t="s">
        <v>662</v>
      </c>
      <c r="B3738" s="90" t="s">
        <v>663</v>
      </c>
      <c r="C3738" s="155" t="s">
        <v>8314</v>
      </c>
      <c r="D3738" s="155" t="s">
        <v>8373</v>
      </c>
      <c r="E3738" s="157" t="s">
        <v>8363</v>
      </c>
      <c r="F3738" s="155" t="s">
        <v>629</v>
      </c>
      <c r="G3738" s="158" t="s">
        <v>168</v>
      </c>
      <c r="H3738" s="90" t="s">
        <v>739</v>
      </c>
      <c r="I3738" s="158">
        <v>1</v>
      </c>
      <c r="J3738" s="155" t="s">
        <v>72</v>
      </c>
      <c r="K3738" s="158" t="s">
        <v>55</v>
      </c>
      <c r="L3738" s="190">
        <v>44835</v>
      </c>
      <c r="M3738" s="190">
        <f t="shared" si="57"/>
        <v>44865</v>
      </c>
      <c r="N3738" s="127">
        <v>44845</v>
      </c>
      <c r="O3738" s="127">
        <v>44846</v>
      </c>
      <c r="P3738" s="124" t="s">
        <v>8374</v>
      </c>
      <c r="Q3738" s="124"/>
      <c r="R3738" s="155" t="s">
        <v>8375</v>
      </c>
      <c r="S3738" s="155"/>
      <c r="T3738" s="159" t="s">
        <v>75</v>
      </c>
      <c r="U3738" s="155"/>
      <c r="V3738" s="160"/>
    </row>
    <row r="3739" spans="1:22" s="175" customFormat="1" ht="66" hidden="1" customHeight="1" x14ac:dyDescent="0.25">
      <c r="A3739" s="113" t="s">
        <v>662</v>
      </c>
      <c r="B3739" s="90" t="s">
        <v>663</v>
      </c>
      <c r="C3739" s="155" t="s">
        <v>8314</v>
      </c>
      <c r="D3739" s="155" t="s">
        <v>8373</v>
      </c>
      <c r="E3739" s="157" t="s">
        <v>8363</v>
      </c>
      <c r="F3739" s="155" t="s">
        <v>629</v>
      </c>
      <c r="G3739" s="158" t="s">
        <v>168</v>
      </c>
      <c r="H3739" s="90" t="s">
        <v>741</v>
      </c>
      <c r="I3739" s="158">
        <v>1</v>
      </c>
      <c r="J3739" s="155" t="s">
        <v>72</v>
      </c>
      <c r="K3739" s="158" t="s">
        <v>55</v>
      </c>
      <c r="L3739" s="190">
        <v>44835</v>
      </c>
      <c r="M3739" s="190">
        <f t="shared" si="57"/>
        <v>44865</v>
      </c>
      <c r="N3739" s="127">
        <v>44845</v>
      </c>
      <c r="O3739" s="127">
        <v>44846</v>
      </c>
      <c r="P3739" s="96" t="s">
        <v>8376</v>
      </c>
      <c r="Q3739" s="124"/>
      <c r="R3739" s="155" t="s">
        <v>8375</v>
      </c>
      <c r="S3739" s="155"/>
      <c r="T3739" s="159" t="s">
        <v>75</v>
      </c>
      <c r="U3739" s="155"/>
      <c r="V3739" s="160"/>
    </row>
    <row r="3740" spans="1:22" s="175" customFormat="1" ht="66" hidden="1" customHeight="1" x14ac:dyDescent="0.25">
      <c r="A3740" s="113" t="s">
        <v>662</v>
      </c>
      <c r="B3740" s="90" t="s">
        <v>663</v>
      </c>
      <c r="C3740" s="155" t="s">
        <v>8314</v>
      </c>
      <c r="D3740" s="155" t="s">
        <v>8377</v>
      </c>
      <c r="E3740" s="157" t="s">
        <v>8363</v>
      </c>
      <c r="F3740" s="155" t="s">
        <v>629</v>
      </c>
      <c r="G3740" s="158" t="s">
        <v>703</v>
      </c>
      <c r="H3740" s="90" t="s">
        <v>739</v>
      </c>
      <c r="I3740" s="158">
        <v>1</v>
      </c>
      <c r="J3740" s="155" t="s">
        <v>72</v>
      </c>
      <c r="K3740" s="158" t="s">
        <v>55</v>
      </c>
      <c r="L3740" s="190">
        <v>44866</v>
      </c>
      <c r="M3740" s="190">
        <f t="shared" si="57"/>
        <v>44895</v>
      </c>
      <c r="N3740" s="127">
        <v>44873</v>
      </c>
      <c r="O3740" s="127">
        <v>44879</v>
      </c>
      <c r="P3740" s="124" t="s">
        <v>8378</v>
      </c>
      <c r="Q3740" s="124"/>
      <c r="R3740" s="155" t="s">
        <v>7505</v>
      </c>
      <c r="S3740" s="155"/>
      <c r="T3740" s="159" t="s">
        <v>75</v>
      </c>
      <c r="U3740" s="155"/>
      <c r="V3740" s="160"/>
    </row>
    <row r="3741" spans="1:22" s="175" customFormat="1" ht="66" hidden="1" customHeight="1" x14ac:dyDescent="0.25">
      <c r="A3741" s="113" t="s">
        <v>662</v>
      </c>
      <c r="B3741" s="90" t="s">
        <v>663</v>
      </c>
      <c r="C3741" s="155" t="s">
        <v>8314</v>
      </c>
      <c r="D3741" s="155" t="s">
        <v>8377</v>
      </c>
      <c r="E3741" s="157" t="s">
        <v>8363</v>
      </c>
      <c r="F3741" s="155" t="s">
        <v>629</v>
      </c>
      <c r="G3741" s="158" t="s">
        <v>703</v>
      </c>
      <c r="H3741" s="90" t="s">
        <v>741</v>
      </c>
      <c r="I3741" s="158">
        <v>1</v>
      </c>
      <c r="J3741" s="155" t="s">
        <v>72</v>
      </c>
      <c r="K3741" s="158" t="s">
        <v>55</v>
      </c>
      <c r="L3741" s="190">
        <v>44866</v>
      </c>
      <c r="M3741" s="190">
        <f t="shared" si="57"/>
        <v>44895</v>
      </c>
      <c r="N3741" s="127">
        <v>44873</v>
      </c>
      <c r="O3741" s="127">
        <v>44879</v>
      </c>
      <c r="P3741" s="96" t="s">
        <v>5520</v>
      </c>
      <c r="Q3741" s="124"/>
      <c r="R3741" s="155" t="s">
        <v>7505</v>
      </c>
      <c r="S3741" s="155"/>
      <c r="T3741" s="159" t="s">
        <v>75</v>
      </c>
      <c r="U3741" s="155"/>
      <c r="V3741" s="160"/>
    </row>
    <row r="3742" spans="1:22" s="175" customFormat="1" ht="66" hidden="1" customHeight="1" x14ac:dyDescent="0.25">
      <c r="A3742" s="113" t="s">
        <v>662</v>
      </c>
      <c r="B3742" s="90" t="s">
        <v>663</v>
      </c>
      <c r="C3742" s="155" t="s">
        <v>8314</v>
      </c>
      <c r="D3742" s="155" t="s">
        <v>8379</v>
      </c>
      <c r="E3742" s="157" t="s">
        <v>8363</v>
      </c>
      <c r="F3742" s="155" t="s">
        <v>629</v>
      </c>
      <c r="G3742" s="158" t="s">
        <v>703</v>
      </c>
      <c r="H3742" s="90" t="s">
        <v>739</v>
      </c>
      <c r="I3742" s="158">
        <v>1</v>
      </c>
      <c r="J3742" s="155" t="s">
        <v>72</v>
      </c>
      <c r="K3742" s="158" t="s">
        <v>55</v>
      </c>
      <c r="L3742" s="190">
        <v>44896</v>
      </c>
      <c r="M3742" s="190">
        <f t="shared" si="57"/>
        <v>44926</v>
      </c>
      <c r="N3742" s="127">
        <v>44902</v>
      </c>
      <c r="O3742" s="127">
        <v>44905</v>
      </c>
      <c r="P3742" s="124" t="s">
        <v>8380</v>
      </c>
      <c r="Q3742" s="124"/>
      <c r="R3742" s="155" t="s">
        <v>3952</v>
      </c>
      <c r="S3742" s="155"/>
      <c r="T3742" s="159" t="s">
        <v>75</v>
      </c>
      <c r="U3742" s="155"/>
      <c r="V3742" s="160"/>
    </row>
    <row r="3743" spans="1:22" s="175" customFormat="1" ht="66" hidden="1" customHeight="1" x14ac:dyDescent="0.25">
      <c r="A3743" s="113" t="s">
        <v>662</v>
      </c>
      <c r="B3743" s="90" t="s">
        <v>663</v>
      </c>
      <c r="C3743" s="155" t="s">
        <v>8314</v>
      </c>
      <c r="D3743" s="155" t="s">
        <v>8379</v>
      </c>
      <c r="E3743" s="157" t="s">
        <v>8363</v>
      </c>
      <c r="F3743" s="155" t="s">
        <v>629</v>
      </c>
      <c r="G3743" s="158" t="s">
        <v>703</v>
      </c>
      <c r="H3743" s="90" t="s">
        <v>741</v>
      </c>
      <c r="I3743" s="158">
        <v>1</v>
      </c>
      <c r="J3743" s="155" t="s">
        <v>72</v>
      </c>
      <c r="K3743" s="158" t="s">
        <v>55</v>
      </c>
      <c r="L3743" s="190">
        <v>44896</v>
      </c>
      <c r="M3743" s="190">
        <f t="shared" si="57"/>
        <v>44926</v>
      </c>
      <c r="N3743" s="127">
        <v>44902</v>
      </c>
      <c r="O3743" s="127">
        <v>44905</v>
      </c>
      <c r="P3743" s="96" t="s">
        <v>8381</v>
      </c>
      <c r="Q3743" s="124"/>
      <c r="R3743" s="155" t="s">
        <v>3952</v>
      </c>
      <c r="S3743" s="155"/>
      <c r="T3743" s="159" t="s">
        <v>75</v>
      </c>
      <c r="U3743" s="155"/>
      <c r="V3743" s="160"/>
    </row>
    <row r="3744" spans="1:22" s="175" customFormat="1" ht="66" customHeight="1" x14ac:dyDescent="0.25">
      <c r="A3744" s="113" t="s">
        <v>662</v>
      </c>
      <c r="B3744" s="90" t="s">
        <v>663</v>
      </c>
      <c r="C3744" s="155" t="s">
        <v>8314</v>
      </c>
      <c r="D3744" s="155" t="s">
        <v>8382</v>
      </c>
      <c r="E3744" s="157" t="s">
        <v>8363</v>
      </c>
      <c r="F3744" s="155" t="s">
        <v>629</v>
      </c>
      <c r="G3744" s="158" t="s">
        <v>703</v>
      </c>
      <c r="H3744" s="90" t="s">
        <v>739</v>
      </c>
      <c r="I3744" s="158">
        <v>1</v>
      </c>
      <c r="J3744" s="155" t="s">
        <v>72</v>
      </c>
      <c r="K3744" s="158" t="s">
        <v>55</v>
      </c>
      <c r="L3744" s="190">
        <v>44927</v>
      </c>
      <c r="M3744" s="190">
        <f t="shared" si="57"/>
        <v>44957</v>
      </c>
      <c r="N3744" s="127">
        <v>44931</v>
      </c>
      <c r="O3744" s="127">
        <v>44931</v>
      </c>
      <c r="P3744" s="124" t="s">
        <v>8383</v>
      </c>
      <c r="Q3744" s="124"/>
      <c r="R3744" s="155" t="s">
        <v>7165</v>
      </c>
      <c r="S3744" s="155"/>
      <c r="T3744" s="159" t="s">
        <v>75</v>
      </c>
      <c r="U3744" s="155"/>
      <c r="V3744" s="160"/>
    </row>
    <row r="3745" spans="1:22" s="175" customFormat="1" ht="66" hidden="1" customHeight="1" x14ac:dyDescent="0.25">
      <c r="A3745" s="113" t="s">
        <v>662</v>
      </c>
      <c r="B3745" s="90" t="s">
        <v>663</v>
      </c>
      <c r="C3745" s="155" t="s">
        <v>8314</v>
      </c>
      <c r="D3745" s="155" t="s">
        <v>8384</v>
      </c>
      <c r="E3745" s="157" t="s">
        <v>8363</v>
      </c>
      <c r="F3745" s="155" t="s">
        <v>629</v>
      </c>
      <c r="G3745" s="158" t="s">
        <v>703</v>
      </c>
      <c r="H3745" s="90" t="s">
        <v>739</v>
      </c>
      <c r="I3745" s="158">
        <v>1</v>
      </c>
      <c r="J3745" s="155" t="s">
        <v>72</v>
      </c>
      <c r="K3745" s="158" t="s">
        <v>55</v>
      </c>
      <c r="L3745" s="190">
        <v>44958</v>
      </c>
      <c r="M3745" s="190">
        <f t="shared" si="57"/>
        <v>44985</v>
      </c>
      <c r="N3745" s="127"/>
      <c r="O3745" s="127"/>
      <c r="P3745" s="124"/>
      <c r="Q3745" s="124"/>
      <c r="R3745" s="155"/>
      <c r="S3745" s="155"/>
      <c r="T3745" s="159"/>
      <c r="U3745" s="155"/>
      <c r="V3745" s="160"/>
    </row>
    <row r="3746" spans="1:22" s="175" customFormat="1" ht="66" hidden="1" customHeight="1" x14ac:dyDescent="0.25">
      <c r="A3746" s="113" t="s">
        <v>662</v>
      </c>
      <c r="B3746" s="90" t="s">
        <v>663</v>
      </c>
      <c r="C3746" s="155" t="s">
        <v>8314</v>
      </c>
      <c r="D3746" s="155" t="s">
        <v>8384</v>
      </c>
      <c r="E3746" s="157" t="s">
        <v>8363</v>
      </c>
      <c r="F3746" s="155" t="s">
        <v>629</v>
      </c>
      <c r="G3746" s="158" t="s">
        <v>703</v>
      </c>
      <c r="H3746" s="90" t="s">
        <v>741</v>
      </c>
      <c r="I3746" s="158">
        <v>1</v>
      </c>
      <c r="J3746" s="155" t="s">
        <v>72</v>
      </c>
      <c r="K3746" s="158" t="s">
        <v>55</v>
      </c>
      <c r="L3746" s="190">
        <v>44958</v>
      </c>
      <c r="M3746" s="190">
        <f t="shared" si="57"/>
        <v>44985</v>
      </c>
      <c r="N3746" s="127"/>
      <c r="O3746" s="127"/>
      <c r="P3746" s="124"/>
      <c r="Q3746" s="124"/>
      <c r="R3746" s="155"/>
      <c r="S3746" s="155"/>
      <c r="T3746" s="159"/>
      <c r="U3746" s="155"/>
      <c r="V3746" s="160"/>
    </row>
    <row r="3747" spans="1:22" s="175" customFormat="1" ht="66" hidden="1" customHeight="1" x14ac:dyDescent="0.25">
      <c r="A3747" s="113" t="s">
        <v>662</v>
      </c>
      <c r="B3747" s="90" t="s">
        <v>663</v>
      </c>
      <c r="C3747" s="155" t="s">
        <v>8314</v>
      </c>
      <c r="D3747" s="155" t="s">
        <v>8385</v>
      </c>
      <c r="E3747" s="157" t="s">
        <v>8363</v>
      </c>
      <c r="F3747" s="155" t="s">
        <v>629</v>
      </c>
      <c r="G3747" s="158" t="s">
        <v>703</v>
      </c>
      <c r="H3747" s="90" t="s">
        <v>739</v>
      </c>
      <c r="I3747" s="158">
        <v>1</v>
      </c>
      <c r="J3747" s="155" t="s">
        <v>72</v>
      </c>
      <c r="K3747" s="158" t="s">
        <v>55</v>
      </c>
      <c r="L3747" s="190">
        <v>44986</v>
      </c>
      <c r="M3747" s="190">
        <f t="shared" si="57"/>
        <v>45016</v>
      </c>
      <c r="N3747" s="127"/>
      <c r="O3747" s="127"/>
      <c r="P3747" s="124"/>
      <c r="Q3747" s="124"/>
      <c r="R3747" s="155"/>
      <c r="S3747" s="155"/>
      <c r="T3747" s="159"/>
      <c r="U3747" s="155"/>
      <c r="V3747" s="160"/>
    </row>
    <row r="3748" spans="1:22" s="175" customFormat="1" ht="66" hidden="1" customHeight="1" x14ac:dyDescent="0.25">
      <c r="A3748" s="113" t="s">
        <v>662</v>
      </c>
      <c r="B3748" s="90" t="s">
        <v>663</v>
      </c>
      <c r="C3748" s="155" t="s">
        <v>8314</v>
      </c>
      <c r="D3748" s="155" t="s">
        <v>8385</v>
      </c>
      <c r="E3748" s="157" t="s">
        <v>8363</v>
      </c>
      <c r="F3748" s="155" t="s">
        <v>629</v>
      </c>
      <c r="G3748" s="158" t="s">
        <v>703</v>
      </c>
      <c r="H3748" s="90" t="s">
        <v>741</v>
      </c>
      <c r="I3748" s="158">
        <v>1</v>
      </c>
      <c r="J3748" s="155" t="s">
        <v>72</v>
      </c>
      <c r="K3748" s="158" t="s">
        <v>55</v>
      </c>
      <c r="L3748" s="190">
        <v>44986</v>
      </c>
      <c r="M3748" s="190">
        <f t="shared" si="57"/>
        <v>45016</v>
      </c>
      <c r="N3748" s="127"/>
      <c r="O3748" s="127"/>
      <c r="P3748" s="124"/>
      <c r="Q3748" s="124"/>
      <c r="R3748" s="155"/>
      <c r="S3748" s="155"/>
      <c r="T3748" s="159"/>
      <c r="U3748" s="155"/>
      <c r="V3748" s="160"/>
    </row>
    <row r="3749" spans="1:22" s="175" customFormat="1" ht="66" hidden="1" customHeight="1" x14ac:dyDescent="0.25">
      <c r="A3749" s="113" t="s">
        <v>662</v>
      </c>
      <c r="B3749" s="90" t="s">
        <v>663</v>
      </c>
      <c r="C3749" s="155" t="s">
        <v>8314</v>
      </c>
      <c r="D3749" s="155" t="s">
        <v>8386</v>
      </c>
      <c r="E3749" s="157" t="s">
        <v>8363</v>
      </c>
      <c r="F3749" s="155" t="s">
        <v>629</v>
      </c>
      <c r="G3749" s="158" t="s">
        <v>703</v>
      </c>
      <c r="H3749" s="90" t="s">
        <v>739</v>
      </c>
      <c r="I3749" s="158">
        <v>1</v>
      </c>
      <c r="J3749" s="155" t="s">
        <v>72</v>
      </c>
      <c r="K3749" s="158" t="s">
        <v>55</v>
      </c>
      <c r="L3749" s="190">
        <v>45017</v>
      </c>
      <c r="M3749" s="190">
        <f t="shared" si="57"/>
        <v>45046</v>
      </c>
      <c r="N3749" s="127"/>
      <c r="O3749" s="127"/>
      <c r="P3749" s="124"/>
      <c r="Q3749" s="124"/>
      <c r="R3749" s="155"/>
      <c r="S3749" s="155"/>
      <c r="T3749" s="159"/>
      <c r="U3749" s="155"/>
      <c r="V3749" s="160"/>
    </row>
    <row r="3750" spans="1:22" s="175" customFormat="1" ht="66" hidden="1" customHeight="1" x14ac:dyDescent="0.25">
      <c r="A3750" s="113" t="s">
        <v>662</v>
      </c>
      <c r="B3750" s="90" t="s">
        <v>663</v>
      </c>
      <c r="C3750" s="155" t="s">
        <v>8314</v>
      </c>
      <c r="D3750" s="155" t="s">
        <v>8386</v>
      </c>
      <c r="E3750" s="157" t="s">
        <v>8363</v>
      </c>
      <c r="F3750" s="155" t="s">
        <v>629</v>
      </c>
      <c r="G3750" s="158" t="s">
        <v>703</v>
      </c>
      <c r="H3750" s="90" t="s">
        <v>741</v>
      </c>
      <c r="I3750" s="158">
        <v>1</v>
      </c>
      <c r="J3750" s="155" t="s">
        <v>72</v>
      </c>
      <c r="K3750" s="158" t="s">
        <v>55</v>
      </c>
      <c r="L3750" s="190">
        <v>45017</v>
      </c>
      <c r="M3750" s="190">
        <f t="shared" si="57"/>
        <v>45046</v>
      </c>
      <c r="N3750" s="127"/>
      <c r="O3750" s="127"/>
      <c r="P3750" s="124"/>
      <c r="Q3750" s="124"/>
      <c r="R3750" s="155"/>
      <c r="S3750" s="155"/>
      <c r="T3750" s="159"/>
      <c r="U3750" s="155"/>
      <c r="V3750" s="160"/>
    </row>
    <row r="3751" spans="1:22" s="175" customFormat="1" ht="66" hidden="1" customHeight="1" x14ac:dyDescent="0.25">
      <c r="A3751" s="113" t="s">
        <v>662</v>
      </c>
      <c r="B3751" s="90" t="s">
        <v>663</v>
      </c>
      <c r="C3751" s="155" t="s">
        <v>8314</v>
      </c>
      <c r="D3751" s="155" t="s">
        <v>8387</v>
      </c>
      <c r="E3751" s="157" t="s">
        <v>8363</v>
      </c>
      <c r="F3751" s="155" t="s">
        <v>629</v>
      </c>
      <c r="G3751" s="158" t="s">
        <v>703</v>
      </c>
      <c r="H3751" s="90" t="s">
        <v>739</v>
      </c>
      <c r="I3751" s="158">
        <v>1</v>
      </c>
      <c r="J3751" s="155" t="s">
        <v>72</v>
      </c>
      <c r="K3751" s="158" t="s">
        <v>55</v>
      </c>
      <c r="L3751" s="190">
        <v>45047</v>
      </c>
      <c r="M3751" s="190">
        <f t="shared" si="57"/>
        <v>45077</v>
      </c>
      <c r="N3751" s="127"/>
      <c r="O3751" s="127"/>
      <c r="P3751" s="124"/>
      <c r="Q3751" s="124"/>
      <c r="R3751" s="155"/>
      <c r="S3751" s="155"/>
      <c r="T3751" s="159"/>
      <c r="U3751" s="155"/>
      <c r="V3751" s="160"/>
    </row>
    <row r="3752" spans="1:22" s="175" customFormat="1" ht="66" hidden="1" customHeight="1" x14ac:dyDescent="0.25">
      <c r="A3752" s="113" t="s">
        <v>662</v>
      </c>
      <c r="B3752" s="90" t="s">
        <v>663</v>
      </c>
      <c r="C3752" s="155" t="s">
        <v>8314</v>
      </c>
      <c r="D3752" s="155" t="s">
        <v>8387</v>
      </c>
      <c r="E3752" s="157" t="s">
        <v>8363</v>
      </c>
      <c r="F3752" s="155" t="s">
        <v>629</v>
      </c>
      <c r="G3752" s="158" t="s">
        <v>703</v>
      </c>
      <c r="H3752" s="90" t="s">
        <v>741</v>
      </c>
      <c r="I3752" s="158">
        <v>1</v>
      </c>
      <c r="J3752" s="155" t="s">
        <v>72</v>
      </c>
      <c r="K3752" s="158" t="s">
        <v>55</v>
      </c>
      <c r="L3752" s="190">
        <v>45047</v>
      </c>
      <c r="M3752" s="190">
        <f t="shared" si="57"/>
        <v>45077</v>
      </c>
      <c r="N3752" s="127"/>
      <c r="O3752" s="127"/>
      <c r="P3752" s="124"/>
      <c r="Q3752" s="124"/>
      <c r="R3752" s="155"/>
      <c r="S3752" s="155"/>
      <c r="T3752" s="159"/>
      <c r="U3752" s="155"/>
      <c r="V3752" s="160"/>
    </row>
    <row r="3753" spans="1:22" s="175" customFormat="1" ht="66" hidden="1" customHeight="1" x14ac:dyDescent="0.25">
      <c r="A3753" s="113" t="s">
        <v>662</v>
      </c>
      <c r="B3753" s="90" t="s">
        <v>663</v>
      </c>
      <c r="C3753" s="155" t="s">
        <v>8314</v>
      </c>
      <c r="D3753" s="155" t="s">
        <v>8388</v>
      </c>
      <c r="E3753" s="157" t="s">
        <v>8363</v>
      </c>
      <c r="F3753" s="155" t="s">
        <v>629</v>
      </c>
      <c r="G3753" s="158" t="s">
        <v>703</v>
      </c>
      <c r="H3753" s="90" t="s">
        <v>739</v>
      </c>
      <c r="I3753" s="158">
        <v>1</v>
      </c>
      <c r="J3753" s="155" t="s">
        <v>72</v>
      </c>
      <c r="K3753" s="158" t="s">
        <v>55</v>
      </c>
      <c r="L3753" s="190">
        <v>45078</v>
      </c>
      <c r="M3753" s="190">
        <f t="shared" si="57"/>
        <v>45107</v>
      </c>
      <c r="N3753" s="127"/>
      <c r="O3753" s="127"/>
      <c r="P3753" s="124"/>
      <c r="Q3753" s="124"/>
      <c r="R3753" s="155"/>
      <c r="S3753" s="155"/>
      <c r="T3753" s="159"/>
      <c r="U3753" s="155"/>
      <c r="V3753" s="160"/>
    </row>
    <row r="3754" spans="1:22" s="175" customFormat="1" ht="66" hidden="1" customHeight="1" x14ac:dyDescent="0.25">
      <c r="A3754" s="113" t="s">
        <v>662</v>
      </c>
      <c r="B3754" s="90" t="s">
        <v>663</v>
      </c>
      <c r="C3754" s="155" t="s">
        <v>8314</v>
      </c>
      <c r="D3754" s="155" t="s">
        <v>8388</v>
      </c>
      <c r="E3754" s="157" t="s">
        <v>8363</v>
      </c>
      <c r="F3754" s="155" t="s">
        <v>629</v>
      </c>
      <c r="G3754" s="158" t="s">
        <v>703</v>
      </c>
      <c r="H3754" s="90" t="s">
        <v>741</v>
      </c>
      <c r="I3754" s="158">
        <v>1</v>
      </c>
      <c r="J3754" s="155" t="s">
        <v>72</v>
      </c>
      <c r="K3754" s="158" t="s">
        <v>55</v>
      </c>
      <c r="L3754" s="190">
        <v>45078</v>
      </c>
      <c r="M3754" s="190">
        <f t="shared" si="57"/>
        <v>45107</v>
      </c>
      <c r="N3754" s="127"/>
      <c r="O3754" s="127"/>
      <c r="P3754" s="124"/>
      <c r="Q3754" s="124"/>
      <c r="R3754" s="155"/>
      <c r="S3754" s="155"/>
      <c r="T3754" s="159"/>
      <c r="U3754" s="155"/>
      <c r="V3754" s="160"/>
    </row>
    <row r="3755" spans="1:22" s="175" customFormat="1" ht="66" hidden="1" customHeight="1" x14ac:dyDescent="0.25">
      <c r="A3755" s="113" t="s">
        <v>662</v>
      </c>
      <c r="B3755" s="90" t="s">
        <v>663</v>
      </c>
      <c r="C3755" s="155" t="s">
        <v>8314</v>
      </c>
      <c r="D3755" s="155" t="s">
        <v>8389</v>
      </c>
      <c r="E3755" s="157" t="s">
        <v>8363</v>
      </c>
      <c r="F3755" s="155" t="s">
        <v>51</v>
      </c>
      <c r="G3755" s="158" t="s">
        <v>703</v>
      </c>
      <c r="H3755" s="155" t="s">
        <v>2206</v>
      </c>
      <c r="I3755" s="158">
        <v>1</v>
      </c>
      <c r="J3755" s="155" t="s">
        <v>72</v>
      </c>
      <c r="K3755" s="158" t="s">
        <v>55</v>
      </c>
      <c r="L3755" s="190">
        <v>44743</v>
      </c>
      <c r="M3755" s="190">
        <f t="shared" si="57"/>
        <v>44773</v>
      </c>
      <c r="N3755" s="127">
        <v>44760</v>
      </c>
      <c r="O3755" s="127">
        <v>44789</v>
      </c>
      <c r="P3755" s="124" t="s">
        <v>7309</v>
      </c>
      <c r="Q3755" s="124"/>
      <c r="R3755" s="90" t="s">
        <v>8390</v>
      </c>
      <c r="S3755" s="155"/>
      <c r="T3755" s="159" t="s">
        <v>75</v>
      </c>
      <c r="U3755" s="155"/>
      <c r="V3755" s="162"/>
    </row>
    <row r="3756" spans="1:22" s="175" customFormat="1" ht="66" hidden="1" customHeight="1" x14ac:dyDescent="0.25">
      <c r="A3756" s="113" t="s">
        <v>662</v>
      </c>
      <c r="B3756" s="90" t="s">
        <v>663</v>
      </c>
      <c r="C3756" s="155" t="s">
        <v>8314</v>
      </c>
      <c r="D3756" s="155" t="s">
        <v>8389</v>
      </c>
      <c r="E3756" s="157" t="s">
        <v>8363</v>
      </c>
      <c r="F3756" s="155" t="s">
        <v>51</v>
      </c>
      <c r="G3756" s="158" t="s">
        <v>703</v>
      </c>
      <c r="H3756" s="155" t="s">
        <v>2208</v>
      </c>
      <c r="I3756" s="158">
        <v>1</v>
      </c>
      <c r="J3756" s="155" t="s">
        <v>72</v>
      </c>
      <c r="K3756" s="158" t="s">
        <v>55</v>
      </c>
      <c r="L3756" s="190">
        <v>44743</v>
      </c>
      <c r="M3756" s="190">
        <f t="shared" si="57"/>
        <v>44773</v>
      </c>
      <c r="N3756" s="127">
        <v>44760</v>
      </c>
      <c r="O3756" s="127">
        <v>44789</v>
      </c>
      <c r="P3756" s="124" t="s">
        <v>7309</v>
      </c>
      <c r="Q3756" s="124"/>
      <c r="R3756" s="90" t="s">
        <v>8390</v>
      </c>
      <c r="S3756" s="155"/>
      <c r="T3756" s="159" t="s">
        <v>75</v>
      </c>
      <c r="U3756" s="155"/>
      <c r="V3756" s="162"/>
    </row>
    <row r="3757" spans="1:22" s="175" customFormat="1" ht="66" hidden="1" customHeight="1" x14ac:dyDescent="0.25">
      <c r="A3757" s="113" t="s">
        <v>662</v>
      </c>
      <c r="B3757" s="90" t="s">
        <v>663</v>
      </c>
      <c r="C3757" s="155" t="s">
        <v>8314</v>
      </c>
      <c r="D3757" s="155" t="s">
        <v>8389</v>
      </c>
      <c r="E3757" s="157" t="s">
        <v>8363</v>
      </c>
      <c r="F3757" s="155" t="s">
        <v>51</v>
      </c>
      <c r="G3757" s="158" t="s">
        <v>703</v>
      </c>
      <c r="H3757" s="155" t="s">
        <v>8391</v>
      </c>
      <c r="I3757" s="158">
        <v>1</v>
      </c>
      <c r="J3757" s="155" t="s">
        <v>72</v>
      </c>
      <c r="K3757" s="158" t="s">
        <v>55</v>
      </c>
      <c r="L3757" s="190">
        <v>44743</v>
      </c>
      <c r="M3757" s="190">
        <f t="shared" si="57"/>
        <v>44773</v>
      </c>
      <c r="N3757" s="127">
        <v>44760</v>
      </c>
      <c r="O3757" s="127">
        <v>44789</v>
      </c>
      <c r="P3757" s="124" t="s">
        <v>7309</v>
      </c>
      <c r="Q3757" s="124"/>
      <c r="R3757" s="90" t="s">
        <v>8390</v>
      </c>
      <c r="S3757" s="155"/>
      <c r="T3757" s="159" t="s">
        <v>75</v>
      </c>
      <c r="U3757" s="155"/>
      <c r="V3757" s="162"/>
    </row>
    <row r="3758" spans="1:22" s="175" customFormat="1" ht="66" hidden="1" customHeight="1" x14ac:dyDescent="0.25">
      <c r="A3758" s="113" t="s">
        <v>662</v>
      </c>
      <c r="B3758" s="90" t="s">
        <v>663</v>
      </c>
      <c r="C3758" s="155" t="s">
        <v>8314</v>
      </c>
      <c r="D3758" s="155" t="s">
        <v>8392</v>
      </c>
      <c r="E3758" s="157" t="s">
        <v>8363</v>
      </c>
      <c r="F3758" s="155" t="s">
        <v>51</v>
      </c>
      <c r="G3758" s="158" t="s">
        <v>703</v>
      </c>
      <c r="H3758" s="155" t="s">
        <v>2206</v>
      </c>
      <c r="I3758" s="158">
        <v>1</v>
      </c>
      <c r="J3758" s="155" t="s">
        <v>72</v>
      </c>
      <c r="K3758" s="158" t="s">
        <v>55</v>
      </c>
      <c r="L3758" s="190">
        <v>44774</v>
      </c>
      <c r="M3758" s="190">
        <f t="shared" si="57"/>
        <v>44804</v>
      </c>
      <c r="N3758" s="127">
        <v>44788</v>
      </c>
      <c r="O3758" s="127">
        <v>44789</v>
      </c>
      <c r="P3758" s="124" t="s">
        <v>8393</v>
      </c>
      <c r="Q3758" s="124"/>
      <c r="R3758" s="90" t="s">
        <v>8394</v>
      </c>
      <c r="S3758" s="155"/>
      <c r="T3758" s="159" t="s">
        <v>75</v>
      </c>
      <c r="U3758" s="155"/>
      <c r="V3758" s="160"/>
    </row>
    <row r="3759" spans="1:22" s="175" customFormat="1" ht="66" hidden="1" customHeight="1" x14ac:dyDescent="0.25">
      <c r="A3759" s="113" t="s">
        <v>662</v>
      </c>
      <c r="B3759" s="90" t="s">
        <v>663</v>
      </c>
      <c r="C3759" s="155" t="s">
        <v>8314</v>
      </c>
      <c r="D3759" s="155" t="s">
        <v>8392</v>
      </c>
      <c r="E3759" s="157" t="s">
        <v>8363</v>
      </c>
      <c r="F3759" s="155" t="s">
        <v>51</v>
      </c>
      <c r="G3759" s="158" t="s">
        <v>703</v>
      </c>
      <c r="H3759" s="155" t="s">
        <v>2208</v>
      </c>
      <c r="I3759" s="158">
        <v>1</v>
      </c>
      <c r="J3759" s="155" t="s">
        <v>72</v>
      </c>
      <c r="K3759" s="158" t="s">
        <v>55</v>
      </c>
      <c r="L3759" s="190">
        <v>44774</v>
      </c>
      <c r="M3759" s="190">
        <f t="shared" si="57"/>
        <v>44804</v>
      </c>
      <c r="N3759" s="127">
        <v>44788</v>
      </c>
      <c r="O3759" s="127">
        <v>44789</v>
      </c>
      <c r="P3759" s="124" t="s">
        <v>8393</v>
      </c>
      <c r="Q3759" s="124"/>
      <c r="R3759" s="90" t="s">
        <v>8394</v>
      </c>
      <c r="S3759" s="155"/>
      <c r="T3759" s="159" t="s">
        <v>75</v>
      </c>
      <c r="U3759" s="155"/>
      <c r="V3759" s="160"/>
    </row>
    <row r="3760" spans="1:22" s="175" customFormat="1" ht="66" hidden="1" customHeight="1" x14ac:dyDescent="0.25">
      <c r="A3760" s="113" t="s">
        <v>662</v>
      </c>
      <c r="B3760" s="90" t="s">
        <v>663</v>
      </c>
      <c r="C3760" s="155" t="s">
        <v>8314</v>
      </c>
      <c r="D3760" s="155" t="s">
        <v>8392</v>
      </c>
      <c r="E3760" s="157" t="s">
        <v>8363</v>
      </c>
      <c r="F3760" s="155" t="s">
        <v>51</v>
      </c>
      <c r="G3760" s="158" t="s">
        <v>703</v>
      </c>
      <c r="H3760" s="155" t="s">
        <v>8391</v>
      </c>
      <c r="I3760" s="158">
        <v>1</v>
      </c>
      <c r="J3760" s="155" t="s">
        <v>72</v>
      </c>
      <c r="K3760" s="158" t="s">
        <v>55</v>
      </c>
      <c r="L3760" s="190">
        <v>44774</v>
      </c>
      <c r="M3760" s="190">
        <f t="shared" si="57"/>
        <v>44804</v>
      </c>
      <c r="N3760" s="127">
        <v>44788</v>
      </c>
      <c r="O3760" s="127">
        <v>44789</v>
      </c>
      <c r="P3760" s="124" t="s">
        <v>8395</v>
      </c>
      <c r="Q3760" s="124"/>
      <c r="R3760" s="90" t="s">
        <v>8394</v>
      </c>
      <c r="S3760" s="155"/>
      <c r="T3760" s="159" t="s">
        <v>75</v>
      </c>
      <c r="U3760" s="155"/>
      <c r="V3760" s="160"/>
    </row>
    <row r="3761" spans="1:22" s="175" customFormat="1" ht="66" hidden="1" customHeight="1" x14ac:dyDescent="0.25">
      <c r="A3761" s="113" t="s">
        <v>662</v>
      </c>
      <c r="B3761" s="90" t="s">
        <v>663</v>
      </c>
      <c r="C3761" s="155" t="s">
        <v>8314</v>
      </c>
      <c r="D3761" s="155" t="s">
        <v>8396</v>
      </c>
      <c r="E3761" s="157" t="s">
        <v>8363</v>
      </c>
      <c r="F3761" s="155" t="s">
        <v>51</v>
      </c>
      <c r="G3761" s="158" t="s">
        <v>703</v>
      </c>
      <c r="H3761" s="155" t="s">
        <v>2206</v>
      </c>
      <c r="I3761" s="158">
        <v>1</v>
      </c>
      <c r="J3761" s="155" t="s">
        <v>72</v>
      </c>
      <c r="K3761" s="158" t="s">
        <v>55</v>
      </c>
      <c r="L3761" s="190">
        <v>44805</v>
      </c>
      <c r="M3761" s="190">
        <f t="shared" si="57"/>
        <v>44834</v>
      </c>
      <c r="N3761" s="127">
        <v>44820</v>
      </c>
      <c r="O3761" s="127">
        <v>44825</v>
      </c>
      <c r="P3761" s="124" t="s">
        <v>7280</v>
      </c>
      <c r="Q3761" s="124"/>
      <c r="R3761" s="155" t="s">
        <v>3861</v>
      </c>
      <c r="S3761" s="155"/>
      <c r="T3761" s="159" t="s">
        <v>75</v>
      </c>
      <c r="U3761" s="155"/>
      <c r="V3761" s="160"/>
    </row>
    <row r="3762" spans="1:22" s="175" customFormat="1" ht="66" hidden="1" customHeight="1" x14ac:dyDescent="0.25">
      <c r="A3762" s="113" t="s">
        <v>662</v>
      </c>
      <c r="B3762" s="90" t="s">
        <v>663</v>
      </c>
      <c r="C3762" s="155" t="s">
        <v>8314</v>
      </c>
      <c r="D3762" s="155" t="s">
        <v>8396</v>
      </c>
      <c r="E3762" s="157" t="s">
        <v>8363</v>
      </c>
      <c r="F3762" s="155" t="s">
        <v>51</v>
      </c>
      <c r="G3762" s="158" t="s">
        <v>703</v>
      </c>
      <c r="H3762" s="155" t="s">
        <v>2208</v>
      </c>
      <c r="I3762" s="158">
        <v>1</v>
      </c>
      <c r="J3762" s="155" t="s">
        <v>72</v>
      </c>
      <c r="K3762" s="158" t="s">
        <v>55</v>
      </c>
      <c r="L3762" s="190">
        <v>44805</v>
      </c>
      <c r="M3762" s="190">
        <f t="shared" si="57"/>
        <v>44834</v>
      </c>
      <c r="N3762" s="127">
        <v>44820</v>
      </c>
      <c r="O3762" s="127">
        <v>44825</v>
      </c>
      <c r="P3762" s="124" t="s">
        <v>7280</v>
      </c>
      <c r="Q3762" s="124"/>
      <c r="R3762" s="155" t="s">
        <v>3861</v>
      </c>
      <c r="S3762" s="155"/>
      <c r="T3762" s="159" t="s">
        <v>75</v>
      </c>
      <c r="U3762" s="155"/>
      <c r="V3762" s="160"/>
    </row>
    <row r="3763" spans="1:22" s="175" customFormat="1" ht="66" hidden="1" customHeight="1" x14ac:dyDescent="0.25">
      <c r="A3763" s="113" t="s">
        <v>662</v>
      </c>
      <c r="B3763" s="90" t="s">
        <v>663</v>
      </c>
      <c r="C3763" s="155" t="s">
        <v>8314</v>
      </c>
      <c r="D3763" s="155" t="s">
        <v>8396</v>
      </c>
      <c r="E3763" s="157" t="s">
        <v>8363</v>
      </c>
      <c r="F3763" s="155" t="s">
        <v>51</v>
      </c>
      <c r="G3763" s="158" t="s">
        <v>703</v>
      </c>
      <c r="H3763" s="155" t="s">
        <v>8391</v>
      </c>
      <c r="I3763" s="158">
        <v>1</v>
      </c>
      <c r="J3763" s="155" t="s">
        <v>72</v>
      </c>
      <c r="K3763" s="158" t="s">
        <v>55</v>
      </c>
      <c r="L3763" s="190">
        <v>44805</v>
      </c>
      <c r="M3763" s="190">
        <f t="shared" si="57"/>
        <v>44834</v>
      </c>
      <c r="N3763" s="127">
        <v>44820</v>
      </c>
      <c r="O3763" s="127">
        <v>44825</v>
      </c>
      <c r="P3763" s="124" t="s">
        <v>7280</v>
      </c>
      <c r="Q3763" s="124"/>
      <c r="R3763" s="155" t="s">
        <v>3861</v>
      </c>
      <c r="S3763" s="155"/>
      <c r="T3763" s="159" t="s">
        <v>75</v>
      </c>
      <c r="U3763" s="155"/>
      <c r="V3763" s="160"/>
    </row>
    <row r="3764" spans="1:22" s="175" customFormat="1" ht="66" hidden="1" customHeight="1" x14ac:dyDescent="0.25">
      <c r="A3764" s="113" t="s">
        <v>662</v>
      </c>
      <c r="B3764" s="90" t="s">
        <v>663</v>
      </c>
      <c r="C3764" s="155" t="s">
        <v>8314</v>
      </c>
      <c r="D3764" s="155" t="s">
        <v>8397</v>
      </c>
      <c r="E3764" s="157" t="s">
        <v>8363</v>
      </c>
      <c r="F3764" s="155" t="s">
        <v>51</v>
      </c>
      <c r="G3764" s="158" t="s">
        <v>168</v>
      </c>
      <c r="H3764" s="155" t="s">
        <v>2206</v>
      </c>
      <c r="I3764" s="158">
        <v>1</v>
      </c>
      <c r="J3764" s="155" t="s">
        <v>72</v>
      </c>
      <c r="K3764" s="158" t="s">
        <v>55</v>
      </c>
      <c r="L3764" s="190">
        <v>44835</v>
      </c>
      <c r="M3764" s="190">
        <f t="shared" si="57"/>
        <v>44865</v>
      </c>
      <c r="N3764" s="127">
        <v>44853</v>
      </c>
      <c r="O3764" s="127">
        <v>44854</v>
      </c>
      <c r="P3764" s="124" t="s">
        <v>7652</v>
      </c>
      <c r="Q3764" s="124"/>
      <c r="R3764" s="155" t="s">
        <v>6764</v>
      </c>
      <c r="S3764" s="155"/>
      <c r="T3764" s="159" t="s">
        <v>75</v>
      </c>
      <c r="U3764" s="155"/>
      <c r="V3764" s="160"/>
    </row>
    <row r="3765" spans="1:22" s="175" customFormat="1" ht="66" hidden="1" customHeight="1" x14ac:dyDescent="0.25">
      <c r="A3765" s="113" t="s">
        <v>662</v>
      </c>
      <c r="B3765" s="90" t="s">
        <v>663</v>
      </c>
      <c r="C3765" s="155" t="s">
        <v>8314</v>
      </c>
      <c r="D3765" s="155" t="s">
        <v>8397</v>
      </c>
      <c r="E3765" s="157" t="s">
        <v>8363</v>
      </c>
      <c r="F3765" s="155" t="s">
        <v>51</v>
      </c>
      <c r="G3765" s="158" t="s">
        <v>168</v>
      </c>
      <c r="H3765" s="155" t="s">
        <v>2208</v>
      </c>
      <c r="I3765" s="158">
        <v>1</v>
      </c>
      <c r="J3765" s="155" t="s">
        <v>72</v>
      </c>
      <c r="K3765" s="158" t="s">
        <v>55</v>
      </c>
      <c r="L3765" s="190">
        <v>44835</v>
      </c>
      <c r="M3765" s="190">
        <f t="shared" si="57"/>
        <v>44865</v>
      </c>
      <c r="N3765" s="127">
        <v>44853</v>
      </c>
      <c r="O3765" s="127">
        <v>44854</v>
      </c>
      <c r="P3765" s="124" t="s">
        <v>7652</v>
      </c>
      <c r="Q3765" s="124"/>
      <c r="R3765" s="155" t="s">
        <v>6764</v>
      </c>
      <c r="S3765" s="155"/>
      <c r="T3765" s="159" t="s">
        <v>75</v>
      </c>
      <c r="U3765" s="155"/>
      <c r="V3765" s="160"/>
    </row>
    <row r="3766" spans="1:22" s="175" customFormat="1" ht="66" hidden="1" customHeight="1" x14ac:dyDescent="0.25">
      <c r="A3766" s="113" t="s">
        <v>662</v>
      </c>
      <c r="B3766" s="90" t="s">
        <v>663</v>
      </c>
      <c r="C3766" s="155" t="s">
        <v>8314</v>
      </c>
      <c r="D3766" s="155" t="s">
        <v>8397</v>
      </c>
      <c r="E3766" s="157" t="s">
        <v>8363</v>
      </c>
      <c r="F3766" s="155" t="s">
        <v>51</v>
      </c>
      <c r="G3766" s="158" t="s">
        <v>168</v>
      </c>
      <c r="H3766" s="155" t="s">
        <v>8391</v>
      </c>
      <c r="I3766" s="158">
        <v>1</v>
      </c>
      <c r="J3766" s="155" t="s">
        <v>72</v>
      </c>
      <c r="K3766" s="158" t="s">
        <v>55</v>
      </c>
      <c r="L3766" s="190">
        <v>44835</v>
      </c>
      <c r="M3766" s="190">
        <f t="shared" si="57"/>
        <v>44865</v>
      </c>
      <c r="N3766" s="127">
        <v>44853</v>
      </c>
      <c r="O3766" s="127">
        <v>44854</v>
      </c>
      <c r="P3766" s="124" t="s">
        <v>7652</v>
      </c>
      <c r="Q3766" s="124"/>
      <c r="R3766" s="155" t="s">
        <v>6764</v>
      </c>
      <c r="S3766" s="155"/>
      <c r="T3766" s="159" t="s">
        <v>75</v>
      </c>
      <c r="U3766" s="155"/>
      <c r="V3766" s="160"/>
    </row>
    <row r="3767" spans="1:22" s="175" customFormat="1" ht="66" hidden="1" customHeight="1" x14ac:dyDescent="0.25">
      <c r="A3767" s="113" t="s">
        <v>662</v>
      </c>
      <c r="B3767" s="90" t="s">
        <v>663</v>
      </c>
      <c r="C3767" s="155" t="s">
        <v>8314</v>
      </c>
      <c r="D3767" s="155" t="s">
        <v>8398</v>
      </c>
      <c r="E3767" s="157" t="s">
        <v>8363</v>
      </c>
      <c r="F3767" s="155" t="s">
        <v>51</v>
      </c>
      <c r="G3767" s="158" t="s">
        <v>703</v>
      </c>
      <c r="H3767" s="155" t="s">
        <v>2206</v>
      </c>
      <c r="I3767" s="158">
        <v>1</v>
      </c>
      <c r="J3767" s="155" t="s">
        <v>72</v>
      </c>
      <c r="K3767" s="158" t="s">
        <v>55</v>
      </c>
      <c r="L3767" s="190">
        <v>44866</v>
      </c>
      <c r="M3767" s="190">
        <f t="shared" si="57"/>
        <v>44895</v>
      </c>
      <c r="N3767" s="127">
        <v>44875</v>
      </c>
      <c r="O3767" s="127">
        <v>44876</v>
      </c>
      <c r="P3767" s="124" t="s">
        <v>7280</v>
      </c>
      <c r="Q3767" s="124"/>
      <c r="R3767" s="155" t="s">
        <v>7235</v>
      </c>
      <c r="S3767" s="155"/>
      <c r="T3767" s="159" t="s">
        <v>75</v>
      </c>
      <c r="U3767" s="155"/>
      <c r="V3767" s="160"/>
    </row>
    <row r="3768" spans="1:22" s="175" customFormat="1" ht="66" hidden="1" customHeight="1" x14ac:dyDescent="0.25">
      <c r="A3768" s="113" t="s">
        <v>662</v>
      </c>
      <c r="B3768" s="90" t="s">
        <v>663</v>
      </c>
      <c r="C3768" s="155" t="s">
        <v>8314</v>
      </c>
      <c r="D3768" s="155" t="s">
        <v>8398</v>
      </c>
      <c r="E3768" s="157" t="s">
        <v>8363</v>
      </c>
      <c r="F3768" s="155" t="s">
        <v>51</v>
      </c>
      <c r="G3768" s="158" t="s">
        <v>703</v>
      </c>
      <c r="H3768" s="155" t="s">
        <v>2208</v>
      </c>
      <c r="I3768" s="158">
        <v>1</v>
      </c>
      <c r="J3768" s="155" t="s">
        <v>72</v>
      </c>
      <c r="K3768" s="158" t="s">
        <v>55</v>
      </c>
      <c r="L3768" s="190">
        <v>44866</v>
      </c>
      <c r="M3768" s="190">
        <f t="shared" si="57"/>
        <v>44895</v>
      </c>
      <c r="N3768" s="127">
        <v>44875</v>
      </c>
      <c r="O3768" s="127">
        <v>44876</v>
      </c>
      <c r="P3768" s="124" t="s">
        <v>7280</v>
      </c>
      <c r="Q3768" s="124"/>
      <c r="R3768" s="155" t="s">
        <v>7235</v>
      </c>
      <c r="S3768" s="155"/>
      <c r="T3768" s="159" t="s">
        <v>75</v>
      </c>
      <c r="U3768" s="155"/>
      <c r="V3768" s="160"/>
    </row>
    <row r="3769" spans="1:22" s="175" customFormat="1" ht="66" hidden="1" customHeight="1" x14ac:dyDescent="0.25">
      <c r="A3769" s="113" t="s">
        <v>662</v>
      </c>
      <c r="B3769" s="90" t="s">
        <v>663</v>
      </c>
      <c r="C3769" s="155" t="s">
        <v>8314</v>
      </c>
      <c r="D3769" s="155" t="s">
        <v>8398</v>
      </c>
      <c r="E3769" s="157" t="s">
        <v>8363</v>
      </c>
      <c r="F3769" s="155" t="s">
        <v>51</v>
      </c>
      <c r="G3769" s="158" t="s">
        <v>703</v>
      </c>
      <c r="H3769" s="155" t="s">
        <v>8391</v>
      </c>
      <c r="I3769" s="158">
        <v>1</v>
      </c>
      <c r="J3769" s="155" t="s">
        <v>72</v>
      </c>
      <c r="K3769" s="158" t="s">
        <v>55</v>
      </c>
      <c r="L3769" s="190">
        <v>44866</v>
      </c>
      <c r="M3769" s="190">
        <f t="shared" si="57"/>
        <v>44895</v>
      </c>
      <c r="N3769" s="127">
        <v>44875</v>
      </c>
      <c r="O3769" s="127">
        <v>44876</v>
      </c>
      <c r="P3769" s="124" t="s">
        <v>7280</v>
      </c>
      <c r="Q3769" s="124"/>
      <c r="R3769" s="155" t="s">
        <v>7235</v>
      </c>
      <c r="S3769" s="155"/>
      <c r="T3769" s="159" t="s">
        <v>75</v>
      </c>
      <c r="U3769" s="155"/>
      <c r="V3769" s="160"/>
    </row>
    <row r="3770" spans="1:22" s="175" customFormat="1" ht="66" hidden="1" customHeight="1" x14ac:dyDescent="0.25">
      <c r="A3770" s="113" t="s">
        <v>662</v>
      </c>
      <c r="B3770" s="90" t="s">
        <v>663</v>
      </c>
      <c r="C3770" s="155" t="s">
        <v>8314</v>
      </c>
      <c r="D3770" s="155" t="s">
        <v>8399</v>
      </c>
      <c r="E3770" s="157" t="s">
        <v>8363</v>
      </c>
      <c r="F3770" s="155" t="s">
        <v>51</v>
      </c>
      <c r="G3770" s="158" t="s">
        <v>703</v>
      </c>
      <c r="H3770" s="155" t="s">
        <v>2206</v>
      </c>
      <c r="I3770" s="158">
        <v>1</v>
      </c>
      <c r="J3770" s="155" t="s">
        <v>72</v>
      </c>
      <c r="K3770" s="158" t="s">
        <v>55</v>
      </c>
      <c r="L3770" s="190">
        <v>44896</v>
      </c>
      <c r="M3770" s="190">
        <f t="shared" si="57"/>
        <v>44926</v>
      </c>
      <c r="N3770" s="127">
        <v>44900</v>
      </c>
      <c r="O3770" s="127">
        <v>44902</v>
      </c>
      <c r="P3770" s="124" t="s">
        <v>8400</v>
      </c>
      <c r="Q3770" s="124"/>
      <c r="R3770" s="155" t="s">
        <v>174</v>
      </c>
      <c r="S3770" s="155"/>
      <c r="T3770" s="159" t="s">
        <v>75</v>
      </c>
      <c r="U3770" s="155"/>
      <c r="V3770" s="160"/>
    </row>
    <row r="3771" spans="1:22" s="175" customFormat="1" ht="66" hidden="1" customHeight="1" x14ac:dyDescent="0.25">
      <c r="A3771" s="113" t="s">
        <v>662</v>
      </c>
      <c r="B3771" s="90" t="s">
        <v>663</v>
      </c>
      <c r="C3771" s="155" t="s">
        <v>8314</v>
      </c>
      <c r="D3771" s="155" t="s">
        <v>8399</v>
      </c>
      <c r="E3771" s="157" t="s">
        <v>8363</v>
      </c>
      <c r="F3771" s="155" t="s">
        <v>51</v>
      </c>
      <c r="G3771" s="158" t="s">
        <v>703</v>
      </c>
      <c r="H3771" s="155" t="s">
        <v>2208</v>
      </c>
      <c r="I3771" s="158">
        <v>1</v>
      </c>
      <c r="J3771" s="155" t="s">
        <v>72</v>
      </c>
      <c r="K3771" s="158" t="s">
        <v>55</v>
      </c>
      <c r="L3771" s="190">
        <v>44896</v>
      </c>
      <c r="M3771" s="190">
        <f t="shared" si="57"/>
        <v>44926</v>
      </c>
      <c r="N3771" s="127">
        <v>44900</v>
      </c>
      <c r="O3771" s="127">
        <v>44902</v>
      </c>
      <c r="P3771" s="124" t="s">
        <v>8400</v>
      </c>
      <c r="Q3771" s="124"/>
      <c r="R3771" s="155" t="s">
        <v>174</v>
      </c>
      <c r="S3771" s="155"/>
      <c r="T3771" s="159" t="s">
        <v>75</v>
      </c>
      <c r="U3771" s="155"/>
      <c r="V3771" s="160"/>
    </row>
    <row r="3772" spans="1:22" s="175" customFormat="1" ht="66" hidden="1" customHeight="1" x14ac:dyDescent="0.25">
      <c r="A3772" s="113" t="s">
        <v>662</v>
      </c>
      <c r="B3772" s="90" t="s">
        <v>663</v>
      </c>
      <c r="C3772" s="155" t="s">
        <v>8314</v>
      </c>
      <c r="D3772" s="155" t="s">
        <v>8399</v>
      </c>
      <c r="E3772" s="157" t="s">
        <v>8363</v>
      </c>
      <c r="F3772" s="155" t="s">
        <v>51</v>
      </c>
      <c r="G3772" s="158" t="s">
        <v>703</v>
      </c>
      <c r="H3772" s="155" t="s">
        <v>8391</v>
      </c>
      <c r="I3772" s="158">
        <v>1</v>
      </c>
      <c r="J3772" s="155" t="s">
        <v>72</v>
      </c>
      <c r="K3772" s="158" t="s">
        <v>55</v>
      </c>
      <c r="L3772" s="190">
        <v>44896</v>
      </c>
      <c r="M3772" s="190">
        <f t="shared" si="57"/>
        <v>44926</v>
      </c>
      <c r="N3772" s="127">
        <v>44900</v>
      </c>
      <c r="O3772" s="127">
        <v>44902</v>
      </c>
      <c r="P3772" s="124" t="s">
        <v>8400</v>
      </c>
      <c r="Q3772" s="124"/>
      <c r="R3772" s="155" t="s">
        <v>174</v>
      </c>
      <c r="S3772" s="155"/>
      <c r="T3772" s="159" t="s">
        <v>75</v>
      </c>
      <c r="U3772" s="155"/>
      <c r="V3772" s="160"/>
    </row>
    <row r="3773" spans="1:22" s="175" customFormat="1" ht="66" customHeight="1" x14ac:dyDescent="0.25">
      <c r="A3773" s="113" t="s">
        <v>662</v>
      </c>
      <c r="B3773" s="90" t="s">
        <v>663</v>
      </c>
      <c r="C3773" s="155" t="s">
        <v>8314</v>
      </c>
      <c r="D3773" s="155" t="s">
        <v>8401</v>
      </c>
      <c r="E3773" s="157" t="s">
        <v>8363</v>
      </c>
      <c r="F3773" s="155" t="s">
        <v>51</v>
      </c>
      <c r="G3773" s="158" t="s">
        <v>703</v>
      </c>
      <c r="H3773" s="155" t="s">
        <v>2206</v>
      </c>
      <c r="I3773" s="158">
        <v>1</v>
      </c>
      <c r="J3773" s="155" t="s">
        <v>72</v>
      </c>
      <c r="K3773" s="158" t="s">
        <v>55</v>
      </c>
      <c r="L3773" s="190">
        <v>44927</v>
      </c>
      <c r="M3773" s="190">
        <f t="shared" si="57"/>
        <v>44957</v>
      </c>
      <c r="N3773" s="127">
        <v>44930</v>
      </c>
      <c r="O3773" s="127">
        <v>44931</v>
      </c>
      <c r="P3773" s="124" t="s">
        <v>7280</v>
      </c>
      <c r="Q3773" s="124"/>
      <c r="R3773" s="155" t="s">
        <v>5925</v>
      </c>
      <c r="S3773" s="155"/>
      <c r="T3773" s="159" t="s">
        <v>75</v>
      </c>
      <c r="U3773" s="155"/>
      <c r="V3773" s="160"/>
    </row>
    <row r="3774" spans="1:22" s="175" customFormat="1" ht="66" hidden="1" customHeight="1" x14ac:dyDescent="0.25">
      <c r="A3774" s="113" t="s">
        <v>662</v>
      </c>
      <c r="B3774" s="90" t="s">
        <v>663</v>
      </c>
      <c r="C3774" s="155" t="s">
        <v>8314</v>
      </c>
      <c r="D3774" s="155" t="s">
        <v>8402</v>
      </c>
      <c r="E3774" s="157" t="s">
        <v>8363</v>
      </c>
      <c r="F3774" s="155" t="s">
        <v>51</v>
      </c>
      <c r="G3774" s="158" t="s">
        <v>703</v>
      </c>
      <c r="H3774" s="155" t="s">
        <v>2206</v>
      </c>
      <c r="I3774" s="158">
        <v>1</v>
      </c>
      <c r="J3774" s="155" t="s">
        <v>72</v>
      </c>
      <c r="K3774" s="158" t="s">
        <v>55</v>
      </c>
      <c r="L3774" s="190">
        <v>44958</v>
      </c>
      <c r="M3774" s="190">
        <f t="shared" si="57"/>
        <v>44985</v>
      </c>
      <c r="N3774" s="127"/>
      <c r="O3774" s="127"/>
      <c r="P3774" s="124"/>
      <c r="Q3774" s="124"/>
      <c r="R3774" s="155"/>
      <c r="S3774" s="155"/>
      <c r="T3774" s="159"/>
      <c r="U3774" s="155"/>
      <c r="V3774" s="160"/>
    </row>
    <row r="3775" spans="1:22" s="175" customFormat="1" ht="66" hidden="1" customHeight="1" x14ac:dyDescent="0.25">
      <c r="A3775" s="113" t="s">
        <v>662</v>
      </c>
      <c r="B3775" s="90" t="s">
        <v>663</v>
      </c>
      <c r="C3775" s="155" t="s">
        <v>8314</v>
      </c>
      <c r="D3775" s="155" t="s">
        <v>8402</v>
      </c>
      <c r="E3775" s="157" t="s">
        <v>8363</v>
      </c>
      <c r="F3775" s="155" t="s">
        <v>51</v>
      </c>
      <c r="G3775" s="158" t="s">
        <v>703</v>
      </c>
      <c r="H3775" s="155" t="s">
        <v>2208</v>
      </c>
      <c r="I3775" s="158">
        <v>1</v>
      </c>
      <c r="J3775" s="155" t="s">
        <v>72</v>
      </c>
      <c r="K3775" s="158" t="s">
        <v>55</v>
      </c>
      <c r="L3775" s="190">
        <v>44958</v>
      </c>
      <c r="M3775" s="190">
        <f t="shared" si="57"/>
        <v>44985</v>
      </c>
      <c r="N3775" s="127"/>
      <c r="O3775" s="127"/>
      <c r="P3775" s="124"/>
      <c r="Q3775" s="124"/>
      <c r="R3775" s="155"/>
      <c r="S3775" s="155"/>
      <c r="T3775" s="159"/>
      <c r="U3775" s="155"/>
      <c r="V3775" s="160"/>
    </row>
    <row r="3776" spans="1:22" s="175" customFormat="1" ht="66" hidden="1" customHeight="1" x14ac:dyDescent="0.25">
      <c r="A3776" s="113" t="s">
        <v>662</v>
      </c>
      <c r="B3776" s="90" t="s">
        <v>663</v>
      </c>
      <c r="C3776" s="155" t="s">
        <v>8314</v>
      </c>
      <c r="D3776" s="155" t="s">
        <v>8402</v>
      </c>
      <c r="E3776" s="157" t="s">
        <v>8363</v>
      </c>
      <c r="F3776" s="155" t="s">
        <v>51</v>
      </c>
      <c r="G3776" s="158" t="s">
        <v>703</v>
      </c>
      <c r="H3776" s="155" t="s">
        <v>8391</v>
      </c>
      <c r="I3776" s="158">
        <v>1</v>
      </c>
      <c r="J3776" s="155" t="s">
        <v>72</v>
      </c>
      <c r="K3776" s="158" t="s">
        <v>55</v>
      </c>
      <c r="L3776" s="190">
        <v>44958</v>
      </c>
      <c r="M3776" s="190">
        <f t="shared" si="57"/>
        <v>44985</v>
      </c>
      <c r="N3776" s="127"/>
      <c r="O3776" s="127"/>
      <c r="P3776" s="124"/>
      <c r="Q3776" s="124"/>
      <c r="R3776" s="155"/>
      <c r="S3776" s="155"/>
      <c r="T3776" s="159"/>
      <c r="U3776" s="155"/>
      <c r="V3776" s="160"/>
    </row>
    <row r="3777" spans="1:22" s="175" customFormat="1" ht="66" hidden="1" customHeight="1" x14ac:dyDescent="0.25">
      <c r="A3777" s="113" t="s">
        <v>662</v>
      </c>
      <c r="B3777" s="90" t="s">
        <v>663</v>
      </c>
      <c r="C3777" s="155" t="s">
        <v>8314</v>
      </c>
      <c r="D3777" s="155" t="s">
        <v>8403</v>
      </c>
      <c r="E3777" s="157" t="s">
        <v>8363</v>
      </c>
      <c r="F3777" s="155" t="s">
        <v>51</v>
      </c>
      <c r="G3777" s="158" t="s">
        <v>703</v>
      </c>
      <c r="H3777" s="155" t="s">
        <v>2206</v>
      </c>
      <c r="I3777" s="158">
        <v>1</v>
      </c>
      <c r="J3777" s="155" t="s">
        <v>72</v>
      </c>
      <c r="K3777" s="158" t="s">
        <v>55</v>
      </c>
      <c r="L3777" s="190">
        <v>44986</v>
      </c>
      <c r="M3777" s="190">
        <f t="shared" si="57"/>
        <v>45016</v>
      </c>
      <c r="N3777" s="127"/>
      <c r="O3777" s="127"/>
      <c r="P3777" s="124"/>
      <c r="Q3777" s="124"/>
      <c r="R3777" s="155"/>
      <c r="S3777" s="155"/>
      <c r="T3777" s="159"/>
      <c r="U3777" s="155"/>
      <c r="V3777" s="160"/>
    </row>
    <row r="3778" spans="1:22" s="175" customFormat="1" ht="66" hidden="1" customHeight="1" x14ac:dyDescent="0.25">
      <c r="A3778" s="113" t="s">
        <v>662</v>
      </c>
      <c r="B3778" s="90" t="s">
        <v>663</v>
      </c>
      <c r="C3778" s="155" t="s">
        <v>8314</v>
      </c>
      <c r="D3778" s="155" t="s">
        <v>8403</v>
      </c>
      <c r="E3778" s="157" t="s">
        <v>8363</v>
      </c>
      <c r="F3778" s="155" t="s">
        <v>51</v>
      </c>
      <c r="G3778" s="158" t="s">
        <v>703</v>
      </c>
      <c r="H3778" s="155" t="s">
        <v>2208</v>
      </c>
      <c r="I3778" s="158">
        <v>1</v>
      </c>
      <c r="J3778" s="155" t="s">
        <v>72</v>
      </c>
      <c r="K3778" s="158" t="s">
        <v>55</v>
      </c>
      <c r="L3778" s="190">
        <v>44986</v>
      </c>
      <c r="M3778" s="190">
        <f t="shared" si="57"/>
        <v>45016</v>
      </c>
      <c r="N3778" s="127"/>
      <c r="O3778" s="127"/>
      <c r="P3778" s="124"/>
      <c r="Q3778" s="124"/>
      <c r="R3778" s="155"/>
      <c r="S3778" s="155"/>
      <c r="T3778" s="159"/>
      <c r="U3778" s="155"/>
      <c r="V3778" s="160"/>
    </row>
    <row r="3779" spans="1:22" s="175" customFormat="1" ht="66" hidden="1" customHeight="1" x14ac:dyDescent="0.25">
      <c r="A3779" s="113" t="s">
        <v>662</v>
      </c>
      <c r="B3779" s="90" t="s">
        <v>663</v>
      </c>
      <c r="C3779" s="155" t="s">
        <v>8314</v>
      </c>
      <c r="D3779" s="155" t="s">
        <v>8403</v>
      </c>
      <c r="E3779" s="157" t="s">
        <v>8363</v>
      </c>
      <c r="F3779" s="155" t="s">
        <v>51</v>
      </c>
      <c r="G3779" s="158" t="s">
        <v>703</v>
      </c>
      <c r="H3779" s="155" t="s">
        <v>8391</v>
      </c>
      <c r="I3779" s="158">
        <v>1</v>
      </c>
      <c r="J3779" s="155" t="s">
        <v>72</v>
      </c>
      <c r="K3779" s="158" t="s">
        <v>55</v>
      </c>
      <c r="L3779" s="190">
        <v>44986</v>
      </c>
      <c r="M3779" s="190">
        <f t="shared" si="57"/>
        <v>45016</v>
      </c>
      <c r="N3779" s="127"/>
      <c r="O3779" s="127"/>
      <c r="P3779" s="124"/>
      <c r="Q3779" s="124"/>
      <c r="R3779" s="155"/>
      <c r="S3779" s="155"/>
      <c r="T3779" s="159"/>
      <c r="U3779" s="155"/>
      <c r="V3779" s="160"/>
    </row>
    <row r="3780" spans="1:22" s="175" customFormat="1" ht="66" hidden="1" customHeight="1" x14ac:dyDescent="0.25">
      <c r="A3780" s="113" t="s">
        <v>662</v>
      </c>
      <c r="B3780" s="90" t="s">
        <v>663</v>
      </c>
      <c r="C3780" s="155" t="s">
        <v>8314</v>
      </c>
      <c r="D3780" s="155" t="s">
        <v>8404</v>
      </c>
      <c r="E3780" s="157" t="s">
        <v>8363</v>
      </c>
      <c r="F3780" s="155" t="s">
        <v>51</v>
      </c>
      <c r="G3780" s="158" t="s">
        <v>703</v>
      </c>
      <c r="H3780" s="155" t="s">
        <v>2206</v>
      </c>
      <c r="I3780" s="158">
        <v>1</v>
      </c>
      <c r="J3780" s="155" t="s">
        <v>72</v>
      </c>
      <c r="K3780" s="158" t="s">
        <v>55</v>
      </c>
      <c r="L3780" s="190">
        <v>45017</v>
      </c>
      <c r="M3780" s="190">
        <f t="shared" si="57"/>
        <v>45046</v>
      </c>
      <c r="N3780" s="127"/>
      <c r="O3780" s="127"/>
      <c r="P3780" s="124"/>
      <c r="Q3780" s="124"/>
      <c r="R3780" s="155"/>
      <c r="S3780" s="155"/>
      <c r="T3780" s="159"/>
      <c r="U3780" s="155"/>
      <c r="V3780" s="160"/>
    </row>
    <row r="3781" spans="1:22" s="175" customFormat="1" ht="66" hidden="1" customHeight="1" x14ac:dyDescent="0.25">
      <c r="A3781" s="113" t="s">
        <v>662</v>
      </c>
      <c r="B3781" s="90" t="s">
        <v>663</v>
      </c>
      <c r="C3781" s="155" t="s">
        <v>8314</v>
      </c>
      <c r="D3781" s="155" t="s">
        <v>8404</v>
      </c>
      <c r="E3781" s="157" t="s">
        <v>8363</v>
      </c>
      <c r="F3781" s="155" t="s">
        <v>51</v>
      </c>
      <c r="G3781" s="158" t="s">
        <v>703</v>
      </c>
      <c r="H3781" s="155" t="s">
        <v>2208</v>
      </c>
      <c r="I3781" s="158">
        <v>1</v>
      </c>
      <c r="J3781" s="155" t="s">
        <v>72</v>
      </c>
      <c r="K3781" s="158" t="s">
        <v>55</v>
      </c>
      <c r="L3781" s="190">
        <v>45017</v>
      </c>
      <c r="M3781" s="190">
        <f t="shared" si="57"/>
        <v>45046</v>
      </c>
      <c r="N3781" s="127"/>
      <c r="O3781" s="127"/>
      <c r="P3781" s="124"/>
      <c r="Q3781" s="124"/>
      <c r="R3781" s="155"/>
      <c r="S3781" s="155"/>
      <c r="T3781" s="159"/>
      <c r="U3781" s="155"/>
      <c r="V3781" s="160"/>
    </row>
    <row r="3782" spans="1:22" s="175" customFormat="1" ht="66" hidden="1" customHeight="1" x14ac:dyDescent="0.25">
      <c r="A3782" s="113" t="s">
        <v>662</v>
      </c>
      <c r="B3782" s="90" t="s">
        <v>663</v>
      </c>
      <c r="C3782" s="155" t="s">
        <v>8314</v>
      </c>
      <c r="D3782" s="155" t="s">
        <v>8404</v>
      </c>
      <c r="E3782" s="157" t="s">
        <v>8363</v>
      </c>
      <c r="F3782" s="155" t="s">
        <v>51</v>
      </c>
      <c r="G3782" s="158" t="s">
        <v>703</v>
      </c>
      <c r="H3782" s="155" t="s">
        <v>8391</v>
      </c>
      <c r="I3782" s="158">
        <v>1</v>
      </c>
      <c r="J3782" s="155" t="s">
        <v>72</v>
      </c>
      <c r="K3782" s="158" t="s">
        <v>55</v>
      </c>
      <c r="L3782" s="190">
        <v>45017</v>
      </c>
      <c r="M3782" s="190">
        <f t="shared" si="57"/>
        <v>45046</v>
      </c>
      <c r="N3782" s="127"/>
      <c r="O3782" s="127"/>
      <c r="P3782" s="124"/>
      <c r="Q3782" s="124"/>
      <c r="R3782" s="155"/>
      <c r="S3782" s="155"/>
      <c r="T3782" s="159"/>
      <c r="U3782" s="155"/>
      <c r="V3782" s="160"/>
    </row>
    <row r="3783" spans="1:22" s="175" customFormat="1" ht="66" hidden="1" customHeight="1" x14ac:dyDescent="0.25">
      <c r="A3783" s="113" t="s">
        <v>662</v>
      </c>
      <c r="B3783" s="90" t="s">
        <v>663</v>
      </c>
      <c r="C3783" s="155" t="s">
        <v>8314</v>
      </c>
      <c r="D3783" s="155" t="s">
        <v>8405</v>
      </c>
      <c r="E3783" s="157" t="s">
        <v>8363</v>
      </c>
      <c r="F3783" s="155" t="s">
        <v>51</v>
      </c>
      <c r="G3783" s="158" t="s">
        <v>703</v>
      </c>
      <c r="H3783" s="155" t="s">
        <v>2206</v>
      </c>
      <c r="I3783" s="158">
        <v>1</v>
      </c>
      <c r="J3783" s="155" t="s">
        <v>72</v>
      </c>
      <c r="K3783" s="158" t="s">
        <v>55</v>
      </c>
      <c r="L3783" s="190">
        <v>45047</v>
      </c>
      <c r="M3783" s="190">
        <f t="shared" si="57"/>
        <v>45077</v>
      </c>
      <c r="N3783" s="127"/>
      <c r="O3783" s="127"/>
      <c r="P3783" s="124"/>
      <c r="Q3783" s="124"/>
      <c r="R3783" s="155"/>
      <c r="S3783" s="155"/>
      <c r="T3783" s="159"/>
      <c r="U3783" s="155"/>
      <c r="V3783" s="160"/>
    </row>
    <row r="3784" spans="1:22" s="175" customFormat="1" ht="66" hidden="1" customHeight="1" x14ac:dyDescent="0.25">
      <c r="A3784" s="113" t="s">
        <v>662</v>
      </c>
      <c r="B3784" s="90" t="s">
        <v>663</v>
      </c>
      <c r="C3784" s="155" t="s">
        <v>8314</v>
      </c>
      <c r="D3784" s="155" t="s">
        <v>8405</v>
      </c>
      <c r="E3784" s="157" t="s">
        <v>8363</v>
      </c>
      <c r="F3784" s="155" t="s">
        <v>51</v>
      </c>
      <c r="G3784" s="158" t="s">
        <v>703</v>
      </c>
      <c r="H3784" s="155" t="s">
        <v>2208</v>
      </c>
      <c r="I3784" s="158">
        <v>1</v>
      </c>
      <c r="J3784" s="155" t="s">
        <v>72</v>
      </c>
      <c r="K3784" s="158" t="s">
        <v>55</v>
      </c>
      <c r="L3784" s="190">
        <v>45047</v>
      </c>
      <c r="M3784" s="190">
        <f t="shared" si="57"/>
        <v>45077</v>
      </c>
      <c r="N3784" s="127"/>
      <c r="O3784" s="127"/>
      <c r="P3784" s="124"/>
      <c r="Q3784" s="124"/>
      <c r="R3784" s="155"/>
      <c r="S3784" s="155"/>
      <c r="T3784" s="159"/>
      <c r="U3784" s="155"/>
      <c r="V3784" s="160"/>
    </row>
    <row r="3785" spans="1:22" s="175" customFormat="1" ht="66" hidden="1" customHeight="1" x14ac:dyDescent="0.25">
      <c r="A3785" s="113" t="s">
        <v>662</v>
      </c>
      <c r="B3785" s="90" t="s">
        <v>663</v>
      </c>
      <c r="C3785" s="155" t="s">
        <v>8314</v>
      </c>
      <c r="D3785" s="155" t="s">
        <v>8405</v>
      </c>
      <c r="E3785" s="157" t="s">
        <v>8363</v>
      </c>
      <c r="F3785" s="155" t="s">
        <v>51</v>
      </c>
      <c r="G3785" s="158" t="s">
        <v>703</v>
      </c>
      <c r="H3785" s="155" t="s">
        <v>8391</v>
      </c>
      <c r="I3785" s="158">
        <v>1</v>
      </c>
      <c r="J3785" s="155" t="s">
        <v>72</v>
      </c>
      <c r="K3785" s="158" t="s">
        <v>55</v>
      </c>
      <c r="L3785" s="190">
        <v>45047</v>
      </c>
      <c r="M3785" s="190">
        <f t="shared" si="57"/>
        <v>45077</v>
      </c>
      <c r="N3785" s="127"/>
      <c r="O3785" s="127"/>
      <c r="P3785" s="124"/>
      <c r="Q3785" s="124"/>
      <c r="R3785" s="155"/>
      <c r="S3785" s="155"/>
      <c r="T3785" s="159"/>
      <c r="U3785" s="155"/>
      <c r="V3785" s="160"/>
    </row>
    <row r="3786" spans="1:22" s="175" customFormat="1" ht="66" hidden="1" customHeight="1" x14ac:dyDescent="0.25">
      <c r="A3786" s="113" t="s">
        <v>662</v>
      </c>
      <c r="B3786" s="90" t="s">
        <v>663</v>
      </c>
      <c r="C3786" s="155" t="s">
        <v>8314</v>
      </c>
      <c r="D3786" s="155" t="s">
        <v>8406</v>
      </c>
      <c r="E3786" s="157" t="s">
        <v>8363</v>
      </c>
      <c r="F3786" s="155" t="s">
        <v>51</v>
      </c>
      <c r="G3786" s="158" t="s">
        <v>703</v>
      </c>
      <c r="H3786" s="155" t="s">
        <v>2206</v>
      </c>
      <c r="I3786" s="158">
        <v>1</v>
      </c>
      <c r="J3786" s="155" t="s">
        <v>72</v>
      </c>
      <c r="K3786" s="158" t="s">
        <v>55</v>
      </c>
      <c r="L3786" s="190">
        <v>45078</v>
      </c>
      <c r="M3786" s="190">
        <f t="shared" si="57"/>
        <v>45107</v>
      </c>
      <c r="N3786" s="127"/>
      <c r="O3786" s="127"/>
      <c r="P3786" s="124"/>
      <c r="Q3786" s="124"/>
      <c r="R3786" s="155"/>
      <c r="S3786" s="155"/>
      <c r="T3786" s="159"/>
      <c r="U3786" s="155"/>
      <c r="V3786" s="160"/>
    </row>
    <row r="3787" spans="1:22" s="175" customFormat="1" ht="66" hidden="1" customHeight="1" x14ac:dyDescent="0.25">
      <c r="A3787" s="113" t="s">
        <v>662</v>
      </c>
      <c r="B3787" s="90" t="s">
        <v>663</v>
      </c>
      <c r="C3787" s="155" t="s">
        <v>8314</v>
      </c>
      <c r="D3787" s="155" t="s">
        <v>8406</v>
      </c>
      <c r="E3787" s="157" t="s">
        <v>8363</v>
      </c>
      <c r="F3787" s="155" t="s">
        <v>51</v>
      </c>
      <c r="G3787" s="158" t="s">
        <v>703</v>
      </c>
      <c r="H3787" s="155" t="s">
        <v>2208</v>
      </c>
      <c r="I3787" s="158">
        <v>1</v>
      </c>
      <c r="J3787" s="155" t="s">
        <v>72</v>
      </c>
      <c r="K3787" s="158" t="s">
        <v>55</v>
      </c>
      <c r="L3787" s="190">
        <v>45078</v>
      </c>
      <c r="M3787" s="190">
        <f t="shared" si="57"/>
        <v>45107</v>
      </c>
      <c r="N3787" s="127"/>
      <c r="O3787" s="127"/>
      <c r="P3787" s="124"/>
      <c r="Q3787" s="124"/>
      <c r="R3787" s="155"/>
      <c r="S3787" s="155"/>
      <c r="T3787" s="159"/>
      <c r="U3787" s="155"/>
      <c r="V3787" s="160"/>
    </row>
    <row r="3788" spans="1:22" s="175" customFormat="1" ht="66" hidden="1" customHeight="1" x14ac:dyDescent="0.25">
      <c r="A3788" s="113" t="s">
        <v>662</v>
      </c>
      <c r="B3788" s="90" t="s">
        <v>663</v>
      </c>
      <c r="C3788" s="155" t="s">
        <v>8314</v>
      </c>
      <c r="D3788" s="155" t="s">
        <v>8406</v>
      </c>
      <c r="E3788" s="157" t="s">
        <v>8363</v>
      </c>
      <c r="F3788" s="155" t="s">
        <v>51</v>
      </c>
      <c r="G3788" s="158" t="s">
        <v>703</v>
      </c>
      <c r="H3788" s="155" t="s">
        <v>8391</v>
      </c>
      <c r="I3788" s="158">
        <v>1</v>
      </c>
      <c r="J3788" s="155" t="s">
        <v>72</v>
      </c>
      <c r="K3788" s="158" t="s">
        <v>55</v>
      </c>
      <c r="L3788" s="190">
        <v>45078</v>
      </c>
      <c r="M3788" s="190">
        <f t="shared" si="57"/>
        <v>45107</v>
      </c>
      <c r="N3788" s="127"/>
      <c r="O3788" s="127"/>
      <c r="P3788" s="124"/>
      <c r="Q3788" s="124"/>
      <c r="R3788" s="155"/>
      <c r="S3788" s="155"/>
      <c r="T3788" s="159"/>
      <c r="U3788" s="155"/>
      <c r="V3788" s="160"/>
    </row>
    <row r="3789" spans="1:22" s="175" customFormat="1" ht="66" hidden="1" customHeight="1" x14ac:dyDescent="0.25">
      <c r="A3789" s="113" t="s">
        <v>662</v>
      </c>
      <c r="B3789" s="155" t="s">
        <v>928</v>
      </c>
      <c r="C3789" s="155" t="s">
        <v>8314</v>
      </c>
      <c r="D3789" s="155" t="s">
        <v>8407</v>
      </c>
      <c r="E3789" s="157" t="s">
        <v>8363</v>
      </c>
      <c r="F3789" s="155" t="s">
        <v>5550</v>
      </c>
      <c r="G3789" s="158" t="s">
        <v>914</v>
      </c>
      <c r="H3789" s="155"/>
      <c r="I3789" s="158">
        <v>1</v>
      </c>
      <c r="J3789" s="155" t="s">
        <v>72</v>
      </c>
      <c r="K3789" s="158" t="s">
        <v>55</v>
      </c>
      <c r="L3789" s="190">
        <v>44774</v>
      </c>
      <c r="M3789" s="190">
        <f t="shared" si="57"/>
        <v>44804</v>
      </c>
      <c r="N3789" s="127">
        <v>44790</v>
      </c>
      <c r="O3789" s="127">
        <v>44791</v>
      </c>
      <c r="P3789" s="124" t="s">
        <v>8408</v>
      </c>
      <c r="Q3789" s="124" t="s">
        <v>8409</v>
      </c>
      <c r="R3789" s="155" t="s">
        <v>381</v>
      </c>
      <c r="S3789" s="155"/>
      <c r="T3789" s="159" t="s">
        <v>110</v>
      </c>
      <c r="U3789" s="155"/>
      <c r="V3789" s="160"/>
    </row>
    <row r="3790" spans="1:22" s="175" customFormat="1" ht="66" hidden="1" customHeight="1" x14ac:dyDescent="0.25">
      <c r="A3790" s="113" t="s">
        <v>662</v>
      </c>
      <c r="B3790" s="155" t="s">
        <v>933</v>
      </c>
      <c r="C3790" s="155" t="s">
        <v>8314</v>
      </c>
      <c r="D3790" s="155" t="s">
        <v>8407</v>
      </c>
      <c r="E3790" s="157" t="s">
        <v>8363</v>
      </c>
      <c r="F3790" s="155" t="s">
        <v>5550</v>
      </c>
      <c r="G3790" s="158" t="s">
        <v>914</v>
      </c>
      <c r="H3790" s="155"/>
      <c r="I3790" s="158">
        <v>1</v>
      </c>
      <c r="J3790" s="155" t="s">
        <v>72</v>
      </c>
      <c r="K3790" s="158" t="s">
        <v>55</v>
      </c>
      <c r="L3790" s="190">
        <v>44774</v>
      </c>
      <c r="M3790" s="190">
        <f t="shared" si="57"/>
        <v>44804</v>
      </c>
      <c r="N3790" s="127">
        <v>44784</v>
      </c>
      <c r="O3790" s="127">
        <v>44791</v>
      </c>
      <c r="P3790" s="124" t="s">
        <v>982</v>
      </c>
      <c r="Q3790" s="124"/>
      <c r="R3790" s="155" t="s">
        <v>8410</v>
      </c>
      <c r="S3790" s="155"/>
      <c r="T3790" s="159" t="s">
        <v>75</v>
      </c>
      <c r="U3790" s="155"/>
      <c r="V3790" s="160"/>
    </row>
    <row r="3791" spans="1:22" s="175" customFormat="1" ht="66" hidden="1" customHeight="1" x14ac:dyDescent="0.25">
      <c r="A3791" s="113" t="s">
        <v>662</v>
      </c>
      <c r="B3791" s="155" t="s">
        <v>936</v>
      </c>
      <c r="C3791" s="155" t="s">
        <v>8314</v>
      </c>
      <c r="D3791" s="155" t="s">
        <v>8407</v>
      </c>
      <c r="E3791" s="157" t="s">
        <v>8363</v>
      </c>
      <c r="F3791" s="155" t="s">
        <v>5550</v>
      </c>
      <c r="G3791" s="158" t="s">
        <v>914</v>
      </c>
      <c r="H3791" s="155"/>
      <c r="I3791" s="158">
        <v>1</v>
      </c>
      <c r="J3791" s="155" t="s">
        <v>72</v>
      </c>
      <c r="K3791" s="158" t="s">
        <v>55</v>
      </c>
      <c r="L3791" s="190">
        <v>44774</v>
      </c>
      <c r="M3791" s="190">
        <f t="shared" si="57"/>
        <v>44804</v>
      </c>
      <c r="N3791" s="127">
        <v>44771</v>
      </c>
      <c r="O3791" s="127">
        <v>44791</v>
      </c>
      <c r="P3791" s="124" t="s">
        <v>8411</v>
      </c>
      <c r="Q3791" s="124"/>
      <c r="R3791" s="155" t="s">
        <v>8412</v>
      </c>
      <c r="S3791" s="155"/>
      <c r="T3791" s="159" t="s">
        <v>75</v>
      </c>
      <c r="U3791" s="155"/>
      <c r="V3791" s="160"/>
    </row>
    <row r="3792" spans="1:22" s="175" customFormat="1" ht="66" hidden="1" customHeight="1" x14ac:dyDescent="0.25">
      <c r="A3792" s="113" t="s">
        <v>662</v>
      </c>
      <c r="B3792" s="155" t="s">
        <v>939</v>
      </c>
      <c r="C3792" s="155" t="s">
        <v>8314</v>
      </c>
      <c r="D3792" s="155" t="s">
        <v>8407</v>
      </c>
      <c r="E3792" s="157" t="s">
        <v>8363</v>
      </c>
      <c r="F3792" s="155" t="s">
        <v>5550</v>
      </c>
      <c r="G3792" s="158" t="s">
        <v>914</v>
      </c>
      <c r="H3792" s="155"/>
      <c r="I3792" s="158">
        <v>1</v>
      </c>
      <c r="J3792" s="155" t="s">
        <v>72</v>
      </c>
      <c r="K3792" s="158" t="s">
        <v>55</v>
      </c>
      <c r="L3792" s="190">
        <v>44774</v>
      </c>
      <c r="M3792" s="190">
        <f t="shared" si="57"/>
        <v>44804</v>
      </c>
      <c r="N3792" s="127">
        <v>44781</v>
      </c>
      <c r="O3792" s="127">
        <v>44791</v>
      </c>
      <c r="P3792" s="124" t="s">
        <v>8413</v>
      </c>
      <c r="Q3792" s="124"/>
      <c r="R3792" s="155" t="s">
        <v>8410</v>
      </c>
      <c r="S3792" s="155"/>
      <c r="T3792" s="159" t="s">
        <v>75</v>
      </c>
      <c r="U3792" s="155"/>
      <c r="V3792" s="160"/>
    </row>
    <row r="3793" spans="1:22" s="175" customFormat="1" ht="66" hidden="1" customHeight="1" x14ac:dyDescent="0.25">
      <c r="A3793" s="113" t="s">
        <v>662</v>
      </c>
      <c r="B3793" s="155" t="s">
        <v>941</v>
      </c>
      <c r="C3793" s="155" t="s">
        <v>8314</v>
      </c>
      <c r="D3793" s="155" t="s">
        <v>8407</v>
      </c>
      <c r="E3793" s="157" t="s">
        <v>8363</v>
      </c>
      <c r="F3793" s="155" t="s">
        <v>5550</v>
      </c>
      <c r="G3793" s="158" t="s">
        <v>914</v>
      </c>
      <c r="H3793" s="155"/>
      <c r="I3793" s="158">
        <v>1</v>
      </c>
      <c r="J3793" s="155" t="s">
        <v>72</v>
      </c>
      <c r="K3793" s="158" t="s">
        <v>55</v>
      </c>
      <c r="L3793" s="190">
        <v>44774</v>
      </c>
      <c r="M3793" s="190">
        <f t="shared" ref="M3793:M3853" si="58">EOMONTH(L3793,0)</f>
        <v>44804</v>
      </c>
      <c r="N3793" s="127">
        <v>44774</v>
      </c>
      <c r="O3793" s="127">
        <v>44791</v>
      </c>
      <c r="P3793" s="124" t="s">
        <v>8414</v>
      </c>
      <c r="Q3793" s="124"/>
      <c r="R3793" s="155" t="s">
        <v>8410</v>
      </c>
      <c r="S3793" s="155"/>
      <c r="T3793" s="159" t="s">
        <v>75</v>
      </c>
      <c r="U3793" s="155"/>
      <c r="V3793" s="160"/>
    </row>
    <row r="3794" spans="1:22" s="175" customFormat="1" ht="66" hidden="1" customHeight="1" x14ac:dyDescent="0.25">
      <c r="A3794" s="113" t="s">
        <v>662</v>
      </c>
      <c r="B3794" s="155" t="s">
        <v>944</v>
      </c>
      <c r="C3794" s="155" t="s">
        <v>8314</v>
      </c>
      <c r="D3794" s="155" t="s">
        <v>8407</v>
      </c>
      <c r="E3794" s="157" t="s">
        <v>8363</v>
      </c>
      <c r="F3794" s="155" t="s">
        <v>5550</v>
      </c>
      <c r="G3794" s="158" t="s">
        <v>914</v>
      </c>
      <c r="H3794" s="155"/>
      <c r="I3794" s="158">
        <v>1</v>
      </c>
      <c r="J3794" s="155" t="s">
        <v>72</v>
      </c>
      <c r="K3794" s="158" t="s">
        <v>55</v>
      </c>
      <c r="L3794" s="190">
        <v>44774</v>
      </c>
      <c r="M3794" s="190">
        <f t="shared" si="58"/>
        <v>44804</v>
      </c>
      <c r="N3794" s="127">
        <v>44764</v>
      </c>
      <c r="O3794" s="127">
        <v>44791</v>
      </c>
      <c r="P3794" s="124" t="s">
        <v>982</v>
      </c>
      <c r="Q3794" s="124"/>
      <c r="R3794" s="155" t="s">
        <v>5566</v>
      </c>
      <c r="S3794" s="155"/>
      <c r="T3794" s="159" t="s">
        <v>75</v>
      </c>
      <c r="U3794" s="155"/>
      <c r="V3794" s="160"/>
    </row>
    <row r="3795" spans="1:22" s="175" customFormat="1" ht="66" hidden="1" customHeight="1" x14ac:dyDescent="0.25">
      <c r="A3795" s="113" t="s">
        <v>662</v>
      </c>
      <c r="B3795" s="155" t="s">
        <v>965</v>
      </c>
      <c r="C3795" s="155" t="s">
        <v>8314</v>
      </c>
      <c r="D3795" s="155" t="s">
        <v>8407</v>
      </c>
      <c r="E3795" s="157" t="s">
        <v>8363</v>
      </c>
      <c r="F3795" s="155" t="s">
        <v>5550</v>
      </c>
      <c r="G3795" s="158" t="s">
        <v>914</v>
      </c>
      <c r="H3795" s="155"/>
      <c r="I3795" s="158">
        <v>1</v>
      </c>
      <c r="J3795" s="155" t="s">
        <v>72</v>
      </c>
      <c r="K3795" s="158" t="s">
        <v>55</v>
      </c>
      <c r="L3795" s="190">
        <v>44774</v>
      </c>
      <c r="M3795" s="190">
        <f t="shared" si="58"/>
        <v>44804</v>
      </c>
      <c r="N3795" s="127">
        <v>44768</v>
      </c>
      <c r="O3795" s="127">
        <v>44791</v>
      </c>
      <c r="P3795" s="124" t="s">
        <v>982</v>
      </c>
      <c r="Q3795" s="124"/>
      <c r="R3795" s="155" t="s">
        <v>8410</v>
      </c>
      <c r="S3795" s="155"/>
      <c r="T3795" s="159" t="s">
        <v>75</v>
      </c>
      <c r="U3795" s="155"/>
      <c r="V3795" s="160"/>
    </row>
    <row r="3796" spans="1:22" s="175" customFormat="1" ht="66" hidden="1" customHeight="1" x14ac:dyDescent="0.25">
      <c r="A3796" s="113" t="s">
        <v>662</v>
      </c>
      <c r="B3796" s="155" t="s">
        <v>946</v>
      </c>
      <c r="C3796" s="155" t="s">
        <v>8314</v>
      </c>
      <c r="D3796" s="155" t="s">
        <v>8407</v>
      </c>
      <c r="E3796" s="157" t="s">
        <v>8363</v>
      </c>
      <c r="F3796" s="155" t="s">
        <v>5550</v>
      </c>
      <c r="G3796" s="158" t="s">
        <v>914</v>
      </c>
      <c r="H3796" s="155"/>
      <c r="I3796" s="158">
        <v>1</v>
      </c>
      <c r="J3796" s="155" t="s">
        <v>72</v>
      </c>
      <c r="K3796" s="158" t="s">
        <v>55</v>
      </c>
      <c r="L3796" s="190">
        <v>44774</v>
      </c>
      <c r="M3796" s="190">
        <f t="shared" si="58"/>
        <v>44804</v>
      </c>
      <c r="N3796" s="127">
        <v>44777</v>
      </c>
      <c r="O3796" s="127">
        <v>44791</v>
      </c>
      <c r="P3796" s="124" t="s">
        <v>982</v>
      </c>
      <c r="Q3796" s="124"/>
      <c r="R3796" s="155" t="s">
        <v>8410</v>
      </c>
      <c r="S3796" s="155"/>
      <c r="T3796" s="159" t="s">
        <v>75</v>
      </c>
      <c r="U3796" s="155"/>
      <c r="V3796" s="160"/>
    </row>
    <row r="3797" spans="1:22" s="175" customFormat="1" ht="66" hidden="1" customHeight="1" x14ac:dyDescent="0.25">
      <c r="A3797" s="113" t="s">
        <v>662</v>
      </c>
      <c r="B3797" s="155" t="s">
        <v>971</v>
      </c>
      <c r="C3797" s="155" t="s">
        <v>8314</v>
      </c>
      <c r="D3797" s="155" t="s">
        <v>8407</v>
      </c>
      <c r="E3797" s="157" t="s">
        <v>8363</v>
      </c>
      <c r="F3797" s="155" t="s">
        <v>5550</v>
      </c>
      <c r="G3797" s="158" t="s">
        <v>914</v>
      </c>
      <c r="H3797" s="155"/>
      <c r="I3797" s="158">
        <v>1</v>
      </c>
      <c r="J3797" s="155" t="s">
        <v>72</v>
      </c>
      <c r="K3797" s="158" t="s">
        <v>55</v>
      </c>
      <c r="L3797" s="190">
        <v>44774</v>
      </c>
      <c r="M3797" s="190">
        <f t="shared" si="58"/>
        <v>44804</v>
      </c>
      <c r="N3797" s="127">
        <v>44776</v>
      </c>
      <c r="O3797" s="127">
        <v>44791</v>
      </c>
      <c r="P3797" s="124" t="s">
        <v>8415</v>
      </c>
      <c r="Q3797" s="124"/>
      <c r="R3797" s="155" t="s">
        <v>8410</v>
      </c>
      <c r="S3797" s="155"/>
      <c r="T3797" s="159" t="s">
        <v>75</v>
      </c>
      <c r="U3797" s="155"/>
      <c r="V3797" s="160"/>
    </row>
    <row r="3798" spans="1:22" s="175" customFormat="1" ht="66" hidden="1" customHeight="1" x14ac:dyDescent="0.25">
      <c r="A3798" s="113" t="s">
        <v>662</v>
      </c>
      <c r="B3798" s="155" t="s">
        <v>948</v>
      </c>
      <c r="C3798" s="155" t="s">
        <v>8314</v>
      </c>
      <c r="D3798" s="155" t="s">
        <v>8407</v>
      </c>
      <c r="E3798" s="157" t="s">
        <v>8363</v>
      </c>
      <c r="F3798" s="155" t="s">
        <v>5550</v>
      </c>
      <c r="G3798" s="158" t="s">
        <v>914</v>
      </c>
      <c r="H3798" s="155"/>
      <c r="I3798" s="158">
        <v>1</v>
      </c>
      <c r="J3798" s="155" t="s">
        <v>72</v>
      </c>
      <c r="K3798" s="158" t="s">
        <v>55</v>
      </c>
      <c r="L3798" s="190">
        <v>44774</v>
      </c>
      <c r="M3798" s="190">
        <f t="shared" si="58"/>
        <v>44804</v>
      </c>
      <c r="N3798" s="127">
        <v>44782</v>
      </c>
      <c r="O3798" s="127">
        <v>44791</v>
      </c>
      <c r="P3798" s="124" t="s">
        <v>8416</v>
      </c>
      <c r="Q3798" s="124"/>
      <c r="R3798" s="155" t="s">
        <v>8410</v>
      </c>
      <c r="S3798" s="155"/>
      <c r="T3798" s="159" t="s">
        <v>75</v>
      </c>
      <c r="U3798" s="155"/>
      <c r="V3798" s="160"/>
    </row>
    <row r="3799" spans="1:22" s="175" customFormat="1" ht="66" hidden="1" customHeight="1" x14ac:dyDescent="0.25">
      <c r="A3799" s="113" t="s">
        <v>662</v>
      </c>
      <c r="B3799" s="155" t="s">
        <v>951</v>
      </c>
      <c r="C3799" s="155" t="s">
        <v>8314</v>
      </c>
      <c r="D3799" s="155" t="s">
        <v>8407</v>
      </c>
      <c r="E3799" s="157" t="s">
        <v>8363</v>
      </c>
      <c r="F3799" s="155" t="s">
        <v>5550</v>
      </c>
      <c r="G3799" s="158" t="s">
        <v>914</v>
      </c>
      <c r="H3799" s="155"/>
      <c r="I3799" s="158">
        <v>1</v>
      </c>
      <c r="J3799" s="155" t="s">
        <v>72</v>
      </c>
      <c r="K3799" s="158" t="s">
        <v>55</v>
      </c>
      <c r="L3799" s="190">
        <v>44774</v>
      </c>
      <c r="M3799" s="190">
        <f t="shared" si="58"/>
        <v>44804</v>
      </c>
      <c r="N3799" s="127">
        <v>44769</v>
      </c>
      <c r="O3799" s="127">
        <v>44791</v>
      </c>
      <c r="P3799" s="124" t="s">
        <v>8417</v>
      </c>
      <c r="Q3799" s="124"/>
      <c r="R3799" s="155" t="s">
        <v>8410</v>
      </c>
      <c r="S3799" s="155"/>
      <c r="T3799" s="159" t="s">
        <v>75</v>
      </c>
      <c r="U3799" s="155"/>
      <c r="V3799" s="160"/>
    </row>
    <row r="3800" spans="1:22" s="175" customFormat="1" ht="66" hidden="1" customHeight="1" x14ac:dyDescent="0.25">
      <c r="A3800" s="113" t="s">
        <v>662</v>
      </c>
      <c r="B3800" s="155" t="s">
        <v>953</v>
      </c>
      <c r="C3800" s="155" t="s">
        <v>8314</v>
      </c>
      <c r="D3800" s="155" t="s">
        <v>8407</v>
      </c>
      <c r="E3800" s="157" t="s">
        <v>8363</v>
      </c>
      <c r="F3800" s="155" t="s">
        <v>5550</v>
      </c>
      <c r="G3800" s="158" t="s">
        <v>914</v>
      </c>
      <c r="H3800" s="155"/>
      <c r="I3800" s="158">
        <v>1</v>
      </c>
      <c r="J3800" s="155" t="s">
        <v>72</v>
      </c>
      <c r="K3800" s="158" t="s">
        <v>55</v>
      </c>
      <c r="L3800" s="190">
        <v>44774</v>
      </c>
      <c r="M3800" s="190">
        <f t="shared" si="58"/>
        <v>44804</v>
      </c>
      <c r="N3800" s="127">
        <v>44763</v>
      </c>
      <c r="O3800" s="127">
        <v>44791</v>
      </c>
      <c r="P3800" s="124" t="s">
        <v>8418</v>
      </c>
      <c r="Q3800" s="124"/>
      <c r="R3800" s="155" t="s">
        <v>8419</v>
      </c>
      <c r="S3800" s="155"/>
      <c r="T3800" s="159" t="s">
        <v>75</v>
      </c>
      <c r="U3800" s="155"/>
      <c r="V3800" s="160"/>
    </row>
    <row r="3801" spans="1:22" s="175" customFormat="1" ht="66" hidden="1" customHeight="1" x14ac:dyDescent="0.25">
      <c r="A3801" s="113" t="s">
        <v>662</v>
      </c>
      <c r="B3801" s="155" t="s">
        <v>955</v>
      </c>
      <c r="C3801" s="155" t="s">
        <v>8314</v>
      </c>
      <c r="D3801" s="155" t="s">
        <v>8407</v>
      </c>
      <c r="E3801" s="157" t="s">
        <v>8363</v>
      </c>
      <c r="F3801" s="155" t="s">
        <v>5550</v>
      </c>
      <c r="G3801" s="158" t="s">
        <v>914</v>
      </c>
      <c r="H3801" s="155"/>
      <c r="I3801" s="158">
        <v>1</v>
      </c>
      <c r="J3801" s="155" t="s">
        <v>72</v>
      </c>
      <c r="K3801" s="158" t="s">
        <v>55</v>
      </c>
      <c r="L3801" s="190">
        <v>44774</v>
      </c>
      <c r="M3801" s="190">
        <f t="shared" si="58"/>
        <v>44804</v>
      </c>
      <c r="N3801" s="127">
        <v>44785</v>
      </c>
      <c r="O3801" s="127">
        <v>44791</v>
      </c>
      <c r="P3801" s="124" t="s">
        <v>982</v>
      </c>
      <c r="Q3801" s="124"/>
      <c r="R3801" s="155" t="s">
        <v>8420</v>
      </c>
      <c r="S3801" s="155"/>
      <c r="T3801" s="159" t="s">
        <v>75</v>
      </c>
      <c r="U3801" s="155"/>
      <c r="V3801" s="160"/>
    </row>
    <row r="3802" spans="1:22" s="175" customFormat="1" ht="66" hidden="1" customHeight="1" x14ac:dyDescent="0.25">
      <c r="A3802" s="113" t="s">
        <v>662</v>
      </c>
      <c r="B3802" s="155" t="s">
        <v>928</v>
      </c>
      <c r="C3802" s="155" t="s">
        <v>8314</v>
      </c>
      <c r="D3802" s="155" t="s">
        <v>8421</v>
      </c>
      <c r="E3802" s="157" t="s">
        <v>8363</v>
      </c>
      <c r="F3802" s="155" t="s">
        <v>8422</v>
      </c>
      <c r="G3802" s="158" t="s">
        <v>172</v>
      </c>
      <c r="H3802" s="155"/>
      <c r="I3802" s="158">
        <v>1</v>
      </c>
      <c r="J3802" s="155" t="s">
        <v>72</v>
      </c>
      <c r="K3802" s="158" t="s">
        <v>55</v>
      </c>
      <c r="L3802" s="190">
        <v>44866</v>
      </c>
      <c r="M3802" s="190">
        <f t="shared" si="58"/>
        <v>44895</v>
      </c>
      <c r="N3802" s="127">
        <v>44888</v>
      </c>
      <c r="O3802" s="127">
        <v>44891</v>
      </c>
      <c r="P3802" s="124" t="s">
        <v>982</v>
      </c>
      <c r="Q3802" s="124"/>
      <c r="R3802" s="155" t="s">
        <v>8423</v>
      </c>
      <c r="S3802" s="155"/>
      <c r="T3802" s="159" t="s">
        <v>75</v>
      </c>
      <c r="U3802" s="155"/>
      <c r="V3802" s="160"/>
    </row>
    <row r="3803" spans="1:22" s="175" customFormat="1" ht="66" hidden="1" customHeight="1" x14ac:dyDescent="0.25">
      <c r="A3803" s="113" t="s">
        <v>662</v>
      </c>
      <c r="B3803" s="155" t="s">
        <v>933</v>
      </c>
      <c r="C3803" s="155" t="s">
        <v>8314</v>
      </c>
      <c r="D3803" s="155" t="s">
        <v>8421</v>
      </c>
      <c r="E3803" s="157" t="s">
        <v>8363</v>
      </c>
      <c r="F3803" s="155" t="s">
        <v>8422</v>
      </c>
      <c r="G3803" s="158" t="s">
        <v>172</v>
      </c>
      <c r="H3803" s="155"/>
      <c r="I3803" s="158">
        <v>1</v>
      </c>
      <c r="J3803" s="155" t="s">
        <v>72</v>
      </c>
      <c r="K3803" s="158" t="s">
        <v>55</v>
      </c>
      <c r="L3803" s="190">
        <v>44866</v>
      </c>
      <c r="M3803" s="190">
        <f t="shared" si="58"/>
        <v>44895</v>
      </c>
      <c r="N3803" s="127">
        <v>44875</v>
      </c>
      <c r="O3803" s="127">
        <v>44891</v>
      </c>
      <c r="P3803" s="124" t="s">
        <v>982</v>
      </c>
      <c r="Q3803" s="124"/>
      <c r="R3803" s="155" t="s">
        <v>8424</v>
      </c>
      <c r="S3803" s="155"/>
      <c r="T3803" s="159" t="s">
        <v>75</v>
      </c>
      <c r="U3803" s="155"/>
      <c r="V3803" s="160"/>
    </row>
    <row r="3804" spans="1:22" s="175" customFormat="1" ht="66" hidden="1" customHeight="1" x14ac:dyDescent="0.25">
      <c r="A3804" s="113" t="s">
        <v>662</v>
      </c>
      <c r="B3804" s="155" t="s">
        <v>936</v>
      </c>
      <c r="C3804" s="155" t="s">
        <v>8314</v>
      </c>
      <c r="D3804" s="155" t="s">
        <v>8421</v>
      </c>
      <c r="E3804" s="157" t="s">
        <v>8363</v>
      </c>
      <c r="F3804" s="155" t="s">
        <v>8422</v>
      </c>
      <c r="G3804" s="158" t="s">
        <v>172</v>
      </c>
      <c r="H3804" s="155"/>
      <c r="I3804" s="158">
        <v>1</v>
      </c>
      <c r="J3804" s="155" t="s">
        <v>72</v>
      </c>
      <c r="K3804" s="158" t="s">
        <v>55</v>
      </c>
      <c r="L3804" s="190">
        <v>44866</v>
      </c>
      <c r="M3804" s="190">
        <f t="shared" si="58"/>
        <v>44895</v>
      </c>
      <c r="N3804" s="127">
        <v>44890</v>
      </c>
      <c r="O3804" s="127">
        <v>44891</v>
      </c>
      <c r="P3804" s="124" t="s">
        <v>982</v>
      </c>
      <c r="Q3804" s="124"/>
      <c r="R3804" s="155" t="s">
        <v>8424</v>
      </c>
      <c r="S3804" s="155"/>
      <c r="T3804" s="159" t="s">
        <v>75</v>
      </c>
      <c r="U3804" s="155"/>
      <c r="V3804" s="160"/>
    </row>
    <row r="3805" spans="1:22" s="175" customFormat="1" ht="66" hidden="1" customHeight="1" x14ac:dyDescent="0.25">
      <c r="A3805" s="113" t="s">
        <v>662</v>
      </c>
      <c r="B3805" s="155" t="s">
        <v>939</v>
      </c>
      <c r="C3805" s="155" t="s">
        <v>8314</v>
      </c>
      <c r="D3805" s="155" t="s">
        <v>8421</v>
      </c>
      <c r="E3805" s="157" t="s">
        <v>8363</v>
      </c>
      <c r="F3805" s="155" t="s">
        <v>8422</v>
      </c>
      <c r="G3805" s="158" t="s">
        <v>172</v>
      </c>
      <c r="H3805" s="155"/>
      <c r="I3805" s="158">
        <v>1</v>
      </c>
      <c r="J3805" s="155" t="s">
        <v>72</v>
      </c>
      <c r="K3805" s="158" t="s">
        <v>55</v>
      </c>
      <c r="L3805" s="190">
        <v>44866</v>
      </c>
      <c r="M3805" s="190">
        <f t="shared" si="58"/>
        <v>44895</v>
      </c>
      <c r="N3805" s="127">
        <v>44887</v>
      </c>
      <c r="O3805" s="127">
        <v>44891</v>
      </c>
      <c r="P3805" s="124" t="s">
        <v>8425</v>
      </c>
      <c r="Q3805" s="124"/>
      <c r="R3805" s="155" t="s">
        <v>8426</v>
      </c>
      <c r="S3805" s="155"/>
      <c r="T3805" s="159" t="s">
        <v>75</v>
      </c>
      <c r="U3805" s="155"/>
      <c r="V3805" s="160"/>
    </row>
    <row r="3806" spans="1:22" s="175" customFormat="1" ht="66" hidden="1" customHeight="1" x14ac:dyDescent="0.25">
      <c r="A3806" s="113" t="s">
        <v>662</v>
      </c>
      <c r="B3806" s="155" t="s">
        <v>941</v>
      </c>
      <c r="C3806" s="155" t="s">
        <v>8314</v>
      </c>
      <c r="D3806" s="155" t="s">
        <v>8421</v>
      </c>
      <c r="E3806" s="157" t="s">
        <v>8363</v>
      </c>
      <c r="F3806" s="155" t="s">
        <v>8422</v>
      </c>
      <c r="G3806" s="158" t="s">
        <v>172</v>
      </c>
      <c r="H3806" s="155"/>
      <c r="I3806" s="158">
        <v>1</v>
      </c>
      <c r="J3806" s="155" t="s">
        <v>72</v>
      </c>
      <c r="K3806" s="158" t="s">
        <v>55</v>
      </c>
      <c r="L3806" s="190">
        <v>44866</v>
      </c>
      <c r="M3806" s="190">
        <f t="shared" si="58"/>
        <v>44895</v>
      </c>
      <c r="N3806" s="127">
        <v>44874</v>
      </c>
      <c r="O3806" s="127">
        <v>44891</v>
      </c>
      <c r="P3806" s="124" t="s">
        <v>982</v>
      </c>
      <c r="Q3806" s="124"/>
      <c r="R3806" s="155" t="s">
        <v>8426</v>
      </c>
      <c r="S3806" s="155"/>
      <c r="T3806" s="159" t="s">
        <v>75</v>
      </c>
      <c r="U3806" s="155"/>
      <c r="V3806" s="160"/>
    </row>
    <row r="3807" spans="1:22" s="175" customFormat="1" ht="66" hidden="1" customHeight="1" x14ac:dyDescent="0.25">
      <c r="A3807" s="113" t="s">
        <v>662</v>
      </c>
      <c r="B3807" s="155" t="s">
        <v>944</v>
      </c>
      <c r="C3807" s="155" t="s">
        <v>8314</v>
      </c>
      <c r="D3807" s="155" t="s">
        <v>8421</v>
      </c>
      <c r="E3807" s="157" t="s">
        <v>8363</v>
      </c>
      <c r="F3807" s="155" t="s">
        <v>8422</v>
      </c>
      <c r="G3807" s="158" t="s">
        <v>172</v>
      </c>
      <c r="H3807" s="155"/>
      <c r="I3807" s="158">
        <v>1</v>
      </c>
      <c r="J3807" s="155" t="s">
        <v>72</v>
      </c>
      <c r="K3807" s="158" t="s">
        <v>55</v>
      </c>
      <c r="L3807" s="190">
        <v>44866</v>
      </c>
      <c r="M3807" s="190">
        <f t="shared" si="58"/>
        <v>44895</v>
      </c>
      <c r="N3807" s="127">
        <v>44876</v>
      </c>
      <c r="O3807" s="127">
        <v>44891</v>
      </c>
      <c r="P3807" s="124" t="s">
        <v>8427</v>
      </c>
      <c r="Q3807" s="124"/>
      <c r="R3807" s="155" t="s">
        <v>5587</v>
      </c>
      <c r="S3807" s="155"/>
      <c r="T3807" s="159" t="s">
        <v>75</v>
      </c>
      <c r="U3807" s="155"/>
      <c r="V3807" s="160"/>
    </row>
    <row r="3808" spans="1:22" s="175" customFormat="1" ht="66" hidden="1" customHeight="1" x14ac:dyDescent="0.25">
      <c r="A3808" s="113" t="s">
        <v>662</v>
      </c>
      <c r="B3808" s="155" t="s">
        <v>965</v>
      </c>
      <c r="C3808" s="155" t="s">
        <v>8314</v>
      </c>
      <c r="D3808" s="155" t="s">
        <v>8421</v>
      </c>
      <c r="E3808" s="157" t="s">
        <v>8363</v>
      </c>
      <c r="F3808" s="155" t="s">
        <v>8422</v>
      </c>
      <c r="G3808" s="158" t="s">
        <v>172</v>
      </c>
      <c r="H3808" s="155"/>
      <c r="I3808" s="158">
        <v>1</v>
      </c>
      <c r="J3808" s="155" t="s">
        <v>72</v>
      </c>
      <c r="K3808" s="158" t="s">
        <v>55</v>
      </c>
      <c r="L3808" s="190">
        <v>44866</v>
      </c>
      <c r="M3808" s="190">
        <f t="shared" si="58"/>
        <v>44895</v>
      </c>
      <c r="N3808" s="127">
        <v>44889</v>
      </c>
      <c r="O3808" s="127">
        <v>44891</v>
      </c>
      <c r="P3808" s="124" t="s">
        <v>8428</v>
      </c>
      <c r="Q3808" s="124"/>
      <c r="R3808" s="155" t="s">
        <v>8429</v>
      </c>
      <c r="S3808" s="155"/>
      <c r="T3808" s="159" t="s">
        <v>75</v>
      </c>
      <c r="U3808" s="155"/>
      <c r="V3808" s="160"/>
    </row>
    <row r="3809" spans="1:22" s="175" customFormat="1" ht="66" hidden="1" customHeight="1" x14ac:dyDescent="0.25">
      <c r="A3809" s="113" t="s">
        <v>662</v>
      </c>
      <c r="B3809" s="155" t="s">
        <v>946</v>
      </c>
      <c r="C3809" s="155" t="s">
        <v>8314</v>
      </c>
      <c r="D3809" s="155" t="s">
        <v>8421</v>
      </c>
      <c r="E3809" s="157" t="s">
        <v>8363</v>
      </c>
      <c r="F3809" s="155" t="s">
        <v>8422</v>
      </c>
      <c r="G3809" s="158" t="s">
        <v>172</v>
      </c>
      <c r="H3809" s="155"/>
      <c r="I3809" s="158">
        <v>1</v>
      </c>
      <c r="J3809" s="155" t="s">
        <v>72</v>
      </c>
      <c r="K3809" s="158" t="s">
        <v>55</v>
      </c>
      <c r="L3809" s="190">
        <v>44866</v>
      </c>
      <c r="M3809" s="190">
        <f t="shared" si="58"/>
        <v>44895</v>
      </c>
      <c r="N3809" s="127">
        <v>44880</v>
      </c>
      <c r="O3809" s="127">
        <v>44891</v>
      </c>
      <c r="P3809" s="124" t="s">
        <v>8430</v>
      </c>
      <c r="Q3809" s="124"/>
      <c r="R3809" s="155" t="s">
        <v>8426</v>
      </c>
      <c r="S3809" s="155"/>
      <c r="T3809" s="159" t="s">
        <v>75</v>
      </c>
      <c r="U3809" s="155"/>
      <c r="V3809" s="160"/>
    </row>
    <row r="3810" spans="1:22" s="175" customFormat="1" ht="66" hidden="1" customHeight="1" x14ac:dyDescent="0.25">
      <c r="A3810" s="113" t="s">
        <v>662</v>
      </c>
      <c r="B3810" s="155" t="s">
        <v>971</v>
      </c>
      <c r="C3810" s="155" t="s">
        <v>8314</v>
      </c>
      <c r="D3810" s="155" t="s">
        <v>8421</v>
      </c>
      <c r="E3810" s="157" t="s">
        <v>8363</v>
      </c>
      <c r="F3810" s="155" t="s">
        <v>8422</v>
      </c>
      <c r="G3810" s="158" t="s">
        <v>172</v>
      </c>
      <c r="H3810" s="155"/>
      <c r="I3810" s="158">
        <v>1</v>
      </c>
      <c r="J3810" s="155" t="s">
        <v>72</v>
      </c>
      <c r="K3810" s="158" t="s">
        <v>55</v>
      </c>
      <c r="L3810" s="190">
        <v>44866</v>
      </c>
      <c r="M3810" s="190">
        <f t="shared" si="58"/>
        <v>44895</v>
      </c>
      <c r="N3810" s="127">
        <v>44881</v>
      </c>
      <c r="O3810" s="127">
        <v>44891</v>
      </c>
      <c r="P3810" s="124" t="s">
        <v>982</v>
      </c>
      <c r="Q3810" s="124"/>
      <c r="R3810" s="155" t="s">
        <v>8426</v>
      </c>
      <c r="S3810" s="155"/>
      <c r="T3810" s="159" t="s">
        <v>75</v>
      </c>
      <c r="U3810" s="155"/>
      <c r="V3810" s="160"/>
    </row>
    <row r="3811" spans="1:22" s="175" customFormat="1" ht="66" hidden="1" customHeight="1" x14ac:dyDescent="0.25">
      <c r="A3811" s="113" t="s">
        <v>662</v>
      </c>
      <c r="B3811" s="155" t="s">
        <v>948</v>
      </c>
      <c r="C3811" s="155" t="s">
        <v>8314</v>
      </c>
      <c r="D3811" s="155" t="s">
        <v>8421</v>
      </c>
      <c r="E3811" s="157" t="s">
        <v>8363</v>
      </c>
      <c r="F3811" s="155" t="s">
        <v>8422</v>
      </c>
      <c r="G3811" s="158" t="s">
        <v>172</v>
      </c>
      <c r="H3811" s="155"/>
      <c r="I3811" s="158">
        <v>1</v>
      </c>
      <c r="J3811" s="155" t="s">
        <v>72</v>
      </c>
      <c r="K3811" s="158" t="s">
        <v>55</v>
      </c>
      <c r="L3811" s="190">
        <v>44866</v>
      </c>
      <c r="M3811" s="190">
        <f t="shared" si="58"/>
        <v>44895</v>
      </c>
      <c r="N3811" s="127">
        <v>44882</v>
      </c>
      <c r="O3811" s="127">
        <v>44891</v>
      </c>
      <c r="P3811" s="124" t="s">
        <v>8431</v>
      </c>
      <c r="Q3811" s="124"/>
      <c r="R3811" s="155" t="s">
        <v>8426</v>
      </c>
      <c r="S3811" s="155"/>
      <c r="T3811" s="159" t="s">
        <v>75</v>
      </c>
      <c r="U3811" s="155"/>
      <c r="V3811" s="160"/>
    </row>
    <row r="3812" spans="1:22" s="175" customFormat="1" ht="66" hidden="1" customHeight="1" x14ac:dyDescent="0.25">
      <c r="A3812" s="113" t="s">
        <v>662</v>
      </c>
      <c r="B3812" s="155" t="s">
        <v>951</v>
      </c>
      <c r="C3812" s="155" t="s">
        <v>8314</v>
      </c>
      <c r="D3812" s="155" t="s">
        <v>8421</v>
      </c>
      <c r="E3812" s="157" t="s">
        <v>8363</v>
      </c>
      <c r="F3812" s="155" t="s">
        <v>8422</v>
      </c>
      <c r="G3812" s="158" t="s">
        <v>172</v>
      </c>
      <c r="H3812" s="155"/>
      <c r="I3812" s="158">
        <v>1</v>
      </c>
      <c r="J3812" s="155" t="s">
        <v>72</v>
      </c>
      <c r="K3812" s="158" t="s">
        <v>55</v>
      </c>
      <c r="L3812" s="190">
        <v>44866</v>
      </c>
      <c r="M3812" s="190">
        <f t="shared" si="58"/>
        <v>44895</v>
      </c>
      <c r="N3812" s="127">
        <v>44883</v>
      </c>
      <c r="O3812" s="127">
        <v>44891</v>
      </c>
      <c r="P3812" s="124" t="s">
        <v>982</v>
      </c>
      <c r="Q3812" s="124"/>
      <c r="R3812" s="155" t="s">
        <v>8426</v>
      </c>
      <c r="S3812" s="155"/>
      <c r="T3812" s="159" t="s">
        <v>75</v>
      </c>
      <c r="U3812" s="155"/>
      <c r="V3812" s="160"/>
    </row>
    <row r="3813" spans="1:22" s="175" customFormat="1" ht="66" hidden="1" customHeight="1" x14ac:dyDescent="0.25">
      <c r="A3813" s="113" t="s">
        <v>662</v>
      </c>
      <c r="B3813" s="155" t="s">
        <v>953</v>
      </c>
      <c r="C3813" s="155" t="s">
        <v>8314</v>
      </c>
      <c r="D3813" s="155" t="s">
        <v>8421</v>
      </c>
      <c r="E3813" s="157" t="s">
        <v>8363</v>
      </c>
      <c r="F3813" s="155" t="s">
        <v>8422</v>
      </c>
      <c r="G3813" s="158" t="s">
        <v>172</v>
      </c>
      <c r="H3813" s="155"/>
      <c r="I3813" s="158">
        <v>1</v>
      </c>
      <c r="J3813" s="155" t="s">
        <v>72</v>
      </c>
      <c r="K3813" s="158" t="s">
        <v>55</v>
      </c>
      <c r="L3813" s="190">
        <v>44866</v>
      </c>
      <c r="M3813" s="190">
        <f t="shared" si="58"/>
        <v>44895</v>
      </c>
      <c r="N3813" s="127">
        <v>44886</v>
      </c>
      <c r="O3813" s="127">
        <v>44891</v>
      </c>
      <c r="P3813" s="124" t="s">
        <v>8432</v>
      </c>
      <c r="Q3813" s="124"/>
      <c r="R3813" s="155" t="s">
        <v>8426</v>
      </c>
      <c r="S3813" s="155"/>
      <c r="T3813" s="159" t="s">
        <v>75</v>
      </c>
      <c r="U3813" s="155"/>
      <c r="V3813" s="160"/>
    </row>
    <row r="3814" spans="1:22" s="175" customFormat="1" ht="66" hidden="1" customHeight="1" x14ac:dyDescent="0.25">
      <c r="A3814" s="113" t="s">
        <v>662</v>
      </c>
      <c r="B3814" s="155" t="s">
        <v>955</v>
      </c>
      <c r="C3814" s="155" t="s">
        <v>8314</v>
      </c>
      <c r="D3814" s="155" t="s">
        <v>8421</v>
      </c>
      <c r="E3814" s="157" t="s">
        <v>8363</v>
      </c>
      <c r="F3814" s="155" t="s">
        <v>8422</v>
      </c>
      <c r="G3814" s="158" t="s">
        <v>172</v>
      </c>
      <c r="H3814" s="155"/>
      <c r="I3814" s="158">
        <v>1</v>
      </c>
      <c r="J3814" s="155" t="s">
        <v>72</v>
      </c>
      <c r="K3814" s="158" t="s">
        <v>55</v>
      </c>
      <c r="L3814" s="190">
        <v>44866</v>
      </c>
      <c r="M3814" s="190">
        <f t="shared" si="58"/>
        <v>44895</v>
      </c>
      <c r="N3814" s="127">
        <v>44872</v>
      </c>
      <c r="O3814" s="127">
        <v>44891</v>
      </c>
      <c r="P3814" s="124" t="s">
        <v>8433</v>
      </c>
      <c r="Q3814" s="124"/>
      <c r="R3814" s="155" t="s">
        <v>8410</v>
      </c>
      <c r="S3814" s="155"/>
      <c r="T3814" s="159" t="s">
        <v>75</v>
      </c>
      <c r="U3814" s="155"/>
      <c r="V3814" s="160"/>
    </row>
    <row r="3815" spans="1:22" s="175" customFormat="1" ht="66" hidden="1" customHeight="1" x14ac:dyDescent="0.25">
      <c r="A3815" s="113" t="s">
        <v>662</v>
      </c>
      <c r="B3815" s="155" t="s">
        <v>928</v>
      </c>
      <c r="C3815" s="155" t="s">
        <v>8314</v>
      </c>
      <c r="D3815" s="155" t="s">
        <v>8434</v>
      </c>
      <c r="E3815" s="157" t="s">
        <v>8363</v>
      </c>
      <c r="F3815" s="155" t="s">
        <v>913</v>
      </c>
      <c r="G3815" s="158" t="s">
        <v>914</v>
      </c>
      <c r="H3815" s="155"/>
      <c r="I3815" s="158">
        <v>1</v>
      </c>
      <c r="J3815" s="155" t="s">
        <v>72</v>
      </c>
      <c r="K3815" s="158" t="s">
        <v>55</v>
      </c>
      <c r="L3815" s="190">
        <v>44958</v>
      </c>
      <c r="M3815" s="190">
        <f t="shared" si="58"/>
        <v>44985</v>
      </c>
      <c r="N3815" s="127"/>
      <c r="O3815" s="127"/>
      <c r="P3815" s="124"/>
      <c r="Q3815" s="124"/>
      <c r="R3815" s="155"/>
      <c r="S3815" s="155"/>
      <c r="T3815" s="159"/>
      <c r="U3815" s="155"/>
      <c r="V3815" s="160"/>
    </row>
    <row r="3816" spans="1:22" s="175" customFormat="1" ht="66" hidden="1" customHeight="1" x14ac:dyDescent="0.25">
      <c r="A3816" s="113" t="s">
        <v>662</v>
      </c>
      <c r="B3816" s="155" t="s">
        <v>933</v>
      </c>
      <c r="C3816" s="155" t="s">
        <v>8314</v>
      </c>
      <c r="D3816" s="155" t="s">
        <v>8434</v>
      </c>
      <c r="E3816" s="157" t="s">
        <v>8363</v>
      </c>
      <c r="F3816" s="155" t="s">
        <v>913</v>
      </c>
      <c r="G3816" s="158" t="s">
        <v>914</v>
      </c>
      <c r="H3816" s="155"/>
      <c r="I3816" s="158">
        <v>1</v>
      </c>
      <c r="J3816" s="155" t="s">
        <v>72</v>
      </c>
      <c r="K3816" s="158" t="s">
        <v>55</v>
      </c>
      <c r="L3816" s="190">
        <v>44958</v>
      </c>
      <c r="M3816" s="190">
        <f t="shared" si="58"/>
        <v>44985</v>
      </c>
      <c r="N3816" s="127"/>
      <c r="O3816" s="127"/>
      <c r="P3816" s="124"/>
      <c r="Q3816" s="124"/>
      <c r="R3816" s="155"/>
      <c r="S3816" s="155"/>
      <c r="T3816" s="159"/>
      <c r="U3816" s="155"/>
      <c r="V3816" s="160"/>
    </row>
    <row r="3817" spans="1:22" s="175" customFormat="1" ht="66" hidden="1" customHeight="1" x14ac:dyDescent="0.25">
      <c r="A3817" s="113" t="s">
        <v>662</v>
      </c>
      <c r="B3817" s="155" t="s">
        <v>936</v>
      </c>
      <c r="C3817" s="155" t="s">
        <v>8314</v>
      </c>
      <c r="D3817" s="155" t="s">
        <v>8434</v>
      </c>
      <c r="E3817" s="157" t="s">
        <v>8363</v>
      </c>
      <c r="F3817" s="155" t="s">
        <v>913</v>
      </c>
      <c r="G3817" s="158" t="s">
        <v>914</v>
      </c>
      <c r="H3817" s="155"/>
      <c r="I3817" s="158">
        <v>1</v>
      </c>
      <c r="J3817" s="155" t="s">
        <v>72</v>
      </c>
      <c r="K3817" s="158" t="s">
        <v>55</v>
      </c>
      <c r="L3817" s="190">
        <v>44958</v>
      </c>
      <c r="M3817" s="190">
        <f t="shared" si="58"/>
        <v>44985</v>
      </c>
      <c r="N3817" s="127"/>
      <c r="O3817" s="127"/>
      <c r="P3817" s="124"/>
      <c r="Q3817" s="124"/>
      <c r="R3817" s="155"/>
      <c r="S3817" s="155"/>
      <c r="T3817" s="159"/>
      <c r="U3817" s="155"/>
      <c r="V3817" s="160"/>
    </row>
    <row r="3818" spans="1:22" s="175" customFormat="1" ht="66" hidden="1" customHeight="1" x14ac:dyDescent="0.25">
      <c r="A3818" s="113" t="s">
        <v>662</v>
      </c>
      <c r="B3818" s="155" t="s">
        <v>939</v>
      </c>
      <c r="C3818" s="155" t="s">
        <v>8314</v>
      </c>
      <c r="D3818" s="155" t="s">
        <v>8434</v>
      </c>
      <c r="E3818" s="157" t="s">
        <v>8363</v>
      </c>
      <c r="F3818" s="155" t="s">
        <v>913</v>
      </c>
      <c r="G3818" s="158" t="s">
        <v>914</v>
      </c>
      <c r="H3818" s="155"/>
      <c r="I3818" s="158">
        <v>1</v>
      </c>
      <c r="J3818" s="155" t="s">
        <v>72</v>
      </c>
      <c r="K3818" s="158" t="s">
        <v>55</v>
      </c>
      <c r="L3818" s="190">
        <v>44958</v>
      </c>
      <c r="M3818" s="190">
        <f t="shared" si="58"/>
        <v>44985</v>
      </c>
      <c r="N3818" s="127"/>
      <c r="O3818" s="127"/>
      <c r="P3818" s="124"/>
      <c r="Q3818" s="124"/>
      <c r="R3818" s="155"/>
      <c r="S3818" s="155"/>
      <c r="T3818" s="159"/>
      <c r="U3818" s="155"/>
      <c r="V3818" s="160"/>
    </row>
    <row r="3819" spans="1:22" s="175" customFormat="1" ht="66" hidden="1" customHeight="1" x14ac:dyDescent="0.25">
      <c r="A3819" s="113" t="s">
        <v>662</v>
      </c>
      <c r="B3819" s="155" t="s">
        <v>941</v>
      </c>
      <c r="C3819" s="155" t="s">
        <v>8314</v>
      </c>
      <c r="D3819" s="155" t="s">
        <v>8434</v>
      </c>
      <c r="E3819" s="157" t="s">
        <v>8363</v>
      </c>
      <c r="F3819" s="155" t="s">
        <v>913</v>
      </c>
      <c r="G3819" s="158" t="s">
        <v>914</v>
      </c>
      <c r="H3819" s="155"/>
      <c r="I3819" s="158">
        <v>1</v>
      </c>
      <c r="J3819" s="155" t="s">
        <v>72</v>
      </c>
      <c r="K3819" s="158" t="s">
        <v>55</v>
      </c>
      <c r="L3819" s="190">
        <v>44958</v>
      </c>
      <c r="M3819" s="190">
        <f t="shared" si="58"/>
        <v>44985</v>
      </c>
      <c r="N3819" s="127"/>
      <c r="O3819" s="127"/>
      <c r="P3819" s="124"/>
      <c r="Q3819" s="124"/>
      <c r="R3819" s="155"/>
      <c r="S3819" s="155"/>
      <c r="T3819" s="159"/>
      <c r="U3819" s="155"/>
      <c r="V3819" s="160"/>
    </row>
    <row r="3820" spans="1:22" s="175" customFormat="1" ht="66" hidden="1" customHeight="1" x14ac:dyDescent="0.25">
      <c r="A3820" s="113" t="s">
        <v>662</v>
      </c>
      <c r="B3820" s="155" t="s">
        <v>944</v>
      </c>
      <c r="C3820" s="155" t="s">
        <v>8314</v>
      </c>
      <c r="D3820" s="155" t="s">
        <v>8434</v>
      </c>
      <c r="E3820" s="157" t="s">
        <v>8363</v>
      </c>
      <c r="F3820" s="155" t="s">
        <v>913</v>
      </c>
      <c r="G3820" s="158" t="s">
        <v>914</v>
      </c>
      <c r="H3820" s="155"/>
      <c r="I3820" s="158">
        <v>1</v>
      </c>
      <c r="J3820" s="155" t="s">
        <v>72</v>
      </c>
      <c r="K3820" s="158" t="s">
        <v>55</v>
      </c>
      <c r="L3820" s="190">
        <v>44958</v>
      </c>
      <c r="M3820" s="190">
        <f t="shared" si="58"/>
        <v>44985</v>
      </c>
      <c r="N3820" s="127"/>
      <c r="O3820" s="127"/>
      <c r="P3820" s="124"/>
      <c r="Q3820" s="124"/>
      <c r="R3820" s="155"/>
      <c r="S3820" s="155"/>
      <c r="T3820" s="159"/>
      <c r="U3820" s="155"/>
      <c r="V3820" s="160"/>
    </row>
    <row r="3821" spans="1:22" s="175" customFormat="1" ht="66" hidden="1" customHeight="1" x14ac:dyDescent="0.25">
      <c r="A3821" s="113" t="s">
        <v>662</v>
      </c>
      <c r="B3821" s="155" t="s">
        <v>965</v>
      </c>
      <c r="C3821" s="155" t="s">
        <v>8314</v>
      </c>
      <c r="D3821" s="155" t="s">
        <v>8434</v>
      </c>
      <c r="E3821" s="157" t="s">
        <v>8363</v>
      </c>
      <c r="F3821" s="155" t="s">
        <v>913</v>
      </c>
      <c r="G3821" s="158" t="s">
        <v>914</v>
      </c>
      <c r="H3821" s="155"/>
      <c r="I3821" s="158">
        <v>1</v>
      </c>
      <c r="J3821" s="155" t="s">
        <v>72</v>
      </c>
      <c r="K3821" s="158" t="s">
        <v>55</v>
      </c>
      <c r="L3821" s="190">
        <v>44958</v>
      </c>
      <c r="M3821" s="190">
        <f t="shared" si="58"/>
        <v>44985</v>
      </c>
      <c r="N3821" s="127"/>
      <c r="O3821" s="127"/>
      <c r="P3821" s="124"/>
      <c r="Q3821" s="124"/>
      <c r="R3821" s="155"/>
      <c r="S3821" s="155"/>
      <c r="T3821" s="159"/>
      <c r="U3821" s="155"/>
      <c r="V3821" s="160"/>
    </row>
    <row r="3822" spans="1:22" s="175" customFormat="1" ht="66" hidden="1" customHeight="1" x14ac:dyDescent="0.25">
      <c r="A3822" s="113" t="s">
        <v>662</v>
      </c>
      <c r="B3822" s="155" t="s">
        <v>946</v>
      </c>
      <c r="C3822" s="155" t="s">
        <v>8314</v>
      </c>
      <c r="D3822" s="155" t="s">
        <v>8434</v>
      </c>
      <c r="E3822" s="157" t="s">
        <v>8363</v>
      </c>
      <c r="F3822" s="155" t="s">
        <v>913</v>
      </c>
      <c r="G3822" s="158" t="s">
        <v>914</v>
      </c>
      <c r="H3822" s="155"/>
      <c r="I3822" s="158">
        <v>1</v>
      </c>
      <c r="J3822" s="155" t="s">
        <v>72</v>
      </c>
      <c r="K3822" s="158" t="s">
        <v>55</v>
      </c>
      <c r="L3822" s="190">
        <v>44958</v>
      </c>
      <c r="M3822" s="190">
        <f t="shared" si="58"/>
        <v>44985</v>
      </c>
      <c r="N3822" s="127"/>
      <c r="O3822" s="127"/>
      <c r="P3822" s="124"/>
      <c r="Q3822" s="124"/>
      <c r="R3822" s="155"/>
      <c r="S3822" s="155"/>
      <c r="T3822" s="159"/>
      <c r="U3822" s="155"/>
      <c r="V3822" s="160"/>
    </row>
    <row r="3823" spans="1:22" s="175" customFormat="1" ht="66" hidden="1" customHeight="1" x14ac:dyDescent="0.25">
      <c r="A3823" s="113" t="s">
        <v>662</v>
      </c>
      <c r="B3823" s="155" t="s">
        <v>971</v>
      </c>
      <c r="C3823" s="155" t="s">
        <v>8314</v>
      </c>
      <c r="D3823" s="155" t="s">
        <v>8434</v>
      </c>
      <c r="E3823" s="157" t="s">
        <v>8363</v>
      </c>
      <c r="F3823" s="155" t="s">
        <v>913</v>
      </c>
      <c r="G3823" s="158" t="s">
        <v>914</v>
      </c>
      <c r="H3823" s="155"/>
      <c r="I3823" s="158">
        <v>1</v>
      </c>
      <c r="J3823" s="155" t="s">
        <v>72</v>
      </c>
      <c r="K3823" s="158" t="s">
        <v>55</v>
      </c>
      <c r="L3823" s="190">
        <v>44958</v>
      </c>
      <c r="M3823" s="190">
        <f t="shared" si="58"/>
        <v>44985</v>
      </c>
      <c r="N3823" s="127"/>
      <c r="O3823" s="127"/>
      <c r="P3823" s="124"/>
      <c r="Q3823" s="124"/>
      <c r="R3823" s="155"/>
      <c r="S3823" s="155"/>
      <c r="T3823" s="159"/>
      <c r="U3823" s="155"/>
      <c r="V3823" s="160"/>
    </row>
    <row r="3824" spans="1:22" s="175" customFormat="1" ht="66" hidden="1" customHeight="1" x14ac:dyDescent="0.25">
      <c r="A3824" s="113" t="s">
        <v>662</v>
      </c>
      <c r="B3824" s="155" t="s">
        <v>948</v>
      </c>
      <c r="C3824" s="155" t="s">
        <v>8314</v>
      </c>
      <c r="D3824" s="155" t="s">
        <v>8434</v>
      </c>
      <c r="E3824" s="157" t="s">
        <v>8363</v>
      </c>
      <c r="F3824" s="155" t="s">
        <v>913</v>
      </c>
      <c r="G3824" s="158" t="s">
        <v>914</v>
      </c>
      <c r="H3824" s="155"/>
      <c r="I3824" s="158">
        <v>1</v>
      </c>
      <c r="J3824" s="155" t="s">
        <v>72</v>
      </c>
      <c r="K3824" s="158" t="s">
        <v>55</v>
      </c>
      <c r="L3824" s="190">
        <v>44958</v>
      </c>
      <c r="M3824" s="190">
        <f t="shared" si="58"/>
        <v>44985</v>
      </c>
      <c r="N3824" s="127"/>
      <c r="O3824" s="127"/>
      <c r="P3824" s="124"/>
      <c r="Q3824" s="124"/>
      <c r="R3824" s="155"/>
      <c r="S3824" s="155"/>
      <c r="T3824" s="159"/>
      <c r="U3824" s="155"/>
      <c r="V3824" s="160"/>
    </row>
    <row r="3825" spans="1:22" s="175" customFormat="1" ht="66" hidden="1" customHeight="1" x14ac:dyDescent="0.25">
      <c r="A3825" s="113" t="s">
        <v>662</v>
      </c>
      <c r="B3825" s="155" t="s">
        <v>951</v>
      </c>
      <c r="C3825" s="155" t="s">
        <v>8314</v>
      </c>
      <c r="D3825" s="155" t="s">
        <v>8434</v>
      </c>
      <c r="E3825" s="157" t="s">
        <v>8363</v>
      </c>
      <c r="F3825" s="155" t="s">
        <v>913</v>
      </c>
      <c r="G3825" s="158" t="s">
        <v>914</v>
      </c>
      <c r="H3825" s="155"/>
      <c r="I3825" s="158">
        <v>1</v>
      </c>
      <c r="J3825" s="155" t="s">
        <v>72</v>
      </c>
      <c r="K3825" s="158" t="s">
        <v>55</v>
      </c>
      <c r="L3825" s="190">
        <v>44958</v>
      </c>
      <c r="M3825" s="190">
        <f t="shared" si="58"/>
        <v>44985</v>
      </c>
      <c r="N3825" s="127"/>
      <c r="O3825" s="127"/>
      <c r="P3825" s="124"/>
      <c r="Q3825" s="124"/>
      <c r="R3825" s="155"/>
      <c r="S3825" s="155"/>
      <c r="T3825" s="159"/>
      <c r="U3825" s="155"/>
      <c r="V3825" s="160"/>
    </row>
    <row r="3826" spans="1:22" s="175" customFormat="1" ht="66" hidden="1" customHeight="1" x14ac:dyDescent="0.25">
      <c r="A3826" s="113" t="s">
        <v>662</v>
      </c>
      <c r="B3826" s="155" t="s">
        <v>953</v>
      </c>
      <c r="C3826" s="155" t="s">
        <v>8314</v>
      </c>
      <c r="D3826" s="155" t="s">
        <v>8434</v>
      </c>
      <c r="E3826" s="157" t="s">
        <v>8363</v>
      </c>
      <c r="F3826" s="155" t="s">
        <v>913</v>
      </c>
      <c r="G3826" s="158" t="s">
        <v>914</v>
      </c>
      <c r="H3826" s="155"/>
      <c r="I3826" s="158">
        <v>1</v>
      </c>
      <c r="J3826" s="155" t="s">
        <v>72</v>
      </c>
      <c r="K3826" s="158" t="s">
        <v>55</v>
      </c>
      <c r="L3826" s="190">
        <v>44958</v>
      </c>
      <c r="M3826" s="190">
        <f t="shared" si="58"/>
        <v>44985</v>
      </c>
      <c r="N3826" s="127"/>
      <c r="O3826" s="127"/>
      <c r="P3826" s="124"/>
      <c r="Q3826" s="124"/>
      <c r="R3826" s="155"/>
      <c r="S3826" s="155"/>
      <c r="T3826" s="159"/>
      <c r="U3826" s="155"/>
      <c r="V3826" s="160"/>
    </row>
    <row r="3827" spans="1:22" s="175" customFormat="1" ht="66" hidden="1" customHeight="1" x14ac:dyDescent="0.25">
      <c r="A3827" s="113" t="s">
        <v>662</v>
      </c>
      <c r="B3827" s="155" t="s">
        <v>955</v>
      </c>
      <c r="C3827" s="155" t="s">
        <v>8314</v>
      </c>
      <c r="D3827" s="155" t="s">
        <v>8434</v>
      </c>
      <c r="E3827" s="157" t="s">
        <v>8363</v>
      </c>
      <c r="F3827" s="155" t="s">
        <v>913</v>
      </c>
      <c r="G3827" s="158" t="s">
        <v>914</v>
      </c>
      <c r="H3827" s="155"/>
      <c r="I3827" s="158">
        <v>1</v>
      </c>
      <c r="J3827" s="155" t="s">
        <v>72</v>
      </c>
      <c r="K3827" s="158" t="s">
        <v>55</v>
      </c>
      <c r="L3827" s="190">
        <v>44958</v>
      </c>
      <c r="M3827" s="190">
        <f t="shared" si="58"/>
        <v>44985</v>
      </c>
      <c r="N3827" s="127"/>
      <c r="O3827" s="127"/>
      <c r="P3827" s="124"/>
      <c r="Q3827" s="124"/>
      <c r="R3827" s="155"/>
      <c r="S3827" s="155"/>
      <c r="T3827" s="159"/>
      <c r="U3827" s="155"/>
      <c r="V3827" s="160"/>
    </row>
    <row r="3828" spans="1:22" s="175" customFormat="1" ht="66" hidden="1" customHeight="1" x14ac:dyDescent="0.25">
      <c r="A3828" s="113" t="s">
        <v>662</v>
      </c>
      <c r="B3828" s="155" t="s">
        <v>928</v>
      </c>
      <c r="C3828" s="155" t="s">
        <v>8314</v>
      </c>
      <c r="D3828" s="155" t="s">
        <v>8435</v>
      </c>
      <c r="E3828" s="157" t="s">
        <v>8363</v>
      </c>
      <c r="F3828" s="155" t="s">
        <v>8422</v>
      </c>
      <c r="G3828" s="158" t="s">
        <v>172</v>
      </c>
      <c r="H3828" s="155"/>
      <c r="I3828" s="158">
        <v>1</v>
      </c>
      <c r="J3828" s="155" t="s">
        <v>72</v>
      </c>
      <c r="K3828" s="158" t="s">
        <v>55</v>
      </c>
      <c r="L3828" s="190">
        <v>45047</v>
      </c>
      <c r="M3828" s="190">
        <f t="shared" si="58"/>
        <v>45077</v>
      </c>
      <c r="N3828" s="127"/>
      <c r="O3828" s="127"/>
      <c r="P3828" s="124"/>
      <c r="Q3828" s="124"/>
      <c r="R3828" s="155"/>
      <c r="S3828" s="155"/>
      <c r="T3828" s="159"/>
      <c r="U3828" s="155"/>
      <c r="V3828" s="160"/>
    </row>
    <row r="3829" spans="1:22" s="175" customFormat="1" ht="66" hidden="1" customHeight="1" x14ac:dyDescent="0.25">
      <c r="A3829" s="113" t="s">
        <v>662</v>
      </c>
      <c r="B3829" s="155" t="s">
        <v>933</v>
      </c>
      <c r="C3829" s="155" t="s">
        <v>8314</v>
      </c>
      <c r="D3829" s="155" t="s">
        <v>8435</v>
      </c>
      <c r="E3829" s="157" t="s">
        <v>8363</v>
      </c>
      <c r="F3829" s="155" t="s">
        <v>8422</v>
      </c>
      <c r="G3829" s="158" t="s">
        <v>172</v>
      </c>
      <c r="H3829" s="155"/>
      <c r="I3829" s="158">
        <v>1</v>
      </c>
      <c r="J3829" s="155" t="s">
        <v>72</v>
      </c>
      <c r="K3829" s="158" t="s">
        <v>55</v>
      </c>
      <c r="L3829" s="190">
        <v>45047</v>
      </c>
      <c r="M3829" s="190">
        <f t="shared" si="58"/>
        <v>45077</v>
      </c>
      <c r="N3829" s="127"/>
      <c r="O3829" s="127"/>
      <c r="P3829" s="124"/>
      <c r="Q3829" s="124"/>
      <c r="R3829" s="155"/>
      <c r="S3829" s="155"/>
      <c r="T3829" s="159"/>
      <c r="U3829" s="155"/>
      <c r="V3829" s="160"/>
    </row>
    <row r="3830" spans="1:22" s="175" customFormat="1" ht="66" hidden="1" customHeight="1" x14ac:dyDescent="0.25">
      <c r="A3830" s="113" t="s">
        <v>662</v>
      </c>
      <c r="B3830" s="155" t="s">
        <v>936</v>
      </c>
      <c r="C3830" s="155" t="s">
        <v>8314</v>
      </c>
      <c r="D3830" s="155" t="s">
        <v>8435</v>
      </c>
      <c r="E3830" s="157" t="s">
        <v>8363</v>
      </c>
      <c r="F3830" s="155" t="s">
        <v>8422</v>
      </c>
      <c r="G3830" s="158" t="s">
        <v>172</v>
      </c>
      <c r="H3830" s="155"/>
      <c r="I3830" s="158">
        <v>1</v>
      </c>
      <c r="J3830" s="155" t="s">
        <v>72</v>
      </c>
      <c r="K3830" s="158" t="s">
        <v>55</v>
      </c>
      <c r="L3830" s="190">
        <v>45047</v>
      </c>
      <c r="M3830" s="190">
        <f t="shared" si="58"/>
        <v>45077</v>
      </c>
      <c r="N3830" s="127"/>
      <c r="O3830" s="127"/>
      <c r="P3830" s="124"/>
      <c r="Q3830" s="124"/>
      <c r="R3830" s="155"/>
      <c r="S3830" s="155"/>
      <c r="T3830" s="159"/>
      <c r="U3830" s="155"/>
      <c r="V3830" s="160"/>
    </row>
    <row r="3831" spans="1:22" s="175" customFormat="1" ht="66" hidden="1" customHeight="1" x14ac:dyDescent="0.25">
      <c r="A3831" s="113" t="s">
        <v>662</v>
      </c>
      <c r="B3831" s="155" t="s">
        <v>939</v>
      </c>
      <c r="C3831" s="155" t="s">
        <v>8314</v>
      </c>
      <c r="D3831" s="155" t="s">
        <v>8435</v>
      </c>
      <c r="E3831" s="157" t="s">
        <v>8363</v>
      </c>
      <c r="F3831" s="155" t="s">
        <v>8422</v>
      </c>
      <c r="G3831" s="158" t="s">
        <v>172</v>
      </c>
      <c r="H3831" s="155"/>
      <c r="I3831" s="158">
        <v>1</v>
      </c>
      <c r="J3831" s="155" t="s">
        <v>72</v>
      </c>
      <c r="K3831" s="158" t="s">
        <v>55</v>
      </c>
      <c r="L3831" s="190">
        <v>45047</v>
      </c>
      <c r="M3831" s="190">
        <f t="shared" si="58"/>
        <v>45077</v>
      </c>
      <c r="N3831" s="127"/>
      <c r="O3831" s="127"/>
      <c r="P3831" s="124"/>
      <c r="Q3831" s="124"/>
      <c r="R3831" s="155"/>
      <c r="S3831" s="155"/>
      <c r="T3831" s="159"/>
      <c r="U3831" s="155"/>
      <c r="V3831" s="160"/>
    </row>
    <row r="3832" spans="1:22" s="175" customFormat="1" ht="66" hidden="1" customHeight="1" x14ac:dyDescent="0.25">
      <c r="A3832" s="113" t="s">
        <v>662</v>
      </c>
      <c r="B3832" s="155" t="s">
        <v>941</v>
      </c>
      <c r="C3832" s="155" t="s">
        <v>8314</v>
      </c>
      <c r="D3832" s="155" t="s">
        <v>8435</v>
      </c>
      <c r="E3832" s="157" t="s">
        <v>8363</v>
      </c>
      <c r="F3832" s="155" t="s">
        <v>8422</v>
      </c>
      <c r="G3832" s="158" t="s">
        <v>172</v>
      </c>
      <c r="H3832" s="155"/>
      <c r="I3832" s="158">
        <v>1</v>
      </c>
      <c r="J3832" s="155" t="s">
        <v>72</v>
      </c>
      <c r="K3832" s="158" t="s">
        <v>55</v>
      </c>
      <c r="L3832" s="190">
        <v>45047</v>
      </c>
      <c r="M3832" s="190">
        <f t="shared" si="58"/>
        <v>45077</v>
      </c>
      <c r="N3832" s="127"/>
      <c r="O3832" s="127"/>
      <c r="P3832" s="124"/>
      <c r="Q3832" s="124"/>
      <c r="R3832" s="155"/>
      <c r="S3832" s="155"/>
      <c r="T3832" s="159"/>
      <c r="U3832" s="155"/>
      <c r="V3832" s="160"/>
    </row>
    <row r="3833" spans="1:22" s="175" customFormat="1" ht="66" hidden="1" customHeight="1" x14ac:dyDescent="0.25">
      <c r="A3833" s="113" t="s">
        <v>662</v>
      </c>
      <c r="B3833" s="155" t="s">
        <v>944</v>
      </c>
      <c r="C3833" s="155" t="s">
        <v>8314</v>
      </c>
      <c r="D3833" s="155" t="s">
        <v>8435</v>
      </c>
      <c r="E3833" s="157" t="s">
        <v>8363</v>
      </c>
      <c r="F3833" s="155" t="s">
        <v>8422</v>
      </c>
      <c r="G3833" s="158" t="s">
        <v>172</v>
      </c>
      <c r="H3833" s="155"/>
      <c r="I3833" s="158">
        <v>1</v>
      </c>
      <c r="J3833" s="155" t="s">
        <v>72</v>
      </c>
      <c r="K3833" s="158" t="s">
        <v>55</v>
      </c>
      <c r="L3833" s="190">
        <v>45047</v>
      </c>
      <c r="M3833" s="190">
        <f t="shared" si="58"/>
        <v>45077</v>
      </c>
      <c r="N3833" s="127"/>
      <c r="O3833" s="127"/>
      <c r="P3833" s="124"/>
      <c r="Q3833" s="124"/>
      <c r="R3833" s="155"/>
      <c r="S3833" s="155"/>
      <c r="T3833" s="159"/>
      <c r="U3833" s="155"/>
      <c r="V3833" s="160"/>
    </row>
    <row r="3834" spans="1:22" s="175" customFormat="1" ht="66" hidden="1" customHeight="1" x14ac:dyDescent="0.25">
      <c r="A3834" s="113" t="s">
        <v>662</v>
      </c>
      <c r="B3834" s="155" t="s">
        <v>965</v>
      </c>
      <c r="C3834" s="155" t="s">
        <v>8314</v>
      </c>
      <c r="D3834" s="155" t="s">
        <v>8435</v>
      </c>
      <c r="E3834" s="157" t="s">
        <v>8363</v>
      </c>
      <c r="F3834" s="155" t="s">
        <v>8422</v>
      </c>
      <c r="G3834" s="158" t="s">
        <v>172</v>
      </c>
      <c r="H3834" s="155"/>
      <c r="I3834" s="158">
        <v>1</v>
      </c>
      <c r="J3834" s="155" t="s">
        <v>72</v>
      </c>
      <c r="K3834" s="158" t="s">
        <v>55</v>
      </c>
      <c r="L3834" s="190">
        <v>45047</v>
      </c>
      <c r="M3834" s="190">
        <f t="shared" si="58"/>
        <v>45077</v>
      </c>
      <c r="N3834" s="127"/>
      <c r="O3834" s="127"/>
      <c r="P3834" s="124"/>
      <c r="Q3834" s="124"/>
      <c r="R3834" s="155"/>
      <c r="S3834" s="155"/>
      <c r="T3834" s="159"/>
      <c r="U3834" s="155"/>
      <c r="V3834" s="160"/>
    </row>
    <row r="3835" spans="1:22" s="175" customFormat="1" ht="66" hidden="1" customHeight="1" x14ac:dyDescent="0.25">
      <c r="A3835" s="113" t="s">
        <v>662</v>
      </c>
      <c r="B3835" s="155" t="s">
        <v>946</v>
      </c>
      <c r="C3835" s="155" t="s">
        <v>8314</v>
      </c>
      <c r="D3835" s="155" t="s">
        <v>8435</v>
      </c>
      <c r="E3835" s="157" t="s">
        <v>8363</v>
      </c>
      <c r="F3835" s="155" t="s">
        <v>8422</v>
      </c>
      <c r="G3835" s="158" t="s">
        <v>172</v>
      </c>
      <c r="H3835" s="155"/>
      <c r="I3835" s="158">
        <v>1</v>
      </c>
      <c r="J3835" s="155" t="s">
        <v>72</v>
      </c>
      <c r="K3835" s="158" t="s">
        <v>55</v>
      </c>
      <c r="L3835" s="190">
        <v>45047</v>
      </c>
      <c r="M3835" s="190">
        <f t="shared" si="58"/>
        <v>45077</v>
      </c>
      <c r="N3835" s="127"/>
      <c r="O3835" s="127"/>
      <c r="P3835" s="124"/>
      <c r="Q3835" s="124"/>
      <c r="R3835" s="155"/>
      <c r="S3835" s="155"/>
      <c r="T3835" s="159"/>
      <c r="U3835" s="155"/>
      <c r="V3835" s="160"/>
    </row>
    <row r="3836" spans="1:22" s="175" customFormat="1" ht="66" hidden="1" customHeight="1" x14ac:dyDescent="0.25">
      <c r="A3836" s="113" t="s">
        <v>662</v>
      </c>
      <c r="B3836" s="155" t="s">
        <v>971</v>
      </c>
      <c r="C3836" s="155" t="s">
        <v>8314</v>
      </c>
      <c r="D3836" s="155" t="s">
        <v>8435</v>
      </c>
      <c r="E3836" s="157" t="s">
        <v>8363</v>
      </c>
      <c r="F3836" s="155" t="s">
        <v>8422</v>
      </c>
      <c r="G3836" s="158" t="s">
        <v>172</v>
      </c>
      <c r="H3836" s="155"/>
      <c r="I3836" s="158">
        <v>1</v>
      </c>
      <c r="J3836" s="155" t="s">
        <v>72</v>
      </c>
      <c r="K3836" s="158" t="s">
        <v>55</v>
      </c>
      <c r="L3836" s="190">
        <v>45047</v>
      </c>
      <c r="M3836" s="190">
        <f t="shared" si="58"/>
        <v>45077</v>
      </c>
      <c r="N3836" s="127"/>
      <c r="O3836" s="127"/>
      <c r="P3836" s="124"/>
      <c r="Q3836" s="124"/>
      <c r="R3836" s="155"/>
      <c r="S3836" s="155"/>
      <c r="T3836" s="159"/>
      <c r="U3836" s="155"/>
      <c r="V3836" s="160"/>
    </row>
    <row r="3837" spans="1:22" s="175" customFormat="1" ht="66" hidden="1" customHeight="1" x14ac:dyDescent="0.25">
      <c r="A3837" s="113" t="s">
        <v>662</v>
      </c>
      <c r="B3837" s="155" t="s">
        <v>948</v>
      </c>
      <c r="C3837" s="155" t="s">
        <v>8314</v>
      </c>
      <c r="D3837" s="155" t="s">
        <v>8435</v>
      </c>
      <c r="E3837" s="157" t="s">
        <v>8363</v>
      </c>
      <c r="F3837" s="155" t="s">
        <v>8422</v>
      </c>
      <c r="G3837" s="158" t="s">
        <v>172</v>
      </c>
      <c r="H3837" s="155"/>
      <c r="I3837" s="158">
        <v>1</v>
      </c>
      <c r="J3837" s="155" t="s">
        <v>72</v>
      </c>
      <c r="K3837" s="158" t="s">
        <v>55</v>
      </c>
      <c r="L3837" s="190">
        <v>45047</v>
      </c>
      <c r="M3837" s="190">
        <f t="shared" si="58"/>
        <v>45077</v>
      </c>
      <c r="N3837" s="127"/>
      <c r="O3837" s="127"/>
      <c r="P3837" s="124"/>
      <c r="Q3837" s="124"/>
      <c r="R3837" s="155"/>
      <c r="S3837" s="155"/>
      <c r="T3837" s="159"/>
      <c r="U3837" s="155"/>
      <c r="V3837" s="160"/>
    </row>
    <row r="3838" spans="1:22" s="175" customFormat="1" ht="66" hidden="1" customHeight="1" x14ac:dyDescent="0.25">
      <c r="A3838" s="113" t="s">
        <v>662</v>
      </c>
      <c r="B3838" s="155" t="s">
        <v>951</v>
      </c>
      <c r="C3838" s="155" t="s">
        <v>8314</v>
      </c>
      <c r="D3838" s="155" t="s">
        <v>8435</v>
      </c>
      <c r="E3838" s="157" t="s">
        <v>8363</v>
      </c>
      <c r="F3838" s="155" t="s">
        <v>8422</v>
      </c>
      <c r="G3838" s="158" t="s">
        <v>172</v>
      </c>
      <c r="H3838" s="155"/>
      <c r="I3838" s="158">
        <v>1</v>
      </c>
      <c r="J3838" s="155" t="s">
        <v>72</v>
      </c>
      <c r="K3838" s="158" t="s">
        <v>55</v>
      </c>
      <c r="L3838" s="190">
        <v>45047</v>
      </c>
      <c r="M3838" s="190">
        <f t="shared" si="58"/>
        <v>45077</v>
      </c>
      <c r="N3838" s="127"/>
      <c r="O3838" s="127"/>
      <c r="P3838" s="124"/>
      <c r="Q3838" s="124"/>
      <c r="R3838" s="155"/>
      <c r="S3838" s="155"/>
      <c r="T3838" s="159"/>
      <c r="U3838" s="155"/>
      <c r="V3838" s="160"/>
    </row>
    <row r="3839" spans="1:22" s="175" customFormat="1" ht="66" hidden="1" customHeight="1" x14ac:dyDescent="0.25">
      <c r="A3839" s="113" t="s">
        <v>662</v>
      </c>
      <c r="B3839" s="155" t="s">
        <v>953</v>
      </c>
      <c r="C3839" s="155" t="s">
        <v>8314</v>
      </c>
      <c r="D3839" s="155" t="s">
        <v>8435</v>
      </c>
      <c r="E3839" s="157" t="s">
        <v>8363</v>
      </c>
      <c r="F3839" s="155" t="s">
        <v>8422</v>
      </c>
      <c r="G3839" s="158" t="s">
        <v>172</v>
      </c>
      <c r="H3839" s="155"/>
      <c r="I3839" s="158">
        <v>1</v>
      </c>
      <c r="J3839" s="155" t="s">
        <v>72</v>
      </c>
      <c r="K3839" s="158" t="s">
        <v>55</v>
      </c>
      <c r="L3839" s="190">
        <v>45047</v>
      </c>
      <c r="M3839" s="190">
        <f t="shared" si="58"/>
        <v>45077</v>
      </c>
      <c r="N3839" s="127"/>
      <c r="O3839" s="127"/>
      <c r="P3839" s="124"/>
      <c r="Q3839" s="124"/>
      <c r="R3839" s="155"/>
      <c r="S3839" s="155"/>
      <c r="T3839" s="159"/>
      <c r="U3839" s="155"/>
      <c r="V3839" s="160"/>
    </row>
    <row r="3840" spans="1:22" s="175" customFormat="1" ht="66" hidden="1" customHeight="1" x14ac:dyDescent="0.25">
      <c r="A3840" s="113" t="s">
        <v>662</v>
      </c>
      <c r="B3840" s="155" t="s">
        <v>955</v>
      </c>
      <c r="C3840" s="155" t="s">
        <v>8314</v>
      </c>
      <c r="D3840" s="155" t="s">
        <v>8435</v>
      </c>
      <c r="E3840" s="157" t="s">
        <v>8363</v>
      </c>
      <c r="F3840" s="155" t="s">
        <v>8422</v>
      </c>
      <c r="G3840" s="158" t="s">
        <v>172</v>
      </c>
      <c r="H3840" s="155"/>
      <c r="I3840" s="158">
        <v>1</v>
      </c>
      <c r="J3840" s="155" t="s">
        <v>72</v>
      </c>
      <c r="K3840" s="158" t="s">
        <v>55</v>
      </c>
      <c r="L3840" s="190">
        <v>45047</v>
      </c>
      <c r="M3840" s="190">
        <f t="shared" si="58"/>
        <v>45077</v>
      </c>
      <c r="N3840" s="127"/>
      <c r="O3840" s="127"/>
      <c r="P3840" s="124"/>
      <c r="Q3840" s="124"/>
      <c r="R3840" s="155"/>
      <c r="S3840" s="155"/>
      <c r="T3840" s="159"/>
      <c r="U3840" s="155"/>
      <c r="V3840" s="160"/>
    </row>
    <row r="3841" spans="1:22" s="175" customFormat="1" ht="66" hidden="1" customHeight="1" x14ac:dyDescent="0.25">
      <c r="A3841" s="113" t="s">
        <v>662</v>
      </c>
      <c r="B3841" s="90" t="s">
        <v>663</v>
      </c>
      <c r="C3841" s="155" t="s">
        <v>8314</v>
      </c>
      <c r="D3841" s="155" t="s">
        <v>8436</v>
      </c>
      <c r="E3841" s="157" t="s">
        <v>8363</v>
      </c>
      <c r="F3841" s="155" t="s">
        <v>1032</v>
      </c>
      <c r="G3841" s="158" t="s">
        <v>172</v>
      </c>
      <c r="H3841" s="155" t="s">
        <v>8437</v>
      </c>
      <c r="I3841" s="158">
        <v>1</v>
      </c>
      <c r="J3841" s="155" t="s">
        <v>72</v>
      </c>
      <c r="K3841" s="158" t="s">
        <v>55</v>
      </c>
      <c r="L3841" s="190">
        <v>44743</v>
      </c>
      <c r="M3841" s="190">
        <f t="shared" si="58"/>
        <v>44773</v>
      </c>
      <c r="N3841" s="127">
        <v>44756</v>
      </c>
      <c r="O3841" s="127">
        <v>44757</v>
      </c>
      <c r="P3841" s="124" t="s">
        <v>8438</v>
      </c>
      <c r="Q3841" s="124"/>
      <c r="R3841" s="155" t="s">
        <v>8100</v>
      </c>
      <c r="S3841" s="155"/>
      <c r="T3841" s="159" t="s">
        <v>75</v>
      </c>
      <c r="U3841" s="155"/>
      <c r="V3841" s="160"/>
    </row>
    <row r="3842" spans="1:22" s="175" customFormat="1" ht="66" hidden="1" customHeight="1" x14ac:dyDescent="0.25">
      <c r="A3842" s="113" t="s">
        <v>662</v>
      </c>
      <c r="B3842" s="90" t="s">
        <v>663</v>
      </c>
      <c r="C3842" s="155" t="s">
        <v>8314</v>
      </c>
      <c r="D3842" s="155" t="s">
        <v>8436</v>
      </c>
      <c r="E3842" s="157" t="s">
        <v>8363</v>
      </c>
      <c r="F3842" s="155" t="s">
        <v>1032</v>
      </c>
      <c r="G3842" s="158" t="s">
        <v>172</v>
      </c>
      <c r="H3842" s="155" t="s">
        <v>8439</v>
      </c>
      <c r="I3842" s="158">
        <v>1</v>
      </c>
      <c r="J3842" s="155" t="s">
        <v>72</v>
      </c>
      <c r="K3842" s="158" t="s">
        <v>55</v>
      </c>
      <c r="L3842" s="190">
        <v>44743</v>
      </c>
      <c r="M3842" s="190">
        <f t="shared" si="58"/>
        <v>44773</v>
      </c>
      <c r="N3842" s="127">
        <v>44756</v>
      </c>
      <c r="O3842" s="127">
        <v>44757</v>
      </c>
      <c r="P3842" s="124" t="s">
        <v>8438</v>
      </c>
      <c r="Q3842" s="124"/>
      <c r="R3842" s="155" t="s">
        <v>8100</v>
      </c>
      <c r="S3842" s="155"/>
      <c r="T3842" s="159" t="s">
        <v>75</v>
      </c>
      <c r="U3842" s="155"/>
      <c r="V3842" s="160"/>
    </row>
    <row r="3843" spans="1:22" s="175" customFormat="1" ht="66" hidden="1" customHeight="1" x14ac:dyDescent="0.25">
      <c r="A3843" s="113" t="s">
        <v>662</v>
      </c>
      <c r="B3843" s="90" t="s">
        <v>663</v>
      </c>
      <c r="C3843" s="155" t="s">
        <v>8314</v>
      </c>
      <c r="D3843" s="155" t="s">
        <v>8436</v>
      </c>
      <c r="E3843" s="157" t="s">
        <v>8363</v>
      </c>
      <c r="F3843" s="155" t="s">
        <v>1032</v>
      </c>
      <c r="G3843" s="158" t="s">
        <v>172</v>
      </c>
      <c r="H3843" s="155" t="s">
        <v>8440</v>
      </c>
      <c r="I3843" s="158">
        <v>1</v>
      </c>
      <c r="J3843" s="155" t="s">
        <v>72</v>
      </c>
      <c r="K3843" s="158" t="s">
        <v>55</v>
      </c>
      <c r="L3843" s="190">
        <v>44743</v>
      </c>
      <c r="M3843" s="190">
        <f t="shared" si="58"/>
        <v>44773</v>
      </c>
      <c r="N3843" s="127">
        <v>44756</v>
      </c>
      <c r="O3843" s="127">
        <v>44757</v>
      </c>
      <c r="P3843" s="124" t="s">
        <v>8441</v>
      </c>
      <c r="Q3843" s="124"/>
      <c r="R3843" s="155" t="s">
        <v>8100</v>
      </c>
      <c r="S3843" s="155"/>
      <c r="T3843" s="159" t="s">
        <v>75</v>
      </c>
      <c r="U3843" s="155"/>
      <c r="V3843" s="160"/>
    </row>
    <row r="3844" spans="1:22" s="175" customFormat="1" ht="66" hidden="1" customHeight="1" x14ac:dyDescent="0.25">
      <c r="A3844" s="113" t="s">
        <v>662</v>
      </c>
      <c r="B3844" s="90" t="s">
        <v>663</v>
      </c>
      <c r="C3844" s="155" t="s">
        <v>8314</v>
      </c>
      <c r="D3844" s="155" t="s">
        <v>8436</v>
      </c>
      <c r="E3844" s="157" t="s">
        <v>8363</v>
      </c>
      <c r="F3844" s="155" t="s">
        <v>1032</v>
      </c>
      <c r="G3844" s="158" t="s">
        <v>172</v>
      </c>
      <c r="H3844" s="155" t="s">
        <v>8442</v>
      </c>
      <c r="I3844" s="158">
        <v>1</v>
      </c>
      <c r="J3844" s="155" t="s">
        <v>72</v>
      </c>
      <c r="K3844" s="158" t="s">
        <v>55</v>
      </c>
      <c r="L3844" s="190">
        <v>44743</v>
      </c>
      <c r="M3844" s="190">
        <f t="shared" si="58"/>
        <v>44773</v>
      </c>
      <c r="N3844" s="127">
        <v>44756</v>
      </c>
      <c r="O3844" s="127">
        <v>44757</v>
      </c>
      <c r="P3844" s="124" t="s">
        <v>8441</v>
      </c>
      <c r="Q3844" s="124"/>
      <c r="R3844" s="155" t="s">
        <v>8100</v>
      </c>
      <c r="S3844" s="155"/>
      <c r="T3844" s="159" t="s">
        <v>75</v>
      </c>
      <c r="U3844" s="155"/>
      <c r="V3844" s="160"/>
    </row>
    <row r="3845" spans="1:22" s="175" customFormat="1" ht="66" hidden="1" customHeight="1" x14ac:dyDescent="0.25">
      <c r="A3845" s="113" t="s">
        <v>662</v>
      </c>
      <c r="B3845" s="90" t="s">
        <v>663</v>
      </c>
      <c r="C3845" s="155" t="s">
        <v>8314</v>
      </c>
      <c r="D3845" s="155" t="s">
        <v>8443</v>
      </c>
      <c r="E3845" s="157" t="s">
        <v>8363</v>
      </c>
      <c r="F3845" s="155" t="s">
        <v>1032</v>
      </c>
      <c r="G3845" s="158" t="s">
        <v>172</v>
      </c>
      <c r="H3845" s="155" t="s">
        <v>8437</v>
      </c>
      <c r="I3845" s="158">
        <v>1</v>
      </c>
      <c r="J3845" s="155" t="s">
        <v>72</v>
      </c>
      <c r="K3845" s="158" t="s">
        <v>55</v>
      </c>
      <c r="L3845" s="190">
        <v>44835</v>
      </c>
      <c r="M3845" s="190">
        <f t="shared" si="58"/>
        <v>44865</v>
      </c>
      <c r="N3845" s="127" t="s">
        <v>496</v>
      </c>
      <c r="O3845" s="127" t="s">
        <v>496</v>
      </c>
      <c r="P3845" s="124"/>
      <c r="Q3845" s="124"/>
      <c r="R3845" s="155"/>
      <c r="S3845" s="155"/>
      <c r="T3845" s="159"/>
      <c r="U3845" s="155"/>
      <c r="V3845" s="160"/>
    </row>
    <row r="3846" spans="1:22" s="175" customFormat="1" ht="66" hidden="1" customHeight="1" x14ac:dyDescent="0.25">
      <c r="A3846" s="113" t="s">
        <v>662</v>
      </c>
      <c r="B3846" s="90" t="s">
        <v>663</v>
      </c>
      <c r="C3846" s="155" t="s">
        <v>8314</v>
      </c>
      <c r="D3846" s="155" t="s">
        <v>8443</v>
      </c>
      <c r="E3846" s="157" t="s">
        <v>8363</v>
      </c>
      <c r="F3846" s="155" t="s">
        <v>1032</v>
      </c>
      <c r="G3846" s="158" t="s">
        <v>172</v>
      </c>
      <c r="H3846" s="155" t="s">
        <v>8439</v>
      </c>
      <c r="I3846" s="158">
        <v>1</v>
      </c>
      <c r="J3846" s="155" t="s">
        <v>72</v>
      </c>
      <c r="K3846" s="158" t="s">
        <v>55</v>
      </c>
      <c r="L3846" s="190">
        <v>44835</v>
      </c>
      <c r="M3846" s="190">
        <f t="shared" si="58"/>
        <v>44865</v>
      </c>
      <c r="N3846" s="127" t="s">
        <v>496</v>
      </c>
      <c r="O3846" s="127" t="s">
        <v>496</v>
      </c>
      <c r="P3846" s="124"/>
      <c r="Q3846" s="124"/>
      <c r="R3846" s="155"/>
      <c r="S3846" s="155"/>
      <c r="T3846" s="159"/>
      <c r="U3846" s="155"/>
      <c r="V3846" s="160"/>
    </row>
    <row r="3847" spans="1:22" s="175" customFormat="1" ht="66" hidden="1" customHeight="1" x14ac:dyDescent="0.25">
      <c r="A3847" s="113" t="s">
        <v>662</v>
      </c>
      <c r="B3847" s="90" t="s">
        <v>663</v>
      </c>
      <c r="C3847" s="155" t="s">
        <v>8314</v>
      </c>
      <c r="D3847" s="155" t="s">
        <v>8443</v>
      </c>
      <c r="E3847" s="157" t="s">
        <v>8363</v>
      </c>
      <c r="F3847" s="155" t="s">
        <v>1032</v>
      </c>
      <c r="G3847" s="158" t="s">
        <v>172</v>
      </c>
      <c r="H3847" s="155" t="s">
        <v>8440</v>
      </c>
      <c r="I3847" s="158">
        <v>1</v>
      </c>
      <c r="J3847" s="155" t="s">
        <v>72</v>
      </c>
      <c r="K3847" s="158" t="s">
        <v>55</v>
      </c>
      <c r="L3847" s="190">
        <v>44835</v>
      </c>
      <c r="M3847" s="190">
        <f t="shared" si="58"/>
        <v>44865</v>
      </c>
      <c r="N3847" s="127" t="s">
        <v>496</v>
      </c>
      <c r="O3847" s="127" t="s">
        <v>496</v>
      </c>
      <c r="P3847" s="124"/>
      <c r="Q3847" s="124"/>
      <c r="R3847" s="155"/>
      <c r="S3847" s="155"/>
      <c r="T3847" s="159"/>
      <c r="U3847" s="155"/>
      <c r="V3847" s="160"/>
    </row>
    <row r="3848" spans="1:22" s="175" customFormat="1" ht="66" hidden="1" customHeight="1" x14ac:dyDescent="0.25">
      <c r="A3848" s="113" t="s">
        <v>662</v>
      </c>
      <c r="B3848" s="90" t="s">
        <v>663</v>
      </c>
      <c r="C3848" s="155" t="s">
        <v>8314</v>
      </c>
      <c r="D3848" s="155" t="s">
        <v>8443</v>
      </c>
      <c r="E3848" s="157" t="s">
        <v>8363</v>
      </c>
      <c r="F3848" s="155" t="s">
        <v>1032</v>
      </c>
      <c r="G3848" s="158" t="s">
        <v>172</v>
      </c>
      <c r="H3848" s="155" t="s">
        <v>8442</v>
      </c>
      <c r="I3848" s="158">
        <v>1</v>
      </c>
      <c r="J3848" s="155" t="s">
        <v>72</v>
      </c>
      <c r="K3848" s="158" t="s">
        <v>55</v>
      </c>
      <c r="L3848" s="190">
        <v>44835</v>
      </c>
      <c r="M3848" s="190">
        <f t="shared" si="58"/>
        <v>44865</v>
      </c>
      <c r="N3848" s="127" t="s">
        <v>496</v>
      </c>
      <c r="O3848" s="127" t="s">
        <v>496</v>
      </c>
      <c r="P3848" s="124"/>
      <c r="Q3848" s="124"/>
      <c r="R3848" s="155"/>
      <c r="S3848" s="155"/>
      <c r="T3848" s="159"/>
      <c r="U3848" s="155"/>
      <c r="V3848" s="160"/>
    </row>
    <row r="3849" spans="1:22" s="175" customFormat="1" ht="66" customHeight="1" x14ac:dyDescent="0.25">
      <c r="A3849" s="113" t="s">
        <v>662</v>
      </c>
      <c r="B3849" s="90" t="s">
        <v>663</v>
      </c>
      <c r="C3849" s="155" t="s">
        <v>8314</v>
      </c>
      <c r="D3849" s="155" t="s">
        <v>8444</v>
      </c>
      <c r="E3849" s="157" t="s">
        <v>8363</v>
      </c>
      <c r="F3849" s="155" t="s">
        <v>1032</v>
      </c>
      <c r="G3849" s="158" t="s">
        <v>172</v>
      </c>
      <c r="H3849" s="155" t="s">
        <v>8437</v>
      </c>
      <c r="I3849" s="158">
        <v>1</v>
      </c>
      <c r="J3849" s="155" t="s">
        <v>72</v>
      </c>
      <c r="K3849" s="158" t="s">
        <v>55</v>
      </c>
      <c r="L3849" s="190">
        <v>44927</v>
      </c>
      <c r="M3849" s="190">
        <f t="shared" si="58"/>
        <v>44957</v>
      </c>
      <c r="N3849" s="127">
        <v>44937</v>
      </c>
      <c r="O3849" s="127">
        <v>44942</v>
      </c>
      <c r="P3849" s="124" t="s">
        <v>3969</v>
      </c>
      <c r="Q3849" s="124"/>
      <c r="R3849" s="155" t="s">
        <v>8445</v>
      </c>
      <c r="S3849" s="155"/>
      <c r="T3849" s="159" t="s">
        <v>75</v>
      </c>
      <c r="U3849" s="155"/>
      <c r="V3849" s="160"/>
    </row>
    <row r="3850" spans="1:22" s="175" customFormat="1" ht="66" hidden="1" customHeight="1" x14ac:dyDescent="0.25">
      <c r="A3850" s="113" t="s">
        <v>662</v>
      </c>
      <c r="B3850" s="90" t="s">
        <v>663</v>
      </c>
      <c r="C3850" s="155" t="s">
        <v>8314</v>
      </c>
      <c r="D3850" s="155" t="s">
        <v>8446</v>
      </c>
      <c r="E3850" s="157" t="s">
        <v>8363</v>
      </c>
      <c r="F3850" s="155" t="s">
        <v>1032</v>
      </c>
      <c r="G3850" s="158" t="s">
        <v>172</v>
      </c>
      <c r="H3850" s="155" t="s">
        <v>8440</v>
      </c>
      <c r="I3850" s="158">
        <v>1</v>
      </c>
      <c r="J3850" s="155" t="s">
        <v>72</v>
      </c>
      <c r="K3850" s="158" t="s">
        <v>55</v>
      </c>
      <c r="L3850" s="190">
        <v>45017</v>
      </c>
      <c r="M3850" s="190">
        <f t="shared" si="58"/>
        <v>45046</v>
      </c>
      <c r="N3850" s="127"/>
      <c r="O3850" s="127"/>
      <c r="P3850" s="124"/>
      <c r="Q3850" s="124"/>
      <c r="R3850" s="155"/>
      <c r="S3850" s="155"/>
      <c r="T3850" s="159"/>
      <c r="U3850" s="155"/>
      <c r="V3850" s="160"/>
    </row>
    <row r="3851" spans="1:22" s="175" customFormat="1" ht="66" hidden="1" customHeight="1" x14ac:dyDescent="0.25">
      <c r="A3851" s="113" t="s">
        <v>662</v>
      </c>
      <c r="B3851" s="90" t="s">
        <v>663</v>
      </c>
      <c r="C3851" s="155" t="s">
        <v>8314</v>
      </c>
      <c r="D3851" s="155" t="s">
        <v>8446</v>
      </c>
      <c r="E3851" s="157" t="s">
        <v>8363</v>
      </c>
      <c r="F3851" s="155" t="s">
        <v>1032</v>
      </c>
      <c r="G3851" s="158" t="s">
        <v>172</v>
      </c>
      <c r="H3851" s="155" t="s">
        <v>8442</v>
      </c>
      <c r="I3851" s="158">
        <v>1</v>
      </c>
      <c r="J3851" s="155" t="s">
        <v>72</v>
      </c>
      <c r="K3851" s="158" t="s">
        <v>55</v>
      </c>
      <c r="L3851" s="190">
        <v>45017</v>
      </c>
      <c r="M3851" s="190">
        <f t="shared" si="58"/>
        <v>45046</v>
      </c>
      <c r="N3851" s="127"/>
      <c r="O3851" s="127"/>
      <c r="P3851" s="124"/>
      <c r="Q3851" s="124"/>
      <c r="R3851" s="155"/>
      <c r="S3851" s="155"/>
      <c r="T3851" s="159"/>
      <c r="U3851" s="155"/>
      <c r="V3851" s="160"/>
    </row>
    <row r="3852" spans="1:22" s="175" customFormat="1" ht="66" hidden="1" customHeight="1" x14ac:dyDescent="0.25">
      <c r="A3852" s="113" t="s">
        <v>662</v>
      </c>
      <c r="B3852" s="90" t="s">
        <v>663</v>
      </c>
      <c r="C3852" s="155" t="s">
        <v>8314</v>
      </c>
      <c r="D3852" s="155" t="s">
        <v>8446</v>
      </c>
      <c r="E3852" s="157" t="s">
        <v>8363</v>
      </c>
      <c r="F3852" s="155" t="s">
        <v>1032</v>
      </c>
      <c r="G3852" s="158" t="s">
        <v>172</v>
      </c>
      <c r="H3852" s="155" t="s">
        <v>8437</v>
      </c>
      <c r="I3852" s="158">
        <v>1</v>
      </c>
      <c r="J3852" s="155" t="s">
        <v>72</v>
      </c>
      <c r="K3852" s="158" t="s">
        <v>55</v>
      </c>
      <c r="L3852" s="190">
        <v>45017</v>
      </c>
      <c r="M3852" s="190">
        <f t="shared" si="58"/>
        <v>45046</v>
      </c>
      <c r="N3852" s="127"/>
      <c r="O3852" s="127"/>
      <c r="P3852" s="124"/>
      <c r="Q3852" s="124"/>
      <c r="R3852" s="155"/>
      <c r="S3852" s="155"/>
      <c r="T3852" s="159"/>
      <c r="U3852" s="155"/>
      <c r="V3852" s="160"/>
    </row>
    <row r="3853" spans="1:22" s="175" customFormat="1" ht="66" hidden="1" customHeight="1" x14ac:dyDescent="0.25">
      <c r="A3853" s="113" t="s">
        <v>662</v>
      </c>
      <c r="B3853" s="90" t="s">
        <v>663</v>
      </c>
      <c r="C3853" s="155" t="s">
        <v>8314</v>
      </c>
      <c r="D3853" s="155" t="s">
        <v>8446</v>
      </c>
      <c r="E3853" s="157" t="s">
        <v>8363</v>
      </c>
      <c r="F3853" s="155" t="s">
        <v>1032</v>
      </c>
      <c r="G3853" s="158" t="s">
        <v>172</v>
      </c>
      <c r="H3853" s="155" t="s">
        <v>8439</v>
      </c>
      <c r="I3853" s="158">
        <v>1</v>
      </c>
      <c r="J3853" s="155" t="s">
        <v>72</v>
      </c>
      <c r="K3853" s="158" t="s">
        <v>55</v>
      </c>
      <c r="L3853" s="190">
        <v>45017</v>
      </c>
      <c r="M3853" s="190">
        <f t="shared" si="58"/>
        <v>45046</v>
      </c>
      <c r="N3853" s="127"/>
      <c r="O3853" s="127"/>
      <c r="P3853" s="124"/>
      <c r="Q3853" s="124"/>
      <c r="R3853" s="155"/>
      <c r="S3853" s="155"/>
      <c r="T3853" s="159"/>
      <c r="U3853" s="155"/>
      <c r="V3853" s="160"/>
    </row>
    <row r="3854" spans="1:22" s="175" customFormat="1" ht="66" hidden="1" customHeight="1" x14ac:dyDescent="0.25">
      <c r="A3854" s="113" t="s">
        <v>662</v>
      </c>
      <c r="B3854" s="90" t="s">
        <v>663</v>
      </c>
      <c r="C3854" s="155" t="s">
        <v>8314</v>
      </c>
      <c r="D3854" s="155" t="s">
        <v>8447</v>
      </c>
      <c r="E3854" s="157" t="s">
        <v>8363</v>
      </c>
      <c r="F3854" s="155" t="s">
        <v>878</v>
      </c>
      <c r="G3854" s="158" t="s">
        <v>703</v>
      </c>
      <c r="H3854" s="155"/>
      <c r="I3854" s="158">
        <v>1</v>
      </c>
      <c r="J3854" s="155" t="s">
        <v>72</v>
      </c>
      <c r="K3854" s="158" t="s">
        <v>55</v>
      </c>
      <c r="L3854" s="190">
        <v>44743</v>
      </c>
      <c r="M3854" s="190">
        <f t="shared" ref="M3854:M3893" si="59">EOMONTH(L3854,0)</f>
        <v>44773</v>
      </c>
      <c r="N3854" s="127">
        <v>44767</v>
      </c>
      <c r="O3854" s="127">
        <v>44770</v>
      </c>
      <c r="P3854" s="211" t="s">
        <v>899</v>
      </c>
      <c r="Q3854" s="124"/>
      <c r="R3854" s="155"/>
      <c r="S3854" s="155"/>
      <c r="T3854" s="159"/>
      <c r="U3854" s="90" t="s">
        <v>897</v>
      </c>
      <c r="V3854" s="160"/>
    </row>
    <row r="3855" spans="1:22" s="175" customFormat="1" ht="66" hidden="1" customHeight="1" x14ac:dyDescent="0.25">
      <c r="A3855" s="113" t="s">
        <v>662</v>
      </c>
      <c r="B3855" s="90" t="s">
        <v>663</v>
      </c>
      <c r="C3855" s="155" t="s">
        <v>8314</v>
      </c>
      <c r="D3855" s="155" t="s">
        <v>8448</v>
      </c>
      <c r="E3855" s="157" t="s">
        <v>8363</v>
      </c>
      <c r="F3855" s="155" t="s">
        <v>878</v>
      </c>
      <c r="G3855" s="158" t="s">
        <v>703</v>
      </c>
      <c r="H3855" s="155"/>
      <c r="I3855" s="158">
        <v>1</v>
      </c>
      <c r="J3855" s="155" t="s">
        <v>72</v>
      </c>
      <c r="K3855" s="158" t="s">
        <v>55</v>
      </c>
      <c r="L3855" s="190">
        <v>44774</v>
      </c>
      <c r="M3855" s="190">
        <f t="shared" si="59"/>
        <v>44804</v>
      </c>
      <c r="N3855" s="127">
        <v>44792</v>
      </c>
      <c r="O3855" s="127">
        <v>44798</v>
      </c>
      <c r="P3855" s="211" t="s">
        <v>899</v>
      </c>
      <c r="Q3855" s="124"/>
      <c r="R3855" s="155"/>
      <c r="S3855" s="155"/>
      <c r="T3855" s="159"/>
      <c r="U3855" s="90" t="s">
        <v>897</v>
      </c>
      <c r="V3855" s="160"/>
    </row>
    <row r="3856" spans="1:22" s="175" customFormat="1" ht="66" hidden="1" customHeight="1" x14ac:dyDescent="0.25">
      <c r="A3856" s="113" t="s">
        <v>662</v>
      </c>
      <c r="B3856" s="90" t="s">
        <v>663</v>
      </c>
      <c r="C3856" s="155" t="s">
        <v>8314</v>
      </c>
      <c r="D3856" s="155" t="s">
        <v>8449</v>
      </c>
      <c r="E3856" s="157" t="s">
        <v>8363</v>
      </c>
      <c r="F3856" s="155" t="s">
        <v>878</v>
      </c>
      <c r="G3856" s="158" t="s">
        <v>703</v>
      </c>
      <c r="H3856" s="155"/>
      <c r="I3856" s="158">
        <v>1</v>
      </c>
      <c r="J3856" s="155" t="s">
        <v>72</v>
      </c>
      <c r="K3856" s="158" t="s">
        <v>55</v>
      </c>
      <c r="L3856" s="190">
        <v>44805</v>
      </c>
      <c r="M3856" s="190">
        <f t="shared" si="59"/>
        <v>44834</v>
      </c>
      <c r="N3856" s="127">
        <v>44830</v>
      </c>
      <c r="O3856" s="127">
        <v>44834</v>
      </c>
      <c r="P3856" s="211" t="s">
        <v>899</v>
      </c>
      <c r="Q3856" s="124"/>
      <c r="R3856" s="155"/>
      <c r="S3856" s="155"/>
      <c r="T3856" s="159"/>
      <c r="U3856" s="90" t="s">
        <v>897</v>
      </c>
      <c r="V3856" s="160"/>
    </row>
    <row r="3857" spans="1:22" s="175" customFormat="1" ht="66" hidden="1" customHeight="1" x14ac:dyDescent="0.25">
      <c r="A3857" s="113" t="s">
        <v>662</v>
      </c>
      <c r="B3857" s="90" t="s">
        <v>663</v>
      </c>
      <c r="C3857" s="155" t="s">
        <v>8314</v>
      </c>
      <c r="D3857" s="155" t="s">
        <v>8450</v>
      </c>
      <c r="E3857" s="157" t="s">
        <v>8363</v>
      </c>
      <c r="F3857" s="155" t="s">
        <v>878</v>
      </c>
      <c r="G3857" s="158" t="s">
        <v>703</v>
      </c>
      <c r="H3857" s="155"/>
      <c r="I3857" s="158">
        <v>1</v>
      </c>
      <c r="J3857" s="155" t="s">
        <v>72</v>
      </c>
      <c r="K3857" s="158" t="s">
        <v>55</v>
      </c>
      <c r="L3857" s="190">
        <v>44835</v>
      </c>
      <c r="M3857" s="190">
        <f t="shared" si="59"/>
        <v>44865</v>
      </c>
      <c r="N3857" s="127">
        <v>44859</v>
      </c>
      <c r="O3857" s="127">
        <v>44865</v>
      </c>
      <c r="P3857" s="211" t="s">
        <v>899</v>
      </c>
      <c r="Q3857" s="124"/>
      <c r="R3857" s="155"/>
      <c r="S3857" s="155"/>
      <c r="T3857" s="159"/>
      <c r="U3857" s="90" t="s">
        <v>897</v>
      </c>
      <c r="V3857" s="160"/>
    </row>
    <row r="3858" spans="1:22" s="175" customFormat="1" ht="66" hidden="1" customHeight="1" x14ac:dyDescent="0.25">
      <c r="A3858" s="113" t="s">
        <v>662</v>
      </c>
      <c r="B3858" s="90" t="s">
        <v>663</v>
      </c>
      <c r="C3858" s="155" t="s">
        <v>8314</v>
      </c>
      <c r="D3858" s="155" t="s">
        <v>8451</v>
      </c>
      <c r="E3858" s="157" t="s">
        <v>8363</v>
      </c>
      <c r="F3858" s="155" t="s">
        <v>878</v>
      </c>
      <c r="G3858" s="158" t="s">
        <v>703</v>
      </c>
      <c r="H3858" s="155"/>
      <c r="I3858" s="158">
        <v>1</v>
      </c>
      <c r="J3858" s="155" t="s">
        <v>72</v>
      </c>
      <c r="K3858" s="158" t="s">
        <v>55</v>
      </c>
      <c r="L3858" s="190">
        <v>44866</v>
      </c>
      <c r="M3858" s="190">
        <f t="shared" si="59"/>
        <v>44895</v>
      </c>
      <c r="N3858" s="127">
        <v>44883</v>
      </c>
      <c r="O3858" s="127">
        <v>44890</v>
      </c>
      <c r="P3858" s="211" t="s">
        <v>899</v>
      </c>
      <c r="Q3858" s="124"/>
      <c r="R3858" s="155"/>
      <c r="S3858" s="155"/>
      <c r="T3858" s="159"/>
      <c r="U3858" s="90" t="s">
        <v>897</v>
      </c>
      <c r="V3858" s="160"/>
    </row>
    <row r="3859" spans="1:22" s="175" customFormat="1" ht="66" hidden="1" customHeight="1" x14ac:dyDescent="0.25">
      <c r="A3859" s="113" t="s">
        <v>662</v>
      </c>
      <c r="B3859" s="90" t="s">
        <v>663</v>
      </c>
      <c r="C3859" s="155" t="s">
        <v>8314</v>
      </c>
      <c r="D3859" s="155" t="s">
        <v>8452</v>
      </c>
      <c r="E3859" s="157" t="s">
        <v>8363</v>
      </c>
      <c r="F3859" s="155" t="s">
        <v>878</v>
      </c>
      <c r="G3859" s="158" t="s">
        <v>703</v>
      </c>
      <c r="H3859" s="155"/>
      <c r="I3859" s="158">
        <v>1</v>
      </c>
      <c r="J3859" s="155" t="s">
        <v>72</v>
      </c>
      <c r="K3859" s="158" t="s">
        <v>55</v>
      </c>
      <c r="L3859" s="190">
        <v>44896</v>
      </c>
      <c r="M3859" s="190">
        <f t="shared" si="59"/>
        <v>44926</v>
      </c>
      <c r="N3859" s="127">
        <v>44917</v>
      </c>
      <c r="O3859" s="127">
        <v>44926</v>
      </c>
      <c r="P3859" s="211" t="s">
        <v>899</v>
      </c>
      <c r="Q3859" s="124"/>
      <c r="R3859" s="155"/>
      <c r="S3859" s="155"/>
      <c r="T3859" s="159"/>
      <c r="U3859" s="90" t="s">
        <v>897</v>
      </c>
      <c r="V3859" s="160"/>
    </row>
    <row r="3860" spans="1:22" s="175" customFormat="1" ht="66" customHeight="1" x14ac:dyDescent="0.25">
      <c r="A3860" s="113" t="s">
        <v>662</v>
      </c>
      <c r="B3860" s="90" t="s">
        <v>663</v>
      </c>
      <c r="C3860" s="155" t="s">
        <v>8314</v>
      </c>
      <c r="D3860" s="155" t="s">
        <v>8453</v>
      </c>
      <c r="E3860" s="157" t="s">
        <v>8363</v>
      </c>
      <c r="F3860" s="155" t="s">
        <v>878</v>
      </c>
      <c r="G3860" s="158" t="s">
        <v>703</v>
      </c>
      <c r="H3860" s="155"/>
      <c r="I3860" s="158">
        <v>1</v>
      </c>
      <c r="J3860" s="155" t="s">
        <v>72</v>
      </c>
      <c r="K3860" s="158" t="s">
        <v>55</v>
      </c>
      <c r="L3860" s="190">
        <v>44927</v>
      </c>
      <c r="M3860" s="190">
        <f t="shared" si="59"/>
        <v>44957</v>
      </c>
      <c r="N3860" s="127">
        <v>44942</v>
      </c>
      <c r="O3860" s="127">
        <v>44957</v>
      </c>
      <c r="P3860" s="211" t="s">
        <v>899</v>
      </c>
      <c r="Q3860" s="124"/>
      <c r="R3860" s="155"/>
      <c r="S3860" s="155"/>
      <c r="T3860" s="159"/>
      <c r="U3860" s="90" t="s">
        <v>897</v>
      </c>
      <c r="V3860" s="160"/>
    </row>
    <row r="3861" spans="1:22" s="175" customFormat="1" ht="66" hidden="1" customHeight="1" x14ac:dyDescent="0.25">
      <c r="A3861" s="113" t="s">
        <v>662</v>
      </c>
      <c r="B3861" s="90" t="s">
        <v>663</v>
      </c>
      <c r="C3861" s="155" t="s">
        <v>8314</v>
      </c>
      <c r="D3861" s="155" t="s">
        <v>8454</v>
      </c>
      <c r="E3861" s="157" t="s">
        <v>8363</v>
      </c>
      <c r="F3861" s="155" t="s">
        <v>878</v>
      </c>
      <c r="G3861" s="158" t="s">
        <v>703</v>
      </c>
      <c r="H3861" s="155"/>
      <c r="I3861" s="158">
        <v>1</v>
      </c>
      <c r="J3861" s="155" t="s">
        <v>72</v>
      </c>
      <c r="K3861" s="158" t="s">
        <v>55</v>
      </c>
      <c r="L3861" s="190">
        <v>44958</v>
      </c>
      <c r="M3861" s="190">
        <f t="shared" si="59"/>
        <v>44985</v>
      </c>
      <c r="N3861" s="127"/>
      <c r="O3861" s="127"/>
      <c r="P3861" s="124"/>
      <c r="Q3861" s="124"/>
      <c r="R3861" s="155"/>
      <c r="S3861" s="155"/>
      <c r="T3861" s="159"/>
      <c r="U3861" s="155"/>
      <c r="V3861" s="160"/>
    </row>
    <row r="3862" spans="1:22" s="175" customFormat="1" ht="66" hidden="1" customHeight="1" x14ac:dyDescent="0.25">
      <c r="A3862" s="113" t="s">
        <v>662</v>
      </c>
      <c r="B3862" s="90" t="s">
        <v>663</v>
      </c>
      <c r="C3862" s="155" t="s">
        <v>8314</v>
      </c>
      <c r="D3862" s="155" t="s">
        <v>8455</v>
      </c>
      <c r="E3862" s="157" t="s">
        <v>8363</v>
      </c>
      <c r="F3862" s="155" t="s">
        <v>878</v>
      </c>
      <c r="G3862" s="158" t="s">
        <v>703</v>
      </c>
      <c r="H3862" s="155"/>
      <c r="I3862" s="158">
        <v>1</v>
      </c>
      <c r="J3862" s="155" t="s">
        <v>72</v>
      </c>
      <c r="K3862" s="158" t="s">
        <v>55</v>
      </c>
      <c r="L3862" s="190">
        <v>44986</v>
      </c>
      <c r="M3862" s="190">
        <f t="shared" si="59"/>
        <v>45016</v>
      </c>
      <c r="N3862" s="127"/>
      <c r="O3862" s="127"/>
      <c r="P3862" s="124"/>
      <c r="Q3862" s="124"/>
      <c r="R3862" s="155"/>
      <c r="S3862" s="155"/>
      <c r="T3862" s="159"/>
      <c r="U3862" s="155"/>
      <c r="V3862" s="160"/>
    </row>
    <row r="3863" spans="1:22" s="175" customFormat="1" ht="66" hidden="1" customHeight="1" x14ac:dyDescent="0.25">
      <c r="A3863" s="113" t="s">
        <v>662</v>
      </c>
      <c r="B3863" s="90" t="s">
        <v>663</v>
      </c>
      <c r="C3863" s="155" t="s">
        <v>8314</v>
      </c>
      <c r="D3863" s="155" t="s">
        <v>8456</v>
      </c>
      <c r="E3863" s="157" t="s">
        <v>8363</v>
      </c>
      <c r="F3863" s="155" t="s">
        <v>878</v>
      </c>
      <c r="G3863" s="158" t="s">
        <v>703</v>
      </c>
      <c r="H3863" s="155"/>
      <c r="I3863" s="158">
        <v>1</v>
      </c>
      <c r="J3863" s="155" t="s">
        <v>72</v>
      </c>
      <c r="K3863" s="158" t="s">
        <v>55</v>
      </c>
      <c r="L3863" s="190">
        <v>45017</v>
      </c>
      <c r="M3863" s="190">
        <f t="shared" si="59"/>
        <v>45046</v>
      </c>
      <c r="N3863" s="127"/>
      <c r="O3863" s="127"/>
      <c r="P3863" s="124"/>
      <c r="Q3863" s="124"/>
      <c r="R3863" s="155"/>
      <c r="S3863" s="155"/>
      <c r="T3863" s="159"/>
      <c r="U3863" s="155"/>
      <c r="V3863" s="160"/>
    </row>
    <row r="3864" spans="1:22" s="175" customFormat="1" ht="66" hidden="1" customHeight="1" x14ac:dyDescent="0.25">
      <c r="A3864" s="113" t="s">
        <v>662</v>
      </c>
      <c r="B3864" s="90" t="s">
        <v>663</v>
      </c>
      <c r="C3864" s="155" t="s">
        <v>8314</v>
      </c>
      <c r="D3864" s="155" t="s">
        <v>8457</v>
      </c>
      <c r="E3864" s="157" t="s">
        <v>8363</v>
      </c>
      <c r="F3864" s="155" t="s">
        <v>878</v>
      </c>
      <c r="G3864" s="158" t="s">
        <v>703</v>
      </c>
      <c r="H3864" s="155"/>
      <c r="I3864" s="158">
        <v>1</v>
      </c>
      <c r="J3864" s="155" t="s">
        <v>72</v>
      </c>
      <c r="K3864" s="158" t="s">
        <v>55</v>
      </c>
      <c r="L3864" s="190">
        <v>45047</v>
      </c>
      <c r="M3864" s="190">
        <f t="shared" si="59"/>
        <v>45077</v>
      </c>
      <c r="N3864" s="127"/>
      <c r="O3864" s="127"/>
      <c r="P3864" s="124"/>
      <c r="Q3864" s="124"/>
      <c r="R3864" s="155"/>
      <c r="S3864" s="155"/>
      <c r="T3864" s="159"/>
      <c r="U3864" s="155"/>
      <c r="V3864" s="160"/>
    </row>
    <row r="3865" spans="1:22" s="175" customFormat="1" ht="66" hidden="1" customHeight="1" x14ac:dyDescent="0.25">
      <c r="A3865" s="113" t="s">
        <v>662</v>
      </c>
      <c r="B3865" s="90" t="s">
        <v>663</v>
      </c>
      <c r="C3865" s="155" t="s">
        <v>8314</v>
      </c>
      <c r="D3865" s="155" t="s">
        <v>8458</v>
      </c>
      <c r="E3865" s="157" t="s">
        <v>8363</v>
      </c>
      <c r="F3865" s="155" t="s">
        <v>878</v>
      </c>
      <c r="G3865" s="158" t="s">
        <v>703</v>
      </c>
      <c r="H3865" s="155"/>
      <c r="I3865" s="158">
        <v>1</v>
      </c>
      <c r="J3865" s="155" t="s">
        <v>72</v>
      </c>
      <c r="K3865" s="158" t="s">
        <v>55</v>
      </c>
      <c r="L3865" s="190">
        <v>45078</v>
      </c>
      <c r="M3865" s="190">
        <f t="shared" si="59"/>
        <v>45107</v>
      </c>
      <c r="N3865" s="127"/>
      <c r="O3865" s="127"/>
      <c r="P3865" s="124"/>
      <c r="Q3865" s="124"/>
      <c r="R3865" s="155"/>
      <c r="S3865" s="155"/>
      <c r="T3865" s="159"/>
      <c r="U3865" s="155"/>
      <c r="V3865" s="160"/>
    </row>
    <row r="3866" spans="1:22" s="175" customFormat="1" ht="66" hidden="1" customHeight="1" x14ac:dyDescent="0.25">
      <c r="A3866" s="113" t="s">
        <v>662</v>
      </c>
      <c r="B3866" s="90" t="s">
        <v>663</v>
      </c>
      <c r="C3866" s="155" t="s">
        <v>8314</v>
      </c>
      <c r="D3866" s="155" t="s">
        <v>8459</v>
      </c>
      <c r="E3866" s="157" t="s">
        <v>8363</v>
      </c>
      <c r="F3866" s="155" t="s">
        <v>5632</v>
      </c>
      <c r="G3866" s="158" t="s">
        <v>168</v>
      </c>
      <c r="H3866" s="155"/>
      <c r="I3866" s="158">
        <v>1</v>
      </c>
      <c r="J3866" s="155" t="s">
        <v>72</v>
      </c>
      <c r="K3866" s="158" t="s">
        <v>55</v>
      </c>
      <c r="L3866" s="190">
        <v>45017</v>
      </c>
      <c r="M3866" s="190">
        <f t="shared" si="59"/>
        <v>45046</v>
      </c>
      <c r="N3866" s="127"/>
      <c r="O3866" s="127"/>
      <c r="P3866" s="124"/>
      <c r="Q3866" s="124"/>
      <c r="R3866" s="155"/>
      <c r="S3866" s="155"/>
      <c r="T3866" s="159"/>
      <c r="U3866" s="155"/>
      <c r="V3866" s="160"/>
    </row>
    <row r="3867" spans="1:22" s="175" customFormat="1" ht="66" hidden="1" customHeight="1" x14ac:dyDescent="0.25">
      <c r="A3867" s="113" t="s">
        <v>662</v>
      </c>
      <c r="B3867" s="90" t="s">
        <v>663</v>
      </c>
      <c r="C3867" s="155" t="s">
        <v>8314</v>
      </c>
      <c r="D3867" s="155" t="s">
        <v>8460</v>
      </c>
      <c r="E3867" s="157" t="s">
        <v>8363</v>
      </c>
      <c r="F3867" s="155" t="s">
        <v>5635</v>
      </c>
      <c r="G3867" s="158" t="s">
        <v>168</v>
      </c>
      <c r="H3867" s="155"/>
      <c r="I3867" s="158">
        <v>1</v>
      </c>
      <c r="J3867" s="155" t="s">
        <v>72</v>
      </c>
      <c r="K3867" s="158" t="s">
        <v>55</v>
      </c>
      <c r="L3867" s="190">
        <v>45017</v>
      </c>
      <c r="M3867" s="190">
        <f t="shared" si="59"/>
        <v>45046</v>
      </c>
      <c r="N3867" s="127"/>
      <c r="O3867" s="127"/>
      <c r="P3867" s="124"/>
      <c r="Q3867" s="124"/>
      <c r="R3867" s="155"/>
      <c r="S3867" s="155"/>
      <c r="T3867" s="159"/>
      <c r="U3867" s="155"/>
      <c r="V3867" s="160"/>
    </row>
    <row r="3868" spans="1:22" s="175" customFormat="1" ht="66" hidden="1" customHeight="1" x14ac:dyDescent="0.25">
      <c r="A3868" s="113" t="s">
        <v>662</v>
      </c>
      <c r="B3868" s="90" t="s">
        <v>663</v>
      </c>
      <c r="C3868" s="155" t="s">
        <v>8314</v>
      </c>
      <c r="D3868" s="155" t="s">
        <v>8461</v>
      </c>
      <c r="E3868" s="157" t="s">
        <v>8363</v>
      </c>
      <c r="F3868" s="155" t="s">
        <v>5639</v>
      </c>
      <c r="G3868" s="158" t="s">
        <v>168</v>
      </c>
      <c r="H3868" s="155"/>
      <c r="I3868" s="158">
        <v>1</v>
      </c>
      <c r="J3868" s="155" t="s">
        <v>72</v>
      </c>
      <c r="K3868" s="158" t="s">
        <v>55</v>
      </c>
      <c r="L3868" s="190">
        <v>45017</v>
      </c>
      <c r="M3868" s="190">
        <f t="shared" si="59"/>
        <v>45046</v>
      </c>
      <c r="N3868" s="127"/>
      <c r="O3868" s="127"/>
      <c r="P3868" s="124"/>
      <c r="Q3868" s="124"/>
      <c r="R3868" s="155"/>
      <c r="S3868" s="155"/>
      <c r="T3868" s="159"/>
      <c r="U3868" s="155"/>
      <c r="V3868" s="160"/>
    </row>
    <row r="3869" spans="1:22" s="175" customFormat="1" ht="66" hidden="1" customHeight="1" x14ac:dyDescent="0.25">
      <c r="A3869" s="113" t="s">
        <v>662</v>
      </c>
      <c r="B3869" s="90" t="s">
        <v>663</v>
      </c>
      <c r="C3869" s="155" t="s">
        <v>8314</v>
      </c>
      <c r="D3869" s="155" t="s">
        <v>8462</v>
      </c>
      <c r="E3869" s="157" t="s">
        <v>8363</v>
      </c>
      <c r="F3869" s="155" t="s">
        <v>1340</v>
      </c>
      <c r="G3869" s="158" t="s">
        <v>168</v>
      </c>
      <c r="H3869" s="155"/>
      <c r="I3869" s="158">
        <v>1</v>
      </c>
      <c r="J3869" s="155" t="s">
        <v>72</v>
      </c>
      <c r="K3869" s="158" t="s">
        <v>55</v>
      </c>
      <c r="L3869" s="190">
        <v>44896</v>
      </c>
      <c r="M3869" s="190">
        <f t="shared" si="59"/>
        <v>44926</v>
      </c>
      <c r="N3869" s="127">
        <v>44922</v>
      </c>
      <c r="O3869" s="127">
        <v>44923</v>
      </c>
      <c r="P3869" s="124" t="s">
        <v>8463</v>
      </c>
      <c r="Q3869" s="124"/>
      <c r="R3869" s="155" t="s">
        <v>8464</v>
      </c>
      <c r="S3869" s="155"/>
      <c r="T3869" s="159" t="s">
        <v>75</v>
      </c>
      <c r="U3869" s="155"/>
      <c r="V3869" s="160"/>
    </row>
    <row r="3870" spans="1:22" s="175" customFormat="1" ht="66" hidden="1" customHeight="1" x14ac:dyDescent="0.25">
      <c r="A3870" s="113" t="s">
        <v>662</v>
      </c>
      <c r="B3870" s="155" t="s">
        <v>663</v>
      </c>
      <c r="C3870" s="155" t="s">
        <v>8314</v>
      </c>
      <c r="D3870" s="155" t="s">
        <v>8465</v>
      </c>
      <c r="E3870" s="157" t="s">
        <v>8363</v>
      </c>
      <c r="F3870" s="155" t="s">
        <v>5646</v>
      </c>
      <c r="G3870" s="158" t="s">
        <v>168</v>
      </c>
      <c r="H3870" s="155"/>
      <c r="I3870" s="158">
        <v>1</v>
      </c>
      <c r="J3870" s="155" t="s">
        <v>72</v>
      </c>
      <c r="K3870" s="158" t="s">
        <v>55</v>
      </c>
      <c r="L3870" s="190">
        <v>44896</v>
      </c>
      <c r="M3870" s="190">
        <f t="shared" si="59"/>
        <v>44926</v>
      </c>
      <c r="N3870" s="127">
        <v>44911</v>
      </c>
      <c r="O3870" s="127">
        <v>44912</v>
      </c>
      <c r="P3870" s="124" t="s">
        <v>8466</v>
      </c>
      <c r="Q3870" s="124"/>
      <c r="R3870" s="155" t="s">
        <v>8467</v>
      </c>
      <c r="S3870" s="155"/>
      <c r="T3870" s="159" t="s">
        <v>75</v>
      </c>
      <c r="U3870" s="155"/>
      <c r="V3870" s="160"/>
    </row>
    <row r="3871" spans="1:22" s="175" customFormat="1" ht="66" hidden="1" customHeight="1" x14ac:dyDescent="0.25">
      <c r="A3871" s="113" t="s">
        <v>662</v>
      </c>
      <c r="B3871" s="155" t="s">
        <v>663</v>
      </c>
      <c r="C3871" s="155" t="s">
        <v>8314</v>
      </c>
      <c r="D3871" s="155" t="s">
        <v>8465</v>
      </c>
      <c r="E3871" s="157" t="s">
        <v>8363</v>
      </c>
      <c r="F3871" s="155" t="s">
        <v>1348</v>
      </c>
      <c r="G3871" s="158" t="s">
        <v>168</v>
      </c>
      <c r="H3871" s="155"/>
      <c r="I3871" s="158">
        <v>1</v>
      </c>
      <c r="J3871" s="155" t="s">
        <v>72</v>
      </c>
      <c r="K3871" s="158" t="s">
        <v>55</v>
      </c>
      <c r="L3871" s="190">
        <v>44896</v>
      </c>
      <c r="M3871" s="190">
        <f t="shared" si="59"/>
        <v>44926</v>
      </c>
      <c r="N3871" s="127">
        <v>44911</v>
      </c>
      <c r="O3871" s="127">
        <v>44912</v>
      </c>
      <c r="P3871" s="124" t="s">
        <v>8468</v>
      </c>
      <c r="Q3871" s="124"/>
      <c r="R3871" s="155" t="s">
        <v>8467</v>
      </c>
      <c r="S3871" s="155"/>
      <c r="T3871" s="159" t="s">
        <v>75</v>
      </c>
      <c r="U3871" s="155"/>
      <c r="V3871" s="160"/>
    </row>
    <row r="3872" spans="1:22" s="175" customFormat="1" ht="66" hidden="1" customHeight="1" x14ac:dyDescent="0.25">
      <c r="A3872" s="113" t="s">
        <v>662</v>
      </c>
      <c r="B3872" s="90" t="s">
        <v>663</v>
      </c>
      <c r="C3872" s="155" t="s">
        <v>8314</v>
      </c>
      <c r="D3872" s="155" t="s">
        <v>8469</v>
      </c>
      <c r="E3872" s="157" t="s">
        <v>8363</v>
      </c>
      <c r="F3872" s="155" t="s">
        <v>5651</v>
      </c>
      <c r="G3872" s="158" t="s">
        <v>172</v>
      </c>
      <c r="H3872" s="155" t="s">
        <v>5655</v>
      </c>
      <c r="I3872" s="158">
        <v>1</v>
      </c>
      <c r="J3872" s="155" t="s">
        <v>72</v>
      </c>
      <c r="K3872" s="158" t="s">
        <v>55</v>
      </c>
      <c r="L3872" s="190">
        <v>44743</v>
      </c>
      <c r="M3872" s="190">
        <f t="shared" si="59"/>
        <v>44773</v>
      </c>
      <c r="N3872" s="127">
        <v>44761</v>
      </c>
      <c r="O3872" s="127">
        <v>44768</v>
      </c>
      <c r="P3872" s="124" t="s">
        <v>4503</v>
      </c>
      <c r="Q3872" s="124"/>
      <c r="R3872" s="155" t="s">
        <v>853</v>
      </c>
      <c r="S3872" s="155"/>
      <c r="T3872" s="159" t="s">
        <v>75</v>
      </c>
      <c r="U3872" s="155"/>
      <c r="V3872" s="160"/>
    </row>
    <row r="3873" spans="1:22" s="175" customFormat="1" ht="66" hidden="1" customHeight="1" x14ac:dyDescent="0.25">
      <c r="A3873" s="113" t="s">
        <v>662</v>
      </c>
      <c r="B3873" s="90" t="s">
        <v>663</v>
      </c>
      <c r="C3873" s="155" t="s">
        <v>8314</v>
      </c>
      <c r="D3873" s="155" t="s">
        <v>8469</v>
      </c>
      <c r="E3873" s="157" t="s">
        <v>8363</v>
      </c>
      <c r="F3873" s="155" t="s">
        <v>5651</v>
      </c>
      <c r="G3873" s="158" t="s">
        <v>172</v>
      </c>
      <c r="H3873" s="155" t="s">
        <v>5652</v>
      </c>
      <c r="I3873" s="158">
        <v>1</v>
      </c>
      <c r="J3873" s="155" t="s">
        <v>72</v>
      </c>
      <c r="K3873" s="158" t="s">
        <v>55</v>
      </c>
      <c r="L3873" s="190">
        <v>44743</v>
      </c>
      <c r="M3873" s="190">
        <f t="shared" si="59"/>
        <v>44773</v>
      </c>
      <c r="N3873" s="127">
        <v>44761</v>
      </c>
      <c r="O3873" s="127">
        <v>44768</v>
      </c>
      <c r="P3873" s="124" t="s">
        <v>4503</v>
      </c>
      <c r="Q3873" s="124"/>
      <c r="R3873" s="155" t="s">
        <v>853</v>
      </c>
      <c r="S3873" s="155"/>
      <c r="T3873" s="159" t="s">
        <v>75</v>
      </c>
      <c r="U3873" s="155"/>
      <c r="V3873" s="160"/>
    </row>
    <row r="3874" spans="1:22" s="175" customFormat="1" ht="66" hidden="1" customHeight="1" x14ac:dyDescent="0.25">
      <c r="A3874" s="113" t="s">
        <v>662</v>
      </c>
      <c r="B3874" s="90" t="s">
        <v>663</v>
      </c>
      <c r="C3874" s="155" t="s">
        <v>8314</v>
      </c>
      <c r="D3874" s="155" t="s">
        <v>8470</v>
      </c>
      <c r="E3874" s="157" t="s">
        <v>8363</v>
      </c>
      <c r="F3874" s="155" t="s">
        <v>5651</v>
      </c>
      <c r="G3874" s="158" t="s">
        <v>172</v>
      </c>
      <c r="H3874" s="155" t="s">
        <v>5655</v>
      </c>
      <c r="I3874" s="158">
        <v>1</v>
      </c>
      <c r="J3874" s="155" t="s">
        <v>72</v>
      </c>
      <c r="K3874" s="158" t="s">
        <v>55</v>
      </c>
      <c r="L3874" s="190">
        <v>44835</v>
      </c>
      <c r="M3874" s="190">
        <f t="shared" si="59"/>
        <v>44865</v>
      </c>
      <c r="N3874" s="127">
        <v>44844</v>
      </c>
      <c r="O3874" s="127">
        <v>44846</v>
      </c>
      <c r="P3874" s="124" t="s">
        <v>4503</v>
      </c>
      <c r="Q3874" s="124"/>
      <c r="R3874" s="155" t="s">
        <v>8390</v>
      </c>
      <c r="S3874" s="155"/>
      <c r="T3874" s="159" t="s">
        <v>75</v>
      </c>
      <c r="U3874" s="155"/>
      <c r="V3874" s="160"/>
    </row>
    <row r="3875" spans="1:22" s="175" customFormat="1" ht="66" hidden="1" customHeight="1" x14ac:dyDescent="0.25">
      <c r="A3875" s="113" t="s">
        <v>662</v>
      </c>
      <c r="B3875" s="90" t="s">
        <v>663</v>
      </c>
      <c r="C3875" s="155" t="s">
        <v>8314</v>
      </c>
      <c r="D3875" s="155" t="s">
        <v>8470</v>
      </c>
      <c r="E3875" s="157" t="s">
        <v>8363</v>
      </c>
      <c r="F3875" s="155" t="s">
        <v>5651</v>
      </c>
      <c r="G3875" s="158" t="s">
        <v>172</v>
      </c>
      <c r="H3875" s="155" t="s">
        <v>5652</v>
      </c>
      <c r="I3875" s="158">
        <v>1</v>
      </c>
      <c r="J3875" s="155" t="s">
        <v>72</v>
      </c>
      <c r="K3875" s="158" t="s">
        <v>55</v>
      </c>
      <c r="L3875" s="190">
        <v>44835</v>
      </c>
      <c r="M3875" s="190">
        <f t="shared" si="59"/>
        <v>44865</v>
      </c>
      <c r="N3875" s="127">
        <v>44844</v>
      </c>
      <c r="O3875" s="127">
        <v>44846</v>
      </c>
      <c r="P3875" s="124" t="s">
        <v>4503</v>
      </c>
      <c r="Q3875" s="124"/>
      <c r="R3875" s="155" t="s">
        <v>8390</v>
      </c>
      <c r="S3875" s="155"/>
      <c r="T3875" s="159" t="s">
        <v>75</v>
      </c>
      <c r="U3875" s="155"/>
      <c r="V3875" s="160"/>
    </row>
    <row r="3876" spans="1:22" s="175" customFormat="1" ht="66" customHeight="1" x14ac:dyDescent="0.25">
      <c r="A3876" s="113" t="s">
        <v>662</v>
      </c>
      <c r="B3876" s="90" t="s">
        <v>663</v>
      </c>
      <c r="C3876" s="155" t="s">
        <v>8314</v>
      </c>
      <c r="D3876" s="155" t="s">
        <v>8471</v>
      </c>
      <c r="E3876" s="157" t="s">
        <v>8363</v>
      </c>
      <c r="F3876" s="155" t="s">
        <v>5651</v>
      </c>
      <c r="G3876" s="158" t="s">
        <v>172</v>
      </c>
      <c r="H3876" s="155" t="s">
        <v>5655</v>
      </c>
      <c r="I3876" s="158">
        <v>1</v>
      </c>
      <c r="J3876" s="155" t="s">
        <v>72</v>
      </c>
      <c r="K3876" s="158" t="s">
        <v>55</v>
      </c>
      <c r="L3876" s="190">
        <v>44927</v>
      </c>
      <c r="M3876" s="190">
        <f t="shared" si="59"/>
        <v>44957</v>
      </c>
      <c r="N3876" s="127">
        <v>44931</v>
      </c>
      <c r="O3876" s="127">
        <v>44931</v>
      </c>
      <c r="P3876" s="124" t="s">
        <v>4503</v>
      </c>
      <c r="Q3876" s="124"/>
      <c r="R3876" s="155" t="s">
        <v>5925</v>
      </c>
      <c r="S3876" s="155"/>
      <c r="T3876" s="159" t="s">
        <v>75</v>
      </c>
      <c r="U3876" s="155"/>
      <c r="V3876" s="160"/>
    </row>
    <row r="3877" spans="1:22" s="175" customFormat="1" ht="66" hidden="1" customHeight="1" x14ac:dyDescent="0.25">
      <c r="A3877" s="113" t="s">
        <v>662</v>
      </c>
      <c r="B3877" s="90" t="s">
        <v>663</v>
      </c>
      <c r="C3877" s="155" t="s">
        <v>8314</v>
      </c>
      <c r="D3877" s="155" t="s">
        <v>8472</v>
      </c>
      <c r="E3877" s="157" t="s">
        <v>8363</v>
      </c>
      <c r="F3877" s="155" t="s">
        <v>5651</v>
      </c>
      <c r="G3877" s="158" t="s">
        <v>172</v>
      </c>
      <c r="H3877" s="155" t="s">
        <v>5655</v>
      </c>
      <c r="I3877" s="158">
        <v>1</v>
      </c>
      <c r="J3877" s="155" t="s">
        <v>72</v>
      </c>
      <c r="K3877" s="158" t="s">
        <v>55</v>
      </c>
      <c r="L3877" s="190">
        <v>45017</v>
      </c>
      <c r="M3877" s="190">
        <f t="shared" si="59"/>
        <v>45046</v>
      </c>
      <c r="N3877" s="127"/>
      <c r="O3877" s="127"/>
      <c r="P3877" s="124"/>
      <c r="Q3877" s="124"/>
      <c r="R3877" s="155"/>
      <c r="S3877" s="155"/>
      <c r="T3877" s="159"/>
      <c r="U3877" s="155"/>
      <c r="V3877" s="160"/>
    </row>
    <row r="3878" spans="1:22" s="175" customFormat="1" ht="66" hidden="1" customHeight="1" x14ac:dyDescent="0.25">
      <c r="A3878" s="113" t="s">
        <v>662</v>
      </c>
      <c r="B3878" s="90" t="s">
        <v>663</v>
      </c>
      <c r="C3878" s="155" t="s">
        <v>8314</v>
      </c>
      <c r="D3878" s="155" t="s">
        <v>8472</v>
      </c>
      <c r="E3878" s="157" t="s">
        <v>8363</v>
      </c>
      <c r="F3878" s="155" t="s">
        <v>5651</v>
      </c>
      <c r="G3878" s="158" t="s">
        <v>172</v>
      </c>
      <c r="H3878" s="155" t="s">
        <v>5652</v>
      </c>
      <c r="I3878" s="158">
        <v>1</v>
      </c>
      <c r="J3878" s="155" t="s">
        <v>72</v>
      </c>
      <c r="K3878" s="158" t="s">
        <v>55</v>
      </c>
      <c r="L3878" s="190">
        <v>45017</v>
      </c>
      <c r="M3878" s="190">
        <f t="shared" si="59"/>
        <v>45046</v>
      </c>
      <c r="N3878" s="127"/>
      <c r="O3878" s="127"/>
      <c r="P3878" s="124"/>
      <c r="Q3878" s="124"/>
      <c r="R3878" s="155"/>
      <c r="S3878" s="155"/>
      <c r="T3878" s="159"/>
      <c r="U3878" s="155"/>
      <c r="V3878" s="160"/>
    </row>
    <row r="3879" spans="1:22" s="175" customFormat="1" ht="66" hidden="1" customHeight="1" x14ac:dyDescent="0.25">
      <c r="A3879" s="113" t="s">
        <v>662</v>
      </c>
      <c r="B3879" s="90" t="s">
        <v>663</v>
      </c>
      <c r="C3879" s="155" t="s">
        <v>8314</v>
      </c>
      <c r="D3879" s="155" t="s">
        <v>8473</v>
      </c>
      <c r="E3879" s="157" t="s">
        <v>8363</v>
      </c>
      <c r="F3879" s="155" t="s">
        <v>1321</v>
      </c>
      <c r="G3879" s="158" t="s">
        <v>75</v>
      </c>
      <c r="H3879" s="155"/>
      <c r="I3879" s="158">
        <v>1</v>
      </c>
      <c r="J3879" s="155" t="s">
        <v>72</v>
      </c>
      <c r="K3879" s="158" t="s">
        <v>55</v>
      </c>
      <c r="L3879" s="190">
        <v>44743</v>
      </c>
      <c r="M3879" s="190">
        <f t="shared" si="59"/>
        <v>44773</v>
      </c>
      <c r="N3879" s="127">
        <v>44764</v>
      </c>
      <c r="O3879" s="127">
        <v>44773</v>
      </c>
      <c r="P3879" s="124" t="s">
        <v>8474</v>
      </c>
      <c r="Q3879" s="124"/>
      <c r="R3879" s="155" t="s">
        <v>8475</v>
      </c>
      <c r="S3879" s="155"/>
      <c r="T3879" s="159" t="s">
        <v>75</v>
      </c>
      <c r="U3879" s="155"/>
      <c r="V3879" s="160"/>
    </row>
    <row r="3880" spans="1:22" s="175" customFormat="1" ht="66" customHeight="1" x14ac:dyDescent="0.25">
      <c r="A3880" s="113" t="s">
        <v>662</v>
      </c>
      <c r="B3880" s="90" t="s">
        <v>663</v>
      </c>
      <c r="C3880" s="155" t="s">
        <v>8314</v>
      </c>
      <c r="D3880" s="155" t="s">
        <v>8476</v>
      </c>
      <c r="E3880" s="157" t="s">
        <v>8363</v>
      </c>
      <c r="F3880" s="155" t="s">
        <v>1321</v>
      </c>
      <c r="G3880" s="158" t="s">
        <v>75</v>
      </c>
      <c r="H3880" s="155"/>
      <c r="I3880" s="158">
        <v>1</v>
      </c>
      <c r="J3880" s="155" t="s">
        <v>72</v>
      </c>
      <c r="K3880" s="158" t="s">
        <v>55</v>
      </c>
      <c r="L3880" s="190">
        <v>44927</v>
      </c>
      <c r="M3880" s="190">
        <f t="shared" si="59"/>
        <v>44957</v>
      </c>
      <c r="N3880" s="127">
        <v>44935</v>
      </c>
      <c r="O3880" s="127">
        <v>44935</v>
      </c>
      <c r="P3880" s="124" t="s">
        <v>8477</v>
      </c>
      <c r="Q3880" s="124"/>
      <c r="R3880" s="155" t="s">
        <v>8478</v>
      </c>
      <c r="S3880" s="155"/>
      <c r="T3880" s="159" t="s">
        <v>75</v>
      </c>
      <c r="U3880" s="155"/>
      <c r="V3880" s="160"/>
    </row>
    <row r="3881" spans="1:22" s="175" customFormat="1" ht="66" hidden="1" customHeight="1" x14ac:dyDescent="0.25">
      <c r="A3881" s="113" t="s">
        <v>662</v>
      </c>
      <c r="B3881" s="90" t="s">
        <v>663</v>
      </c>
      <c r="C3881" s="155" t="s">
        <v>8314</v>
      </c>
      <c r="D3881" s="155" t="s">
        <v>8479</v>
      </c>
      <c r="E3881" s="157" t="s">
        <v>8363</v>
      </c>
      <c r="F3881" s="155" t="s">
        <v>5671</v>
      </c>
      <c r="G3881" s="158" t="s">
        <v>168</v>
      </c>
      <c r="H3881" s="155"/>
      <c r="I3881" s="158">
        <v>1</v>
      </c>
      <c r="J3881" s="155" t="s">
        <v>72</v>
      </c>
      <c r="K3881" s="158" t="s">
        <v>55</v>
      </c>
      <c r="L3881" s="190">
        <v>45017</v>
      </c>
      <c r="M3881" s="190">
        <f t="shared" si="59"/>
        <v>45046</v>
      </c>
      <c r="N3881" s="127"/>
      <c r="O3881" s="127"/>
      <c r="P3881" s="124"/>
      <c r="Q3881" s="124"/>
      <c r="R3881" s="155"/>
      <c r="S3881" s="155"/>
      <c r="T3881" s="159"/>
      <c r="U3881" s="155"/>
      <c r="V3881" s="160"/>
    </row>
    <row r="3882" spans="1:22" s="175" customFormat="1" ht="66" hidden="1" customHeight="1" x14ac:dyDescent="0.25">
      <c r="A3882" s="113" t="s">
        <v>662</v>
      </c>
      <c r="B3882" s="90" t="s">
        <v>663</v>
      </c>
      <c r="C3882" s="155" t="s">
        <v>8314</v>
      </c>
      <c r="D3882" s="155" t="s">
        <v>8480</v>
      </c>
      <c r="E3882" s="157" t="s">
        <v>8363</v>
      </c>
      <c r="F3882" s="155" t="s">
        <v>5676</v>
      </c>
      <c r="G3882" s="158" t="s">
        <v>703</v>
      </c>
      <c r="H3882" s="155" t="s">
        <v>8481</v>
      </c>
      <c r="I3882" s="158">
        <v>1</v>
      </c>
      <c r="J3882" s="155" t="s">
        <v>72</v>
      </c>
      <c r="K3882" s="158" t="s">
        <v>55</v>
      </c>
      <c r="L3882" s="190">
        <v>44743</v>
      </c>
      <c r="M3882" s="190">
        <f t="shared" si="59"/>
        <v>44773</v>
      </c>
      <c r="N3882" s="127">
        <v>44747</v>
      </c>
      <c r="O3882" s="127">
        <v>44753</v>
      </c>
      <c r="P3882" s="124" t="s">
        <v>8482</v>
      </c>
      <c r="Q3882" s="124"/>
      <c r="R3882" s="155" t="s">
        <v>1223</v>
      </c>
      <c r="S3882" s="155"/>
      <c r="T3882" s="159" t="s">
        <v>75</v>
      </c>
      <c r="U3882" s="155"/>
      <c r="V3882" s="160"/>
    </row>
    <row r="3883" spans="1:22" s="175" customFormat="1" ht="66" hidden="1" customHeight="1" x14ac:dyDescent="0.25">
      <c r="A3883" s="113" t="s">
        <v>662</v>
      </c>
      <c r="B3883" s="90" t="s">
        <v>663</v>
      </c>
      <c r="C3883" s="155" t="s">
        <v>8314</v>
      </c>
      <c r="D3883" s="155" t="s">
        <v>8483</v>
      </c>
      <c r="E3883" s="157" t="s">
        <v>8363</v>
      </c>
      <c r="F3883" s="155" t="s">
        <v>5676</v>
      </c>
      <c r="G3883" s="158" t="s">
        <v>703</v>
      </c>
      <c r="H3883" s="155" t="s">
        <v>8481</v>
      </c>
      <c r="I3883" s="158">
        <v>1</v>
      </c>
      <c r="J3883" s="155" t="s">
        <v>72</v>
      </c>
      <c r="K3883" s="158" t="s">
        <v>55</v>
      </c>
      <c r="L3883" s="190">
        <v>44774</v>
      </c>
      <c r="M3883" s="190">
        <f t="shared" si="59"/>
        <v>44804</v>
      </c>
      <c r="N3883" s="127">
        <v>44775</v>
      </c>
      <c r="O3883" s="127">
        <v>44776</v>
      </c>
      <c r="P3883" s="124" t="s">
        <v>8482</v>
      </c>
      <c r="Q3883" s="124"/>
      <c r="R3883" s="155" t="s">
        <v>1223</v>
      </c>
      <c r="S3883" s="155"/>
      <c r="T3883" s="159" t="s">
        <v>75</v>
      </c>
      <c r="U3883" s="155"/>
      <c r="V3883" s="160"/>
    </row>
    <row r="3884" spans="1:22" s="175" customFormat="1" ht="66" hidden="1" customHeight="1" x14ac:dyDescent="0.25">
      <c r="A3884" s="113" t="s">
        <v>662</v>
      </c>
      <c r="B3884" s="90" t="s">
        <v>663</v>
      </c>
      <c r="C3884" s="155" t="s">
        <v>8314</v>
      </c>
      <c r="D3884" s="155" t="s">
        <v>8484</v>
      </c>
      <c r="E3884" s="157" t="s">
        <v>8363</v>
      </c>
      <c r="F3884" s="155" t="s">
        <v>5676</v>
      </c>
      <c r="G3884" s="158" t="s">
        <v>703</v>
      </c>
      <c r="H3884" s="155" t="s">
        <v>8481</v>
      </c>
      <c r="I3884" s="158">
        <v>1</v>
      </c>
      <c r="J3884" s="155" t="s">
        <v>72</v>
      </c>
      <c r="K3884" s="158" t="s">
        <v>55</v>
      </c>
      <c r="L3884" s="190">
        <v>44805</v>
      </c>
      <c r="M3884" s="190">
        <f t="shared" si="59"/>
        <v>44834</v>
      </c>
      <c r="N3884" s="127">
        <v>44811</v>
      </c>
      <c r="O3884" s="127">
        <v>44846</v>
      </c>
      <c r="P3884" s="124" t="s">
        <v>8485</v>
      </c>
      <c r="Q3884" s="124"/>
      <c r="R3884" s="155" t="s">
        <v>1250</v>
      </c>
      <c r="S3884" s="155"/>
      <c r="T3884" s="159" t="s">
        <v>75</v>
      </c>
      <c r="U3884" s="155"/>
      <c r="V3884" s="160"/>
    </row>
    <row r="3885" spans="1:22" s="175" customFormat="1" ht="66" hidden="1" customHeight="1" x14ac:dyDescent="0.25">
      <c r="A3885" s="113" t="s">
        <v>662</v>
      </c>
      <c r="B3885" s="90" t="s">
        <v>663</v>
      </c>
      <c r="C3885" s="155" t="s">
        <v>8314</v>
      </c>
      <c r="D3885" s="155" t="s">
        <v>8486</v>
      </c>
      <c r="E3885" s="157" t="s">
        <v>8363</v>
      </c>
      <c r="F3885" s="155" t="s">
        <v>5676</v>
      </c>
      <c r="G3885" s="158" t="s">
        <v>703</v>
      </c>
      <c r="H3885" s="155" t="s">
        <v>8481</v>
      </c>
      <c r="I3885" s="158">
        <v>1</v>
      </c>
      <c r="J3885" s="155" t="s">
        <v>72</v>
      </c>
      <c r="K3885" s="158" t="s">
        <v>55</v>
      </c>
      <c r="L3885" s="190">
        <v>44835</v>
      </c>
      <c r="M3885" s="190">
        <f t="shared" si="59"/>
        <v>44865</v>
      </c>
      <c r="N3885" s="127">
        <v>44841</v>
      </c>
      <c r="O3885" s="127">
        <v>44846</v>
      </c>
      <c r="P3885" s="124" t="s">
        <v>8485</v>
      </c>
      <c r="Q3885" s="124"/>
      <c r="R3885" s="155" t="s">
        <v>1250</v>
      </c>
      <c r="S3885" s="155"/>
      <c r="T3885" s="159" t="s">
        <v>75</v>
      </c>
      <c r="U3885" s="155"/>
      <c r="V3885" s="160"/>
    </row>
    <row r="3886" spans="1:22" s="175" customFormat="1" ht="66" hidden="1" customHeight="1" x14ac:dyDescent="0.25">
      <c r="A3886" s="113" t="s">
        <v>662</v>
      </c>
      <c r="B3886" s="90" t="s">
        <v>663</v>
      </c>
      <c r="C3886" s="155" t="s">
        <v>8314</v>
      </c>
      <c r="D3886" s="155" t="s">
        <v>8487</v>
      </c>
      <c r="E3886" s="157" t="s">
        <v>8363</v>
      </c>
      <c r="F3886" s="155" t="s">
        <v>5676</v>
      </c>
      <c r="G3886" s="158" t="s">
        <v>703</v>
      </c>
      <c r="H3886" s="155" t="s">
        <v>8481</v>
      </c>
      <c r="I3886" s="158">
        <v>1</v>
      </c>
      <c r="J3886" s="155" t="s">
        <v>72</v>
      </c>
      <c r="K3886" s="158" t="s">
        <v>55</v>
      </c>
      <c r="L3886" s="190">
        <v>44866</v>
      </c>
      <c r="M3886" s="190">
        <f t="shared" si="59"/>
        <v>44895</v>
      </c>
      <c r="N3886" s="127">
        <v>44873</v>
      </c>
      <c r="O3886" s="127">
        <v>44881</v>
      </c>
      <c r="P3886" s="124" t="s">
        <v>8485</v>
      </c>
      <c r="Q3886" s="124"/>
      <c r="R3886" s="155" t="s">
        <v>5095</v>
      </c>
      <c r="S3886" s="155"/>
      <c r="T3886" s="159" t="s">
        <v>66</v>
      </c>
      <c r="U3886" s="155"/>
      <c r="V3886" s="160"/>
    </row>
    <row r="3887" spans="1:22" s="175" customFormat="1" ht="66" hidden="1" customHeight="1" x14ac:dyDescent="0.25">
      <c r="A3887" s="113" t="s">
        <v>662</v>
      </c>
      <c r="B3887" s="90" t="s">
        <v>663</v>
      </c>
      <c r="C3887" s="155" t="s">
        <v>8314</v>
      </c>
      <c r="D3887" s="155" t="s">
        <v>8488</v>
      </c>
      <c r="E3887" s="157" t="s">
        <v>8363</v>
      </c>
      <c r="F3887" s="155" t="s">
        <v>5676</v>
      </c>
      <c r="G3887" s="158" t="s">
        <v>703</v>
      </c>
      <c r="H3887" s="155" t="s">
        <v>8481</v>
      </c>
      <c r="I3887" s="158">
        <v>1</v>
      </c>
      <c r="J3887" s="155" t="s">
        <v>72</v>
      </c>
      <c r="K3887" s="158" t="s">
        <v>55</v>
      </c>
      <c r="L3887" s="190">
        <v>44896</v>
      </c>
      <c r="M3887" s="190">
        <f t="shared" si="59"/>
        <v>44926</v>
      </c>
      <c r="N3887" s="127">
        <v>44904</v>
      </c>
      <c r="O3887" s="127">
        <v>44908</v>
      </c>
      <c r="P3887" s="124" t="s">
        <v>8485</v>
      </c>
      <c r="Q3887" s="124"/>
      <c r="R3887" s="155" t="s">
        <v>8489</v>
      </c>
      <c r="S3887" s="155"/>
      <c r="T3887" s="159" t="s">
        <v>66</v>
      </c>
      <c r="U3887" s="155"/>
      <c r="V3887" s="160"/>
    </row>
    <row r="3888" spans="1:22" s="175" customFormat="1" ht="66" customHeight="1" x14ac:dyDescent="0.25">
      <c r="A3888" s="113" t="s">
        <v>662</v>
      </c>
      <c r="B3888" s="90" t="s">
        <v>663</v>
      </c>
      <c r="C3888" s="155" t="s">
        <v>8314</v>
      </c>
      <c r="D3888" s="155" t="s">
        <v>8490</v>
      </c>
      <c r="E3888" s="157" t="s">
        <v>8363</v>
      </c>
      <c r="F3888" s="155" t="s">
        <v>5676</v>
      </c>
      <c r="G3888" s="158" t="s">
        <v>703</v>
      </c>
      <c r="H3888" s="155" t="s">
        <v>8481</v>
      </c>
      <c r="I3888" s="158">
        <v>1</v>
      </c>
      <c r="J3888" s="155" t="s">
        <v>72</v>
      </c>
      <c r="K3888" s="158" t="s">
        <v>55</v>
      </c>
      <c r="L3888" s="190">
        <v>44927</v>
      </c>
      <c r="M3888" s="190">
        <f t="shared" si="59"/>
        <v>44957</v>
      </c>
      <c r="N3888" s="127">
        <v>44930</v>
      </c>
      <c r="O3888" s="127">
        <v>44931</v>
      </c>
      <c r="P3888" s="124" t="s">
        <v>8485</v>
      </c>
      <c r="Q3888" s="124"/>
      <c r="R3888" s="155" t="s">
        <v>8489</v>
      </c>
      <c r="S3888" s="155"/>
      <c r="T3888" s="159" t="s">
        <v>75</v>
      </c>
      <c r="U3888" s="155"/>
      <c r="V3888" s="160"/>
    </row>
    <row r="3889" spans="1:22" s="175" customFormat="1" ht="66" hidden="1" customHeight="1" x14ac:dyDescent="0.25">
      <c r="A3889" s="113" t="s">
        <v>662</v>
      </c>
      <c r="B3889" s="90" t="s">
        <v>663</v>
      </c>
      <c r="C3889" s="155" t="s">
        <v>8314</v>
      </c>
      <c r="D3889" s="155" t="s">
        <v>8491</v>
      </c>
      <c r="E3889" s="157" t="s">
        <v>8363</v>
      </c>
      <c r="F3889" s="155" t="s">
        <v>5676</v>
      </c>
      <c r="G3889" s="158" t="s">
        <v>703</v>
      </c>
      <c r="H3889" s="155" t="s">
        <v>8481</v>
      </c>
      <c r="I3889" s="158">
        <v>1</v>
      </c>
      <c r="J3889" s="155" t="s">
        <v>72</v>
      </c>
      <c r="K3889" s="158" t="s">
        <v>55</v>
      </c>
      <c r="L3889" s="190">
        <v>44958</v>
      </c>
      <c r="M3889" s="190">
        <f t="shared" si="59"/>
        <v>44985</v>
      </c>
      <c r="N3889" s="127"/>
      <c r="O3889" s="127"/>
      <c r="P3889" s="124"/>
      <c r="Q3889" s="124"/>
      <c r="R3889" s="155"/>
      <c r="S3889" s="155"/>
      <c r="T3889" s="159"/>
      <c r="U3889" s="155"/>
      <c r="V3889" s="160"/>
    </row>
    <row r="3890" spans="1:22" s="175" customFormat="1" ht="66" hidden="1" customHeight="1" x14ac:dyDescent="0.25">
      <c r="A3890" s="113" t="s">
        <v>662</v>
      </c>
      <c r="B3890" s="90" t="s">
        <v>663</v>
      </c>
      <c r="C3890" s="155" t="s">
        <v>8314</v>
      </c>
      <c r="D3890" s="155" t="s">
        <v>8492</v>
      </c>
      <c r="E3890" s="157" t="s">
        <v>8363</v>
      </c>
      <c r="F3890" s="155" t="s">
        <v>5676</v>
      </c>
      <c r="G3890" s="158" t="s">
        <v>703</v>
      </c>
      <c r="H3890" s="155" t="s">
        <v>8481</v>
      </c>
      <c r="I3890" s="158">
        <v>1</v>
      </c>
      <c r="J3890" s="155" t="s">
        <v>72</v>
      </c>
      <c r="K3890" s="158" t="s">
        <v>55</v>
      </c>
      <c r="L3890" s="190">
        <v>44986</v>
      </c>
      <c r="M3890" s="190">
        <f t="shared" si="59"/>
        <v>45016</v>
      </c>
      <c r="N3890" s="127"/>
      <c r="O3890" s="127"/>
      <c r="P3890" s="124"/>
      <c r="Q3890" s="124"/>
      <c r="R3890" s="155"/>
      <c r="S3890" s="155"/>
      <c r="T3890" s="159"/>
      <c r="U3890" s="155"/>
      <c r="V3890" s="160"/>
    </row>
    <row r="3891" spans="1:22" s="175" customFormat="1" ht="66" hidden="1" customHeight="1" x14ac:dyDescent="0.25">
      <c r="A3891" s="113" t="s">
        <v>662</v>
      </c>
      <c r="B3891" s="90" t="s">
        <v>663</v>
      </c>
      <c r="C3891" s="155" t="s">
        <v>8314</v>
      </c>
      <c r="D3891" s="155" t="s">
        <v>8493</v>
      </c>
      <c r="E3891" s="157" t="s">
        <v>8363</v>
      </c>
      <c r="F3891" s="155" t="s">
        <v>5676</v>
      </c>
      <c r="G3891" s="158" t="s">
        <v>703</v>
      </c>
      <c r="H3891" s="155" t="s">
        <v>8481</v>
      </c>
      <c r="I3891" s="158">
        <v>1</v>
      </c>
      <c r="J3891" s="155" t="s">
        <v>72</v>
      </c>
      <c r="K3891" s="158" t="s">
        <v>55</v>
      </c>
      <c r="L3891" s="190">
        <v>45017</v>
      </c>
      <c r="M3891" s="190">
        <f t="shared" si="59"/>
        <v>45046</v>
      </c>
      <c r="N3891" s="127"/>
      <c r="O3891" s="127"/>
      <c r="P3891" s="124"/>
      <c r="Q3891" s="124"/>
      <c r="R3891" s="155"/>
      <c r="S3891" s="155"/>
      <c r="T3891" s="159"/>
      <c r="U3891" s="155"/>
      <c r="V3891" s="160"/>
    </row>
    <row r="3892" spans="1:22" s="175" customFormat="1" ht="66" hidden="1" customHeight="1" x14ac:dyDescent="0.25">
      <c r="A3892" s="113" t="s">
        <v>662</v>
      </c>
      <c r="B3892" s="90" t="s">
        <v>663</v>
      </c>
      <c r="C3892" s="155" t="s">
        <v>8314</v>
      </c>
      <c r="D3892" s="155" t="s">
        <v>8494</v>
      </c>
      <c r="E3892" s="157" t="s">
        <v>8363</v>
      </c>
      <c r="F3892" s="155" t="s">
        <v>5676</v>
      </c>
      <c r="G3892" s="158" t="s">
        <v>703</v>
      </c>
      <c r="H3892" s="155" t="s">
        <v>8481</v>
      </c>
      <c r="I3892" s="158">
        <v>1</v>
      </c>
      <c r="J3892" s="155" t="s">
        <v>72</v>
      </c>
      <c r="K3892" s="158" t="s">
        <v>55</v>
      </c>
      <c r="L3892" s="190">
        <v>45047</v>
      </c>
      <c r="M3892" s="190">
        <f t="shared" si="59"/>
        <v>45077</v>
      </c>
      <c r="N3892" s="127"/>
      <c r="O3892" s="127"/>
      <c r="P3892" s="124"/>
      <c r="Q3892" s="124"/>
      <c r="R3892" s="155"/>
      <c r="S3892" s="155"/>
      <c r="T3892" s="159"/>
      <c r="U3892" s="155"/>
      <c r="V3892" s="160"/>
    </row>
    <row r="3893" spans="1:22" s="175" customFormat="1" ht="66" hidden="1" customHeight="1" x14ac:dyDescent="0.25">
      <c r="A3893" s="113" t="s">
        <v>662</v>
      </c>
      <c r="B3893" s="90" t="s">
        <v>663</v>
      </c>
      <c r="C3893" s="155" t="s">
        <v>8314</v>
      </c>
      <c r="D3893" s="155" t="s">
        <v>8495</v>
      </c>
      <c r="E3893" s="157" t="s">
        <v>8363</v>
      </c>
      <c r="F3893" s="155" t="s">
        <v>5676</v>
      </c>
      <c r="G3893" s="158" t="s">
        <v>703</v>
      </c>
      <c r="H3893" s="155" t="s">
        <v>8481</v>
      </c>
      <c r="I3893" s="158">
        <v>1</v>
      </c>
      <c r="J3893" s="155" t="s">
        <v>72</v>
      </c>
      <c r="K3893" s="158" t="s">
        <v>55</v>
      </c>
      <c r="L3893" s="190">
        <v>45078</v>
      </c>
      <c r="M3893" s="190">
        <f t="shared" si="59"/>
        <v>45107</v>
      </c>
      <c r="N3893" s="127"/>
      <c r="O3893" s="127"/>
      <c r="P3893" s="124"/>
      <c r="Q3893" s="124"/>
      <c r="R3893" s="155"/>
      <c r="S3893" s="155"/>
      <c r="T3893" s="159"/>
      <c r="U3893" s="155"/>
      <c r="V3893" s="160"/>
    </row>
    <row r="3894" spans="1:22" s="175" customFormat="1" ht="66" hidden="1" customHeight="1" x14ac:dyDescent="0.25">
      <c r="A3894" s="113" t="s">
        <v>662</v>
      </c>
      <c r="B3894" s="90" t="s">
        <v>663</v>
      </c>
      <c r="C3894" s="155" t="s">
        <v>8314</v>
      </c>
      <c r="D3894" s="155" t="s">
        <v>8496</v>
      </c>
      <c r="E3894" s="157" t="s">
        <v>8363</v>
      </c>
      <c r="F3894" s="155" t="s">
        <v>5676</v>
      </c>
      <c r="G3894" s="158" t="s">
        <v>703</v>
      </c>
      <c r="H3894" s="155" t="s">
        <v>5652</v>
      </c>
      <c r="I3894" s="158">
        <v>1</v>
      </c>
      <c r="J3894" s="155" t="s">
        <v>72</v>
      </c>
      <c r="K3894" s="158" t="s">
        <v>55</v>
      </c>
      <c r="L3894" s="190">
        <v>44743</v>
      </c>
      <c r="M3894" s="190">
        <f>EOMONTH(L3894,0)</f>
        <v>44773</v>
      </c>
      <c r="N3894" s="127">
        <v>44747</v>
      </c>
      <c r="O3894" s="127">
        <v>44753</v>
      </c>
      <c r="P3894" s="124" t="s">
        <v>8482</v>
      </c>
      <c r="Q3894" s="124"/>
      <c r="R3894" s="155" t="s">
        <v>1223</v>
      </c>
      <c r="S3894" s="155"/>
      <c r="T3894" s="159" t="s">
        <v>75</v>
      </c>
      <c r="U3894" s="155"/>
      <c r="V3894" s="160"/>
    </row>
    <row r="3895" spans="1:22" s="175" customFormat="1" ht="66" hidden="1" customHeight="1" x14ac:dyDescent="0.25">
      <c r="A3895" s="113" t="s">
        <v>662</v>
      </c>
      <c r="B3895" s="90" t="s">
        <v>663</v>
      </c>
      <c r="C3895" s="155" t="s">
        <v>8314</v>
      </c>
      <c r="D3895" s="155" t="s">
        <v>8497</v>
      </c>
      <c r="E3895" s="157" t="s">
        <v>8363</v>
      </c>
      <c r="F3895" s="155" t="s">
        <v>5676</v>
      </c>
      <c r="G3895" s="158" t="s">
        <v>703</v>
      </c>
      <c r="H3895" s="155" t="s">
        <v>5652</v>
      </c>
      <c r="I3895" s="158">
        <v>1</v>
      </c>
      <c r="J3895" s="155" t="s">
        <v>72</v>
      </c>
      <c r="K3895" s="158" t="s">
        <v>55</v>
      </c>
      <c r="L3895" s="190">
        <v>44774</v>
      </c>
      <c r="M3895" s="190">
        <f t="shared" ref="M3895:M3911" si="60">EOMONTH(L3895,0)</f>
        <v>44804</v>
      </c>
      <c r="N3895" s="127">
        <v>44775</v>
      </c>
      <c r="O3895" s="127">
        <v>44776</v>
      </c>
      <c r="P3895" s="124" t="s">
        <v>8482</v>
      </c>
      <c r="Q3895" s="124"/>
      <c r="R3895" s="155" t="s">
        <v>1223</v>
      </c>
      <c r="S3895" s="155"/>
      <c r="T3895" s="159" t="s">
        <v>75</v>
      </c>
      <c r="U3895" s="155"/>
      <c r="V3895" s="160"/>
    </row>
    <row r="3896" spans="1:22" s="175" customFormat="1" ht="66" hidden="1" customHeight="1" x14ac:dyDescent="0.25">
      <c r="A3896" s="113" t="s">
        <v>662</v>
      </c>
      <c r="B3896" s="90" t="s">
        <v>663</v>
      </c>
      <c r="C3896" s="155" t="s">
        <v>8314</v>
      </c>
      <c r="D3896" s="155" t="s">
        <v>8498</v>
      </c>
      <c r="E3896" s="157" t="s">
        <v>8363</v>
      </c>
      <c r="F3896" s="155" t="s">
        <v>5676</v>
      </c>
      <c r="G3896" s="158" t="s">
        <v>703</v>
      </c>
      <c r="H3896" s="155" t="s">
        <v>5652</v>
      </c>
      <c r="I3896" s="158">
        <v>1</v>
      </c>
      <c r="J3896" s="155" t="s">
        <v>72</v>
      </c>
      <c r="K3896" s="158" t="s">
        <v>55</v>
      </c>
      <c r="L3896" s="190">
        <v>44805</v>
      </c>
      <c r="M3896" s="190">
        <f t="shared" si="60"/>
        <v>44834</v>
      </c>
      <c r="N3896" s="127">
        <v>44811</v>
      </c>
      <c r="O3896" s="127">
        <v>44846</v>
      </c>
      <c r="P3896" s="124" t="s">
        <v>8485</v>
      </c>
      <c r="Q3896" s="124"/>
      <c r="R3896" s="155" t="s">
        <v>1250</v>
      </c>
      <c r="S3896" s="155"/>
      <c r="T3896" s="159" t="s">
        <v>75</v>
      </c>
      <c r="U3896" s="155"/>
      <c r="V3896" s="160"/>
    </row>
    <row r="3897" spans="1:22" s="175" customFormat="1" ht="66" hidden="1" customHeight="1" x14ac:dyDescent="0.25">
      <c r="A3897" s="113" t="s">
        <v>662</v>
      </c>
      <c r="B3897" s="90" t="s">
        <v>663</v>
      </c>
      <c r="C3897" s="155" t="s">
        <v>8314</v>
      </c>
      <c r="D3897" s="155" t="s">
        <v>8499</v>
      </c>
      <c r="E3897" s="157" t="s">
        <v>8363</v>
      </c>
      <c r="F3897" s="155" t="s">
        <v>5676</v>
      </c>
      <c r="G3897" s="158" t="s">
        <v>703</v>
      </c>
      <c r="H3897" s="155" t="s">
        <v>5652</v>
      </c>
      <c r="I3897" s="158">
        <v>1</v>
      </c>
      <c r="J3897" s="155" t="s">
        <v>72</v>
      </c>
      <c r="K3897" s="158" t="s">
        <v>55</v>
      </c>
      <c r="L3897" s="190">
        <v>44835</v>
      </c>
      <c r="M3897" s="190">
        <f t="shared" si="60"/>
        <v>44865</v>
      </c>
      <c r="N3897" s="127">
        <v>44841</v>
      </c>
      <c r="O3897" s="127">
        <v>44846</v>
      </c>
      <c r="P3897" s="124" t="s">
        <v>8485</v>
      </c>
      <c r="Q3897" s="124"/>
      <c r="R3897" s="155" t="s">
        <v>1250</v>
      </c>
      <c r="S3897" s="155"/>
      <c r="T3897" s="159" t="s">
        <v>75</v>
      </c>
      <c r="U3897" s="155"/>
      <c r="V3897" s="160"/>
    </row>
    <row r="3898" spans="1:22" s="175" customFormat="1" ht="66" hidden="1" customHeight="1" x14ac:dyDescent="0.25">
      <c r="A3898" s="113" t="s">
        <v>662</v>
      </c>
      <c r="B3898" s="90" t="s">
        <v>663</v>
      </c>
      <c r="C3898" s="155" t="s">
        <v>8314</v>
      </c>
      <c r="D3898" s="155" t="s">
        <v>8500</v>
      </c>
      <c r="E3898" s="157" t="s">
        <v>8363</v>
      </c>
      <c r="F3898" s="155" t="s">
        <v>5676</v>
      </c>
      <c r="G3898" s="158" t="s">
        <v>703</v>
      </c>
      <c r="H3898" s="155" t="s">
        <v>5652</v>
      </c>
      <c r="I3898" s="158">
        <v>1</v>
      </c>
      <c r="J3898" s="155" t="s">
        <v>72</v>
      </c>
      <c r="K3898" s="158" t="s">
        <v>55</v>
      </c>
      <c r="L3898" s="190">
        <v>44866</v>
      </c>
      <c r="M3898" s="190">
        <f t="shared" si="60"/>
        <v>44895</v>
      </c>
      <c r="N3898" s="127">
        <v>44873</v>
      </c>
      <c r="O3898" s="127">
        <v>44881</v>
      </c>
      <c r="P3898" s="124" t="s">
        <v>8485</v>
      </c>
      <c r="Q3898" s="124"/>
      <c r="R3898" s="155" t="s">
        <v>5095</v>
      </c>
      <c r="S3898" s="155"/>
      <c r="T3898" s="159" t="s">
        <v>66</v>
      </c>
      <c r="U3898" s="155"/>
      <c r="V3898" s="160"/>
    </row>
    <row r="3899" spans="1:22" s="175" customFormat="1" ht="66" hidden="1" customHeight="1" x14ac:dyDescent="0.25">
      <c r="A3899" s="113" t="s">
        <v>662</v>
      </c>
      <c r="B3899" s="90" t="s">
        <v>663</v>
      </c>
      <c r="C3899" s="155" t="s">
        <v>8314</v>
      </c>
      <c r="D3899" s="155" t="s">
        <v>8501</v>
      </c>
      <c r="E3899" s="157" t="s">
        <v>8363</v>
      </c>
      <c r="F3899" s="155" t="s">
        <v>5676</v>
      </c>
      <c r="G3899" s="158" t="s">
        <v>703</v>
      </c>
      <c r="H3899" s="155" t="s">
        <v>5652</v>
      </c>
      <c r="I3899" s="158">
        <v>1</v>
      </c>
      <c r="J3899" s="155" t="s">
        <v>72</v>
      </c>
      <c r="K3899" s="158" t="s">
        <v>55</v>
      </c>
      <c r="L3899" s="190">
        <v>44896</v>
      </c>
      <c r="M3899" s="190">
        <f t="shared" si="60"/>
        <v>44926</v>
      </c>
      <c r="N3899" s="127">
        <v>44904</v>
      </c>
      <c r="O3899" s="127">
        <v>44908</v>
      </c>
      <c r="P3899" s="124" t="s">
        <v>8485</v>
      </c>
      <c r="Q3899" s="124"/>
      <c r="R3899" s="155" t="s">
        <v>8489</v>
      </c>
      <c r="S3899" s="155"/>
      <c r="T3899" s="159" t="s">
        <v>66</v>
      </c>
      <c r="U3899" s="155"/>
      <c r="V3899" s="160"/>
    </row>
    <row r="3900" spans="1:22" s="175" customFormat="1" ht="66" hidden="1" customHeight="1" x14ac:dyDescent="0.25">
      <c r="A3900" s="113" t="s">
        <v>662</v>
      </c>
      <c r="B3900" s="90" t="s">
        <v>663</v>
      </c>
      <c r="C3900" s="155" t="s">
        <v>8314</v>
      </c>
      <c r="D3900" s="155" t="s">
        <v>8502</v>
      </c>
      <c r="E3900" s="157" t="s">
        <v>8363</v>
      </c>
      <c r="F3900" s="155" t="s">
        <v>5676</v>
      </c>
      <c r="G3900" s="158" t="s">
        <v>703</v>
      </c>
      <c r="H3900" s="155" t="s">
        <v>5652</v>
      </c>
      <c r="I3900" s="158">
        <v>1</v>
      </c>
      <c r="J3900" s="155" t="s">
        <v>72</v>
      </c>
      <c r="K3900" s="158" t="s">
        <v>55</v>
      </c>
      <c r="L3900" s="190">
        <v>44958</v>
      </c>
      <c r="M3900" s="190">
        <f t="shared" si="60"/>
        <v>44985</v>
      </c>
      <c r="N3900" s="127"/>
      <c r="O3900" s="127"/>
      <c r="P3900" s="124"/>
      <c r="Q3900" s="124"/>
      <c r="R3900" s="155"/>
      <c r="S3900" s="155"/>
      <c r="T3900" s="159"/>
      <c r="U3900" s="155"/>
      <c r="V3900" s="160"/>
    </row>
    <row r="3901" spans="1:22" s="175" customFormat="1" ht="66" hidden="1" customHeight="1" x14ac:dyDescent="0.25">
      <c r="A3901" s="113" t="s">
        <v>662</v>
      </c>
      <c r="B3901" s="90" t="s">
        <v>663</v>
      </c>
      <c r="C3901" s="155" t="s">
        <v>8314</v>
      </c>
      <c r="D3901" s="155" t="s">
        <v>8503</v>
      </c>
      <c r="E3901" s="157" t="s">
        <v>8363</v>
      </c>
      <c r="F3901" s="155" t="s">
        <v>5676</v>
      </c>
      <c r="G3901" s="158" t="s">
        <v>703</v>
      </c>
      <c r="H3901" s="155" t="s">
        <v>5652</v>
      </c>
      <c r="I3901" s="158">
        <v>1</v>
      </c>
      <c r="J3901" s="155" t="s">
        <v>72</v>
      </c>
      <c r="K3901" s="158" t="s">
        <v>55</v>
      </c>
      <c r="L3901" s="190">
        <v>44986</v>
      </c>
      <c r="M3901" s="190">
        <f t="shared" si="60"/>
        <v>45016</v>
      </c>
      <c r="N3901" s="127"/>
      <c r="O3901" s="127"/>
      <c r="P3901" s="124"/>
      <c r="Q3901" s="124"/>
      <c r="R3901" s="155"/>
      <c r="S3901" s="155"/>
      <c r="T3901" s="159"/>
      <c r="U3901" s="155"/>
      <c r="V3901" s="160"/>
    </row>
    <row r="3902" spans="1:22" s="175" customFormat="1" ht="66" hidden="1" customHeight="1" x14ac:dyDescent="0.25">
      <c r="A3902" s="113" t="s">
        <v>662</v>
      </c>
      <c r="B3902" s="90" t="s">
        <v>663</v>
      </c>
      <c r="C3902" s="155" t="s">
        <v>8314</v>
      </c>
      <c r="D3902" s="155" t="s">
        <v>8504</v>
      </c>
      <c r="E3902" s="157" t="s">
        <v>8363</v>
      </c>
      <c r="F3902" s="155" t="s">
        <v>5676</v>
      </c>
      <c r="G3902" s="158" t="s">
        <v>703</v>
      </c>
      <c r="H3902" s="155" t="s">
        <v>5652</v>
      </c>
      <c r="I3902" s="158">
        <v>1</v>
      </c>
      <c r="J3902" s="155" t="s">
        <v>72</v>
      </c>
      <c r="K3902" s="158" t="s">
        <v>55</v>
      </c>
      <c r="L3902" s="190">
        <v>45017</v>
      </c>
      <c r="M3902" s="190">
        <f t="shared" si="60"/>
        <v>45046</v>
      </c>
      <c r="N3902" s="127"/>
      <c r="O3902" s="127"/>
      <c r="P3902" s="124"/>
      <c r="Q3902" s="124"/>
      <c r="R3902" s="155"/>
      <c r="S3902" s="155"/>
      <c r="T3902" s="159"/>
      <c r="U3902" s="155"/>
      <c r="V3902" s="160"/>
    </row>
    <row r="3903" spans="1:22" s="175" customFormat="1" ht="66" hidden="1" customHeight="1" x14ac:dyDescent="0.25">
      <c r="A3903" s="113" t="s">
        <v>662</v>
      </c>
      <c r="B3903" s="90" t="s">
        <v>663</v>
      </c>
      <c r="C3903" s="155" t="s">
        <v>8314</v>
      </c>
      <c r="D3903" s="155" t="s">
        <v>8505</v>
      </c>
      <c r="E3903" s="157" t="s">
        <v>8363</v>
      </c>
      <c r="F3903" s="155" t="s">
        <v>5676</v>
      </c>
      <c r="G3903" s="158" t="s">
        <v>703</v>
      </c>
      <c r="H3903" s="155" t="s">
        <v>5652</v>
      </c>
      <c r="I3903" s="158">
        <v>1</v>
      </c>
      <c r="J3903" s="155" t="s">
        <v>72</v>
      </c>
      <c r="K3903" s="158" t="s">
        <v>55</v>
      </c>
      <c r="L3903" s="190">
        <v>45047</v>
      </c>
      <c r="M3903" s="190">
        <f t="shared" si="60"/>
        <v>45077</v>
      </c>
      <c r="N3903" s="127"/>
      <c r="O3903" s="127"/>
      <c r="P3903" s="124"/>
      <c r="Q3903" s="124"/>
      <c r="R3903" s="155"/>
      <c r="S3903" s="155"/>
      <c r="T3903" s="159"/>
      <c r="U3903" s="155"/>
      <c r="V3903" s="160"/>
    </row>
    <row r="3904" spans="1:22" s="175" customFormat="1" ht="66" hidden="1" customHeight="1" x14ac:dyDescent="0.25">
      <c r="A3904" s="113" t="s">
        <v>662</v>
      </c>
      <c r="B3904" s="90" t="s">
        <v>663</v>
      </c>
      <c r="C3904" s="155" t="s">
        <v>8314</v>
      </c>
      <c r="D3904" s="155" t="s">
        <v>8506</v>
      </c>
      <c r="E3904" s="157" t="s">
        <v>8363</v>
      </c>
      <c r="F3904" s="155" t="s">
        <v>5676</v>
      </c>
      <c r="G3904" s="158" t="s">
        <v>703</v>
      </c>
      <c r="H3904" s="155" t="s">
        <v>5652</v>
      </c>
      <c r="I3904" s="158">
        <v>1</v>
      </c>
      <c r="J3904" s="155" t="s">
        <v>72</v>
      </c>
      <c r="K3904" s="158" t="s">
        <v>55</v>
      </c>
      <c r="L3904" s="190">
        <v>45078</v>
      </c>
      <c r="M3904" s="190">
        <f t="shared" si="60"/>
        <v>45107</v>
      </c>
      <c r="N3904" s="127"/>
      <c r="O3904" s="127"/>
      <c r="P3904" s="124"/>
      <c r="Q3904" s="124"/>
      <c r="R3904" s="155"/>
      <c r="S3904" s="155"/>
      <c r="T3904" s="159"/>
      <c r="U3904" s="155"/>
      <c r="V3904" s="160"/>
    </row>
    <row r="3905" spans="1:22" s="175" customFormat="1" ht="66" hidden="1" customHeight="1" x14ac:dyDescent="0.25">
      <c r="A3905" s="113" t="s">
        <v>662</v>
      </c>
      <c r="B3905" s="90" t="s">
        <v>663</v>
      </c>
      <c r="C3905" s="155" t="s">
        <v>8314</v>
      </c>
      <c r="D3905" s="155" t="s">
        <v>8507</v>
      </c>
      <c r="E3905" s="157" t="s">
        <v>8363</v>
      </c>
      <c r="F3905" s="155" t="s">
        <v>8508</v>
      </c>
      <c r="G3905" s="158" t="s">
        <v>703</v>
      </c>
      <c r="H3905" s="155"/>
      <c r="I3905" s="158">
        <v>1</v>
      </c>
      <c r="J3905" s="155" t="s">
        <v>72</v>
      </c>
      <c r="K3905" s="158" t="s">
        <v>55</v>
      </c>
      <c r="L3905" s="190">
        <v>44743</v>
      </c>
      <c r="M3905" s="190">
        <f>EOMONTH(L3905,0)</f>
        <v>44773</v>
      </c>
      <c r="N3905" s="127">
        <v>44769</v>
      </c>
      <c r="O3905" s="127">
        <v>44784</v>
      </c>
      <c r="P3905" s="124" t="s">
        <v>8509</v>
      </c>
      <c r="Q3905" s="124"/>
      <c r="R3905" s="155" t="s">
        <v>8286</v>
      </c>
      <c r="S3905" s="155"/>
      <c r="T3905" s="159" t="s">
        <v>66</v>
      </c>
      <c r="U3905" s="155"/>
      <c r="V3905" s="160"/>
    </row>
    <row r="3906" spans="1:22" s="175" customFormat="1" ht="66" hidden="1" customHeight="1" x14ac:dyDescent="0.25">
      <c r="A3906" s="113" t="s">
        <v>662</v>
      </c>
      <c r="B3906" s="90" t="s">
        <v>663</v>
      </c>
      <c r="C3906" s="155" t="s">
        <v>8314</v>
      </c>
      <c r="D3906" s="155" t="s">
        <v>8507</v>
      </c>
      <c r="E3906" s="157" t="s">
        <v>8363</v>
      </c>
      <c r="F3906" s="155" t="s">
        <v>8508</v>
      </c>
      <c r="G3906" s="158" t="s">
        <v>703</v>
      </c>
      <c r="H3906" s="155"/>
      <c r="I3906" s="158">
        <v>1</v>
      </c>
      <c r="J3906" s="155" t="s">
        <v>72</v>
      </c>
      <c r="K3906" s="158" t="s">
        <v>55</v>
      </c>
      <c r="L3906" s="190">
        <v>44783</v>
      </c>
      <c r="M3906" s="190">
        <v>44783</v>
      </c>
      <c r="N3906" s="190">
        <v>44783</v>
      </c>
      <c r="O3906" s="127">
        <v>44786</v>
      </c>
      <c r="P3906" s="124" t="s">
        <v>8510</v>
      </c>
      <c r="Q3906" s="124"/>
      <c r="R3906" s="155" t="s">
        <v>8286</v>
      </c>
      <c r="S3906" s="155"/>
      <c r="T3906" s="159" t="s">
        <v>66</v>
      </c>
      <c r="U3906" s="155" t="s">
        <v>8511</v>
      </c>
      <c r="V3906" s="160"/>
    </row>
    <row r="3907" spans="1:22" s="175" customFormat="1" ht="66" hidden="1" customHeight="1" x14ac:dyDescent="0.25">
      <c r="A3907" s="113" t="s">
        <v>662</v>
      </c>
      <c r="B3907" s="90" t="s">
        <v>663</v>
      </c>
      <c r="C3907" s="155" t="s">
        <v>8314</v>
      </c>
      <c r="D3907" s="155" t="s">
        <v>8512</v>
      </c>
      <c r="E3907" s="157" t="s">
        <v>8363</v>
      </c>
      <c r="F3907" s="155" t="s">
        <v>8508</v>
      </c>
      <c r="G3907" s="158" t="s">
        <v>703</v>
      </c>
      <c r="H3907" s="155"/>
      <c r="I3907" s="158">
        <v>1</v>
      </c>
      <c r="J3907" s="155" t="s">
        <v>72</v>
      </c>
      <c r="K3907" s="158" t="s">
        <v>55</v>
      </c>
      <c r="L3907" s="190">
        <v>44805</v>
      </c>
      <c r="M3907" s="190">
        <f t="shared" si="60"/>
        <v>44834</v>
      </c>
      <c r="N3907" s="127">
        <v>44826</v>
      </c>
      <c r="O3907" s="127">
        <v>44826</v>
      </c>
      <c r="P3907" s="124" t="s">
        <v>8513</v>
      </c>
      <c r="Q3907" s="124"/>
      <c r="R3907" s="155" t="s">
        <v>5095</v>
      </c>
      <c r="S3907" s="155"/>
      <c r="T3907" s="159" t="s">
        <v>66</v>
      </c>
      <c r="U3907" s="155"/>
      <c r="V3907" s="160"/>
    </row>
    <row r="3908" spans="1:22" s="175" customFormat="1" ht="66" hidden="1" customHeight="1" x14ac:dyDescent="0.25">
      <c r="A3908" s="113" t="s">
        <v>662</v>
      </c>
      <c r="B3908" s="90" t="s">
        <v>663</v>
      </c>
      <c r="C3908" s="155" t="s">
        <v>8314</v>
      </c>
      <c r="D3908" s="155" t="s">
        <v>8514</v>
      </c>
      <c r="E3908" s="157" t="s">
        <v>8363</v>
      </c>
      <c r="F3908" s="155" t="s">
        <v>8508</v>
      </c>
      <c r="G3908" s="158" t="s">
        <v>703</v>
      </c>
      <c r="H3908" s="155"/>
      <c r="I3908" s="158">
        <v>1</v>
      </c>
      <c r="J3908" s="155" t="s">
        <v>72</v>
      </c>
      <c r="K3908" s="158" t="s">
        <v>55</v>
      </c>
      <c r="L3908" s="190">
        <v>44866</v>
      </c>
      <c r="M3908" s="190">
        <f t="shared" si="60"/>
        <v>44895</v>
      </c>
      <c r="N3908" s="127">
        <v>44880</v>
      </c>
      <c r="O3908" s="127">
        <v>44884</v>
      </c>
      <c r="P3908" s="124" t="s">
        <v>3867</v>
      </c>
      <c r="Q3908" s="124"/>
      <c r="R3908" s="155" t="s">
        <v>8515</v>
      </c>
      <c r="S3908" s="155"/>
      <c r="T3908" s="159" t="s">
        <v>75</v>
      </c>
      <c r="U3908" s="155"/>
      <c r="V3908" s="160"/>
    </row>
    <row r="3909" spans="1:22" s="175" customFormat="1" ht="66" customHeight="1" x14ac:dyDescent="0.25">
      <c r="A3909" s="113" t="s">
        <v>662</v>
      </c>
      <c r="B3909" s="90" t="s">
        <v>663</v>
      </c>
      <c r="C3909" s="155" t="s">
        <v>8314</v>
      </c>
      <c r="D3909" s="155" t="s">
        <v>8516</v>
      </c>
      <c r="E3909" s="157" t="s">
        <v>8363</v>
      </c>
      <c r="F3909" s="155" t="s">
        <v>8508</v>
      </c>
      <c r="G3909" s="158" t="s">
        <v>703</v>
      </c>
      <c r="H3909" s="155"/>
      <c r="I3909" s="158">
        <v>1</v>
      </c>
      <c r="J3909" s="155" t="s">
        <v>72</v>
      </c>
      <c r="K3909" s="158" t="s">
        <v>55</v>
      </c>
      <c r="L3909" s="190">
        <v>44927</v>
      </c>
      <c r="M3909" s="190">
        <f t="shared" si="60"/>
        <v>44957</v>
      </c>
      <c r="N3909" s="127">
        <v>44930</v>
      </c>
      <c r="O3909" s="127">
        <v>44931</v>
      </c>
      <c r="P3909" s="124" t="s">
        <v>8517</v>
      </c>
      <c r="Q3909" s="124"/>
      <c r="R3909" s="155" t="s">
        <v>8518</v>
      </c>
      <c r="S3909" s="155"/>
      <c r="T3909" s="159" t="s">
        <v>75</v>
      </c>
      <c r="U3909" s="155"/>
      <c r="V3909" s="160"/>
    </row>
    <row r="3910" spans="1:22" s="175" customFormat="1" ht="66" hidden="1" customHeight="1" x14ac:dyDescent="0.25">
      <c r="A3910" s="113" t="s">
        <v>662</v>
      </c>
      <c r="B3910" s="90" t="s">
        <v>663</v>
      </c>
      <c r="C3910" s="155" t="s">
        <v>8314</v>
      </c>
      <c r="D3910" s="155" t="s">
        <v>8519</v>
      </c>
      <c r="E3910" s="157" t="s">
        <v>8363</v>
      </c>
      <c r="F3910" s="155" t="s">
        <v>8508</v>
      </c>
      <c r="G3910" s="158" t="s">
        <v>703</v>
      </c>
      <c r="H3910" s="155"/>
      <c r="I3910" s="158">
        <v>1</v>
      </c>
      <c r="J3910" s="155" t="s">
        <v>72</v>
      </c>
      <c r="K3910" s="158" t="s">
        <v>55</v>
      </c>
      <c r="L3910" s="190">
        <v>44986</v>
      </c>
      <c r="M3910" s="190">
        <f t="shared" si="60"/>
        <v>45016</v>
      </c>
      <c r="N3910" s="127"/>
      <c r="O3910" s="127"/>
      <c r="P3910" s="124"/>
      <c r="Q3910" s="124"/>
      <c r="R3910" s="155"/>
      <c r="S3910" s="155"/>
      <c r="T3910" s="159"/>
      <c r="U3910" s="155"/>
      <c r="V3910" s="160"/>
    </row>
    <row r="3911" spans="1:22" s="175" customFormat="1" ht="66" hidden="1" customHeight="1" x14ac:dyDescent="0.25">
      <c r="A3911" s="113" t="s">
        <v>662</v>
      </c>
      <c r="B3911" s="90" t="s">
        <v>663</v>
      </c>
      <c r="C3911" s="155" t="s">
        <v>8314</v>
      </c>
      <c r="D3911" s="155" t="s">
        <v>10056</v>
      </c>
      <c r="E3911" s="157" t="s">
        <v>8363</v>
      </c>
      <c r="F3911" s="155" t="s">
        <v>8508</v>
      </c>
      <c r="G3911" s="158" t="s">
        <v>703</v>
      </c>
      <c r="H3911" s="155"/>
      <c r="I3911" s="158">
        <v>1</v>
      </c>
      <c r="J3911" s="155" t="s">
        <v>72</v>
      </c>
      <c r="K3911" s="158" t="s">
        <v>55</v>
      </c>
      <c r="L3911" s="190">
        <v>45047</v>
      </c>
      <c r="M3911" s="190">
        <f t="shared" si="60"/>
        <v>45077</v>
      </c>
      <c r="N3911" s="127"/>
      <c r="O3911" s="127"/>
      <c r="P3911" s="124"/>
      <c r="Q3911" s="124"/>
      <c r="R3911" s="155"/>
      <c r="S3911" s="155"/>
      <c r="T3911" s="159"/>
      <c r="U3911" s="155"/>
      <c r="V3911" s="160"/>
    </row>
    <row r="3912" spans="1:22" s="175" customFormat="1" ht="66" hidden="1" customHeight="1" x14ac:dyDescent="0.25">
      <c r="A3912" s="113" t="s">
        <v>4079</v>
      </c>
      <c r="B3912" s="90" t="s">
        <v>7926</v>
      </c>
      <c r="C3912" s="155" t="s">
        <v>6620</v>
      </c>
      <c r="D3912" s="155" t="s">
        <v>6705</v>
      </c>
      <c r="E3912" s="157" t="s">
        <v>4834</v>
      </c>
      <c r="F3912" s="155" t="s">
        <v>1290</v>
      </c>
      <c r="G3912" s="158" t="s">
        <v>52</v>
      </c>
      <c r="H3912" s="155"/>
      <c r="I3912" s="158">
        <v>1</v>
      </c>
      <c r="J3912" s="155" t="s">
        <v>62</v>
      </c>
      <c r="K3912" s="158" t="s">
        <v>63</v>
      </c>
      <c r="L3912" s="190">
        <v>44725</v>
      </c>
      <c r="M3912" s="190">
        <v>44725</v>
      </c>
      <c r="N3912" s="190">
        <v>44725</v>
      </c>
      <c r="O3912" s="127">
        <v>44743</v>
      </c>
      <c r="P3912" s="124" t="s">
        <v>8521</v>
      </c>
      <c r="Q3912" s="124"/>
      <c r="R3912" s="155" t="s">
        <v>7184</v>
      </c>
      <c r="S3912" s="155"/>
      <c r="T3912" s="159" t="s">
        <v>75</v>
      </c>
      <c r="U3912" s="155"/>
      <c r="V3912" s="160"/>
    </row>
    <row r="3913" spans="1:22" s="175" customFormat="1" ht="66" hidden="1" customHeight="1" x14ac:dyDescent="0.25">
      <c r="A3913" s="113" t="s">
        <v>4079</v>
      </c>
      <c r="B3913" s="90" t="s">
        <v>7926</v>
      </c>
      <c r="C3913" s="155" t="s">
        <v>6620</v>
      </c>
      <c r="D3913" s="155" t="s">
        <v>6705</v>
      </c>
      <c r="E3913" s="157" t="s">
        <v>4834</v>
      </c>
      <c r="F3913" s="155" t="s">
        <v>1290</v>
      </c>
      <c r="G3913" s="158" t="s">
        <v>52</v>
      </c>
      <c r="H3913" s="155"/>
      <c r="I3913" s="158">
        <v>1</v>
      </c>
      <c r="J3913" s="155" t="s">
        <v>62</v>
      </c>
      <c r="K3913" s="158" t="s">
        <v>63</v>
      </c>
      <c r="L3913" s="190">
        <v>44739</v>
      </c>
      <c r="M3913" s="190">
        <v>44739</v>
      </c>
      <c r="N3913" s="190">
        <v>44739</v>
      </c>
      <c r="O3913" s="127">
        <v>44743</v>
      </c>
      <c r="P3913" s="124" t="s">
        <v>8522</v>
      </c>
      <c r="Q3913" s="124"/>
      <c r="R3913" s="155" t="s">
        <v>8523</v>
      </c>
      <c r="S3913" s="155"/>
      <c r="T3913" s="159" t="s">
        <v>75</v>
      </c>
      <c r="U3913" s="155"/>
      <c r="V3913" s="160"/>
    </row>
    <row r="3914" spans="1:22" s="175" customFormat="1" ht="66" hidden="1" customHeight="1" x14ac:dyDescent="0.25">
      <c r="A3914" s="113" t="s">
        <v>4079</v>
      </c>
      <c r="B3914" s="90" t="s">
        <v>7926</v>
      </c>
      <c r="C3914" s="90" t="s">
        <v>6620</v>
      </c>
      <c r="D3914" s="155" t="s">
        <v>6672</v>
      </c>
      <c r="E3914" s="157" t="s">
        <v>4834</v>
      </c>
      <c r="F3914" s="155" t="s">
        <v>4075</v>
      </c>
      <c r="G3914" s="158" t="s">
        <v>52</v>
      </c>
      <c r="H3914" s="155"/>
      <c r="I3914" s="158">
        <v>1</v>
      </c>
      <c r="J3914" s="155" t="s">
        <v>62</v>
      </c>
      <c r="K3914" s="158" t="s">
        <v>63</v>
      </c>
      <c r="L3914" s="190">
        <v>44747</v>
      </c>
      <c r="M3914" s="190">
        <v>44747</v>
      </c>
      <c r="N3914" s="190">
        <v>44747</v>
      </c>
      <c r="O3914" s="127">
        <v>44750</v>
      </c>
      <c r="P3914" s="124" t="s">
        <v>8524</v>
      </c>
      <c r="Q3914" s="124"/>
      <c r="R3914" s="155" t="s">
        <v>381</v>
      </c>
      <c r="S3914" s="155"/>
      <c r="T3914" s="159" t="s">
        <v>75</v>
      </c>
      <c r="U3914" s="155"/>
      <c r="V3914" s="160"/>
    </row>
    <row r="3915" spans="1:22" s="175" customFormat="1" ht="66" hidden="1" customHeight="1" x14ac:dyDescent="0.25">
      <c r="A3915" s="113" t="s">
        <v>10024</v>
      </c>
      <c r="B3915" s="90" t="s">
        <v>3557</v>
      </c>
      <c r="C3915" s="90" t="s">
        <v>59</v>
      </c>
      <c r="D3915" s="90" t="s">
        <v>59</v>
      </c>
      <c r="E3915" s="157" t="s">
        <v>211</v>
      </c>
      <c r="F3915" s="155" t="s">
        <v>7943</v>
      </c>
      <c r="G3915" s="158" t="s">
        <v>52</v>
      </c>
      <c r="H3915" s="155"/>
      <c r="I3915" s="158">
        <v>1</v>
      </c>
      <c r="J3915" s="155" t="s">
        <v>62</v>
      </c>
      <c r="K3915" s="158" t="s">
        <v>63</v>
      </c>
      <c r="L3915" s="190">
        <v>44739</v>
      </c>
      <c r="M3915" s="190">
        <v>44739</v>
      </c>
      <c r="N3915" s="190">
        <v>44739</v>
      </c>
      <c r="O3915" s="127">
        <v>44743</v>
      </c>
      <c r="P3915" s="124" t="s">
        <v>8525</v>
      </c>
      <c r="Q3915" s="124" t="s">
        <v>8526</v>
      </c>
      <c r="R3915" s="155" t="s">
        <v>8527</v>
      </c>
      <c r="S3915" s="155"/>
      <c r="T3915" s="159" t="s">
        <v>66</v>
      </c>
      <c r="U3915" s="155"/>
      <c r="V3915" s="160"/>
    </row>
    <row r="3916" spans="1:22" s="175" customFormat="1" ht="66" hidden="1" customHeight="1" x14ac:dyDescent="0.25">
      <c r="A3916" s="113" t="s">
        <v>10024</v>
      </c>
      <c r="B3916" s="90" t="s">
        <v>3557</v>
      </c>
      <c r="C3916" s="90" t="s">
        <v>59</v>
      </c>
      <c r="D3916" s="90" t="s">
        <v>59</v>
      </c>
      <c r="E3916" s="157" t="s">
        <v>5090</v>
      </c>
      <c r="F3916" s="155" t="s">
        <v>51</v>
      </c>
      <c r="G3916" s="158" t="s">
        <v>52</v>
      </c>
      <c r="H3916" s="155"/>
      <c r="I3916" s="158">
        <v>1</v>
      </c>
      <c r="J3916" s="155" t="s">
        <v>10001</v>
      </c>
      <c r="K3916" s="158" t="s">
        <v>63</v>
      </c>
      <c r="L3916" s="190">
        <v>44748</v>
      </c>
      <c r="M3916" s="190">
        <v>44748</v>
      </c>
      <c r="N3916" s="190">
        <v>44748</v>
      </c>
      <c r="O3916" s="127">
        <v>44753</v>
      </c>
      <c r="P3916" s="124" t="s">
        <v>8529</v>
      </c>
      <c r="Q3916" s="124"/>
      <c r="R3916" s="155" t="s">
        <v>811</v>
      </c>
      <c r="S3916" s="155"/>
      <c r="T3916" s="159" t="s">
        <v>66</v>
      </c>
      <c r="U3916" s="155"/>
      <c r="V3916" s="160"/>
    </row>
    <row r="3917" spans="1:22" s="175" customFormat="1" ht="66" hidden="1" customHeight="1" x14ac:dyDescent="0.25">
      <c r="A3917" s="113" t="s">
        <v>10024</v>
      </c>
      <c r="B3917" s="90" t="s">
        <v>3557</v>
      </c>
      <c r="C3917" s="90" t="s">
        <v>59</v>
      </c>
      <c r="D3917" s="90" t="s">
        <v>59</v>
      </c>
      <c r="E3917" s="157" t="s">
        <v>211</v>
      </c>
      <c r="F3917" s="155" t="s">
        <v>7802</v>
      </c>
      <c r="G3917" s="158" t="s">
        <v>52</v>
      </c>
      <c r="H3917" s="155"/>
      <c r="I3917" s="158">
        <v>1</v>
      </c>
      <c r="J3917" s="155" t="s">
        <v>62</v>
      </c>
      <c r="K3917" s="158" t="s">
        <v>63</v>
      </c>
      <c r="L3917" s="190">
        <v>44740</v>
      </c>
      <c r="M3917" s="190">
        <v>44740</v>
      </c>
      <c r="N3917" s="190">
        <v>44748</v>
      </c>
      <c r="O3917" s="127">
        <v>44753</v>
      </c>
      <c r="P3917" s="223" t="s">
        <v>8530</v>
      </c>
      <c r="Q3917" s="124"/>
      <c r="R3917" s="155" t="s">
        <v>156</v>
      </c>
      <c r="S3917" s="155"/>
      <c r="T3917" s="159" t="s">
        <v>75</v>
      </c>
      <c r="U3917" s="155"/>
      <c r="V3917" s="160"/>
    </row>
    <row r="3918" spans="1:22" s="175" customFormat="1" ht="66" hidden="1" customHeight="1" x14ac:dyDescent="0.25">
      <c r="A3918" s="113" t="s">
        <v>5142</v>
      </c>
      <c r="B3918" s="90" t="s">
        <v>5143</v>
      </c>
      <c r="C3918" s="90" t="s">
        <v>8531</v>
      </c>
      <c r="D3918" s="90" t="s">
        <v>8531</v>
      </c>
      <c r="E3918" s="157" t="s">
        <v>8532</v>
      </c>
      <c r="F3918" s="155" t="s">
        <v>401</v>
      </c>
      <c r="G3918" s="158" t="s">
        <v>52</v>
      </c>
      <c r="H3918" s="155"/>
      <c r="I3918" s="158">
        <v>1</v>
      </c>
      <c r="J3918" s="155" t="s">
        <v>54</v>
      </c>
      <c r="K3918" s="158" t="s">
        <v>55</v>
      </c>
      <c r="L3918" s="190">
        <v>44768</v>
      </c>
      <c r="M3918" s="190">
        <v>44770</v>
      </c>
      <c r="N3918" s="190">
        <v>44757</v>
      </c>
      <c r="O3918" s="190">
        <v>44757</v>
      </c>
      <c r="P3918" s="124" t="s">
        <v>8533</v>
      </c>
      <c r="Q3918" s="124"/>
      <c r="R3918" s="155" t="s">
        <v>8534</v>
      </c>
      <c r="S3918" s="155"/>
      <c r="T3918" s="159" t="s">
        <v>66</v>
      </c>
      <c r="U3918" s="155"/>
      <c r="V3918" s="160"/>
    </row>
    <row r="3919" spans="1:22" s="175" customFormat="1" ht="66" hidden="1" customHeight="1" x14ac:dyDescent="0.25">
      <c r="A3919" s="89" t="s">
        <v>10005</v>
      </c>
      <c r="B3919" s="90" t="s">
        <v>1950</v>
      </c>
      <c r="C3919" s="90" t="s">
        <v>8535</v>
      </c>
      <c r="D3919" s="90" t="s">
        <v>8535</v>
      </c>
      <c r="E3919" s="157" t="s">
        <v>8310</v>
      </c>
      <c r="F3919" s="90" t="s">
        <v>8311</v>
      </c>
      <c r="G3919" s="158" t="s">
        <v>52</v>
      </c>
      <c r="H3919" s="155"/>
      <c r="I3919" s="158">
        <v>1</v>
      </c>
      <c r="J3919" s="155" t="s">
        <v>54</v>
      </c>
      <c r="K3919" s="158" t="s">
        <v>55</v>
      </c>
      <c r="L3919" s="190">
        <v>44756</v>
      </c>
      <c r="M3919" s="190">
        <v>44758</v>
      </c>
      <c r="N3919" s="94">
        <v>44749</v>
      </c>
      <c r="O3919" s="94">
        <v>44756</v>
      </c>
      <c r="P3919" s="96" t="s">
        <v>8536</v>
      </c>
      <c r="Q3919" s="124"/>
      <c r="R3919" s="90" t="s">
        <v>2883</v>
      </c>
      <c r="S3919" s="90"/>
      <c r="T3919" s="95" t="s">
        <v>75</v>
      </c>
      <c r="U3919" s="155"/>
      <c r="V3919" s="160"/>
    </row>
    <row r="3920" spans="1:22" s="175" customFormat="1" ht="66" hidden="1" customHeight="1" x14ac:dyDescent="0.25">
      <c r="A3920" s="113" t="s">
        <v>3454</v>
      </c>
      <c r="B3920" s="90" t="s">
        <v>10051</v>
      </c>
      <c r="C3920" s="90" t="s">
        <v>8535</v>
      </c>
      <c r="D3920" s="90" t="s">
        <v>8537</v>
      </c>
      <c r="E3920" s="157" t="s">
        <v>5714</v>
      </c>
      <c r="F3920" s="90" t="s">
        <v>148</v>
      </c>
      <c r="G3920" s="158" t="s">
        <v>52</v>
      </c>
      <c r="H3920" s="155"/>
      <c r="I3920" s="158">
        <v>1</v>
      </c>
      <c r="J3920" s="155" t="s">
        <v>54</v>
      </c>
      <c r="K3920" s="158" t="s">
        <v>55</v>
      </c>
      <c r="L3920" s="190">
        <v>44754</v>
      </c>
      <c r="M3920" s="190">
        <v>44757</v>
      </c>
      <c r="N3920" s="190">
        <v>44754</v>
      </c>
      <c r="O3920" s="127">
        <v>44757</v>
      </c>
      <c r="P3920" s="124" t="s">
        <v>8538</v>
      </c>
      <c r="Q3920" s="124"/>
      <c r="R3920" s="155" t="s">
        <v>8539</v>
      </c>
      <c r="S3920" s="155"/>
      <c r="T3920" s="159" t="s">
        <v>75</v>
      </c>
      <c r="U3920" s="155"/>
      <c r="V3920" s="160"/>
    </row>
    <row r="3921" spans="1:22" s="175" customFormat="1" ht="66" hidden="1" customHeight="1" x14ac:dyDescent="0.25">
      <c r="A3921" s="113" t="s">
        <v>329</v>
      </c>
      <c r="B3921" s="90" t="s">
        <v>330</v>
      </c>
      <c r="C3921" s="90" t="s">
        <v>59</v>
      </c>
      <c r="D3921" s="90" t="s">
        <v>59</v>
      </c>
      <c r="E3921" s="157" t="s">
        <v>211</v>
      </c>
      <c r="F3921" s="90" t="s">
        <v>7943</v>
      </c>
      <c r="G3921" s="158" t="s">
        <v>52</v>
      </c>
      <c r="H3921" s="155"/>
      <c r="I3921" s="158">
        <v>1</v>
      </c>
      <c r="J3921" s="155" t="s">
        <v>62</v>
      </c>
      <c r="K3921" s="158" t="s">
        <v>63</v>
      </c>
      <c r="L3921" s="190">
        <v>44741</v>
      </c>
      <c r="M3921" s="190">
        <v>44741</v>
      </c>
      <c r="N3921" s="190">
        <v>44741</v>
      </c>
      <c r="O3921" s="127">
        <v>44753</v>
      </c>
      <c r="P3921" s="124" t="s">
        <v>8540</v>
      </c>
      <c r="Q3921" s="124" t="s">
        <v>8541</v>
      </c>
      <c r="R3921" s="155" t="s">
        <v>156</v>
      </c>
      <c r="S3921" s="155"/>
      <c r="T3921" s="159" t="s">
        <v>66</v>
      </c>
      <c r="U3921" s="155"/>
      <c r="V3921" s="160"/>
    </row>
    <row r="3922" spans="1:22" s="175" customFormat="1" ht="66" hidden="1" customHeight="1" x14ac:dyDescent="0.25">
      <c r="A3922" s="113" t="s">
        <v>329</v>
      </c>
      <c r="B3922" s="90" t="s">
        <v>330</v>
      </c>
      <c r="C3922" s="90" t="s">
        <v>59</v>
      </c>
      <c r="D3922" s="90" t="s">
        <v>59</v>
      </c>
      <c r="E3922" s="157" t="s">
        <v>211</v>
      </c>
      <c r="F3922" s="90" t="s">
        <v>334</v>
      </c>
      <c r="G3922" s="158" t="s">
        <v>52</v>
      </c>
      <c r="H3922" s="155"/>
      <c r="I3922" s="158">
        <v>1</v>
      </c>
      <c r="J3922" s="155" t="s">
        <v>62</v>
      </c>
      <c r="K3922" s="158" t="s">
        <v>63</v>
      </c>
      <c r="L3922" s="190">
        <v>44746</v>
      </c>
      <c r="M3922" s="190">
        <v>44746</v>
      </c>
      <c r="N3922" s="190">
        <v>44746</v>
      </c>
      <c r="O3922" s="127">
        <v>44753</v>
      </c>
      <c r="P3922" s="124" t="s">
        <v>8542</v>
      </c>
      <c r="Q3922" s="124"/>
      <c r="R3922" s="155" t="s">
        <v>8543</v>
      </c>
      <c r="S3922" s="155"/>
      <c r="T3922" s="159" t="s">
        <v>75</v>
      </c>
      <c r="U3922" s="155"/>
      <c r="V3922" s="160"/>
    </row>
    <row r="3923" spans="1:22" s="175" customFormat="1" ht="66" hidden="1" customHeight="1" x14ac:dyDescent="0.25">
      <c r="A3923" s="113" t="s">
        <v>6558</v>
      </c>
      <c r="B3923" s="90" t="s">
        <v>2283</v>
      </c>
      <c r="C3923" s="155" t="s">
        <v>7090</v>
      </c>
      <c r="D3923" s="155" t="s">
        <v>7453</v>
      </c>
      <c r="E3923" s="157" t="s">
        <v>7533</v>
      </c>
      <c r="F3923" s="90" t="s">
        <v>4141</v>
      </c>
      <c r="G3923" s="158" t="s">
        <v>52</v>
      </c>
      <c r="H3923" s="155"/>
      <c r="I3923" s="158">
        <v>1</v>
      </c>
      <c r="J3923" s="155" t="s">
        <v>62</v>
      </c>
      <c r="K3923" s="158" t="s">
        <v>63</v>
      </c>
      <c r="L3923" s="190">
        <v>44744</v>
      </c>
      <c r="M3923" s="190">
        <v>44744</v>
      </c>
      <c r="N3923" s="190">
        <v>44744</v>
      </c>
      <c r="O3923" s="127">
        <v>44753</v>
      </c>
      <c r="P3923" s="124" t="s">
        <v>8544</v>
      </c>
      <c r="Q3923" s="124"/>
      <c r="R3923" s="155" t="s">
        <v>8286</v>
      </c>
      <c r="S3923" s="155"/>
      <c r="T3923" s="159" t="s">
        <v>75</v>
      </c>
      <c r="U3923" s="155"/>
      <c r="V3923" s="160"/>
    </row>
    <row r="3924" spans="1:22" s="175" customFormat="1" ht="66" hidden="1" customHeight="1" x14ac:dyDescent="0.25">
      <c r="A3924" s="113" t="s">
        <v>6558</v>
      </c>
      <c r="B3924" s="90" t="s">
        <v>2283</v>
      </c>
      <c r="C3924" s="155" t="s">
        <v>7090</v>
      </c>
      <c r="D3924" s="155" t="s">
        <v>7472</v>
      </c>
      <c r="E3924" s="157" t="s">
        <v>7533</v>
      </c>
      <c r="F3924" s="155" t="s">
        <v>4145</v>
      </c>
      <c r="G3924" s="158" t="s">
        <v>52</v>
      </c>
      <c r="H3924" s="155"/>
      <c r="I3924" s="158">
        <v>1</v>
      </c>
      <c r="J3924" s="155" t="s">
        <v>62</v>
      </c>
      <c r="K3924" s="158" t="s">
        <v>63</v>
      </c>
      <c r="L3924" s="190">
        <v>44750</v>
      </c>
      <c r="M3924" s="190">
        <v>44750</v>
      </c>
      <c r="N3924" s="190">
        <v>44750</v>
      </c>
      <c r="O3924" s="127">
        <v>44753</v>
      </c>
      <c r="P3924" s="124" t="s">
        <v>8545</v>
      </c>
      <c r="Q3924" s="124"/>
      <c r="R3924" s="155" t="s">
        <v>1173</v>
      </c>
      <c r="S3924" s="155"/>
      <c r="T3924" s="159" t="s">
        <v>75</v>
      </c>
      <c r="U3924" s="155"/>
      <c r="V3924" s="160"/>
    </row>
    <row r="3925" spans="1:22" s="175" customFormat="1" ht="66" hidden="1" customHeight="1" x14ac:dyDescent="0.25">
      <c r="A3925" s="113" t="s">
        <v>376</v>
      </c>
      <c r="B3925" s="155" t="s">
        <v>427</v>
      </c>
      <c r="C3925" s="155" t="s">
        <v>59</v>
      </c>
      <c r="D3925" s="155" t="s">
        <v>59</v>
      </c>
      <c r="E3925" s="157" t="s">
        <v>211</v>
      </c>
      <c r="F3925" s="155" t="s">
        <v>320</v>
      </c>
      <c r="G3925" s="158" t="s">
        <v>52</v>
      </c>
      <c r="H3925" s="155"/>
      <c r="I3925" s="158">
        <v>1</v>
      </c>
      <c r="J3925" s="155" t="s">
        <v>62</v>
      </c>
      <c r="K3925" s="158" t="s">
        <v>63</v>
      </c>
      <c r="L3925" s="190">
        <v>44749</v>
      </c>
      <c r="M3925" s="190">
        <v>44749</v>
      </c>
      <c r="N3925" s="190">
        <v>44750</v>
      </c>
      <c r="O3925" s="127">
        <v>44753</v>
      </c>
      <c r="P3925" s="124" t="s">
        <v>8546</v>
      </c>
      <c r="Q3925" s="124"/>
      <c r="R3925" s="155" t="s">
        <v>381</v>
      </c>
      <c r="S3925" s="155"/>
      <c r="T3925" s="159" t="s">
        <v>75</v>
      </c>
      <c r="U3925" s="155"/>
      <c r="V3925" s="160"/>
    </row>
    <row r="3926" spans="1:22" s="175" customFormat="1" ht="66" hidden="1" customHeight="1" x14ac:dyDescent="0.25">
      <c r="A3926" s="113" t="s">
        <v>8547</v>
      </c>
      <c r="B3926" s="155" t="s">
        <v>8548</v>
      </c>
      <c r="C3926" s="155" t="s">
        <v>59</v>
      </c>
      <c r="D3926" s="155" t="s">
        <v>59</v>
      </c>
      <c r="E3926" s="157" t="s">
        <v>211</v>
      </c>
      <c r="F3926" s="155" t="s">
        <v>1290</v>
      </c>
      <c r="G3926" s="158" t="s">
        <v>52</v>
      </c>
      <c r="H3926" s="155"/>
      <c r="I3926" s="158">
        <v>1</v>
      </c>
      <c r="J3926" s="155" t="s">
        <v>62</v>
      </c>
      <c r="K3926" s="158" t="s">
        <v>63</v>
      </c>
      <c r="L3926" s="190">
        <v>44747</v>
      </c>
      <c r="M3926" s="190">
        <v>44748</v>
      </c>
      <c r="N3926" s="190">
        <v>44748</v>
      </c>
      <c r="O3926" s="127">
        <v>44753</v>
      </c>
      <c r="P3926" s="124" t="s">
        <v>8549</v>
      </c>
      <c r="Q3926" s="124"/>
      <c r="R3926" s="155" t="s">
        <v>7151</v>
      </c>
      <c r="S3926" s="155"/>
      <c r="T3926" s="159"/>
      <c r="U3926" s="155" t="s">
        <v>58</v>
      </c>
      <c r="V3926" s="160"/>
    </row>
    <row r="3927" spans="1:22" s="175" customFormat="1" ht="66" hidden="1" customHeight="1" x14ac:dyDescent="0.25">
      <c r="A3927" s="113" t="s">
        <v>9992</v>
      </c>
      <c r="B3927" s="90" t="s">
        <v>9993</v>
      </c>
      <c r="C3927" s="155" t="s">
        <v>8550</v>
      </c>
      <c r="D3927" s="155" t="s">
        <v>8550</v>
      </c>
      <c r="E3927" s="157" t="s">
        <v>8551</v>
      </c>
      <c r="F3927" s="155" t="s">
        <v>1290</v>
      </c>
      <c r="G3927" s="158" t="s">
        <v>52</v>
      </c>
      <c r="H3927" s="155"/>
      <c r="I3927" s="158">
        <v>1</v>
      </c>
      <c r="J3927" s="155" t="s">
        <v>62</v>
      </c>
      <c r="K3927" s="158" t="s">
        <v>63</v>
      </c>
      <c r="L3927" s="190">
        <v>44749</v>
      </c>
      <c r="M3927" s="190">
        <v>44750</v>
      </c>
      <c r="N3927" s="190">
        <v>44750</v>
      </c>
      <c r="O3927" s="127">
        <v>44753</v>
      </c>
      <c r="P3927" s="124" t="s">
        <v>8552</v>
      </c>
      <c r="Q3927" s="124"/>
      <c r="R3927" s="155" t="s">
        <v>806</v>
      </c>
      <c r="S3927" s="155"/>
      <c r="T3927" s="159" t="s">
        <v>66</v>
      </c>
      <c r="U3927" s="155"/>
      <c r="V3927" s="160"/>
    </row>
    <row r="3928" spans="1:22" s="175" customFormat="1" ht="66" hidden="1" customHeight="1" x14ac:dyDescent="0.25">
      <c r="A3928" s="113" t="s">
        <v>10024</v>
      </c>
      <c r="B3928" s="90" t="s">
        <v>3557</v>
      </c>
      <c r="C3928" s="90" t="s">
        <v>59</v>
      </c>
      <c r="D3928" s="90" t="s">
        <v>59</v>
      </c>
      <c r="E3928" s="157" t="s">
        <v>211</v>
      </c>
      <c r="F3928" s="155" t="s">
        <v>51</v>
      </c>
      <c r="G3928" s="158" t="s">
        <v>52</v>
      </c>
      <c r="H3928" s="155"/>
      <c r="I3928" s="158">
        <v>1</v>
      </c>
      <c r="J3928" s="155" t="s">
        <v>62</v>
      </c>
      <c r="K3928" s="158" t="s">
        <v>63</v>
      </c>
      <c r="L3928" s="190">
        <v>44746</v>
      </c>
      <c r="M3928" s="190">
        <v>44746</v>
      </c>
      <c r="N3928" s="190">
        <v>44746</v>
      </c>
      <c r="O3928" s="127">
        <v>44753</v>
      </c>
      <c r="P3928" s="223" t="s">
        <v>8553</v>
      </c>
      <c r="Q3928" s="124"/>
      <c r="R3928" s="155" t="s">
        <v>156</v>
      </c>
      <c r="S3928" s="155"/>
      <c r="T3928" s="159" t="s">
        <v>66</v>
      </c>
      <c r="U3928" s="155"/>
      <c r="V3928" s="160"/>
    </row>
    <row r="3929" spans="1:22" s="175" customFormat="1" ht="66" hidden="1" customHeight="1" x14ac:dyDescent="0.25">
      <c r="A3929" s="113" t="s">
        <v>10024</v>
      </c>
      <c r="B3929" s="90" t="s">
        <v>3557</v>
      </c>
      <c r="C3929" s="90" t="s">
        <v>59</v>
      </c>
      <c r="D3929" s="90" t="s">
        <v>59</v>
      </c>
      <c r="E3929" s="157" t="s">
        <v>211</v>
      </c>
      <c r="F3929" s="155" t="s">
        <v>4796</v>
      </c>
      <c r="G3929" s="158" t="s">
        <v>52</v>
      </c>
      <c r="H3929" s="155"/>
      <c r="I3929" s="158">
        <v>1</v>
      </c>
      <c r="J3929" s="155" t="s">
        <v>62</v>
      </c>
      <c r="K3929" s="158" t="s">
        <v>55</v>
      </c>
      <c r="L3929" s="190">
        <v>44749</v>
      </c>
      <c r="M3929" s="190">
        <v>44749</v>
      </c>
      <c r="N3929" s="190">
        <v>44749</v>
      </c>
      <c r="O3929" s="127">
        <v>44753</v>
      </c>
      <c r="P3929" s="223" t="s">
        <v>8554</v>
      </c>
      <c r="Q3929" s="124" t="s">
        <v>8555</v>
      </c>
      <c r="R3929" s="155" t="s">
        <v>156</v>
      </c>
      <c r="S3929" s="155"/>
      <c r="T3929" s="159" t="s">
        <v>75</v>
      </c>
      <c r="U3929" s="155"/>
      <c r="V3929" s="160"/>
    </row>
    <row r="3930" spans="1:22" s="175" customFormat="1" ht="66" hidden="1" customHeight="1" x14ac:dyDescent="0.25">
      <c r="A3930" s="113" t="s">
        <v>662</v>
      </c>
      <c r="B3930" s="90" t="s">
        <v>663</v>
      </c>
      <c r="C3930" s="155" t="s">
        <v>5480</v>
      </c>
      <c r="D3930" s="155" t="s">
        <v>5616</v>
      </c>
      <c r="E3930" s="157" t="s">
        <v>4834</v>
      </c>
      <c r="F3930" s="90" t="s">
        <v>1032</v>
      </c>
      <c r="G3930" s="158" t="s">
        <v>52</v>
      </c>
      <c r="H3930" s="155"/>
      <c r="I3930" s="158">
        <v>1</v>
      </c>
      <c r="J3930" s="155" t="s">
        <v>62</v>
      </c>
      <c r="K3930" s="158" t="s">
        <v>55</v>
      </c>
      <c r="L3930" s="190">
        <v>44750</v>
      </c>
      <c r="M3930" s="190">
        <v>44750</v>
      </c>
      <c r="N3930" s="190">
        <v>44750</v>
      </c>
      <c r="O3930" s="127">
        <v>44753</v>
      </c>
      <c r="P3930" s="223" t="s">
        <v>8556</v>
      </c>
      <c r="Q3930" s="124"/>
      <c r="R3930" s="155" t="s">
        <v>156</v>
      </c>
      <c r="S3930" s="155"/>
      <c r="T3930" s="159" t="s">
        <v>75</v>
      </c>
      <c r="U3930" s="155"/>
      <c r="V3930" s="160"/>
    </row>
    <row r="3931" spans="1:22" s="175" customFormat="1" ht="66" hidden="1" customHeight="1" x14ac:dyDescent="0.25">
      <c r="A3931" s="89" t="s">
        <v>2255</v>
      </c>
      <c r="B3931" s="90" t="s">
        <v>2256</v>
      </c>
      <c r="C3931" s="155" t="s">
        <v>8557</v>
      </c>
      <c r="D3931" s="155" t="s">
        <v>8557</v>
      </c>
      <c r="E3931" s="157" t="s">
        <v>397</v>
      </c>
      <c r="F3931" s="90" t="s">
        <v>320</v>
      </c>
      <c r="G3931" s="158" t="s">
        <v>52</v>
      </c>
      <c r="H3931" s="155"/>
      <c r="I3931" s="158">
        <v>1</v>
      </c>
      <c r="J3931" s="155" t="s">
        <v>72</v>
      </c>
      <c r="K3931" s="158" t="s">
        <v>55</v>
      </c>
      <c r="L3931" s="190">
        <v>44750</v>
      </c>
      <c r="M3931" s="190">
        <v>44834</v>
      </c>
      <c r="N3931" s="190">
        <v>44781</v>
      </c>
      <c r="O3931" s="127">
        <v>44831</v>
      </c>
      <c r="P3931" s="223" t="s">
        <v>8558</v>
      </c>
      <c r="Q3931" s="124" t="s">
        <v>8559</v>
      </c>
      <c r="R3931" s="155" t="s">
        <v>8560</v>
      </c>
      <c r="S3931" s="155"/>
      <c r="T3931" s="159" t="s">
        <v>75</v>
      </c>
      <c r="U3931" s="155"/>
      <c r="V3931" s="160"/>
    </row>
    <row r="3932" spans="1:22" s="175" customFormat="1" ht="66" hidden="1" customHeight="1" x14ac:dyDescent="0.25">
      <c r="A3932" s="113" t="s">
        <v>445</v>
      </c>
      <c r="B3932" s="90" t="s">
        <v>459</v>
      </c>
      <c r="C3932" s="155" t="s">
        <v>8561</v>
      </c>
      <c r="D3932" s="155" t="s">
        <v>8561</v>
      </c>
      <c r="E3932" s="157" t="s">
        <v>8562</v>
      </c>
      <c r="F3932" s="90" t="s">
        <v>8563</v>
      </c>
      <c r="G3932" s="158" t="s">
        <v>52</v>
      </c>
      <c r="H3932" s="155"/>
      <c r="I3932" s="158">
        <v>1</v>
      </c>
      <c r="J3932" s="155" t="s">
        <v>54</v>
      </c>
      <c r="K3932" s="158" t="s">
        <v>55</v>
      </c>
      <c r="L3932" s="190">
        <v>44755</v>
      </c>
      <c r="M3932" s="190">
        <v>44757</v>
      </c>
      <c r="N3932" s="190">
        <v>44757</v>
      </c>
      <c r="O3932" s="127">
        <v>44773</v>
      </c>
      <c r="P3932" s="223" t="s">
        <v>8564</v>
      </c>
      <c r="Q3932" s="124" t="s">
        <v>8565</v>
      </c>
      <c r="R3932" s="155" t="s">
        <v>81</v>
      </c>
      <c r="S3932" s="155"/>
      <c r="T3932" s="159" t="s">
        <v>75</v>
      </c>
      <c r="U3932" s="155"/>
      <c r="V3932" s="160"/>
    </row>
    <row r="3933" spans="1:22" s="175" customFormat="1" ht="66" hidden="1" customHeight="1" x14ac:dyDescent="0.25">
      <c r="A3933" s="113" t="s">
        <v>6558</v>
      </c>
      <c r="B3933" s="155" t="s">
        <v>2283</v>
      </c>
      <c r="C3933" s="155" t="s">
        <v>8566</v>
      </c>
      <c r="D3933" s="155" t="s">
        <v>8567</v>
      </c>
      <c r="E3933" s="157" t="s">
        <v>8568</v>
      </c>
      <c r="F3933" s="155" t="s">
        <v>629</v>
      </c>
      <c r="G3933" s="158" t="s">
        <v>703</v>
      </c>
      <c r="H3933" s="155" t="s">
        <v>8569</v>
      </c>
      <c r="I3933" s="158">
        <v>1</v>
      </c>
      <c r="J3933" s="155" t="s">
        <v>72</v>
      </c>
      <c r="K3933" s="158" t="s">
        <v>55</v>
      </c>
      <c r="L3933" s="190">
        <v>44743</v>
      </c>
      <c r="M3933" s="190">
        <f>EOMONTH(L3933,0)</f>
        <v>44773</v>
      </c>
      <c r="N3933" s="190">
        <v>44768</v>
      </c>
      <c r="O3933" s="127">
        <v>44865</v>
      </c>
      <c r="P3933" s="223" t="s">
        <v>8570</v>
      </c>
      <c r="Q3933" s="124" t="s">
        <v>8571</v>
      </c>
      <c r="R3933" s="155" t="s">
        <v>8572</v>
      </c>
      <c r="S3933" s="155"/>
      <c r="T3933" s="159" t="s">
        <v>75</v>
      </c>
      <c r="U3933" s="155"/>
      <c r="V3933" s="160"/>
    </row>
    <row r="3934" spans="1:22" s="175" customFormat="1" ht="66" hidden="1" customHeight="1" x14ac:dyDescent="0.25">
      <c r="A3934" s="113" t="s">
        <v>6558</v>
      </c>
      <c r="B3934" s="155" t="s">
        <v>2283</v>
      </c>
      <c r="C3934" s="155" t="s">
        <v>8566</v>
      </c>
      <c r="D3934" s="155" t="s">
        <v>8567</v>
      </c>
      <c r="E3934" s="157" t="s">
        <v>8568</v>
      </c>
      <c r="F3934" s="155" t="s">
        <v>629</v>
      </c>
      <c r="G3934" s="158" t="s">
        <v>703</v>
      </c>
      <c r="H3934" s="155" t="s">
        <v>8573</v>
      </c>
      <c r="I3934" s="158">
        <v>1</v>
      </c>
      <c r="J3934" s="155" t="s">
        <v>72</v>
      </c>
      <c r="K3934" s="158" t="s">
        <v>55</v>
      </c>
      <c r="L3934" s="190">
        <v>44743</v>
      </c>
      <c r="M3934" s="190">
        <f>EOMONTH(L3934,0)</f>
        <v>44773</v>
      </c>
      <c r="N3934" s="190">
        <v>44768</v>
      </c>
      <c r="O3934" s="127">
        <v>44865</v>
      </c>
      <c r="P3934" s="223" t="s">
        <v>8570</v>
      </c>
      <c r="Q3934" s="124" t="s">
        <v>8574</v>
      </c>
      <c r="R3934" s="155" t="s">
        <v>8572</v>
      </c>
      <c r="S3934" s="155"/>
      <c r="T3934" s="159" t="s">
        <v>75</v>
      </c>
      <c r="U3934" s="155" t="s">
        <v>8575</v>
      </c>
      <c r="V3934" s="160"/>
    </row>
    <row r="3935" spans="1:22" s="175" customFormat="1" ht="66" hidden="1" customHeight="1" x14ac:dyDescent="0.25">
      <c r="A3935" s="113" t="s">
        <v>6558</v>
      </c>
      <c r="B3935" s="155" t="s">
        <v>2283</v>
      </c>
      <c r="C3935" s="155" t="s">
        <v>8566</v>
      </c>
      <c r="D3935" s="155" t="s">
        <v>8576</v>
      </c>
      <c r="E3935" s="157" t="s">
        <v>8568</v>
      </c>
      <c r="F3935" s="155" t="s">
        <v>629</v>
      </c>
      <c r="G3935" s="158" t="s">
        <v>168</v>
      </c>
      <c r="H3935" s="155" t="s">
        <v>8569</v>
      </c>
      <c r="I3935" s="158">
        <v>1</v>
      </c>
      <c r="J3935" s="155" t="s">
        <v>72</v>
      </c>
      <c r="K3935" s="158" t="s">
        <v>55</v>
      </c>
      <c r="L3935" s="190">
        <v>44774</v>
      </c>
      <c r="M3935" s="190">
        <f t="shared" ref="M3935:M4019" si="61">EOMONTH(L3935,0)</f>
        <v>44804</v>
      </c>
      <c r="N3935" s="190">
        <v>44800</v>
      </c>
      <c r="O3935" s="127">
        <v>44818</v>
      </c>
      <c r="P3935" s="223" t="s">
        <v>8577</v>
      </c>
      <c r="Q3935" s="124" t="s">
        <v>8578</v>
      </c>
      <c r="R3935" s="155" t="s">
        <v>8579</v>
      </c>
      <c r="S3935" s="155"/>
      <c r="T3935" s="159" t="s">
        <v>75</v>
      </c>
      <c r="U3935" s="155"/>
      <c r="V3935" s="160"/>
    </row>
    <row r="3936" spans="1:22" s="175" customFormat="1" ht="66" hidden="1" customHeight="1" x14ac:dyDescent="0.25">
      <c r="A3936" s="113" t="s">
        <v>6558</v>
      </c>
      <c r="B3936" s="155" t="s">
        <v>2283</v>
      </c>
      <c r="C3936" s="155" t="s">
        <v>8566</v>
      </c>
      <c r="D3936" s="155" t="s">
        <v>8576</v>
      </c>
      <c r="E3936" s="157" t="s">
        <v>8568</v>
      </c>
      <c r="F3936" s="155" t="s">
        <v>629</v>
      </c>
      <c r="G3936" s="158" t="s">
        <v>168</v>
      </c>
      <c r="H3936" s="155" t="s">
        <v>8573</v>
      </c>
      <c r="I3936" s="158">
        <v>1</v>
      </c>
      <c r="J3936" s="155" t="s">
        <v>72</v>
      </c>
      <c r="K3936" s="158" t="s">
        <v>55</v>
      </c>
      <c r="L3936" s="190">
        <v>44774</v>
      </c>
      <c r="M3936" s="190">
        <f t="shared" si="61"/>
        <v>44804</v>
      </c>
      <c r="N3936" s="190">
        <v>44800</v>
      </c>
      <c r="O3936" s="127">
        <v>44818</v>
      </c>
      <c r="P3936" s="223" t="s">
        <v>8580</v>
      </c>
      <c r="Q3936" s="124" t="s">
        <v>8578</v>
      </c>
      <c r="R3936" s="155" t="s">
        <v>8579</v>
      </c>
      <c r="S3936" s="155"/>
      <c r="T3936" s="159" t="s">
        <v>75</v>
      </c>
      <c r="U3936" s="155"/>
      <c r="V3936" s="160"/>
    </row>
    <row r="3937" spans="1:22" s="175" customFormat="1" ht="66" hidden="1" customHeight="1" x14ac:dyDescent="0.25">
      <c r="A3937" s="113" t="s">
        <v>6558</v>
      </c>
      <c r="B3937" s="155" t="s">
        <v>2283</v>
      </c>
      <c r="C3937" s="155" t="s">
        <v>8566</v>
      </c>
      <c r="D3937" s="155" t="s">
        <v>8581</v>
      </c>
      <c r="E3937" s="157" t="s">
        <v>8568</v>
      </c>
      <c r="F3937" s="155" t="s">
        <v>629</v>
      </c>
      <c r="G3937" s="158" t="s">
        <v>703</v>
      </c>
      <c r="H3937" s="155" t="s">
        <v>8569</v>
      </c>
      <c r="I3937" s="158">
        <v>1</v>
      </c>
      <c r="J3937" s="155" t="s">
        <v>72</v>
      </c>
      <c r="K3937" s="158" t="s">
        <v>55</v>
      </c>
      <c r="L3937" s="190">
        <v>44805</v>
      </c>
      <c r="M3937" s="190">
        <f t="shared" si="61"/>
        <v>44834</v>
      </c>
      <c r="N3937" s="190">
        <v>44826</v>
      </c>
      <c r="O3937" s="127">
        <v>44865</v>
      </c>
      <c r="P3937" s="223" t="s">
        <v>8582</v>
      </c>
      <c r="Q3937" s="124" t="s">
        <v>8583</v>
      </c>
      <c r="R3937" s="155" t="s">
        <v>1676</v>
      </c>
      <c r="S3937" s="155"/>
      <c r="T3937" s="159" t="s">
        <v>75</v>
      </c>
      <c r="U3937" s="155"/>
      <c r="V3937" s="160"/>
    </row>
    <row r="3938" spans="1:22" s="175" customFormat="1" ht="66" hidden="1" customHeight="1" x14ac:dyDescent="0.25">
      <c r="A3938" s="113" t="s">
        <v>6558</v>
      </c>
      <c r="B3938" s="155" t="s">
        <v>2283</v>
      </c>
      <c r="C3938" s="155" t="s">
        <v>8566</v>
      </c>
      <c r="D3938" s="155" t="s">
        <v>8581</v>
      </c>
      <c r="E3938" s="157" t="s">
        <v>8568</v>
      </c>
      <c r="F3938" s="155" t="s">
        <v>629</v>
      </c>
      <c r="G3938" s="158" t="s">
        <v>703</v>
      </c>
      <c r="H3938" s="155" t="s">
        <v>8573</v>
      </c>
      <c r="I3938" s="158">
        <v>1</v>
      </c>
      <c r="J3938" s="155" t="s">
        <v>72</v>
      </c>
      <c r="K3938" s="158" t="s">
        <v>55</v>
      </c>
      <c r="L3938" s="190">
        <v>44805</v>
      </c>
      <c r="M3938" s="190">
        <f t="shared" si="61"/>
        <v>44834</v>
      </c>
      <c r="N3938" s="190">
        <v>44826</v>
      </c>
      <c r="O3938" s="127">
        <v>44865</v>
      </c>
      <c r="P3938" s="223" t="s">
        <v>8584</v>
      </c>
      <c r="Q3938" s="124" t="s">
        <v>8583</v>
      </c>
      <c r="R3938" s="155" t="s">
        <v>1676</v>
      </c>
      <c r="S3938" s="155"/>
      <c r="T3938" s="159" t="s">
        <v>75</v>
      </c>
      <c r="U3938" s="155"/>
      <c r="V3938" s="160"/>
    </row>
    <row r="3939" spans="1:22" ht="66" hidden="1" customHeight="1" x14ac:dyDescent="0.25">
      <c r="A3939" s="89" t="s">
        <v>6558</v>
      </c>
      <c r="B3939" s="90" t="s">
        <v>2283</v>
      </c>
      <c r="C3939" s="90" t="s">
        <v>8566</v>
      </c>
      <c r="D3939" s="90" t="s">
        <v>8585</v>
      </c>
      <c r="E3939" s="92" t="s">
        <v>8568</v>
      </c>
      <c r="F3939" s="90" t="s">
        <v>629</v>
      </c>
      <c r="G3939" s="93" t="s">
        <v>703</v>
      </c>
      <c r="H3939" s="90" t="s">
        <v>8569</v>
      </c>
      <c r="I3939" s="93">
        <v>1</v>
      </c>
      <c r="J3939" s="90" t="s">
        <v>72</v>
      </c>
      <c r="K3939" s="93" t="s">
        <v>55</v>
      </c>
      <c r="L3939" s="114">
        <v>44835</v>
      </c>
      <c r="M3939" s="114">
        <f t="shared" si="61"/>
        <v>44865</v>
      </c>
      <c r="N3939" s="114">
        <v>44858</v>
      </c>
      <c r="O3939" s="94">
        <v>44881</v>
      </c>
      <c r="P3939" s="273" t="s">
        <v>8586</v>
      </c>
      <c r="Q3939" s="124" t="s">
        <v>8587</v>
      </c>
      <c r="R3939" s="90" t="s">
        <v>7505</v>
      </c>
      <c r="S3939" s="90"/>
      <c r="T3939" s="95" t="s">
        <v>75</v>
      </c>
      <c r="U3939" s="90"/>
    </row>
    <row r="3940" spans="1:22" s="175" customFormat="1" ht="66" hidden="1" customHeight="1" x14ac:dyDescent="0.25">
      <c r="A3940" s="113" t="s">
        <v>6558</v>
      </c>
      <c r="B3940" s="155" t="s">
        <v>2283</v>
      </c>
      <c r="C3940" s="155" t="s">
        <v>8566</v>
      </c>
      <c r="D3940" s="155" t="s">
        <v>8585</v>
      </c>
      <c r="E3940" s="157" t="s">
        <v>8568</v>
      </c>
      <c r="F3940" s="155" t="s">
        <v>629</v>
      </c>
      <c r="G3940" s="158" t="s">
        <v>703</v>
      </c>
      <c r="H3940" s="155" t="s">
        <v>8573</v>
      </c>
      <c r="I3940" s="158">
        <v>1</v>
      </c>
      <c r="J3940" s="155" t="s">
        <v>72</v>
      </c>
      <c r="K3940" s="158" t="s">
        <v>55</v>
      </c>
      <c r="L3940" s="190">
        <v>44835</v>
      </c>
      <c r="M3940" s="190">
        <f t="shared" si="61"/>
        <v>44865</v>
      </c>
      <c r="N3940" s="114">
        <v>44858</v>
      </c>
      <c r="O3940" s="94">
        <v>44881</v>
      </c>
      <c r="P3940" s="273" t="s">
        <v>8588</v>
      </c>
      <c r="Q3940" s="124" t="s">
        <v>8587</v>
      </c>
      <c r="R3940" s="90" t="s">
        <v>7505</v>
      </c>
      <c r="S3940" s="90"/>
      <c r="T3940" s="95" t="s">
        <v>75</v>
      </c>
      <c r="U3940" s="90"/>
      <c r="V3940" s="160"/>
    </row>
    <row r="3941" spans="1:22" s="175" customFormat="1" ht="66" hidden="1" customHeight="1" x14ac:dyDescent="0.25">
      <c r="A3941" s="113" t="s">
        <v>6558</v>
      </c>
      <c r="B3941" s="155" t="s">
        <v>2283</v>
      </c>
      <c r="C3941" s="155" t="s">
        <v>8566</v>
      </c>
      <c r="D3941" s="155" t="s">
        <v>8589</v>
      </c>
      <c r="E3941" s="157" t="s">
        <v>8568</v>
      </c>
      <c r="F3941" s="155" t="s">
        <v>629</v>
      </c>
      <c r="G3941" s="158" t="s">
        <v>172</v>
      </c>
      <c r="H3941" s="155" t="s">
        <v>8569</v>
      </c>
      <c r="I3941" s="158">
        <v>1</v>
      </c>
      <c r="J3941" s="155" t="s">
        <v>72</v>
      </c>
      <c r="K3941" s="158" t="s">
        <v>55</v>
      </c>
      <c r="L3941" s="190">
        <v>44866</v>
      </c>
      <c r="M3941" s="190">
        <f t="shared" si="61"/>
        <v>44895</v>
      </c>
      <c r="N3941" s="190">
        <v>44887</v>
      </c>
      <c r="O3941" s="127">
        <v>44907</v>
      </c>
      <c r="P3941" s="223" t="s">
        <v>8590</v>
      </c>
      <c r="Q3941" s="124" t="s">
        <v>8591</v>
      </c>
      <c r="R3941" s="90" t="s">
        <v>8592</v>
      </c>
      <c r="S3941" s="155"/>
      <c r="T3941" s="95" t="s">
        <v>75</v>
      </c>
      <c r="U3941" s="155"/>
      <c r="V3941" s="160"/>
    </row>
    <row r="3942" spans="1:22" s="175" customFormat="1" ht="66" hidden="1" customHeight="1" x14ac:dyDescent="0.25">
      <c r="A3942" s="113" t="s">
        <v>6558</v>
      </c>
      <c r="B3942" s="155" t="s">
        <v>2283</v>
      </c>
      <c r="C3942" s="155" t="s">
        <v>8566</v>
      </c>
      <c r="D3942" s="155" t="s">
        <v>8589</v>
      </c>
      <c r="E3942" s="157" t="s">
        <v>8568</v>
      </c>
      <c r="F3942" s="155" t="s">
        <v>629</v>
      </c>
      <c r="G3942" s="158" t="s">
        <v>172</v>
      </c>
      <c r="H3942" s="155" t="s">
        <v>8573</v>
      </c>
      <c r="I3942" s="158">
        <v>1</v>
      </c>
      <c r="J3942" s="155" t="s">
        <v>72</v>
      </c>
      <c r="K3942" s="158" t="s">
        <v>55</v>
      </c>
      <c r="L3942" s="190">
        <v>44866</v>
      </c>
      <c r="M3942" s="190">
        <f t="shared" si="61"/>
        <v>44895</v>
      </c>
      <c r="N3942" s="190">
        <v>44887</v>
      </c>
      <c r="O3942" s="127">
        <v>44907</v>
      </c>
      <c r="P3942" s="223" t="s">
        <v>8593</v>
      </c>
      <c r="Q3942" s="124" t="s">
        <v>8594</v>
      </c>
      <c r="R3942" s="90" t="s">
        <v>8592</v>
      </c>
      <c r="S3942" s="155"/>
      <c r="T3942" s="95" t="s">
        <v>75</v>
      </c>
      <c r="U3942" s="155"/>
      <c r="V3942" s="160"/>
    </row>
    <row r="3943" spans="1:22" s="175" customFormat="1" ht="66" hidden="1" customHeight="1" x14ac:dyDescent="0.25">
      <c r="A3943" s="113" t="s">
        <v>6558</v>
      </c>
      <c r="B3943" s="155" t="s">
        <v>2283</v>
      </c>
      <c r="C3943" s="155" t="s">
        <v>8566</v>
      </c>
      <c r="D3943" s="155" t="s">
        <v>8595</v>
      </c>
      <c r="E3943" s="157" t="s">
        <v>8568</v>
      </c>
      <c r="F3943" s="155" t="s">
        <v>629</v>
      </c>
      <c r="G3943" s="158" t="s">
        <v>703</v>
      </c>
      <c r="H3943" s="155" t="s">
        <v>8569</v>
      </c>
      <c r="I3943" s="158">
        <v>1</v>
      </c>
      <c r="J3943" s="155" t="s">
        <v>72</v>
      </c>
      <c r="K3943" s="158" t="s">
        <v>55</v>
      </c>
      <c r="L3943" s="190">
        <v>44896</v>
      </c>
      <c r="M3943" s="190">
        <f t="shared" si="61"/>
        <v>44926</v>
      </c>
      <c r="N3943" s="190">
        <v>44900</v>
      </c>
      <c r="O3943" s="127">
        <v>44907</v>
      </c>
      <c r="P3943" s="223" t="s">
        <v>8596</v>
      </c>
      <c r="Q3943" s="124" t="s">
        <v>8597</v>
      </c>
      <c r="R3943" s="90" t="s">
        <v>7505</v>
      </c>
      <c r="S3943" s="90"/>
      <c r="T3943" s="95" t="s">
        <v>75</v>
      </c>
      <c r="U3943" s="155"/>
      <c r="V3943" s="160"/>
    </row>
    <row r="3944" spans="1:22" s="175" customFormat="1" ht="66" hidden="1" customHeight="1" x14ac:dyDescent="0.25">
      <c r="A3944" s="113" t="s">
        <v>6558</v>
      </c>
      <c r="B3944" s="155" t="s">
        <v>2283</v>
      </c>
      <c r="C3944" s="155" t="s">
        <v>8566</v>
      </c>
      <c r="D3944" s="155" t="s">
        <v>8595</v>
      </c>
      <c r="E3944" s="157" t="s">
        <v>8568</v>
      </c>
      <c r="F3944" s="155" t="s">
        <v>629</v>
      </c>
      <c r="G3944" s="158" t="s">
        <v>703</v>
      </c>
      <c r="H3944" s="155" t="s">
        <v>8573</v>
      </c>
      <c r="I3944" s="158">
        <v>1</v>
      </c>
      <c r="J3944" s="155" t="s">
        <v>72</v>
      </c>
      <c r="K3944" s="158" t="s">
        <v>55</v>
      </c>
      <c r="L3944" s="190">
        <v>44896</v>
      </c>
      <c r="M3944" s="190">
        <f t="shared" si="61"/>
        <v>44926</v>
      </c>
      <c r="N3944" s="190">
        <v>44900</v>
      </c>
      <c r="O3944" s="127">
        <v>44907</v>
      </c>
      <c r="P3944" s="223" t="s">
        <v>8598</v>
      </c>
      <c r="Q3944" s="124"/>
      <c r="R3944" s="90" t="s">
        <v>7505</v>
      </c>
      <c r="S3944" s="90"/>
      <c r="T3944" s="95" t="s">
        <v>75</v>
      </c>
      <c r="U3944" s="155"/>
      <c r="V3944" s="160"/>
    </row>
    <row r="3945" spans="1:22" s="175" customFormat="1" ht="66" customHeight="1" x14ac:dyDescent="0.25">
      <c r="A3945" s="113" t="s">
        <v>6558</v>
      </c>
      <c r="B3945" s="155" t="s">
        <v>2283</v>
      </c>
      <c r="C3945" s="155" t="s">
        <v>8566</v>
      </c>
      <c r="D3945" s="155" t="s">
        <v>8599</v>
      </c>
      <c r="E3945" s="157" t="s">
        <v>8568</v>
      </c>
      <c r="F3945" s="155" t="s">
        <v>629</v>
      </c>
      <c r="G3945" s="158" t="s">
        <v>703</v>
      </c>
      <c r="H3945" s="155" t="s">
        <v>8569</v>
      </c>
      <c r="I3945" s="158">
        <v>1</v>
      </c>
      <c r="J3945" s="155" t="s">
        <v>72</v>
      </c>
      <c r="K3945" s="158" t="s">
        <v>55</v>
      </c>
      <c r="L3945" s="190">
        <v>44927</v>
      </c>
      <c r="M3945" s="190">
        <f t="shared" si="61"/>
        <v>44957</v>
      </c>
      <c r="N3945" s="190">
        <v>44940</v>
      </c>
      <c r="O3945" s="127">
        <v>44957</v>
      </c>
      <c r="P3945" s="223" t="s">
        <v>8600</v>
      </c>
      <c r="Q3945" s="124" t="s">
        <v>8601</v>
      </c>
      <c r="R3945" s="155" t="s">
        <v>8445</v>
      </c>
      <c r="S3945" s="155"/>
      <c r="T3945" s="159" t="s">
        <v>75</v>
      </c>
      <c r="U3945" s="155"/>
      <c r="V3945" s="160"/>
    </row>
    <row r="3946" spans="1:22" s="175" customFormat="1" ht="66" hidden="1" customHeight="1" x14ac:dyDescent="0.25">
      <c r="A3946" s="113" t="s">
        <v>6558</v>
      </c>
      <c r="B3946" s="155" t="s">
        <v>2283</v>
      </c>
      <c r="C3946" s="155" t="s">
        <v>8566</v>
      </c>
      <c r="D3946" s="155" t="s">
        <v>8602</v>
      </c>
      <c r="E3946" s="157" t="s">
        <v>8568</v>
      </c>
      <c r="F3946" s="155" t="s">
        <v>629</v>
      </c>
      <c r="G3946" s="158" t="s">
        <v>172</v>
      </c>
      <c r="H3946" s="155" t="s">
        <v>8569</v>
      </c>
      <c r="I3946" s="158">
        <v>1</v>
      </c>
      <c r="J3946" s="155" t="s">
        <v>72</v>
      </c>
      <c r="K3946" s="158" t="s">
        <v>55</v>
      </c>
      <c r="L3946" s="190">
        <v>44958</v>
      </c>
      <c r="M3946" s="190">
        <f t="shared" si="61"/>
        <v>44985</v>
      </c>
      <c r="N3946" s="190"/>
      <c r="O3946" s="127"/>
      <c r="P3946" s="223"/>
      <c r="Q3946" s="124"/>
      <c r="R3946" s="155"/>
      <c r="S3946" s="155"/>
      <c r="T3946" s="159"/>
      <c r="U3946" s="155"/>
      <c r="V3946" s="160"/>
    </row>
    <row r="3947" spans="1:22" s="175" customFormat="1" ht="66" hidden="1" customHeight="1" x14ac:dyDescent="0.25">
      <c r="A3947" s="113" t="s">
        <v>6558</v>
      </c>
      <c r="B3947" s="155" t="s">
        <v>2283</v>
      </c>
      <c r="C3947" s="155" t="s">
        <v>8566</v>
      </c>
      <c r="D3947" s="155" t="s">
        <v>8602</v>
      </c>
      <c r="E3947" s="157" t="s">
        <v>8568</v>
      </c>
      <c r="F3947" s="155" t="s">
        <v>629</v>
      </c>
      <c r="G3947" s="158" t="s">
        <v>172</v>
      </c>
      <c r="H3947" s="155" t="s">
        <v>8573</v>
      </c>
      <c r="I3947" s="158">
        <v>1</v>
      </c>
      <c r="J3947" s="155" t="s">
        <v>72</v>
      </c>
      <c r="K3947" s="158" t="s">
        <v>55</v>
      </c>
      <c r="L3947" s="190">
        <v>44958</v>
      </c>
      <c r="M3947" s="190">
        <f t="shared" si="61"/>
        <v>44985</v>
      </c>
      <c r="N3947" s="190"/>
      <c r="O3947" s="127"/>
      <c r="P3947" s="223"/>
      <c r="Q3947" s="124"/>
      <c r="R3947" s="155"/>
      <c r="S3947" s="155"/>
      <c r="T3947" s="159"/>
      <c r="U3947" s="155"/>
      <c r="V3947" s="160"/>
    </row>
    <row r="3948" spans="1:22" s="175" customFormat="1" ht="66" hidden="1" customHeight="1" x14ac:dyDescent="0.25">
      <c r="A3948" s="113" t="s">
        <v>6558</v>
      </c>
      <c r="B3948" s="155" t="s">
        <v>2283</v>
      </c>
      <c r="C3948" s="155" t="s">
        <v>8566</v>
      </c>
      <c r="D3948" s="155" t="s">
        <v>8603</v>
      </c>
      <c r="E3948" s="157" t="s">
        <v>8568</v>
      </c>
      <c r="F3948" s="155" t="s">
        <v>629</v>
      </c>
      <c r="G3948" s="158" t="s">
        <v>703</v>
      </c>
      <c r="H3948" s="155" t="s">
        <v>8569</v>
      </c>
      <c r="I3948" s="158">
        <v>1</v>
      </c>
      <c r="J3948" s="155" t="s">
        <v>72</v>
      </c>
      <c r="K3948" s="158" t="s">
        <v>55</v>
      </c>
      <c r="L3948" s="190">
        <v>44986</v>
      </c>
      <c r="M3948" s="190">
        <f t="shared" si="61"/>
        <v>45016</v>
      </c>
      <c r="N3948" s="190"/>
      <c r="O3948" s="127"/>
      <c r="P3948" s="223"/>
      <c r="Q3948" s="124"/>
      <c r="R3948" s="155"/>
      <c r="S3948" s="155"/>
      <c r="T3948" s="159"/>
      <c r="U3948" s="155"/>
      <c r="V3948" s="160"/>
    </row>
    <row r="3949" spans="1:22" s="175" customFormat="1" ht="66" hidden="1" customHeight="1" x14ac:dyDescent="0.25">
      <c r="A3949" s="113" t="s">
        <v>6558</v>
      </c>
      <c r="B3949" s="155" t="s">
        <v>2283</v>
      </c>
      <c r="C3949" s="155" t="s">
        <v>8566</v>
      </c>
      <c r="D3949" s="155" t="s">
        <v>8603</v>
      </c>
      <c r="E3949" s="157" t="s">
        <v>8568</v>
      </c>
      <c r="F3949" s="155" t="s">
        <v>629</v>
      </c>
      <c r="G3949" s="158" t="s">
        <v>703</v>
      </c>
      <c r="H3949" s="155" t="s">
        <v>8573</v>
      </c>
      <c r="I3949" s="158">
        <v>1</v>
      </c>
      <c r="J3949" s="155" t="s">
        <v>72</v>
      </c>
      <c r="K3949" s="158" t="s">
        <v>55</v>
      </c>
      <c r="L3949" s="190">
        <v>44986</v>
      </c>
      <c r="M3949" s="190">
        <f t="shared" si="61"/>
        <v>45016</v>
      </c>
      <c r="N3949" s="190"/>
      <c r="O3949" s="127"/>
      <c r="P3949" s="223"/>
      <c r="Q3949" s="124"/>
      <c r="R3949" s="155"/>
      <c r="S3949" s="155"/>
      <c r="T3949" s="159"/>
      <c r="U3949" s="155"/>
      <c r="V3949" s="160"/>
    </row>
    <row r="3950" spans="1:22" s="175" customFormat="1" ht="66" hidden="1" customHeight="1" x14ac:dyDescent="0.25">
      <c r="A3950" s="113" t="s">
        <v>6558</v>
      </c>
      <c r="B3950" s="155" t="s">
        <v>2283</v>
      </c>
      <c r="C3950" s="155" t="s">
        <v>8566</v>
      </c>
      <c r="D3950" s="155" t="s">
        <v>8604</v>
      </c>
      <c r="E3950" s="157" t="s">
        <v>8568</v>
      </c>
      <c r="F3950" s="155" t="s">
        <v>629</v>
      </c>
      <c r="G3950" s="158" t="s">
        <v>703</v>
      </c>
      <c r="H3950" s="155" t="s">
        <v>8569</v>
      </c>
      <c r="I3950" s="158">
        <v>1</v>
      </c>
      <c r="J3950" s="155" t="s">
        <v>72</v>
      </c>
      <c r="K3950" s="158" t="s">
        <v>55</v>
      </c>
      <c r="L3950" s="190">
        <v>45017</v>
      </c>
      <c r="M3950" s="190">
        <f t="shared" si="61"/>
        <v>45046</v>
      </c>
      <c r="N3950" s="190"/>
      <c r="O3950" s="127"/>
      <c r="P3950" s="223"/>
      <c r="Q3950" s="124"/>
      <c r="R3950" s="155"/>
      <c r="S3950" s="155"/>
      <c r="T3950" s="159"/>
      <c r="U3950" s="155"/>
      <c r="V3950" s="160"/>
    </row>
    <row r="3951" spans="1:22" s="175" customFormat="1" ht="66" hidden="1" customHeight="1" x14ac:dyDescent="0.25">
      <c r="A3951" s="113" t="s">
        <v>6558</v>
      </c>
      <c r="B3951" s="155" t="s">
        <v>2283</v>
      </c>
      <c r="C3951" s="155" t="s">
        <v>8566</v>
      </c>
      <c r="D3951" s="155" t="s">
        <v>8604</v>
      </c>
      <c r="E3951" s="157" t="s">
        <v>8568</v>
      </c>
      <c r="F3951" s="155" t="s">
        <v>629</v>
      </c>
      <c r="G3951" s="158" t="s">
        <v>703</v>
      </c>
      <c r="H3951" s="155" t="s">
        <v>8573</v>
      </c>
      <c r="I3951" s="158">
        <v>1</v>
      </c>
      <c r="J3951" s="155" t="s">
        <v>72</v>
      </c>
      <c r="K3951" s="158" t="s">
        <v>55</v>
      </c>
      <c r="L3951" s="190">
        <v>45017</v>
      </c>
      <c r="M3951" s="190">
        <f t="shared" si="61"/>
        <v>45046</v>
      </c>
      <c r="N3951" s="190"/>
      <c r="O3951" s="127"/>
      <c r="P3951" s="223"/>
      <c r="Q3951" s="124"/>
      <c r="R3951" s="155"/>
      <c r="S3951" s="155"/>
      <c r="T3951" s="159"/>
      <c r="U3951" s="155"/>
      <c r="V3951" s="160"/>
    </row>
    <row r="3952" spans="1:22" s="175" customFormat="1" ht="66" hidden="1" customHeight="1" x14ac:dyDescent="0.25">
      <c r="A3952" s="113" t="s">
        <v>6558</v>
      </c>
      <c r="B3952" s="155" t="s">
        <v>2283</v>
      </c>
      <c r="C3952" s="155" t="s">
        <v>8566</v>
      </c>
      <c r="D3952" s="155" t="s">
        <v>8605</v>
      </c>
      <c r="E3952" s="157" t="s">
        <v>8568</v>
      </c>
      <c r="F3952" s="155" t="s">
        <v>629</v>
      </c>
      <c r="G3952" s="158" t="s">
        <v>172</v>
      </c>
      <c r="H3952" s="155" t="s">
        <v>8569</v>
      </c>
      <c r="I3952" s="158">
        <v>1</v>
      </c>
      <c r="J3952" s="155" t="s">
        <v>72</v>
      </c>
      <c r="K3952" s="158" t="s">
        <v>55</v>
      </c>
      <c r="L3952" s="190">
        <v>45047</v>
      </c>
      <c r="M3952" s="190">
        <f t="shared" si="61"/>
        <v>45077</v>
      </c>
      <c r="N3952" s="190"/>
      <c r="O3952" s="127"/>
      <c r="P3952" s="223"/>
      <c r="Q3952" s="124"/>
      <c r="R3952" s="155"/>
      <c r="S3952" s="155"/>
      <c r="T3952" s="159"/>
      <c r="U3952" s="155"/>
      <c r="V3952" s="160"/>
    </row>
    <row r="3953" spans="1:22" s="175" customFormat="1" ht="66" hidden="1" customHeight="1" x14ac:dyDescent="0.25">
      <c r="A3953" s="113" t="s">
        <v>6558</v>
      </c>
      <c r="B3953" s="155" t="s">
        <v>2283</v>
      </c>
      <c r="C3953" s="155" t="s">
        <v>8566</v>
      </c>
      <c r="D3953" s="155" t="s">
        <v>8605</v>
      </c>
      <c r="E3953" s="157" t="s">
        <v>8568</v>
      </c>
      <c r="F3953" s="155" t="s">
        <v>629</v>
      </c>
      <c r="G3953" s="158" t="s">
        <v>172</v>
      </c>
      <c r="H3953" s="155" t="s">
        <v>8573</v>
      </c>
      <c r="I3953" s="158">
        <v>1</v>
      </c>
      <c r="J3953" s="155" t="s">
        <v>72</v>
      </c>
      <c r="K3953" s="158" t="s">
        <v>55</v>
      </c>
      <c r="L3953" s="190">
        <v>45047</v>
      </c>
      <c r="M3953" s="190">
        <f t="shared" si="61"/>
        <v>45077</v>
      </c>
      <c r="N3953" s="190"/>
      <c r="O3953" s="127"/>
      <c r="P3953" s="223"/>
      <c r="Q3953" s="124"/>
      <c r="R3953" s="155"/>
      <c r="S3953" s="155"/>
      <c r="T3953" s="159"/>
      <c r="U3953" s="155"/>
      <c r="V3953" s="160"/>
    </row>
    <row r="3954" spans="1:22" s="175" customFormat="1" ht="66" hidden="1" customHeight="1" x14ac:dyDescent="0.25">
      <c r="A3954" s="113" t="s">
        <v>6558</v>
      </c>
      <c r="B3954" s="155" t="s">
        <v>2283</v>
      </c>
      <c r="C3954" s="155" t="s">
        <v>8566</v>
      </c>
      <c r="D3954" s="155" t="s">
        <v>8607</v>
      </c>
      <c r="E3954" s="157" t="s">
        <v>8568</v>
      </c>
      <c r="F3954" s="155" t="s">
        <v>629</v>
      </c>
      <c r="G3954" s="158" t="s">
        <v>703</v>
      </c>
      <c r="H3954" s="155" t="s">
        <v>8569</v>
      </c>
      <c r="I3954" s="158">
        <v>1</v>
      </c>
      <c r="J3954" s="155" t="s">
        <v>72</v>
      </c>
      <c r="K3954" s="158" t="s">
        <v>55</v>
      </c>
      <c r="L3954" s="190">
        <v>45078</v>
      </c>
      <c r="M3954" s="190">
        <f t="shared" si="61"/>
        <v>45107</v>
      </c>
      <c r="N3954" s="190"/>
      <c r="O3954" s="127"/>
      <c r="P3954" s="223"/>
      <c r="Q3954" s="124"/>
      <c r="R3954" s="155"/>
      <c r="S3954" s="155"/>
      <c r="T3954" s="159"/>
      <c r="U3954" s="155"/>
      <c r="V3954" s="160"/>
    </row>
    <row r="3955" spans="1:22" s="175" customFormat="1" ht="66" hidden="1" customHeight="1" x14ac:dyDescent="0.25">
      <c r="A3955" s="113" t="s">
        <v>6558</v>
      </c>
      <c r="B3955" s="155" t="s">
        <v>2283</v>
      </c>
      <c r="C3955" s="155" t="s">
        <v>8566</v>
      </c>
      <c r="D3955" s="155" t="s">
        <v>8607</v>
      </c>
      <c r="E3955" s="157" t="s">
        <v>8568</v>
      </c>
      <c r="F3955" s="155" t="s">
        <v>629</v>
      </c>
      <c r="G3955" s="158" t="s">
        <v>703</v>
      </c>
      <c r="H3955" s="155" t="s">
        <v>8573</v>
      </c>
      <c r="I3955" s="158">
        <v>1</v>
      </c>
      <c r="J3955" s="155" t="s">
        <v>72</v>
      </c>
      <c r="K3955" s="158" t="s">
        <v>55</v>
      </c>
      <c r="L3955" s="190">
        <v>45078</v>
      </c>
      <c r="M3955" s="190">
        <f t="shared" si="61"/>
        <v>45107</v>
      </c>
      <c r="N3955" s="190"/>
      <c r="O3955" s="127"/>
      <c r="P3955" s="223"/>
      <c r="Q3955" s="124"/>
      <c r="R3955" s="155"/>
      <c r="S3955" s="155"/>
      <c r="T3955" s="159"/>
      <c r="U3955" s="155"/>
      <c r="V3955" s="160"/>
    </row>
    <row r="3956" spans="1:22" s="175" customFormat="1" ht="66" hidden="1" customHeight="1" x14ac:dyDescent="0.25">
      <c r="A3956" s="113" t="s">
        <v>6558</v>
      </c>
      <c r="B3956" s="155" t="s">
        <v>2283</v>
      </c>
      <c r="C3956" s="155" t="s">
        <v>8566</v>
      </c>
      <c r="D3956" s="155" t="s">
        <v>8608</v>
      </c>
      <c r="E3956" s="157" t="s">
        <v>8568</v>
      </c>
      <c r="F3956" s="155" t="s">
        <v>629</v>
      </c>
      <c r="G3956" s="158" t="s">
        <v>703</v>
      </c>
      <c r="H3956" s="155" t="s">
        <v>8569</v>
      </c>
      <c r="I3956" s="158">
        <v>1</v>
      </c>
      <c r="J3956" s="155" t="s">
        <v>72</v>
      </c>
      <c r="K3956" s="158" t="s">
        <v>55</v>
      </c>
      <c r="L3956" s="190">
        <v>45108</v>
      </c>
      <c r="M3956" s="190">
        <f t="shared" si="61"/>
        <v>45138</v>
      </c>
      <c r="N3956" s="190"/>
      <c r="O3956" s="127"/>
      <c r="P3956" s="223"/>
      <c r="Q3956" s="124"/>
      <c r="R3956" s="155"/>
      <c r="S3956" s="155"/>
      <c r="T3956" s="159"/>
      <c r="U3956" s="155"/>
      <c r="V3956" s="160"/>
    </row>
    <row r="3957" spans="1:22" s="175" customFormat="1" ht="66" hidden="1" customHeight="1" x14ac:dyDescent="0.25">
      <c r="A3957" s="113" t="s">
        <v>6558</v>
      </c>
      <c r="B3957" s="155" t="s">
        <v>2283</v>
      </c>
      <c r="C3957" s="155" t="s">
        <v>8566</v>
      </c>
      <c r="D3957" s="155" t="s">
        <v>8608</v>
      </c>
      <c r="E3957" s="157" t="s">
        <v>8568</v>
      </c>
      <c r="F3957" s="155" t="s">
        <v>629</v>
      </c>
      <c r="G3957" s="158" t="s">
        <v>703</v>
      </c>
      <c r="H3957" s="155" t="s">
        <v>8573</v>
      </c>
      <c r="I3957" s="158">
        <v>1</v>
      </c>
      <c r="J3957" s="155" t="s">
        <v>72</v>
      </c>
      <c r="K3957" s="158" t="s">
        <v>55</v>
      </c>
      <c r="L3957" s="190">
        <v>45108</v>
      </c>
      <c r="M3957" s="190">
        <f t="shared" si="61"/>
        <v>45138</v>
      </c>
      <c r="N3957" s="190"/>
      <c r="O3957" s="127"/>
      <c r="P3957" s="223"/>
      <c r="Q3957" s="124"/>
      <c r="R3957" s="155"/>
      <c r="S3957" s="155"/>
      <c r="T3957" s="159"/>
      <c r="U3957" s="155"/>
      <c r="V3957" s="160"/>
    </row>
    <row r="3958" spans="1:22" s="175" customFormat="1" ht="66" hidden="1" customHeight="1" x14ac:dyDescent="0.25">
      <c r="A3958" s="113" t="s">
        <v>6558</v>
      </c>
      <c r="B3958" s="155" t="s">
        <v>2283</v>
      </c>
      <c r="C3958" s="155" t="s">
        <v>8566</v>
      </c>
      <c r="D3958" s="155" t="s">
        <v>8609</v>
      </c>
      <c r="E3958" s="157" t="s">
        <v>8568</v>
      </c>
      <c r="F3958" s="155" t="s">
        <v>629</v>
      </c>
      <c r="G3958" s="158" t="s">
        <v>168</v>
      </c>
      <c r="H3958" s="155" t="s">
        <v>8569</v>
      </c>
      <c r="I3958" s="158">
        <v>1</v>
      </c>
      <c r="J3958" s="155" t="s">
        <v>72</v>
      </c>
      <c r="K3958" s="158" t="s">
        <v>55</v>
      </c>
      <c r="L3958" s="190">
        <v>45139</v>
      </c>
      <c r="M3958" s="190">
        <f t="shared" si="61"/>
        <v>45169</v>
      </c>
      <c r="N3958" s="190"/>
      <c r="O3958" s="127"/>
      <c r="P3958" s="223"/>
      <c r="Q3958" s="124"/>
      <c r="R3958" s="155"/>
      <c r="S3958" s="155"/>
      <c r="T3958" s="159"/>
      <c r="U3958" s="155"/>
      <c r="V3958" s="160"/>
    </row>
    <row r="3959" spans="1:22" s="175" customFormat="1" ht="66" hidden="1" customHeight="1" x14ac:dyDescent="0.25">
      <c r="A3959" s="113" t="s">
        <v>6558</v>
      </c>
      <c r="B3959" s="155" t="s">
        <v>2283</v>
      </c>
      <c r="C3959" s="155" t="s">
        <v>8566</v>
      </c>
      <c r="D3959" s="155" t="s">
        <v>8609</v>
      </c>
      <c r="E3959" s="157" t="s">
        <v>8568</v>
      </c>
      <c r="F3959" s="155" t="s">
        <v>629</v>
      </c>
      <c r="G3959" s="158" t="s">
        <v>168</v>
      </c>
      <c r="H3959" s="155" t="s">
        <v>8573</v>
      </c>
      <c r="I3959" s="158">
        <v>1</v>
      </c>
      <c r="J3959" s="155" t="s">
        <v>72</v>
      </c>
      <c r="K3959" s="158" t="s">
        <v>55</v>
      </c>
      <c r="L3959" s="190">
        <v>45139</v>
      </c>
      <c r="M3959" s="190">
        <f t="shared" si="61"/>
        <v>45169</v>
      </c>
      <c r="N3959" s="190"/>
      <c r="O3959" s="127"/>
      <c r="P3959" s="223"/>
      <c r="Q3959" s="124"/>
      <c r="R3959" s="155"/>
      <c r="S3959" s="155"/>
      <c r="T3959" s="159"/>
      <c r="U3959" s="155"/>
      <c r="V3959" s="160"/>
    </row>
    <row r="3960" spans="1:22" s="175" customFormat="1" ht="66" hidden="1" customHeight="1" x14ac:dyDescent="0.25">
      <c r="A3960" s="113" t="s">
        <v>6558</v>
      </c>
      <c r="B3960" s="155" t="s">
        <v>2283</v>
      </c>
      <c r="C3960" s="155" t="s">
        <v>8566</v>
      </c>
      <c r="D3960" s="155" t="s">
        <v>8610</v>
      </c>
      <c r="E3960" s="157" t="s">
        <v>8568</v>
      </c>
      <c r="F3960" s="155" t="s">
        <v>629</v>
      </c>
      <c r="G3960" s="158" t="s">
        <v>703</v>
      </c>
      <c r="H3960" s="155" t="s">
        <v>8569</v>
      </c>
      <c r="I3960" s="158">
        <v>1</v>
      </c>
      <c r="J3960" s="155" t="s">
        <v>72</v>
      </c>
      <c r="K3960" s="158" t="s">
        <v>55</v>
      </c>
      <c r="L3960" s="190">
        <v>45170</v>
      </c>
      <c r="M3960" s="190">
        <f t="shared" si="61"/>
        <v>45199</v>
      </c>
      <c r="N3960" s="190"/>
      <c r="O3960" s="127"/>
      <c r="P3960" s="223"/>
      <c r="Q3960" s="124"/>
      <c r="R3960" s="155"/>
      <c r="S3960" s="155"/>
      <c r="T3960" s="159"/>
      <c r="U3960" s="155"/>
      <c r="V3960" s="160"/>
    </row>
    <row r="3961" spans="1:22" s="175" customFormat="1" ht="66" hidden="1" customHeight="1" x14ac:dyDescent="0.25">
      <c r="A3961" s="113" t="s">
        <v>6558</v>
      </c>
      <c r="B3961" s="155" t="s">
        <v>2283</v>
      </c>
      <c r="C3961" s="155" t="s">
        <v>8566</v>
      </c>
      <c r="D3961" s="155" t="s">
        <v>8610</v>
      </c>
      <c r="E3961" s="157" t="s">
        <v>8568</v>
      </c>
      <c r="F3961" s="155" t="s">
        <v>629</v>
      </c>
      <c r="G3961" s="158" t="s">
        <v>703</v>
      </c>
      <c r="H3961" s="155" t="s">
        <v>8573</v>
      </c>
      <c r="I3961" s="158">
        <v>1</v>
      </c>
      <c r="J3961" s="155" t="s">
        <v>72</v>
      </c>
      <c r="K3961" s="158" t="s">
        <v>55</v>
      </c>
      <c r="L3961" s="190">
        <v>45170</v>
      </c>
      <c r="M3961" s="190">
        <f t="shared" si="61"/>
        <v>45199</v>
      </c>
      <c r="N3961" s="190"/>
      <c r="O3961" s="127"/>
      <c r="P3961" s="223"/>
      <c r="Q3961" s="124"/>
      <c r="R3961" s="155"/>
      <c r="S3961" s="155"/>
      <c r="T3961" s="159"/>
      <c r="U3961" s="155"/>
      <c r="V3961" s="160"/>
    </row>
    <row r="3962" spans="1:22" s="175" customFormat="1" ht="66" hidden="1" customHeight="1" x14ac:dyDescent="0.25">
      <c r="A3962" s="113" t="s">
        <v>6558</v>
      </c>
      <c r="B3962" s="155" t="s">
        <v>2283</v>
      </c>
      <c r="C3962" s="155" t="s">
        <v>8566</v>
      </c>
      <c r="D3962" s="155" t="s">
        <v>8611</v>
      </c>
      <c r="E3962" s="157" t="s">
        <v>8568</v>
      </c>
      <c r="F3962" s="155" t="s">
        <v>629</v>
      </c>
      <c r="G3962" s="158" t="s">
        <v>703</v>
      </c>
      <c r="H3962" s="155" t="s">
        <v>8569</v>
      </c>
      <c r="I3962" s="158">
        <v>1</v>
      </c>
      <c r="J3962" s="155" t="s">
        <v>72</v>
      </c>
      <c r="K3962" s="158" t="s">
        <v>55</v>
      </c>
      <c r="L3962" s="190">
        <v>45200</v>
      </c>
      <c r="M3962" s="190">
        <f t="shared" si="61"/>
        <v>45230</v>
      </c>
      <c r="N3962" s="190"/>
      <c r="O3962" s="127"/>
      <c r="P3962" s="223"/>
      <c r="Q3962" s="124"/>
      <c r="R3962" s="155"/>
      <c r="S3962" s="155"/>
      <c r="T3962" s="159"/>
      <c r="U3962" s="155"/>
      <c r="V3962" s="160"/>
    </row>
    <row r="3963" spans="1:22" s="175" customFormat="1" ht="66" hidden="1" customHeight="1" x14ac:dyDescent="0.25">
      <c r="A3963" s="113" t="s">
        <v>6558</v>
      </c>
      <c r="B3963" s="155" t="s">
        <v>2283</v>
      </c>
      <c r="C3963" s="155" t="s">
        <v>8566</v>
      </c>
      <c r="D3963" s="155" t="s">
        <v>8611</v>
      </c>
      <c r="E3963" s="157" t="s">
        <v>8568</v>
      </c>
      <c r="F3963" s="155" t="s">
        <v>629</v>
      </c>
      <c r="G3963" s="158" t="s">
        <v>703</v>
      </c>
      <c r="H3963" s="155" t="s">
        <v>8573</v>
      </c>
      <c r="I3963" s="158">
        <v>1</v>
      </c>
      <c r="J3963" s="155" t="s">
        <v>72</v>
      </c>
      <c r="K3963" s="158" t="s">
        <v>55</v>
      </c>
      <c r="L3963" s="190">
        <v>45200</v>
      </c>
      <c r="M3963" s="190">
        <f t="shared" si="61"/>
        <v>45230</v>
      </c>
      <c r="N3963" s="190"/>
      <c r="O3963" s="127"/>
      <c r="P3963" s="223"/>
      <c r="Q3963" s="124"/>
      <c r="R3963" s="155"/>
      <c r="S3963" s="155"/>
      <c r="T3963" s="159"/>
      <c r="U3963" s="155"/>
      <c r="V3963" s="160"/>
    </row>
    <row r="3964" spans="1:22" s="175" customFormat="1" ht="66" hidden="1" customHeight="1" x14ac:dyDescent="0.25">
      <c r="A3964" s="113" t="s">
        <v>6558</v>
      </c>
      <c r="B3964" s="155" t="s">
        <v>2283</v>
      </c>
      <c r="C3964" s="155" t="s">
        <v>8566</v>
      </c>
      <c r="D3964" s="155" t="s">
        <v>8612</v>
      </c>
      <c r="E3964" s="157" t="s">
        <v>8568</v>
      </c>
      <c r="F3964" s="155" t="s">
        <v>629</v>
      </c>
      <c r="G3964" s="158" t="s">
        <v>172</v>
      </c>
      <c r="H3964" s="155" t="s">
        <v>8569</v>
      </c>
      <c r="I3964" s="158">
        <v>1</v>
      </c>
      <c r="J3964" s="155" t="s">
        <v>72</v>
      </c>
      <c r="K3964" s="158" t="s">
        <v>55</v>
      </c>
      <c r="L3964" s="190">
        <v>45231</v>
      </c>
      <c r="M3964" s="190">
        <f t="shared" si="61"/>
        <v>45260</v>
      </c>
      <c r="N3964" s="190"/>
      <c r="O3964" s="127"/>
      <c r="P3964" s="223"/>
      <c r="Q3964" s="124"/>
      <c r="R3964" s="155"/>
      <c r="S3964" s="155"/>
      <c r="T3964" s="159"/>
      <c r="U3964" s="155"/>
      <c r="V3964" s="160"/>
    </row>
    <row r="3965" spans="1:22" s="175" customFormat="1" ht="66" hidden="1" customHeight="1" x14ac:dyDescent="0.25">
      <c r="A3965" s="113" t="s">
        <v>6558</v>
      </c>
      <c r="B3965" s="155" t="s">
        <v>2283</v>
      </c>
      <c r="C3965" s="155" t="s">
        <v>8566</v>
      </c>
      <c r="D3965" s="155" t="s">
        <v>8612</v>
      </c>
      <c r="E3965" s="157" t="s">
        <v>8568</v>
      </c>
      <c r="F3965" s="155" t="s">
        <v>629</v>
      </c>
      <c r="G3965" s="158" t="s">
        <v>172</v>
      </c>
      <c r="H3965" s="155" t="s">
        <v>8573</v>
      </c>
      <c r="I3965" s="158">
        <v>1</v>
      </c>
      <c r="J3965" s="155" t="s">
        <v>72</v>
      </c>
      <c r="K3965" s="158" t="s">
        <v>55</v>
      </c>
      <c r="L3965" s="190">
        <v>45231</v>
      </c>
      <c r="M3965" s="190">
        <f t="shared" si="61"/>
        <v>45260</v>
      </c>
      <c r="N3965" s="190"/>
      <c r="O3965" s="127"/>
      <c r="P3965" s="223"/>
      <c r="Q3965" s="124"/>
      <c r="R3965" s="155"/>
      <c r="S3965" s="155"/>
      <c r="T3965" s="159"/>
      <c r="U3965" s="155"/>
      <c r="V3965" s="160"/>
    </row>
    <row r="3966" spans="1:22" s="175" customFormat="1" ht="66" hidden="1" customHeight="1" x14ac:dyDescent="0.25">
      <c r="A3966" s="113" t="s">
        <v>6558</v>
      </c>
      <c r="B3966" s="155" t="s">
        <v>2283</v>
      </c>
      <c r="C3966" s="155" t="s">
        <v>8566</v>
      </c>
      <c r="D3966" s="155" t="s">
        <v>8613</v>
      </c>
      <c r="E3966" s="157" t="s">
        <v>8568</v>
      </c>
      <c r="F3966" s="155" t="s">
        <v>629</v>
      </c>
      <c r="G3966" s="158" t="s">
        <v>703</v>
      </c>
      <c r="H3966" s="155" t="s">
        <v>8569</v>
      </c>
      <c r="I3966" s="158">
        <v>1</v>
      </c>
      <c r="J3966" s="155" t="s">
        <v>72</v>
      </c>
      <c r="K3966" s="158" t="s">
        <v>55</v>
      </c>
      <c r="L3966" s="190">
        <v>45261</v>
      </c>
      <c r="M3966" s="190">
        <f t="shared" si="61"/>
        <v>45291</v>
      </c>
      <c r="N3966" s="190"/>
      <c r="O3966" s="127"/>
      <c r="P3966" s="223"/>
      <c r="Q3966" s="124"/>
      <c r="R3966" s="155"/>
      <c r="S3966" s="155"/>
      <c r="T3966" s="159"/>
      <c r="U3966" s="155"/>
      <c r="V3966" s="160"/>
    </row>
    <row r="3967" spans="1:22" s="175" customFormat="1" ht="66" hidden="1" customHeight="1" x14ac:dyDescent="0.25">
      <c r="A3967" s="113" t="s">
        <v>6558</v>
      </c>
      <c r="B3967" s="155" t="s">
        <v>2283</v>
      </c>
      <c r="C3967" s="155" t="s">
        <v>8566</v>
      </c>
      <c r="D3967" s="155" t="s">
        <v>8613</v>
      </c>
      <c r="E3967" s="157" t="s">
        <v>8568</v>
      </c>
      <c r="F3967" s="155" t="s">
        <v>629</v>
      </c>
      <c r="G3967" s="158" t="s">
        <v>703</v>
      </c>
      <c r="H3967" s="155" t="s">
        <v>8573</v>
      </c>
      <c r="I3967" s="158">
        <v>1</v>
      </c>
      <c r="J3967" s="155" t="s">
        <v>72</v>
      </c>
      <c r="K3967" s="158" t="s">
        <v>55</v>
      </c>
      <c r="L3967" s="190">
        <v>45261</v>
      </c>
      <c r="M3967" s="190">
        <f t="shared" si="61"/>
        <v>45291</v>
      </c>
      <c r="N3967" s="190"/>
      <c r="O3967" s="127"/>
      <c r="P3967" s="223"/>
      <c r="Q3967" s="124"/>
      <c r="R3967" s="155"/>
      <c r="S3967" s="155"/>
      <c r="T3967" s="159"/>
      <c r="U3967" s="155"/>
      <c r="V3967" s="160"/>
    </row>
    <row r="3968" spans="1:22" s="175" customFormat="1" ht="66" hidden="1" customHeight="1" x14ac:dyDescent="0.25">
      <c r="A3968" s="113" t="s">
        <v>6558</v>
      </c>
      <c r="B3968" s="155" t="s">
        <v>2283</v>
      </c>
      <c r="C3968" s="155" t="s">
        <v>8566</v>
      </c>
      <c r="D3968" s="155" t="s">
        <v>8614</v>
      </c>
      <c r="E3968" s="157" t="s">
        <v>8568</v>
      </c>
      <c r="F3968" s="155" t="s">
        <v>629</v>
      </c>
      <c r="G3968" s="158" t="s">
        <v>703</v>
      </c>
      <c r="H3968" s="155" t="s">
        <v>8569</v>
      </c>
      <c r="I3968" s="158">
        <v>1</v>
      </c>
      <c r="J3968" s="155" t="s">
        <v>72</v>
      </c>
      <c r="K3968" s="158" t="s">
        <v>55</v>
      </c>
      <c r="L3968" s="190">
        <v>45292</v>
      </c>
      <c r="M3968" s="190">
        <f t="shared" si="61"/>
        <v>45322</v>
      </c>
      <c r="N3968" s="190"/>
      <c r="O3968" s="127"/>
      <c r="P3968" s="223"/>
      <c r="Q3968" s="124"/>
      <c r="R3968" s="155"/>
      <c r="S3968" s="155"/>
      <c r="T3968" s="159"/>
      <c r="U3968" s="155"/>
      <c r="V3968" s="160"/>
    </row>
    <row r="3969" spans="1:22" s="175" customFormat="1" ht="66" hidden="1" customHeight="1" x14ac:dyDescent="0.25">
      <c r="A3969" s="113" t="s">
        <v>6558</v>
      </c>
      <c r="B3969" s="155" t="s">
        <v>2283</v>
      </c>
      <c r="C3969" s="155" t="s">
        <v>8566</v>
      </c>
      <c r="D3969" s="155" t="s">
        <v>8614</v>
      </c>
      <c r="E3969" s="157" t="s">
        <v>8568</v>
      </c>
      <c r="F3969" s="155" t="s">
        <v>629</v>
      </c>
      <c r="G3969" s="158" t="s">
        <v>703</v>
      </c>
      <c r="H3969" s="155" t="s">
        <v>8573</v>
      </c>
      <c r="I3969" s="158">
        <v>1</v>
      </c>
      <c r="J3969" s="155" t="s">
        <v>72</v>
      </c>
      <c r="K3969" s="158" t="s">
        <v>55</v>
      </c>
      <c r="L3969" s="190">
        <v>45292</v>
      </c>
      <c r="M3969" s="190">
        <f t="shared" si="61"/>
        <v>45322</v>
      </c>
      <c r="N3969" s="190"/>
      <c r="O3969" s="127"/>
      <c r="P3969" s="223"/>
      <c r="Q3969" s="124"/>
      <c r="R3969" s="155"/>
      <c r="S3969" s="155"/>
      <c r="T3969" s="159"/>
      <c r="U3969" s="155"/>
      <c r="V3969" s="160"/>
    </row>
    <row r="3970" spans="1:22" s="175" customFormat="1" ht="66" hidden="1" customHeight="1" x14ac:dyDescent="0.25">
      <c r="A3970" s="113" t="s">
        <v>6558</v>
      </c>
      <c r="B3970" s="155" t="s">
        <v>2283</v>
      </c>
      <c r="C3970" s="155" t="s">
        <v>8566</v>
      </c>
      <c r="D3970" s="155" t="s">
        <v>8615</v>
      </c>
      <c r="E3970" s="157" t="s">
        <v>8568</v>
      </c>
      <c r="F3970" s="155" t="s">
        <v>629</v>
      </c>
      <c r="G3970" s="158" t="s">
        <v>172</v>
      </c>
      <c r="H3970" s="155" t="s">
        <v>8569</v>
      </c>
      <c r="I3970" s="158">
        <v>1</v>
      </c>
      <c r="J3970" s="155" t="s">
        <v>72</v>
      </c>
      <c r="K3970" s="158" t="s">
        <v>55</v>
      </c>
      <c r="L3970" s="190">
        <v>45323</v>
      </c>
      <c r="M3970" s="190">
        <f t="shared" si="61"/>
        <v>45351</v>
      </c>
      <c r="N3970" s="190"/>
      <c r="O3970" s="127"/>
      <c r="P3970" s="223"/>
      <c r="Q3970" s="124"/>
      <c r="R3970" s="155"/>
      <c r="S3970" s="155"/>
      <c r="T3970" s="159"/>
      <c r="U3970" s="155"/>
      <c r="V3970" s="160"/>
    </row>
    <row r="3971" spans="1:22" s="175" customFormat="1" ht="66" hidden="1" customHeight="1" x14ac:dyDescent="0.25">
      <c r="A3971" s="113" t="s">
        <v>6558</v>
      </c>
      <c r="B3971" s="155" t="s">
        <v>2283</v>
      </c>
      <c r="C3971" s="155" t="s">
        <v>8566</v>
      </c>
      <c r="D3971" s="155" t="s">
        <v>8615</v>
      </c>
      <c r="E3971" s="157" t="s">
        <v>8568</v>
      </c>
      <c r="F3971" s="155" t="s">
        <v>629</v>
      </c>
      <c r="G3971" s="158" t="s">
        <v>172</v>
      </c>
      <c r="H3971" s="155" t="s">
        <v>8573</v>
      </c>
      <c r="I3971" s="158">
        <v>1</v>
      </c>
      <c r="J3971" s="155" t="s">
        <v>72</v>
      </c>
      <c r="K3971" s="158" t="s">
        <v>55</v>
      </c>
      <c r="L3971" s="190">
        <v>45323</v>
      </c>
      <c r="M3971" s="190">
        <f t="shared" si="61"/>
        <v>45351</v>
      </c>
      <c r="N3971" s="190"/>
      <c r="O3971" s="127"/>
      <c r="P3971" s="223"/>
      <c r="Q3971" s="124"/>
      <c r="R3971" s="155"/>
      <c r="S3971" s="155"/>
      <c r="T3971" s="159"/>
      <c r="U3971" s="155"/>
      <c r="V3971" s="160"/>
    </row>
    <row r="3972" spans="1:22" s="175" customFormat="1" ht="66" hidden="1" customHeight="1" x14ac:dyDescent="0.25">
      <c r="A3972" s="113" t="s">
        <v>6558</v>
      </c>
      <c r="B3972" s="155" t="s">
        <v>2283</v>
      </c>
      <c r="C3972" s="155" t="s">
        <v>8566</v>
      </c>
      <c r="D3972" s="155" t="s">
        <v>8616</v>
      </c>
      <c r="E3972" s="157" t="s">
        <v>8568</v>
      </c>
      <c r="F3972" s="155" t="s">
        <v>629</v>
      </c>
      <c r="G3972" s="158" t="s">
        <v>703</v>
      </c>
      <c r="H3972" s="155" t="s">
        <v>8569</v>
      </c>
      <c r="I3972" s="158">
        <v>1</v>
      </c>
      <c r="J3972" s="155" t="s">
        <v>72</v>
      </c>
      <c r="K3972" s="158" t="s">
        <v>55</v>
      </c>
      <c r="L3972" s="190">
        <v>45352</v>
      </c>
      <c r="M3972" s="190">
        <f t="shared" si="61"/>
        <v>45382</v>
      </c>
      <c r="N3972" s="190"/>
      <c r="O3972" s="127"/>
      <c r="P3972" s="223"/>
      <c r="Q3972" s="124"/>
      <c r="R3972" s="155"/>
      <c r="S3972" s="155"/>
      <c r="T3972" s="159"/>
      <c r="U3972" s="155"/>
      <c r="V3972" s="160"/>
    </row>
    <row r="3973" spans="1:22" s="175" customFormat="1" ht="66" hidden="1" customHeight="1" x14ac:dyDescent="0.25">
      <c r="A3973" s="113" t="s">
        <v>6558</v>
      </c>
      <c r="B3973" s="155" t="s">
        <v>2283</v>
      </c>
      <c r="C3973" s="155" t="s">
        <v>8566</v>
      </c>
      <c r="D3973" s="155" t="s">
        <v>8616</v>
      </c>
      <c r="E3973" s="157" t="s">
        <v>8568</v>
      </c>
      <c r="F3973" s="155" t="s">
        <v>629</v>
      </c>
      <c r="G3973" s="158" t="s">
        <v>703</v>
      </c>
      <c r="H3973" s="155" t="s">
        <v>8573</v>
      </c>
      <c r="I3973" s="158">
        <v>1</v>
      </c>
      <c r="J3973" s="155" t="s">
        <v>72</v>
      </c>
      <c r="K3973" s="158" t="s">
        <v>55</v>
      </c>
      <c r="L3973" s="190">
        <v>45352</v>
      </c>
      <c r="M3973" s="190">
        <f t="shared" si="61"/>
        <v>45382</v>
      </c>
      <c r="N3973" s="190"/>
      <c r="O3973" s="127"/>
      <c r="P3973" s="223"/>
      <c r="Q3973" s="124"/>
      <c r="R3973" s="155"/>
      <c r="S3973" s="155"/>
      <c r="T3973" s="159"/>
      <c r="U3973" s="155"/>
      <c r="V3973" s="160"/>
    </row>
    <row r="3974" spans="1:22" s="175" customFormat="1" ht="66" hidden="1" customHeight="1" x14ac:dyDescent="0.25">
      <c r="A3974" s="113" t="s">
        <v>6558</v>
      </c>
      <c r="B3974" s="155" t="s">
        <v>2283</v>
      </c>
      <c r="C3974" s="155" t="s">
        <v>8566</v>
      </c>
      <c r="D3974" s="155" t="s">
        <v>8617</v>
      </c>
      <c r="E3974" s="157" t="s">
        <v>8568</v>
      </c>
      <c r="F3974" s="155" t="s">
        <v>629</v>
      </c>
      <c r="G3974" s="158" t="s">
        <v>703</v>
      </c>
      <c r="H3974" s="155" t="s">
        <v>8569</v>
      </c>
      <c r="I3974" s="158">
        <v>1</v>
      </c>
      <c r="J3974" s="155" t="s">
        <v>72</v>
      </c>
      <c r="K3974" s="158" t="s">
        <v>55</v>
      </c>
      <c r="L3974" s="190">
        <v>45383</v>
      </c>
      <c r="M3974" s="190">
        <f t="shared" si="61"/>
        <v>45412</v>
      </c>
      <c r="N3974" s="190"/>
      <c r="O3974" s="127"/>
      <c r="P3974" s="223"/>
      <c r="Q3974" s="124"/>
      <c r="R3974" s="155"/>
      <c r="S3974" s="155"/>
      <c r="T3974" s="159"/>
      <c r="U3974" s="155"/>
      <c r="V3974" s="160"/>
    </row>
    <row r="3975" spans="1:22" s="175" customFormat="1" ht="66" hidden="1" customHeight="1" x14ac:dyDescent="0.25">
      <c r="A3975" s="113" t="s">
        <v>6558</v>
      </c>
      <c r="B3975" s="155" t="s">
        <v>2283</v>
      </c>
      <c r="C3975" s="155" t="s">
        <v>8566</v>
      </c>
      <c r="D3975" s="155" t="s">
        <v>8617</v>
      </c>
      <c r="E3975" s="157" t="s">
        <v>8568</v>
      </c>
      <c r="F3975" s="155" t="s">
        <v>629</v>
      </c>
      <c r="G3975" s="158" t="s">
        <v>703</v>
      </c>
      <c r="H3975" s="155" t="s">
        <v>8573</v>
      </c>
      <c r="I3975" s="158">
        <v>1</v>
      </c>
      <c r="J3975" s="155" t="s">
        <v>72</v>
      </c>
      <c r="K3975" s="158" t="s">
        <v>55</v>
      </c>
      <c r="L3975" s="190">
        <v>45383</v>
      </c>
      <c r="M3975" s="190">
        <f t="shared" si="61"/>
        <v>45412</v>
      </c>
      <c r="N3975" s="190"/>
      <c r="O3975" s="127"/>
      <c r="P3975" s="223"/>
      <c r="Q3975" s="124"/>
      <c r="R3975" s="155"/>
      <c r="S3975" s="155"/>
      <c r="T3975" s="159"/>
      <c r="U3975" s="155"/>
      <c r="V3975" s="160"/>
    </row>
    <row r="3976" spans="1:22" s="175" customFormat="1" ht="66" hidden="1" customHeight="1" x14ac:dyDescent="0.25">
      <c r="A3976" s="113" t="s">
        <v>6558</v>
      </c>
      <c r="B3976" s="155" t="s">
        <v>2283</v>
      </c>
      <c r="C3976" s="155" t="s">
        <v>8566</v>
      </c>
      <c r="D3976" s="155" t="s">
        <v>8618</v>
      </c>
      <c r="E3976" s="157" t="s">
        <v>8568</v>
      </c>
      <c r="F3976" s="155" t="s">
        <v>629</v>
      </c>
      <c r="G3976" s="158" t="s">
        <v>172</v>
      </c>
      <c r="H3976" s="155" t="s">
        <v>8569</v>
      </c>
      <c r="I3976" s="158">
        <v>1</v>
      </c>
      <c r="J3976" s="155" t="s">
        <v>72</v>
      </c>
      <c r="K3976" s="158" t="s">
        <v>55</v>
      </c>
      <c r="L3976" s="190">
        <v>45413</v>
      </c>
      <c r="M3976" s="190">
        <f t="shared" si="61"/>
        <v>45443</v>
      </c>
      <c r="N3976" s="190"/>
      <c r="O3976" s="127"/>
      <c r="P3976" s="223"/>
      <c r="Q3976" s="124"/>
      <c r="R3976" s="155"/>
      <c r="S3976" s="155"/>
      <c r="T3976" s="159"/>
      <c r="U3976" s="155"/>
      <c r="V3976" s="160"/>
    </row>
    <row r="3977" spans="1:22" s="175" customFormat="1" ht="66" hidden="1" customHeight="1" x14ac:dyDescent="0.25">
      <c r="A3977" s="113" t="s">
        <v>6558</v>
      </c>
      <c r="B3977" s="155" t="s">
        <v>2283</v>
      </c>
      <c r="C3977" s="155" t="s">
        <v>8566</v>
      </c>
      <c r="D3977" s="155" t="s">
        <v>8618</v>
      </c>
      <c r="E3977" s="157" t="s">
        <v>8568</v>
      </c>
      <c r="F3977" s="155" t="s">
        <v>629</v>
      </c>
      <c r="G3977" s="158" t="s">
        <v>172</v>
      </c>
      <c r="H3977" s="155" t="s">
        <v>8573</v>
      </c>
      <c r="I3977" s="158">
        <v>1</v>
      </c>
      <c r="J3977" s="155" t="s">
        <v>72</v>
      </c>
      <c r="K3977" s="158" t="s">
        <v>55</v>
      </c>
      <c r="L3977" s="190">
        <v>45413</v>
      </c>
      <c r="M3977" s="190">
        <f t="shared" si="61"/>
        <v>45443</v>
      </c>
      <c r="N3977" s="190"/>
      <c r="O3977" s="127"/>
      <c r="P3977" s="223"/>
      <c r="Q3977" s="124"/>
      <c r="R3977" s="155"/>
      <c r="S3977" s="155"/>
      <c r="T3977" s="159"/>
      <c r="U3977" s="155"/>
      <c r="V3977" s="160"/>
    </row>
    <row r="3978" spans="1:22" s="175" customFormat="1" ht="66" hidden="1" customHeight="1" x14ac:dyDescent="0.25">
      <c r="A3978" s="113" t="s">
        <v>6558</v>
      </c>
      <c r="B3978" s="155" t="s">
        <v>2283</v>
      </c>
      <c r="C3978" s="155" t="s">
        <v>8566</v>
      </c>
      <c r="D3978" s="155" t="s">
        <v>8619</v>
      </c>
      <c r="E3978" s="157" t="s">
        <v>8568</v>
      </c>
      <c r="F3978" s="155" t="s">
        <v>629</v>
      </c>
      <c r="G3978" s="158" t="s">
        <v>703</v>
      </c>
      <c r="H3978" s="155" t="s">
        <v>8569</v>
      </c>
      <c r="I3978" s="158">
        <v>1</v>
      </c>
      <c r="J3978" s="155" t="s">
        <v>72</v>
      </c>
      <c r="K3978" s="158" t="s">
        <v>55</v>
      </c>
      <c r="L3978" s="190">
        <v>45444</v>
      </c>
      <c r="M3978" s="190">
        <f t="shared" si="61"/>
        <v>45473</v>
      </c>
      <c r="N3978" s="190"/>
      <c r="O3978" s="127"/>
      <c r="P3978" s="223"/>
      <c r="Q3978" s="124"/>
      <c r="R3978" s="155"/>
      <c r="S3978" s="155"/>
      <c r="T3978" s="159"/>
      <c r="U3978" s="155"/>
      <c r="V3978" s="160"/>
    </row>
    <row r="3979" spans="1:22" s="175" customFormat="1" ht="66" hidden="1" customHeight="1" x14ac:dyDescent="0.25">
      <c r="A3979" s="113" t="s">
        <v>6558</v>
      </c>
      <c r="B3979" s="155" t="s">
        <v>2283</v>
      </c>
      <c r="C3979" s="155" t="s">
        <v>8566</v>
      </c>
      <c r="D3979" s="155" t="s">
        <v>8619</v>
      </c>
      <c r="E3979" s="157" t="s">
        <v>8568</v>
      </c>
      <c r="F3979" s="155" t="s">
        <v>629</v>
      </c>
      <c r="G3979" s="158" t="s">
        <v>703</v>
      </c>
      <c r="H3979" s="155" t="s">
        <v>8573</v>
      </c>
      <c r="I3979" s="158">
        <v>1</v>
      </c>
      <c r="J3979" s="155" t="s">
        <v>72</v>
      </c>
      <c r="K3979" s="158" t="s">
        <v>55</v>
      </c>
      <c r="L3979" s="190">
        <v>45444</v>
      </c>
      <c r="M3979" s="190">
        <f t="shared" si="61"/>
        <v>45473</v>
      </c>
      <c r="N3979" s="190"/>
      <c r="O3979" s="127"/>
      <c r="P3979" s="223"/>
      <c r="Q3979" s="124"/>
      <c r="R3979" s="155"/>
      <c r="S3979" s="155"/>
      <c r="T3979" s="159"/>
      <c r="U3979" s="155"/>
      <c r="V3979" s="160"/>
    </row>
    <row r="3980" spans="1:22" s="175" customFormat="1" ht="66" hidden="1" customHeight="1" x14ac:dyDescent="0.25">
      <c r="A3980" s="113" t="s">
        <v>6558</v>
      </c>
      <c r="B3980" s="155" t="s">
        <v>2283</v>
      </c>
      <c r="C3980" s="155" t="s">
        <v>8566</v>
      </c>
      <c r="D3980" s="155" t="s">
        <v>8620</v>
      </c>
      <c r="E3980" s="157" t="s">
        <v>8568</v>
      </c>
      <c r="F3980" s="155" t="s">
        <v>629</v>
      </c>
      <c r="G3980" s="158" t="s">
        <v>703</v>
      </c>
      <c r="H3980" s="155" t="s">
        <v>8569</v>
      </c>
      <c r="I3980" s="158">
        <v>1</v>
      </c>
      <c r="J3980" s="155" t="s">
        <v>72</v>
      </c>
      <c r="K3980" s="158" t="s">
        <v>55</v>
      </c>
      <c r="L3980" s="190">
        <v>45474</v>
      </c>
      <c r="M3980" s="190">
        <f t="shared" si="61"/>
        <v>45504</v>
      </c>
      <c r="N3980" s="190"/>
      <c r="O3980" s="127"/>
      <c r="P3980" s="223"/>
      <c r="Q3980" s="124"/>
      <c r="R3980" s="155"/>
      <c r="S3980" s="155"/>
      <c r="T3980" s="159"/>
      <c r="U3980" s="155"/>
      <c r="V3980" s="160"/>
    </row>
    <row r="3981" spans="1:22" s="175" customFormat="1" ht="66" hidden="1" customHeight="1" x14ac:dyDescent="0.25">
      <c r="A3981" s="113" t="s">
        <v>6558</v>
      </c>
      <c r="B3981" s="155" t="s">
        <v>2283</v>
      </c>
      <c r="C3981" s="155" t="s">
        <v>8566</v>
      </c>
      <c r="D3981" s="155" t="s">
        <v>8620</v>
      </c>
      <c r="E3981" s="157" t="s">
        <v>8568</v>
      </c>
      <c r="F3981" s="155" t="s">
        <v>629</v>
      </c>
      <c r="G3981" s="158" t="s">
        <v>703</v>
      </c>
      <c r="H3981" s="155" t="s">
        <v>8573</v>
      </c>
      <c r="I3981" s="158">
        <v>1</v>
      </c>
      <c r="J3981" s="155" t="s">
        <v>72</v>
      </c>
      <c r="K3981" s="158" t="s">
        <v>55</v>
      </c>
      <c r="L3981" s="190">
        <v>45474</v>
      </c>
      <c r="M3981" s="190">
        <f t="shared" si="61"/>
        <v>45504</v>
      </c>
      <c r="N3981" s="190"/>
      <c r="O3981" s="127"/>
      <c r="P3981" s="223"/>
      <c r="Q3981" s="124"/>
      <c r="R3981" s="155"/>
      <c r="S3981" s="155"/>
      <c r="T3981" s="159"/>
      <c r="U3981" s="155"/>
      <c r="V3981" s="160"/>
    </row>
    <row r="3982" spans="1:22" s="175" customFormat="1" ht="66" hidden="1" customHeight="1" x14ac:dyDescent="0.25">
      <c r="A3982" s="113" t="s">
        <v>6558</v>
      </c>
      <c r="B3982" s="155" t="s">
        <v>2283</v>
      </c>
      <c r="C3982" s="155" t="s">
        <v>8566</v>
      </c>
      <c r="D3982" s="155" t="s">
        <v>8621</v>
      </c>
      <c r="E3982" s="157" t="s">
        <v>8568</v>
      </c>
      <c r="F3982" s="155" t="s">
        <v>629</v>
      </c>
      <c r="G3982" s="158" t="s">
        <v>168</v>
      </c>
      <c r="H3982" s="155" t="s">
        <v>8569</v>
      </c>
      <c r="I3982" s="158">
        <v>1</v>
      </c>
      <c r="J3982" s="155" t="s">
        <v>72</v>
      </c>
      <c r="K3982" s="158" t="s">
        <v>55</v>
      </c>
      <c r="L3982" s="190">
        <v>45505</v>
      </c>
      <c r="M3982" s="190">
        <f t="shared" si="61"/>
        <v>45535</v>
      </c>
      <c r="N3982" s="190"/>
      <c r="O3982" s="127"/>
      <c r="P3982" s="223"/>
      <c r="Q3982" s="124"/>
      <c r="R3982" s="155"/>
      <c r="S3982" s="155"/>
      <c r="T3982" s="159"/>
      <c r="U3982" s="155"/>
      <c r="V3982" s="160"/>
    </row>
    <row r="3983" spans="1:22" s="175" customFormat="1" ht="66" hidden="1" customHeight="1" x14ac:dyDescent="0.25">
      <c r="A3983" s="113" t="s">
        <v>6558</v>
      </c>
      <c r="B3983" s="155" t="s">
        <v>2283</v>
      </c>
      <c r="C3983" s="155" t="s">
        <v>8566</v>
      </c>
      <c r="D3983" s="155" t="s">
        <v>8621</v>
      </c>
      <c r="E3983" s="157" t="s">
        <v>8568</v>
      </c>
      <c r="F3983" s="155" t="s">
        <v>629</v>
      </c>
      <c r="G3983" s="158" t="s">
        <v>168</v>
      </c>
      <c r="H3983" s="155" t="s">
        <v>8573</v>
      </c>
      <c r="I3983" s="158">
        <v>1</v>
      </c>
      <c r="J3983" s="155" t="s">
        <v>72</v>
      </c>
      <c r="K3983" s="158" t="s">
        <v>55</v>
      </c>
      <c r="L3983" s="190">
        <v>45505</v>
      </c>
      <c r="M3983" s="190">
        <f t="shared" si="61"/>
        <v>45535</v>
      </c>
      <c r="N3983" s="190"/>
      <c r="O3983" s="127"/>
      <c r="P3983" s="223"/>
      <c r="Q3983" s="124"/>
      <c r="R3983" s="155"/>
      <c r="S3983" s="155"/>
      <c r="T3983" s="159"/>
      <c r="U3983" s="155"/>
      <c r="V3983" s="160"/>
    </row>
    <row r="3984" spans="1:22" s="175" customFormat="1" ht="66" hidden="1" customHeight="1" x14ac:dyDescent="0.25">
      <c r="A3984" s="113" t="s">
        <v>6558</v>
      </c>
      <c r="B3984" s="155" t="s">
        <v>2283</v>
      </c>
      <c r="C3984" s="155" t="s">
        <v>8566</v>
      </c>
      <c r="D3984" s="155" t="s">
        <v>8622</v>
      </c>
      <c r="E3984" s="157" t="s">
        <v>8568</v>
      </c>
      <c r="F3984" s="155" t="s">
        <v>629</v>
      </c>
      <c r="G3984" s="158" t="s">
        <v>703</v>
      </c>
      <c r="H3984" s="155" t="s">
        <v>8569</v>
      </c>
      <c r="I3984" s="158">
        <v>1</v>
      </c>
      <c r="J3984" s="155" t="s">
        <v>72</v>
      </c>
      <c r="K3984" s="158" t="s">
        <v>55</v>
      </c>
      <c r="L3984" s="190">
        <v>45536</v>
      </c>
      <c r="M3984" s="190">
        <f t="shared" si="61"/>
        <v>45565</v>
      </c>
      <c r="N3984" s="190"/>
      <c r="O3984" s="127"/>
      <c r="P3984" s="223"/>
      <c r="Q3984" s="124"/>
      <c r="R3984" s="155"/>
      <c r="S3984" s="155"/>
      <c r="T3984" s="159"/>
      <c r="U3984" s="155"/>
      <c r="V3984" s="160"/>
    </row>
    <row r="3985" spans="1:22" s="175" customFormat="1" ht="66" hidden="1" customHeight="1" x14ac:dyDescent="0.25">
      <c r="A3985" s="113" t="s">
        <v>6558</v>
      </c>
      <c r="B3985" s="155" t="s">
        <v>2283</v>
      </c>
      <c r="C3985" s="155" t="s">
        <v>8566</v>
      </c>
      <c r="D3985" s="155" t="s">
        <v>8622</v>
      </c>
      <c r="E3985" s="157" t="s">
        <v>8568</v>
      </c>
      <c r="F3985" s="155" t="s">
        <v>629</v>
      </c>
      <c r="G3985" s="158" t="s">
        <v>703</v>
      </c>
      <c r="H3985" s="155" t="s">
        <v>8573</v>
      </c>
      <c r="I3985" s="158">
        <v>1</v>
      </c>
      <c r="J3985" s="155" t="s">
        <v>72</v>
      </c>
      <c r="K3985" s="158" t="s">
        <v>55</v>
      </c>
      <c r="L3985" s="190">
        <v>45536</v>
      </c>
      <c r="M3985" s="190">
        <f t="shared" si="61"/>
        <v>45565</v>
      </c>
      <c r="N3985" s="190"/>
      <c r="O3985" s="127"/>
      <c r="P3985" s="223"/>
      <c r="Q3985" s="124"/>
      <c r="R3985" s="155"/>
      <c r="S3985" s="155"/>
      <c r="T3985" s="159"/>
      <c r="U3985" s="155"/>
      <c r="V3985" s="160"/>
    </row>
    <row r="3986" spans="1:22" s="175" customFormat="1" ht="66" hidden="1" customHeight="1" x14ac:dyDescent="0.25">
      <c r="A3986" s="113" t="s">
        <v>6558</v>
      </c>
      <c r="B3986" s="155" t="s">
        <v>2283</v>
      </c>
      <c r="C3986" s="155" t="s">
        <v>8566</v>
      </c>
      <c r="D3986" s="155" t="s">
        <v>8623</v>
      </c>
      <c r="E3986" s="157" t="s">
        <v>8568</v>
      </c>
      <c r="F3986" s="155" t="s">
        <v>629</v>
      </c>
      <c r="G3986" s="158" t="s">
        <v>703</v>
      </c>
      <c r="H3986" s="155" t="s">
        <v>8569</v>
      </c>
      <c r="I3986" s="158">
        <v>1</v>
      </c>
      <c r="J3986" s="155" t="s">
        <v>72</v>
      </c>
      <c r="K3986" s="158" t="s">
        <v>55</v>
      </c>
      <c r="L3986" s="190">
        <v>45566</v>
      </c>
      <c r="M3986" s="190">
        <f t="shared" si="61"/>
        <v>45596</v>
      </c>
      <c r="N3986" s="190"/>
      <c r="O3986" s="127"/>
      <c r="P3986" s="223"/>
      <c r="Q3986" s="124"/>
      <c r="R3986" s="155"/>
      <c r="S3986" s="155"/>
      <c r="T3986" s="159"/>
      <c r="U3986" s="155"/>
      <c r="V3986" s="160"/>
    </row>
    <row r="3987" spans="1:22" s="175" customFormat="1" ht="66" hidden="1" customHeight="1" x14ac:dyDescent="0.25">
      <c r="A3987" s="113" t="s">
        <v>6558</v>
      </c>
      <c r="B3987" s="155" t="s">
        <v>2283</v>
      </c>
      <c r="C3987" s="155" t="s">
        <v>8566</v>
      </c>
      <c r="D3987" s="155" t="s">
        <v>8623</v>
      </c>
      <c r="E3987" s="157" t="s">
        <v>8568</v>
      </c>
      <c r="F3987" s="155" t="s">
        <v>629</v>
      </c>
      <c r="G3987" s="158" t="s">
        <v>703</v>
      </c>
      <c r="H3987" s="155" t="s">
        <v>8573</v>
      </c>
      <c r="I3987" s="158">
        <v>1</v>
      </c>
      <c r="J3987" s="155" t="s">
        <v>72</v>
      </c>
      <c r="K3987" s="158" t="s">
        <v>55</v>
      </c>
      <c r="L3987" s="190">
        <v>45566</v>
      </c>
      <c r="M3987" s="190">
        <f t="shared" si="61"/>
        <v>45596</v>
      </c>
      <c r="N3987" s="190"/>
      <c r="O3987" s="127"/>
      <c r="P3987" s="223"/>
      <c r="Q3987" s="124"/>
      <c r="R3987" s="155"/>
      <c r="S3987" s="155"/>
      <c r="T3987" s="159"/>
      <c r="U3987" s="155"/>
      <c r="V3987" s="160"/>
    </row>
    <row r="3988" spans="1:22" s="175" customFormat="1" ht="66" hidden="1" customHeight="1" x14ac:dyDescent="0.25">
      <c r="A3988" s="113" t="s">
        <v>6558</v>
      </c>
      <c r="B3988" s="155" t="s">
        <v>2283</v>
      </c>
      <c r="C3988" s="155" t="s">
        <v>8566</v>
      </c>
      <c r="D3988" s="155" t="s">
        <v>8624</v>
      </c>
      <c r="E3988" s="157" t="s">
        <v>8568</v>
      </c>
      <c r="F3988" s="155" t="s">
        <v>629</v>
      </c>
      <c r="G3988" s="158" t="s">
        <v>172</v>
      </c>
      <c r="H3988" s="155" t="s">
        <v>8569</v>
      </c>
      <c r="I3988" s="158">
        <v>1</v>
      </c>
      <c r="J3988" s="155" t="s">
        <v>72</v>
      </c>
      <c r="K3988" s="158" t="s">
        <v>55</v>
      </c>
      <c r="L3988" s="190">
        <v>45597</v>
      </c>
      <c r="M3988" s="190">
        <f t="shared" si="61"/>
        <v>45626</v>
      </c>
      <c r="N3988" s="190"/>
      <c r="O3988" s="127"/>
      <c r="P3988" s="223"/>
      <c r="Q3988" s="124"/>
      <c r="R3988" s="155"/>
      <c r="S3988" s="155"/>
      <c r="T3988" s="159"/>
      <c r="U3988" s="155"/>
      <c r="V3988" s="160"/>
    </row>
    <row r="3989" spans="1:22" s="175" customFormat="1" ht="66" hidden="1" customHeight="1" x14ac:dyDescent="0.25">
      <c r="A3989" s="113" t="s">
        <v>6558</v>
      </c>
      <c r="B3989" s="155" t="s">
        <v>2283</v>
      </c>
      <c r="C3989" s="155" t="s">
        <v>8566</v>
      </c>
      <c r="D3989" s="155" t="s">
        <v>8624</v>
      </c>
      <c r="E3989" s="157" t="s">
        <v>8568</v>
      </c>
      <c r="F3989" s="155" t="s">
        <v>629</v>
      </c>
      <c r="G3989" s="158" t="s">
        <v>172</v>
      </c>
      <c r="H3989" s="155" t="s">
        <v>8573</v>
      </c>
      <c r="I3989" s="158">
        <v>1</v>
      </c>
      <c r="J3989" s="155" t="s">
        <v>72</v>
      </c>
      <c r="K3989" s="158" t="s">
        <v>55</v>
      </c>
      <c r="L3989" s="190">
        <v>45597</v>
      </c>
      <c r="M3989" s="190">
        <f t="shared" si="61"/>
        <v>45626</v>
      </c>
      <c r="N3989" s="190"/>
      <c r="O3989" s="127"/>
      <c r="P3989" s="223"/>
      <c r="Q3989" s="124"/>
      <c r="R3989" s="155"/>
      <c r="S3989" s="155"/>
      <c r="T3989" s="159"/>
      <c r="U3989" s="155"/>
      <c r="V3989" s="160"/>
    </row>
    <row r="3990" spans="1:22" s="175" customFormat="1" ht="66" hidden="1" customHeight="1" x14ac:dyDescent="0.25">
      <c r="A3990" s="113" t="s">
        <v>6558</v>
      </c>
      <c r="B3990" s="155" t="s">
        <v>2283</v>
      </c>
      <c r="C3990" s="155" t="s">
        <v>8566</v>
      </c>
      <c r="D3990" s="155" t="s">
        <v>8625</v>
      </c>
      <c r="E3990" s="157" t="s">
        <v>8568</v>
      </c>
      <c r="F3990" s="155" t="s">
        <v>629</v>
      </c>
      <c r="G3990" s="158" t="s">
        <v>703</v>
      </c>
      <c r="H3990" s="155" t="s">
        <v>8569</v>
      </c>
      <c r="I3990" s="158">
        <v>1</v>
      </c>
      <c r="J3990" s="155" t="s">
        <v>72</v>
      </c>
      <c r="K3990" s="158" t="s">
        <v>55</v>
      </c>
      <c r="L3990" s="190">
        <v>45627</v>
      </c>
      <c r="M3990" s="190">
        <f t="shared" si="61"/>
        <v>45657</v>
      </c>
      <c r="N3990" s="190"/>
      <c r="O3990" s="127"/>
      <c r="P3990" s="223"/>
      <c r="Q3990" s="124"/>
      <c r="R3990" s="155"/>
      <c r="S3990" s="155"/>
      <c r="T3990" s="159"/>
      <c r="U3990" s="155"/>
      <c r="V3990" s="160"/>
    </row>
    <row r="3991" spans="1:22" s="175" customFormat="1" ht="66" hidden="1" customHeight="1" x14ac:dyDescent="0.25">
      <c r="A3991" s="113" t="s">
        <v>6558</v>
      </c>
      <c r="B3991" s="155" t="s">
        <v>2283</v>
      </c>
      <c r="C3991" s="155" t="s">
        <v>8566</v>
      </c>
      <c r="D3991" s="155" t="s">
        <v>8625</v>
      </c>
      <c r="E3991" s="157" t="s">
        <v>8568</v>
      </c>
      <c r="F3991" s="155" t="s">
        <v>629</v>
      </c>
      <c r="G3991" s="158" t="s">
        <v>703</v>
      </c>
      <c r="H3991" s="155" t="s">
        <v>8573</v>
      </c>
      <c r="I3991" s="158">
        <v>1</v>
      </c>
      <c r="J3991" s="155" t="s">
        <v>72</v>
      </c>
      <c r="K3991" s="158" t="s">
        <v>55</v>
      </c>
      <c r="L3991" s="190">
        <v>45627</v>
      </c>
      <c r="M3991" s="190">
        <f t="shared" si="61"/>
        <v>45657</v>
      </c>
      <c r="N3991" s="190"/>
      <c r="O3991" s="127"/>
      <c r="P3991" s="223"/>
      <c r="Q3991" s="124"/>
      <c r="R3991" s="155"/>
      <c r="S3991" s="155"/>
      <c r="T3991" s="159"/>
      <c r="U3991" s="155"/>
      <c r="V3991" s="160"/>
    </row>
    <row r="3992" spans="1:22" s="175" customFormat="1" ht="66" hidden="1" customHeight="1" x14ac:dyDescent="0.25">
      <c r="A3992" s="113" t="s">
        <v>6558</v>
      </c>
      <c r="B3992" s="155" t="s">
        <v>2283</v>
      </c>
      <c r="C3992" s="155" t="s">
        <v>8566</v>
      </c>
      <c r="D3992" s="155" t="s">
        <v>8626</v>
      </c>
      <c r="E3992" s="157" t="s">
        <v>8568</v>
      </c>
      <c r="F3992" s="155" t="s">
        <v>629</v>
      </c>
      <c r="G3992" s="158" t="s">
        <v>703</v>
      </c>
      <c r="H3992" s="155" t="s">
        <v>8569</v>
      </c>
      <c r="I3992" s="158">
        <v>1</v>
      </c>
      <c r="J3992" s="155" t="s">
        <v>72</v>
      </c>
      <c r="K3992" s="158" t="s">
        <v>55</v>
      </c>
      <c r="L3992" s="190">
        <v>45658</v>
      </c>
      <c r="M3992" s="190">
        <f t="shared" si="61"/>
        <v>45688</v>
      </c>
      <c r="N3992" s="190"/>
      <c r="O3992" s="127"/>
      <c r="P3992" s="223"/>
      <c r="Q3992" s="124"/>
      <c r="R3992" s="155"/>
      <c r="S3992" s="155"/>
      <c r="T3992" s="159"/>
      <c r="U3992" s="155"/>
      <c r="V3992" s="160"/>
    </row>
    <row r="3993" spans="1:22" s="175" customFormat="1" ht="66" hidden="1" customHeight="1" x14ac:dyDescent="0.25">
      <c r="A3993" s="113" t="s">
        <v>6558</v>
      </c>
      <c r="B3993" s="155" t="s">
        <v>2283</v>
      </c>
      <c r="C3993" s="155" t="s">
        <v>8566</v>
      </c>
      <c r="D3993" s="155" t="s">
        <v>8626</v>
      </c>
      <c r="E3993" s="157" t="s">
        <v>8568</v>
      </c>
      <c r="F3993" s="155" t="s">
        <v>629</v>
      </c>
      <c r="G3993" s="158" t="s">
        <v>703</v>
      </c>
      <c r="H3993" s="155" t="s">
        <v>8573</v>
      </c>
      <c r="I3993" s="158">
        <v>1</v>
      </c>
      <c r="J3993" s="155" t="s">
        <v>72</v>
      </c>
      <c r="K3993" s="158" t="s">
        <v>55</v>
      </c>
      <c r="L3993" s="190">
        <v>45658</v>
      </c>
      <c r="M3993" s="190">
        <f t="shared" si="61"/>
        <v>45688</v>
      </c>
      <c r="N3993" s="190"/>
      <c r="O3993" s="127"/>
      <c r="P3993" s="223"/>
      <c r="Q3993" s="124"/>
      <c r="R3993" s="155"/>
      <c r="S3993" s="155"/>
      <c r="T3993" s="159"/>
      <c r="U3993" s="155"/>
      <c r="V3993" s="160"/>
    </row>
    <row r="3994" spans="1:22" s="175" customFormat="1" ht="66" hidden="1" customHeight="1" x14ac:dyDescent="0.25">
      <c r="A3994" s="113" t="s">
        <v>6558</v>
      </c>
      <c r="B3994" s="155" t="s">
        <v>2283</v>
      </c>
      <c r="C3994" s="155" t="s">
        <v>8566</v>
      </c>
      <c r="D3994" s="155" t="s">
        <v>8627</v>
      </c>
      <c r="E3994" s="157" t="s">
        <v>8568</v>
      </c>
      <c r="F3994" s="155" t="s">
        <v>629</v>
      </c>
      <c r="G3994" s="158" t="s">
        <v>172</v>
      </c>
      <c r="H3994" s="155" t="s">
        <v>8569</v>
      </c>
      <c r="I3994" s="158">
        <v>1</v>
      </c>
      <c r="J3994" s="155" t="s">
        <v>72</v>
      </c>
      <c r="K3994" s="158" t="s">
        <v>55</v>
      </c>
      <c r="L3994" s="190">
        <v>45689</v>
      </c>
      <c r="M3994" s="190">
        <f t="shared" si="61"/>
        <v>45716</v>
      </c>
      <c r="N3994" s="190"/>
      <c r="O3994" s="127"/>
      <c r="P3994" s="223"/>
      <c r="Q3994" s="124"/>
      <c r="R3994" s="155"/>
      <c r="S3994" s="155"/>
      <c r="T3994" s="159"/>
      <c r="U3994" s="155"/>
      <c r="V3994" s="160"/>
    </row>
    <row r="3995" spans="1:22" s="175" customFormat="1" ht="66" hidden="1" customHeight="1" x14ac:dyDescent="0.25">
      <c r="A3995" s="113" t="s">
        <v>6558</v>
      </c>
      <c r="B3995" s="155" t="s">
        <v>2283</v>
      </c>
      <c r="C3995" s="155" t="s">
        <v>8566</v>
      </c>
      <c r="D3995" s="155" t="s">
        <v>8627</v>
      </c>
      <c r="E3995" s="157" t="s">
        <v>8568</v>
      </c>
      <c r="F3995" s="155" t="s">
        <v>629</v>
      </c>
      <c r="G3995" s="158" t="s">
        <v>172</v>
      </c>
      <c r="H3995" s="155" t="s">
        <v>8573</v>
      </c>
      <c r="I3995" s="158">
        <v>1</v>
      </c>
      <c r="J3995" s="155" t="s">
        <v>72</v>
      </c>
      <c r="K3995" s="158" t="s">
        <v>55</v>
      </c>
      <c r="L3995" s="190">
        <v>45689</v>
      </c>
      <c r="M3995" s="190">
        <f t="shared" si="61"/>
        <v>45716</v>
      </c>
      <c r="N3995" s="190"/>
      <c r="O3995" s="127"/>
      <c r="P3995" s="223"/>
      <c r="Q3995" s="124"/>
      <c r="R3995" s="155"/>
      <c r="S3995" s="155"/>
      <c r="T3995" s="159"/>
      <c r="U3995" s="155"/>
      <c r="V3995" s="160"/>
    </row>
    <row r="3996" spans="1:22" s="175" customFormat="1" ht="66" hidden="1" customHeight="1" x14ac:dyDescent="0.25">
      <c r="A3996" s="113" t="s">
        <v>6558</v>
      </c>
      <c r="B3996" s="155" t="s">
        <v>2283</v>
      </c>
      <c r="C3996" s="155" t="s">
        <v>8566</v>
      </c>
      <c r="D3996" s="155" t="s">
        <v>8628</v>
      </c>
      <c r="E3996" s="157" t="s">
        <v>8568</v>
      </c>
      <c r="F3996" s="155" t="s">
        <v>629</v>
      </c>
      <c r="G3996" s="158" t="s">
        <v>703</v>
      </c>
      <c r="H3996" s="155" t="s">
        <v>8569</v>
      </c>
      <c r="I3996" s="158">
        <v>1</v>
      </c>
      <c r="J3996" s="155" t="s">
        <v>72</v>
      </c>
      <c r="K3996" s="158" t="s">
        <v>55</v>
      </c>
      <c r="L3996" s="190">
        <v>45717</v>
      </c>
      <c r="M3996" s="190">
        <f t="shared" si="61"/>
        <v>45747</v>
      </c>
      <c r="N3996" s="190"/>
      <c r="O3996" s="127"/>
      <c r="P3996" s="223"/>
      <c r="Q3996" s="124"/>
      <c r="R3996" s="155"/>
      <c r="S3996" s="155"/>
      <c r="T3996" s="159"/>
      <c r="U3996" s="155"/>
      <c r="V3996" s="160"/>
    </row>
    <row r="3997" spans="1:22" s="175" customFormat="1" ht="66" hidden="1" customHeight="1" x14ac:dyDescent="0.25">
      <c r="A3997" s="113" t="s">
        <v>6558</v>
      </c>
      <c r="B3997" s="155" t="s">
        <v>2283</v>
      </c>
      <c r="C3997" s="155" t="s">
        <v>8566</v>
      </c>
      <c r="D3997" s="155" t="s">
        <v>8628</v>
      </c>
      <c r="E3997" s="157" t="s">
        <v>8568</v>
      </c>
      <c r="F3997" s="155" t="s">
        <v>629</v>
      </c>
      <c r="G3997" s="158" t="s">
        <v>703</v>
      </c>
      <c r="H3997" s="155" t="s">
        <v>8573</v>
      </c>
      <c r="I3997" s="158">
        <v>1</v>
      </c>
      <c r="J3997" s="155" t="s">
        <v>72</v>
      </c>
      <c r="K3997" s="158" t="s">
        <v>55</v>
      </c>
      <c r="L3997" s="190">
        <v>45717</v>
      </c>
      <c r="M3997" s="190">
        <f t="shared" si="61"/>
        <v>45747</v>
      </c>
      <c r="N3997" s="190"/>
      <c r="O3997" s="127"/>
      <c r="P3997" s="223"/>
      <c r="Q3997" s="124"/>
      <c r="R3997" s="155"/>
      <c r="S3997" s="155"/>
      <c r="T3997" s="159"/>
      <c r="U3997" s="155"/>
      <c r="V3997" s="160"/>
    </row>
    <row r="3998" spans="1:22" s="175" customFormat="1" ht="66" hidden="1" customHeight="1" x14ac:dyDescent="0.25">
      <c r="A3998" s="113" t="s">
        <v>6558</v>
      </c>
      <c r="B3998" s="155" t="s">
        <v>2283</v>
      </c>
      <c r="C3998" s="155" t="s">
        <v>8566</v>
      </c>
      <c r="D3998" s="155" t="s">
        <v>8629</v>
      </c>
      <c r="E3998" s="157" t="s">
        <v>8568</v>
      </c>
      <c r="F3998" s="155" t="s">
        <v>629</v>
      </c>
      <c r="G3998" s="158" t="s">
        <v>703</v>
      </c>
      <c r="H3998" s="155" t="s">
        <v>8569</v>
      </c>
      <c r="I3998" s="158">
        <v>1</v>
      </c>
      <c r="J3998" s="155" t="s">
        <v>72</v>
      </c>
      <c r="K3998" s="158" t="s">
        <v>55</v>
      </c>
      <c r="L3998" s="190">
        <v>45748</v>
      </c>
      <c r="M3998" s="190">
        <f t="shared" si="61"/>
        <v>45777</v>
      </c>
      <c r="N3998" s="190"/>
      <c r="O3998" s="127"/>
      <c r="P3998" s="223"/>
      <c r="Q3998" s="124"/>
      <c r="R3998" s="155"/>
      <c r="S3998" s="155"/>
      <c r="T3998" s="159"/>
      <c r="U3998" s="155"/>
      <c r="V3998" s="160"/>
    </row>
    <row r="3999" spans="1:22" s="175" customFormat="1" ht="66" hidden="1" customHeight="1" x14ac:dyDescent="0.25">
      <c r="A3999" s="113" t="s">
        <v>6558</v>
      </c>
      <c r="B3999" s="155" t="s">
        <v>2283</v>
      </c>
      <c r="C3999" s="155" t="s">
        <v>8566</v>
      </c>
      <c r="D3999" s="155" t="s">
        <v>8629</v>
      </c>
      <c r="E3999" s="157" t="s">
        <v>8568</v>
      </c>
      <c r="F3999" s="155" t="s">
        <v>629</v>
      </c>
      <c r="G3999" s="158" t="s">
        <v>703</v>
      </c>
      <c r="H3999" s="155" t="s">
        <v>8573</v>
      </c>
      <c r="I3999" s="158">
        <v>1</v>
      </c>
      <c r="J3999" s="155" t="s">
        <v>72</v>
      </c>
      <c r="K3999" s="158" t="s">
        <v>55</v>
      </c>
      <c r="L3999" s="190">
        <v>45748</v>
      </c>
      <c r="M3999" s="190">
        <f t="shared" si="61"/>
        <v>45777</v>
      </c>
      <c r="N3999" s="190"/>
      <c r="O3999" s="127"/>
      <c r="P3999" s="223"/>
      <c r="Q3999" s="124"/>
      <c r="R3999" s="155"/>
      <c r="S3999" s="155"/>
      <c r="T3999" s="159"/>
      <c r="U3999" s="155"/>
      <c r="V3999" s="160"/>
    </row>
    <row r="4000" spans="1:22" s="175" customFormat="1" ht="66" hidden="1" customHeight="1" x14ac:dyDescent="0.25">
      <c r="A4000" s="113" t="s">
        <v>6558</v>
      </c>
      <c r="B4000" s="155" t="s">
        <v>2283</v>
      </c>
      <c r="C4000" s="155" t="s">
        <v>8566</v>
      </c>
      <c r="D4000" s="155" t="s">
        <v>8630</v>
      </c>
      <c r="E4000" s="157" t="s">
        <v>8568</v>
      </c>
      <c r="F4000" s="155" t="s">
        <v>629</v>
      </c>
      <c r="G4000" s="158" t="s">
        <v>172</v>
      </c>
      <c r="H4000" s="155" t="s">
        <v>8569</v>
      </c>
      <c r="I4000" s="158">
        <v>1</v>
      </c>
      <c r="J4000" s="155" t="s">
        <v>72</v>
      </c>
      <c r="K4000" s="158" t="s">
        <v>55</v>
      </c>
      <c r="L4000" s="190">
        <v>45778</v>
      </c>
      <c r="M4000" s="190">
        <f t="shared" si="61"/>
        <v>45808</v>
      </c>
      <c r="N4000" s="190"/>
      <c r="O4000" s="127"/>
      <c r="P4000" s="223"/>
      <c r="Q4000" s="124"/>
      <c r="R4000" s="155"/>
      <c r="S4000" s="155"/>
      <c r="T4000" s="159"/>
      <c r="U4000" s="155"/>
      <c r="V4000" s="160"/>
    </row>
    <row r="4001" spans="1:22" s="175" customFormat="1" ht="66" hidden="1" customHeight="1" x14ac:dyDescent="0.25">
      <c r="A4001" s="113" t="s">
        <v>6558</v>
      </c>
      <c r="B4001" s="155" t="s">
        <v>2283</v>
      </c>
      <c r="C4001" s="155" t="s">
        <v>8566</v>
      </c>
      <c r="D4001" s="155" t="s">
        <v>8630</v>
      </c>
      <c r="E4001" s="157" t="s">
        <v>8568</v>
      </c>
      <c r="F4001" s="155" t="s">
        <v>629</v>
      </c>
      <c r="G4001" s="158" t="s">
        <v>172</v>
      </c>
      <c r="H4001" s="155" t="s">
        <v>8573</v>
      </c>
      <c r="I4001" s="158">
        <v>1</v>
      </c>
      <c r="J4001" s="155" t="s">
        <v>72</v>
      </c>
      <c r="K4001" s="158" t="s">
        <v>55</v>
      </c>
      <c r="L4001" s="190">
        <v>45778</v>
      </c>
      <c r="M4001" s="190">
        <f t="shared" si="61"/>
        <v>45808</v>
      </c>
      <c r="N4001" s="190"/>
      <c r="O4001" s="127"/>
      <c r="P4001" s="223"/>
      <c r="Q4001" s="124"/>
      <c r="R4001" s="155"/>
      <c r="S4001" s="155"/>
      <c r="T4001" s="159"/>
      <c r="U4001" s="155"/>
      <c r="V4001" s="160"/>
    </row>
    <row r="4002" spans="1:22" s="175" customFormat="1" ht="66" hidden="1" customHeight="1" x14ac:dyDescent="0.25">
      <c r="A4002" s="113" t="s">
        <v>6558</v>
      </c>
      <c r="B4002" s="155" t="s">
        <v>2283</v>
      </c>
      <c r="C4002" s="155" t="s">
        <v>8566</v>
      </c>
      <c r="D4002" s="155" t="s">
        <v>8631</v>
      </c>
      <c r="E4002" s="157" t="s">
        <v>8568</v>
      </c>
      <c r="F4002" s="155" t="s">
        <v>629</v>
      </c>
      <c r="G4002" s="158" t="s">
        <v>703</v>
      </c>
      <c r="H4002" s="155" t="s">
        <v>8569</v>
      </c>
      <c r="I4002" s="158">
        <v>1</v>
      </c>
      <c r="J4002" s="155" t="s">
        <v>72</v>
      </c>
      <c r="K4002" s="158" t="s">
        <v>55</v>
      </c>
      <c r="L4002" s="190">
        <v>45809</v>
      </c>
      <c r="M4002" s="190">
        <f t="shared" si="61"/>
        <v>45838</v>
      </c>
      <c r="N4002" s="190"/>
      <c r="O4002" s="127"/>
      <c r="P4002" s="223"/>
      <c r="Q4002" s="124"/>
      <c r="R4002" s="155"/>
      <c r="S4002" s="155"/>
      <c r="T4002" s="159"/>
      <c r="U4002" s="155"/>
      <c r="V4002" s="160"/>
    </row>
    <row r="4003" spans="1:22" s="175" customFormat="1" ht="66" hidden="1" customHeight="1" x14ac:dyDescent="0.25">
      <c r="A4003" s="113" t="s">
        <v>6558</v>
      </c>
      <c r="B4003" s="155" t="s">
        <v>2283</v>
      </c>
      <c r="C4003" s="155" t="s">
        <v>8566</v>
      </c>
      <c r="D4003" s="155" t="s">
        <v>8631</v>
      </c>
      <c r="E4003" s="157" t="s">
        <v>8568</v>
      </c>
      <c r="F4003" s="155" t="s">
        <v>629</v>
      </c>
      <c r="G4003" s="158" t="s">
        <v>703</v>
      </c>
      <c r="H4003" s="155" t="s">
        <v>8573</v>
      </c>
      <c r="I4003" s="158">
        <v>1</v>
      </c>
      <c r="J4003" s="155" t="s">
        <v>72</v>
      </c>
      <c r="K4003" s="158" t="s">
        <v>55</v>
      </c>
      <c r="L4003" s="190">
        <v>45809</v>
      </c>
      <c r="M4003" s="190">
        <f t="shared" si="61"/>
        <v>45838</v>
      </c>
      <c r="N4003" s="190"/>
      <c r="O4003" s="127"/>
      <c r="P4003" s="223"/>
      <c r="Q4003" s="124"/>
      <c r="R4003" s="155"/>
      <c r="S4003" s="155"/>
      <c r="T4003" s="159"/>
      <c r="U4003" s="155"/>
      <c r="V4003" s="160"/>
    </row>
    <row r="4004" spans="1:22" s="175" customFormat="1" ht="66" hidden="1" customHeight="1" x14ac:dyDescent="0.25">
      <c r="A4004" s="89" t="s">
        <v>1361</v>
      </c>
      <c r="B4004" s="155" t="s">
        <v>681</v>
      </c>
      <c r="C4004" s="155" t="s">
        <v>8632</v>
      </c>
      <c r="D4004" s="155" t="s">
        <v>8633</v>
      </c>
      <c r="E4004" s="157" t="s">
        <v>605</v>
      </c>
      <c r="F4004" s="155" t="s">
        <v>51</v>
      </c>
      <c r="G4004" s="158" t="s">
        <v>703</v>
      </c>
      <c r="H4004" s="155"/>
      <c r="I4004" s="158">
        <v>1</v>
      </c>
      <c r="J4004" s="155" t="s">
        <v>72</v>
      </c>
      <c r="K4004" s="158" t="s">
        <v>55</v>
      </c>
      <c r="L4004" s="190">
        <v>44743</v>
      </c>
      <c r="M4004" s="190">
        <f t="shared" si="61"/>
        <v>44773</v>
      </c>
      <c r="N4004" s="190" t="s">
        <v>496</v>
      </c>
      <c r="O4004" s="190" t="s">
        <v>496</v>
      </c>
      <c r="P4004" s="223"/>
      <c r="Q4004" s="124"/>
      <c r="R4004" s="155"/>
      <c r="S4004" s="155"/>
      <c r="T4004" s="159"/>
      <c r="U4004" s="155"/>
      <c r="V4004" s="160"/>
    </row>
    <row r="4005" spans="1:22" s="175" customFormat="1" ht="66" hidden="1" customHeight="1" x14ac:dyDescent="0.25">
      <c r="A4005" s="89" t="s">
        <v>1361</v>
      </c>
      <c r="B4005" s="155" t="s">
        <v>681</v>
      </c>
      <c r="C4005" s="155" t="s">
        <v>8632</v>
      </c>
      <c r="D4005" s="155" t="s">
        <v>8634</v>
      </c>
      <c r="E4005" s="157" t="s">
        <v>605</v>
      </c>
      <c r="F4005" s="155" t="s">
        <v>51</v>
      </c>
      <c r="G4005" s="158" t="s">
        <v>703</v>
      </c>
      <c r="H4005" s="155"/>
      <c r="I4005" s="158">
        <v>1</v>
      </c>
      <c r="J4005" s="155" t="s">
        <v>72</v>
      </c>
      <c r="K4005" s="158" t="s">
        <v>55</v>
      </c>
      <c r="L4005" s="190">
        <v>44774</v>
      </c>
      <c r="M4005" s="190">
        <f t="shared" si="61"/>
        <v>44804</v>
      </c>
      <c r="N4005" s="190" t="s">
        <v>496</v>
      </c>
      <c r="O4005" s="190" t="s">
        <v>496</v>
      </c>
      <c r="P4005" s="223"/>
      <c r="Q4005" s="124"/>
      <c r="R4005" s="155"/>
      <c r="S4005" s="155"/>
      <c r="T4005" s="159"/>
      <c r="U4005" s="155"/>
      <c r="V4005" s="160"/>
    </row>
    <row r="4006" spans="1:22" s="175" customFormat="1" ht="66" hidden="1" customHeight="1" x14ac:dyDescent="0.25">
      <c r="A4006" s="89" t="s">
        <v>1361</v>
      </c>
      <c r="B4006" s="155" t="s">
        <v>681</v>
      </c>
      <c r="C4006" s="155" t="s">
        <v>8632</v>
      </c>
      <c r="D4006" s="155" t="s">
        <v>8635</v>
      </c>
      <c r="E4006" s="157" t="s">
        <v>605</v>
      </c>
      <c r="F4006" s="155" t="s">
        <v>51</v>
      </c>
      <c r="G4006" s="158" t="s">
        <v>703</v>
      </c>
      <c r="H4006" s="155"/>
      <c r="I4006" s="158">
        <v>1</v>
      </c>
      <c r="J4006" s="155" t="s">
        <v>72</v>
      </c>
      <c r="K4006" s="158" t="s">
        <v>55</v>
      </c>
      <c r="L4006" s="190">
        <v>44805</v>
      </c>
      <c r="M4006" s="190">
        <f t="shared" si="61"/>
        <v>44834</v>
      </c>
      <c r="N4006" s="190" t="s">
        <v>496</v>
      </c>
      <c r="O4006" s="190" t="s">
        <v>496</v>
      </c>
      <c r="P4006" s="223"/>
      <c r="Q4006" s="124"/>
      <c r="R4006" s="155"/>
      <c r="S4006" s="155"/>
      <c r="T4006" s="159"/>
      <c r="U4006" s="155"/>
      <c r="V4006" s="160"/>
    </row>
    <row r="4007" spans="1:22" s="175" customFormat="1" ht="66" hidden="1" customHeight="1" x14ac:dyDescent="0.25">
      <c r="A4007" s="89" t="s">
        <v>1361</v>
      </c>
      <c r="B4007" s="155" t="s">
        <v>681</v>
      </c>
      <c r="C4007" s="155" t="s">
        <v>8632</v>
      </c>
      <c r="D4007" s="155" t="s">
        <v>8636</v>
      </c>
      <c r="E4007" s="157" t="s">
        <v>605</v>
      </c>
      <c r="F4007" s="155" t="s">
        <v>51</v>
      </c>
      <c r="G4007" s="158" t="s">
        <v>703</v>
      </c>
      <c r="H4007" s="155"/>
      <c r="I4007" s="158">
        <v>1</v>
      </c>
      <c r="J4007" s="155" t="s">
        <v>72</v>
      </c>
      <c r="K4007" s="158" t="s">
        <v>55</v>
      </c>
      <c r="L4007" s="190">
        <v>44835</v>
      </c>
      <c r="M4007" s="190">
        <f t="shared" si="61"/>
        <v>44865</v>
      </c>
      <c r="N4007" s="190" t="s">
        <v>496</v>
      </c>
      <c r="O4007" s="127" t="s">
        <v>496</v>
      </c>
      <c r="P4007" s="223" t="s">
        <v>8637</v>
      </c>
      <c r="Q4007" s="124"/>
      <c r="R4007" s="155"/>
      <c r="S4007" s="155"/>
      <c r="T4007" s="159"/>
      <c r="U4007" s="155"/>
      <c r="V4007" s="160"/>
    </row>
    <row r="4008" spans="1:22" s="175" customFormat="1" ht="66" hidden="1" customHeight="1" x14ac:dyDescent="0.25">
      <c r="A4008" s="89" t="s">
        <v>1361</v>
      </c>
      <c r="B4008" s="155" t="s">
        <v>681</v>
      </c>
      <c r="C4008" s="155" t="s">
        <v>8632</v>
      </c>
      <c r="D4008" s="155" t="s">
        <v>8638</v>
      </c>
      <c r="E4008" s="157" t="s">
        <v>605</v>
      </c>
      <c r="F4008" s="155" t="s">
        <v>51</v>
      </c>
      <c r="G4008" s="158" t="s">
        <v>168</v>
      </c>
      <c r="H4008" s="155"/>
      <c r="I4008" s="158">
        <v>1</v>
      </c>
      <c r="J4008" s="155" t="s">
        <v>72</v>
      </c>
      <c r="K4008" s="158" t="s">
        <v>55</v>
      </c>
      <c r="L4008" s="190">
        <v>44866</v>
      </c>
      <c r="M4008" s="190">
        <f t="shared" si="61"/>
        <v>44895</v>
      </c>
      <c r="N4008" s="190">
        <v>44882</v>
      </c>
      <c r="O4008" s="127">
        <v>44883</v>
      </c>
      <c r="P4008" s="223" t="s">
        <v>8639</v>
      </c>
      <c r="Q4008" s="124"/>
      <c r="R4008" s="155" t="s">
        <v>853</v>
      </c>
      <c r="S4008" s="155"/>
      <c r="T4008" s="159" t="s">
        <v>75</v>
      </c>
      <c r="U4008" s="155"/>
      <c r="V4008" s="160"/>
    </row>
    <row r="4009" spans="1:22" s="175" customFormat="1" ht="66" hidden="1" customHeight="1" x14ac:dyDescent="0.25">
      <c r="A4009" s="89" t="s">
        <v>1361</v>
      </c>
      <c r="B4009" s="155" t="s">
        <v>681</v>
      </c>
      <c r="C4009" s="155" t="s">
        <v>8632</v>
      </c>
      <c r="D4009" s="155" t="s">
        <v>8640</v>
      </c>
      <c r="E4009" s="157" t="s">
        <v>605</v>
      </c>
      <c r="F4009" s="155" t="s">
        <v>51</v>
      </c>
      <c r="G4009" s="158" t="s">
        <v>703</v>
      </c>
      <c r="H4009" s="155"/>
      <c r="I4009" s="158">
        <v>1</v>
      </c>
      <c r="J4009" s="155" t="s">
        <v>72</v>
      </c>
      <c r="K4009" s="158" t="s">
        <v>55</v>
      </c>
      <c r="L4009" s="190">
        <v>44896</v>
      </c>
      <c r="M4009" s="190">
        <f t="shared" si="61"/>
        <v>44926</v>
      </c>
      <c r="N4009" s="190">
        <v>44907</v>
      </c>
      <c r="O4009" s="127">
        <v>44909</v>
      </c>
      <c r="P4009" s="223" t="s">
        <v>3969</v>
      </c>
      <c r="Q4009" s="124"/>
      <c r="R4009" s="155" t="s">
        <v>8641</v>
      </c>
      <c r="S4009" s="155"/>
      <c r="T4009" s="159" t="s">
        <v>75</v>
      </c>
      <c r="U4009" s="155"/>
      <c r="V4009" s="160"/>
    </row>
    <row r="4010" spans="1:22" s="175" customFormat="1" ht="66" hidden="1" customHeight="1" x14ac:dyDescent="0.25">
      <c r="A4010" s="89" t="s">
        <v>1361</v>
      </c>
      <c r="B4010" s="155" t="s">
        <v>681</v>
      </c>
      <c r="C4010" s="155" t="s">
        <v>8632</v>
      </c>
      <c r="D4010" s="155" t="s">
        <v>8642</v>
      </c>
      <c r="E4010" s="157" t="s">
        <v>605</v>
      </c>
      <c r="F4010" s="155" t="s">
        <v>51</v>
      </c>
      <c r="G4010" s="158" t="s">
        <v>703</v>
      </c>
      <c r="H4010" s="155"/>
      <c r="I4010" s="158">
        <v>1</v>
      </c>
      <c r="J4010" s="155" t="s">
        <v>72</v>
      </c>
      <c r="K4010" s="158" t="s">
        <v>55</v>
      </c>
      <c r="L4010" s="190">
        <v>44927</v>
      </c>
      <c r="M4010" s="190">
        <f t="shared" si="61"/>
        <v>44957</v>
      </c>
      <c r="N4010" s="190" t="s">
        <v>496</v>
      </c>
      <c r="O4010" s="127" t="s">
        <v>496</v>
      </c>
      <c r="P4010" s="223" t="s">
        <v>8643</v>
      </c>
      <c r="Q4010" s="124"/>
      <c r="R4010" s="155"/>
      <c r="S4010" s="155"/>
      <c r="T4010" s="159"/>
      <c r="U4010" s="155"/>
      <c r="V4010" s="160"/>
    </row>
    <row r="4011" spans="1:22" s="175" customFormat="1" ht="66" hidden="1" customHeight="1" x14ac:dyDescent="0.25">
      <c r="A4011" s="89" t="s">
        <v>1361</v>
      </c>
      <c r="B4011" s="155" t="s">
        <v>681</v>
      </c>
      <c r="C4011" s="155" t="s">
        <v>8632</v>
      </c>
      <c r="D4011" s="155" t="s">
        <v>8644</v>
      </c>
      <c r="E4011" s="157" t="s">
        <v>605</v>
      </c>
      <c r="F4011" s="155" t="s">
        <v>51</v>
      </c>
      <c r="G4011" s="158" t="s">
        <v>703</v>
      </c>
      <c r="H4011" s="155"/>
      <c r="I4011" s="158">
        <v>1</v>
      </c>
      <c r="J4011" s="155" t="s">
        <v>72</v>
      </c>
      <c r="K4011" s="158" t="s">
        <v>55</v>
      </c>
      <c r="L4011" s="190">
        <v>44958</v>
      </c>
      <c r="M4011" s="190">
        <f t="shared" si="61"/>
        <v>44985</v>
      </c>
      <c r="N4011" s="190"/>
      <c r="O4011" s="127"/>
      <c r="P4011" s="223"/>
      <c r="Q4011" s="124"/>
      <c r="R4011" s="155"/>
      <c r="S4011" s="155"/>
      <c r="T4011" s="159"/>
      <c r="U4011" s="155"/>
      <c r="V4011" s="160"/>
    </row>
    <row r="4012" spans="1:22" s="175" customFormat="1" ht="66" hidden="1" customHeight="1" x14ac:dyDescent="0.25">
      <c r="A4012" s="89" t="s">
        <v>1361</v>
      </c>
      <c r="B4012" s="155" t="s">
        <v>681</v>
      </c>
      <c r="C4012" s="155" t="s">
        <v>8632</v>
      </c>
      <c r="D4012" s="155" t="s">
        <v>8646</v>
      </c>
      <c r="E4012" s="157" t="s">
        <v>605</v>
      </c>
      <c r="F4012" s="155" t="s">
        <v>51</v>
      </c>
      <c r="G4012" s="158" t="s">
        <v>703</v>
      </c>
      <c r="H4012" s="155"/>
      <c r="I4012" s="158">
        <v>1</v>
      </c>
      <c r="J4012" s="155" t="s">
        <v>72</v>
      </c>
      <c r="K4012" s="158" t="s">
        <v>55</v>
      </c>
      <c r="L4012" s="190">
        <v>44986</v>
      </c>
      <c r="M4012" s="190">
        <f t="shared" si="61"/>
        <v>45016</v>
      </c>
      <c r="N4012" s="190"/>
      <c r="O4012" s="127"/>
      <c r="P4012" s="223"/>
      <c r="Q4012" s="124"/>
      <c r="R4012" s="155"/>
      <c r="S4012" s="155"/>
      <c r="T4012" s="159"/>
      <c r="U4012" s="155"/>
      <c r="V4012" s="160"/>
    </row>
    <row r="4013" spans="1:22" s="175" customFormat="1" ht="66" hidden="1" customHeight="1" x14ac:dyDescent="0.25">
      <c r="A4013" s="89" t="s">
        <v>1361</v>
      </c>
      <c r="B4013" s="155" t="s">
        <v>681</v>
      </c>
      <c r="C4013" s="155" t="s">
        <v>8632</v>
      </c>
      <c r="D4013" s="155" t="s">
        <v>8647</v>
      </c>
      <c r="E4013" s="157" t="s">
        <v>605</v>
      </c>
      <c r="F4013" s="155" t="s">
        <v>51</v>
      </c>
      <c r="G4013" s="158" t="s">
        <v>703</v>
      </c>
      <c r="H4013" s="155"/>
      <c r="I4013" s="158">
        <v>1</v>
      </c>
      <c r="J4013" s="155" t="s">
        <v>72</v>
      </c>
      <c r="K4013" s="158" t="s">
        <v>55</v>
      </c>
      <c r="L4013" s="190">
        <v>45017</v>
      </c>
      <c r="M4013" s="190">
        <f t="shared" si="61"/>
        <v>45046</v>
      </c>
      <c r="N4013" s="190"/>
      <c r="O4013" s="127"/>
      <c r="P4013" s="223"/>
      <c r="Q4013" s="124"/>
      <c r="R4013" s="155"/>
      <c r="S4013" s="155"/>
      <c r="T4013" s="159"/>
      <c r="U4013" s="155"/>
      <c r="V4013" s="160"/>
    </row>
    <row r="4014" spans="1:22" s="175" customFormat="1" ht="66" hidden="1" customHeight="1" x14ac:dyDescent="0.25">
      <c r="A4014" s="89" t="s">
        <v>1361</v>
      </c>
      <c r="B4014" s="155" t="s">
        <v>681</v>
      </c>
      <c r="C4014" s="155" t="s">
        <v>8632</v>
      </c>
      <c r="D4014" s="155" t="s">
        <v>8648</v>
      </c>
      <c r="E4014" s="157" t="s">
        <v>605</v>
      </c>
      <c r="F4014" s="155" t="s">
        <v>51</v>
      </c>
      <c r="G4014" s="158" t="s">
        <v>703</v>
      </c>
      <c r="H4014" s="155"/>
      <c r="I4014" s="158">
        <v>1</v>
      </c>
      <c r="J4014" s="155" t="s">
        <v>72</v>
      </c>
      <c r="K4014" s="158" t="s">
        <v>55</v>
      </c>
      <c r="L4014" s="190">
        <v>45047</v>
      </c>
      <c r="M4014" s="190">
        <f t="shared" si="61"/>
        <v>45077</v>
      </c>
      <c r="N4014" s="190"/>
      <c r="O4014" s="127"/>
      <c r="P4014" s="223"/>
      <c r="Q4014" s="124"/>
      <c r="R4014" s="155"/>
      <c r="S4014" s="155"/>
      <c r="T4014" s="159"/>
      <c r="U4014" s="155"/>
      <c r="V4014" s="160"/>
    </row>
    <row r="4015" spans="1:22" s="175" customFormat="1" ht="66" hidden="1" customHeight="1" x14ac:dyDescent="0.25">
      <c r="A4015" s="89" t="s">
        <v>1361</v>
      </c>
      <c r="B4015" s="155" t="s">
        <v>681</v>
      </c>
      <c r="C4015" s="155" t="s">
        <v>8632</v>
      </c>
      <c r="D4015" s="155" t="s">
        <v>8649</v>
      </c>
      <c r="E4015" s="157" t="s">
        <v>605</v>
      </c>
      <c r="F4015" s="155" t="s">
        <v>51</v>
      </c>
      <c r="G4015" s="158" t="s">
        <v>703</v>
      </c>
      <c r="H4015" s="155"/>
      <c r="I4015" s="158">
        <v>1</v>
      </c>
      <c r="J4015" s="155" t="s">
        <v>72</v>
      </c>
      <c r="K4015" s="158" t="s">
        <v>55</v>
      </c>
      <c r="L4015" s="190">
        <v>45078</v>
      </c>
      <c r="M4015" s="190">
        <f t="shared" si="61"/>
        <v>45107</v>
      </c>
      <c r="N4015" s="190"/>
      <c r="O4015" s="127"/>
      <c r="P4015" s="223"/>
      <c r="Q4015" s="124"/>
      <c r="R4015" s="155"/>
      <c r="S4015" s="155"/>
      <c r="T4015" s="159"/>
      <c r="U4015" s="155"/>
      <c r="V4015" s="160"/>
    </row>
    <row r="4016" spans="1:22" s="175" customFormat="1" ht="66" hidden="1" customHeight="1" x14ac:dyDescent="0.25">
      <c r="A4016" s="89" t="s">
        <v>1361</v>
      </c>
      <c r="B4016" s="155" t="s">
        <v>681</v>
      </c>
      <c r="C4016" s="155" t="s">
        <v>8632</v>
      </c>
      <c r="D4016" s="155" t="s">
        <v>8650</v>
      </c>
      <c r="E4016" s="157" t="s">
        <v>605</v>
      </c>
      <c r="F4016" s="90" t="s">
        <v>86</v>
      </c>
      <c r="G4016" s="158" t="s">
        <v>172</v>
      </c>
      <c r="H4016" s="155"/>
      <c r="I4016" s="158">
        <v>1</v>
      </c>
      <c r="J4016" s="155" t="s">
        <v>72</v>
      </c>
      <c r="K4016" s="158" t="s">
        <v>55</v>
      </c>
      <c r="L4016" s="190">
        <v>44805</v>
      </c>
      <c r="M4016" s="190">
        <f t="shared" si="61"/>
        <v>44834</v>
      </c>
      <c r="N4016" s="190" t="s">
        <v>496</v>
      </c>
      <c r="O4016" s="190" t="s">
        <v>496</v>
      </c>
      <c r="P4016" s="223"/>
      <c r="Q4016" s="124"/>
      <c r="R4016" s="155"/>
      <c r="S4016" s="155"/>
      <c r="T4016" s="159"/>
      <c r="U4016" s="155"/>
      <c r="V4016" s="160"/>
    </row>
    <row r="4017" spans="1:22" s="175" customFormat="1" ht="66" hidden="1" customHeight="1" x14ac:dyDescent="0.25">
      <c r="A4017" s="89" t="s">
        <v>1361</v>
      </c>
      <c r="B4017" s="155" t="s">
        <v>681</v>
      </c>
      <c r="C4017" s="155" t="s">
        <v>8632</v>
      </c>
      <c r="D4017" s="155" t="s">
        <v>8651</v>
      </c>
      <c r="E4017" s="157" t="s">
        <v>605</v>
      </c>
      <c r="F4017" s="90" t="s">
        <v>86</v>
      </c>
      <c r="G4017" s="158" t="s">
        <v>172</v>
      </c>
      <c r="H4017" s="155"/>
      <c r="I4017" s="158">
        <v>1</v>
      </c>
      <c r="J4017" s="155" t="s">
        <v>72</v>
      </c>
      <c r="K4017" s="158" t="s">
        <v>55</v>
      </c>
      <c r="L4017" s="190">
        <v>44896</v>
      </c>
      <c r="M4017" s="190">
        <f t="shared" si="61"/>
        <v>44926</v>
      </c>
      <c r="N4017" s="190">
        <v>44908</v>
      </c>
      <c r="O4017" s="127">
        <v>44909</v>
      </c>
      <c r="P4017" s="223" t="s">
        <v>8652</v>
      </c>
      <c r="Q4017" s="124"/>
      <c r="R4017" s="155" t="s">
        <v>853</v>
      </c>
      <c r="S4017" s="155"/>
      <c r="T4017" s="159" t="s">
        <v>75</v>
      </c>
      <c r="U4017" s="155"/>
      <c r="V4017" s="160"/>
    </row>
    <row r="4018" spans="1:22" s="175" customFormat="1" ht="66" hidden="1" customHeight="1" x14ac:dyDescent="0.25">
      <c r="A4018" s="89" t="s">
        <v>1361</v>
      </c>
      <c r="B4018" s="155" t="s">
        <v>681</v>
      </c>
      <c r="C4018" s="155" t="s">
        <v>8632</v>
      </c>
      <c r="D4018" s="155" t="s">
        <v>8653</v>
      </c>
      <c r="E4018" s="157" t="s">
        <v>605</v>
      </c>
      <c r="F4018" s="90" t="s">
        <v>86</v>
      </c>
      <c r="G4018" s="158" t="s">
        <v>172</v>
      </c>
      <c r="H4018" s="155"/>
      <c r="I4018" s="158">
        <v>1</v>
      </c>
      <c r="J4018" s="155" t="s">
        <v>72</v>
      </c>
      <c r="K4018" s="158" t="s">
        <v>55</v>
      </c>
      <c r="L4018" s="190">
        <v>44986</v>
      </c>
      <c r="M4018" s="190">
        <f t="shared" si="61"/>
        <v>45016</v>
      </c>
      <c r="N4018" s="190"/>
      <c r="O4018" s="127"/>
      <c r="P4018" s="223"/>
      <c r="Q4018" s="124"/>
      <c r="R4018" s="155"/>
      <c r="S4018" s="155"/>
      <c r="T4018" s="159"/>
      <c r="U4018" s="155"/>
      <c r="V4018" s="160"/>
    </row>
    <row r="4019" spans="1:22" s="175" customFormat="1" ht="66" hidden="1" customHeight="1" x14ac:dyDescent="0.25">
      <c r="A4019" s="89" t="s">
        <v>1361</v>
      </c>
      <c r="B4019" s="155" t="s">
        <v>681</v>
      </c>
      <c r="C4019" s="155" t="s">
        <v>8632</v>
      </c>
      <c r="D4019" s="155" t="s">
        <v>8654</v>
      </c>
      <c r="E4019" s="157" t="s">
        <v>605</v>
      </c>
      <c r="F4019" s="90" t="s">
        <v>86</v>
      </c>
      <c r="G4019" s="158" t="s">
        <v>172</v>
      </c>
      <c r="H4019" s="155"/>
      <c r="I4019" s="158">
        <v>1</v>
      </c>
      <c r="J4019" s="155" t="s">
        <v>72</v>
      </c>
      <c r="K4019" s="158" t="s">
        <v>55</v>
      </c>
      <c r="L4019" s="190">
        <v>45078</v>
      </c>
      <c r="M4019" s="190">
        <f t="shared" si="61"/>
        <v>45107</v>
      </c>
      <c r="N4019" s="190"/>
      <c r="O4019" s="127"/>
      <c r="P4019" s="223"/>
      <c r="Q4019" s="124"/>
      <c r="R4019" s="155"/>
      <c r="S4019" s="155"/>
      <c r="T4019" s="159"/>
      <c r="U4019" s="155"/>
      <c r="V4019" s="160"/>
    </row>
    <row r="4020" spans="1:22" s="175" customFormat="1" ht="66" hidden="1" customHeight="1" x14ac:dyDescent="0.25">
      <c r="A4020" s="89" t="s">
        <v>1361</v>
      </c>
      <c r="B4020" s="155" t="s">
        <v>681</v>
      </c>
      <c r="C4020" s="155" t="s">
        <v>8632</v>
      </c>
      <c r="D4020" s="155" t="s">
        <v>8655</v>
      </c>
      <c r="E4020" s="157" t="s">
        <v>605</v>
      </c>
      <c r="F4020" s="155" t="s">
        <v>320</v>
      </c>
      <c r="G4020" s="158" t="s">
        <v>172</v>
      </c>
      <c r="H4020" s="155"/>
      <c r="I4020" s="158">
        <v>1</v>
      </c>
      <c r="J4020" s="155" t="s">
        <v>72</v>
      </c>
      <c r="K4020" s="158" t="s">
        <v>55</v>
      </c>
      <c r="L4020" s="190">
        <v>44805</v>
      </c>
      <c r="M4020" s="190">
        <f t="shared" ref="M4020:M4032" si="62">EOMONTH(L4020,0)</f>
        <v>44834</v>
      </c>
      <c r="N4020" s="190">
        <v>44813</v>
      </c>
      <c r="O4020" s="127">
        <v>44817</v>
      </c>
      <c r="P4020" s="223" t="s">
        <v>8656</v>
      </c>
      <c r="Q4020" s="124"/>
      <c r="R4020" s="155" t="s">
        <v>8657</v>
      </c>
      <c r="S4020" s="155"/>
      <c r="T4020" s="159" t="s">
        <v>75</v>
      </c>
      <c r="U4020" s="155"/>
      <c r="V4020" s="160"/>
    </row>
    <row r="4021" spans="1:22" s="175" customFormat="1" ht="66" hidden="1" customHeight="1" x14ac:dyDescent="0.25">
      <c r="A4021" s="89" t="s">
        <v>1361</v>
      </c>
      <c r="B4021" s="155" t="s">
        <v>681</v>
      </c>
      <c r="C4021" s="155" t="s">
        <v>8632</v>
      </c>
      <c r="D4021" s="155" t="s">
        <v>8658</v>
      </c>
      <c r="E4021" s="157" t="s">
        <v>605</v>
      </c>
      <c r="F4021" s="155" t="s">
        <v>320</v>
      </c>
      <c r="G4021" s="158" t="s">
        <v>172</v>
      </c>
      <c r="H4021" s="155"/>
      <c r="I4021" s="158">
        <v>1</v>
      </c>
      <c r="J4021" s="155" t="s">
        <v>72</v>
      </c>
      <c r="K4021" s="158" t="s">
        <v>55</v>
      </c>
      <c r="L4021" s="190">
        <v>44896</v>
      </c>
      <c r="M4021" s="190">
        <f t="shared" si="62"/>
        <v>44926</v>
      </c>
      <c r="N4021" s="190">
        <v>44911</v>
      </c>
      <c r="O4021" s="127">
        <v>44912</v>
      </c>
      <c r="P4021" s="223" t="s">
        <v>8659</v>
      </c>
      <c r="Q4021" s="124"/>
      <c r="R4021" s="155" t="s">
        <v>8660</v>
      </c>
      <c r="S4021" s="155"/>
      <c r="T4021" s="159" t="s">
        <v>75</v>
      </c>
      <c r="U4021" s="155"/>
      <c r="V4021" s="160"/>
    </row>
    <row r="4022" spans="1:22" s="175" customFormat="1" ht="66" hidden="1" customHeight="1" x14ac:dyDescent="0.25">
      <c r="A4022" s="89" t="s">
        <v>1361</v>
      </c>
      <c r="B4022" s="155" t="s">
        <v>681</v>
      </c>
      <c r="C4022" s="155" t="s">
        <v>8632</v>
      </c>
      <c r="D4022" s="155" t="s">
        <v>8661</v>
      </c>
      <c r="E4022" s="157" t="s">
        <v>605</v>
      </c>
      <c r="F4022" s="155" t="s">
        <v>320</v>
      </c>
      <c r="G4022" s="158" t="s">
        <v>172</v>
      </c>
      <c r="H4022" s="155"/>
      <c r="I4022" s="158">
        <v>1</v>
      </c>
      <c r="J4022" s="155" t="s">
        <v>72</v>
      </c>
      <c r="K4022" s="158" t="s">
        <v>55</v>
      </c>
      <c r="L4022" s="190">
        <v>44986</v>
      </c>
      <c r="M4022" s="190">
        <f t="shared" si="62"/>
        <v>45016</v>
      </c>
      <c r="N4022" s="190"/>
      <c r="O4022" s="127"/>
      <c r="P4022" s="223"/>
      <c r="Q4022" s="124"/>
      <c r="R4022" s="155"/>
      <c r="S4022" s="155"/>
      <c r="T4022" s="159"/>
      <c r="U4022" s="155"/>
      <c r="V4022" s="160"/>
    </row>
    <row r="4023" spans="1:22" s="175" customFormat="1" ht="66" hidden="1" customHeight="1" x14ac:dyDescent="0.25">
      <c r="A4023" s="89" t="s">
        <v>1361</v>
      </c>
      <c r="B4023" s="155" t="s">
        <v>681</v>
      </c>
      <c r="C4023" s="155" t="s">
        <v>8632</v>
      </c>
      <c r="D4023" s="155" t="s">
        <v>8662</v>
      </c>
      <c r="E4023" s="157" t="s">
        <v>605</v>
      </c>
      <c r="F4023" s="155" t="s">
        <v>320</v>
      </c>
      <c r="G4023" s="158" t="s">
        <v>172</v>
      </c>
      <c r="H4023" s="155"/>
      <c r="I4023" s="158">
        <v>1</v>
      </c>
      <c r="J4023" s="155" t="s">
        <v>72</v>
      </c>
      <c r="K4023" s="158" t="s">
        <v>55</v>
      </c>
      <c r="L4023" s="190">
        <v>45078</v>
      </c>
      <c r="M4023" s="190">
        <f t="shared" si="62"/>
        <v>45107</v>
      </c>
      <c r="N4023" s="190"/>
      <c r="O4023" s="127"/>
      <c r="P4023" s="223"/>
      <c r="Q4023" s="124"/>
      <c r="R4023" s="155"/>
      <c r="S4023" s="155"/>
      <c r="T4023" s="159"/>
      <c r="U4023" s="155"/>
      <c r="V4023" s="160"/>
    </row>
    <row r="4024" spans="1:22" s="175" customFormat="1" ht="66" hidden="1" customHeight="1" x14ac:dyDescent="0.25">
      <c r="A4024" s="89" t="s">
        <v>1361</v>
      </c>
      <c r="B4024" s="155" t="s">
        <v>681</v>
      </c>
      <c r="C4024" s="155" t="s">
        <v>8632</v>
      </c>
      <c r="D4024" s="155" t="s">
        <v>8663</v>
      </c>
      <c r="E4024" s="157" t="s">
        <v>605</v>
      </c>
      <c r="F4024" s="155" t="s">
        <v>8664</v>
      </c>
      <c r="G4024" s="158" t="s">
        <v>172</v>
      </c>
      <c r="H4024" s="155"/>
      <c r="I4024" s="158">
        <v>1</v>
      </c>
      <c r="J4024" s="155" t="s">
        <v>72</v>
      </c>
      <c r="K4024" s="158" t="s">
        <v>55</v>
      </c>
      <c r="L4024" s="190">
        <v>44805</v>
      </c>
      <c r="M4024" s="190">
        <f t="shared" si="62"/>
        <v>44834</v>
      </c>
      <c r="N4024" s="190" t="s">
        <v>496</v>
      </c>
      <c r="O4024" s="190" t="s">
        <v>496</v>
      </c>
      <c r="P4024" s="223"/>
      <c r="Q4024" s="124"/>
      <c r="R4024" s="155"/>
      <c r="S4024" s="155"/>
      <c r="T4024" s="159"/>
      <c r="U4024" s="155"/>
      <c r="V4024" s="160"/>
    </row>
    <row r="4025" spans="1:22" s="175" customFormat="1" ht="66" hidden="1" customHeight="1" x14ac:dyDescent="0.25">
      <c r="A4025" s="89" t="s">
        <v>1361</v>
      </c>
      <c r="B4025" s="155" t="s">
        <v>681</v>
      </c>
      <c r="C4025" s="155" t="s">
        <v>8632</v>
      </c>
      <c r="D4025" s="155" t="s">
        <v>8665</v>
      </c>
      <c r="E4025" s="157" t="s">
        <v>605</v>
      </c>
      <c r="F4025" s="155" t="s">
        <v>8664</v>
      </c>
      <c r="G4025" s="158" t="s">
        <v>172</v>
      </c>
      <c r="H4025" s="155"/>
      <c r="I4025" s="158">
        <v>1</v>
      </c>
      <c r="J4025" s="155" t="s">
        <v>72</v>
      </c>
      <c r="K4025" s="158" t="s">
        <v>55</v>
      </c>
      <c r="L4025" s="190">
        <v>44896</v>
      </c>
      <c r="M4025" s="190">
        <f t="shared" si="62"/>
        <v>44926</v>
      </c>
      <c r="N4025" s="190">
        <v>44908</v>
      </c>
      <c r="O4025" s="127">
        <v>44909</v>
      </c>
      <c r="P4025" s="223" t="s">
        <v>8666</v>
      </c>
      <c r="Q4025" s="124"/>
      <c r="R4025" s="155" t="s">
        <v>853</v>
      </c>
      <c r="S4025" s="155"/>
      <c r="T4025" s="159" t="s">
        <v>75</v>
      </c>
      <c r="U4025" s="155"/>
      <c r="V4025" s="160"/>
    </row>
    <row r="4026" spans="1:22" s="175" customFormat="1" ht="66" hidden="1" customHeight="1" x14ac:dyDescent="0.25">
      <c r="A4026" s="89" t="s">
        <v>1361</v>
      </c>
      <c r="B4026" s="155" t="s">
        <v>681</v>
      </c>
      <c r="C4026" s="155" t="s">
        <v>8632</v>
      </c>
      <c r="D4026" s="155" t="s">
        <v>8667</v>
      </c>
      <c r="E4026" s="157" t="s">
        <v>605</v>
      </c>
      <c r="F4026" s="155" t="s">
        <v>8664</v>
      </c>
      <c r="G4026" s="158" t="s">
        <v>172</v>
      </c>
      <c r="H4026" s="155"/>
      <c r="I4026" s="158">
        <v>1</v>
      </c>
      <c r="J4026" s="155" t="s">
        <v>72</v>
      </c>
      <c r="K4026" s="158" t="s">
        <v>55</v>
      </c>
      <c r="L4026" s="190">
        <v>44986</v>
      </c>
      <c r="M4026" s="190">
        <f t="shared" si="62"/>
        <v>45016</v>
      </c>
      <c r="N4026" s="190"/>
      <c r="O4026" s="127"/>
      <c r="P4026" s="223"/>
      <c r="Q4026" s="124"/>
      <c r="R4026" s="155"/>
      <c r="S4026" s="155"/>
      <c r="T4026" s="159"/>
      <c r="U4026" s="155"/>
      <c r="V4026" s="160"/>
    </row>
    <row r="4027" spans="1:22" s="175" customFormat="1" ht="66" hidden="1" customHeight="1" x14ac:dyDescent="0.25">
      <c r="A4027" s="89" t="s">
        <v>1361</v>
      </c>
      <c r="B4027" s="155" t="s">
        <v>681</v>
      </c>
      <c r="C4027" s="155" t="s">
        <v>8632</v>
      </c>
      <c r="D4027" s="155" t="s">
        <v>8668</v>
      </c>
      <c r="E4027" s="157" t="s">
        <v>605</v>
      </c>
      <c r="F4027" s="155" t="s">
        <v>8664</v>
      </c>
      <c r="G4027" s="158" t="s">
        <v>172</v>
      </c>
      <c r="H4027" s="155"/>
      <c r="I4027" s="158">
        <v>1</v>
      </c>
      <c r="J4027" s="155" t="s">
        <v>72</v>
      </c>
      <c r="K4027" s="158" t="s">
        <v>55</v>
      </c>
      <c r="L4027" s="190">
        <v>45078</v>
      </c>
      <c r="M4027" s="190">
        <f t="shared" si="62"/>
        <v>45107</v>
      </c>
      <c r="N4027" s="190"/>
      <c r="O4027" s="127"/>
      <c r="P4027" s="223"/>
      <c r="Q4027" s="124"/>
      <c r="R4027" s="155"/>
      <c r="S4027" s="155"/>
      <c r="T4027" s="159"/>
      <c r="U4027" s="155"/>
      <c r="V4027" s="160"/>
    </row>
    <row r="4028" spans="1:22" s="175" customFormat="1" ht="66" hidden="1" customHeight="1" x14ac:dyDescent="0.25">
      <c r="A4028" s="89" t="s">
        <v>1361</v>
      </c>
      <c r="B4028" s="155" t="s">
        <v>681</v>
      </c>
      <c r="C4028" s="155" t="s">
        <v>8632</v>
      </c>
      <c r="D4028" s="155" t="s">
        <v>8669</v>
      </c>
      <c r="E4028" s="157" t="s">
        <v>605</v>
      </c>
      <c r="F4028" s="155" t="s">
        <v>2137</v>
      </c>
      <c r="G4028" s="158" t="s">
        <v>172</v>
      </c>
      <c r="H4028" s="155"/>
      <c r="I4028" s="158">
        <v>1</v>
      </c>
      <c r="J4028" s="155" t="s">
        <v>72</v>
      </c>
      <c r="K4028" s="158" t="s">
        <v>55</v>
      </c>
      <c r="L4028" s="190">
        <v>44774</v>
      </c>
      <c r="M4028" s="190">
        <f t="shared" si="62"/>
        <v>44804</v>
      </c>
      <c r="N4028" s="190">
        <v>44804</v>
      </c>
      <c r="O4028" s="127">
        <v>44809</v>
      </c>
      <c r="P4028" s="223" t="s">
        <v>8670</v>
      </c>
      <c r="Q4028" s="124"/>
      <c r="R4028" s="155" t="s">
        <v>8671</v>
      </c>
      <c r="S4028" s="155"/>
      <c r="T4028" s="159" t="s">
        <v>75</v>
      </c>
      <c r="U4028" s="155"/>
      <c r="V4028" s="160"/>
    </row>
    <row r="4029" spans="1:22" s="175" customFormat="1" ht="66" hidden="1" customHeight="1" x14ac:dyDescent="0.25">
      <c r="A4029" s="89" t="s">
        <v>1361</v>
      </c>
      <c r="B4029" s="155" t="s">
        <v>681</v>
      </c>
      <c r="C4029" s="155" t="s">
        <v>8632</v>
      </c>
      <c r="D4029" s="155" t="s">
        <v>8672</v>
      </c>
      <c r="E4029" s="157" t="s">
        <v>605</v>
      </c>
      <c r="F4029" s="155" t="s">
        <v>2137</v>
      </c>
      <c r="G4029" s="158" t="s">
        <v>172</v>
      </c>
      <c r="H4029" s="155"/>
      <c r="I4029" s="158">
        <v>1</v>
      </c>
      <c r="J4029" s="155" t="s">
        <v>72</v>
      </c>
      <c r="K4029" s="158" t="s">
        <v>55</v>
      </c>
      <c r="L4029" s="190">
        <v>44896</v>
      </c>
      <c r="M4029" s="190">
        <f t="shared" si="62"/>
        <v>44926</v>
      </c>
      <c r="N4029" s="190">
        <v>44909</v>
      </c>
      <c r="O4029" s="127">
        <v>44914</v>
      </c>
      <c r="P4029" s="223" t="s">
        <v>8673</v>
      </c>
      <c r="Q4029" s="124"/>
      <c r="R4029" s="155" t="s">
        <v>8674</v>
      </c>
      <c r="S4029" s="155"/>
      <c r="T4029" s="159" t="s">
        <v>75</v>
      </c>
      <c r="U4029" s="155"/>
      <c r="V4029" s="160"/>
    </row>
    <row r="4030" spans="1:22" s="175" customFormat="1" ht="66" hidden="1" customHeight="1" x14ac:dyDescent="0.25">
      <c r="A4030" s="89" t="s">
        <v>1361</v>
      </c>
      <c r="B4030" s="155" t="s">
        <v>681</v>
      </c>
      <c r="C4030" s="155" t="s">
        <v>8632</v>
      </c>
      <c r="D4030" s="155" t="s">
        <v>8675</v>
      </c>
      <c r="E4030" s="157" t="s">
        <v>605</v>
      </c>
      <c r="F4030" s="155" t="s">
        <v>2137</v>
      </c>
      <c r="G4030" s="158" t="s">
        <v>172</v>
      </c>
      <c r="H4030" s="155"/>
      <c r="I4030" s="158">
        <v>1</v>
      </c>
      <c r="J4030" s="155" t="s">
        <v>72</v>
      </c>
      <c r="K4030" s="158" t="s">
        <v>55</v>
      </c>
      <c r="L4030" s="190">
        <v>44986</v>
      </c>
      <c r="M4030" s="190">
        <f t="shared" si="62"/>
        <v>45016</v>
      </c>
      <c r="N4030" s="190"/>
      <c r="O4030" s="127"/>
      <c r="P4030" s="223"/>
      <c r="Q4030" s="124"/>
      <c r="R4030" s="155"/>
      <c r="S4030" s="155"/>
      <c r="T4030" s="159"/>
      <c r="U4030" s="155"/>
      <c r="V4030" s="160"/>
    </row>
    <row r="4031" spans="1:22" s="175" customFormat="1" ht="66" hidden="1" customHeight="1" x14ac:dyDescent="0.25">
      <c r="A4031" s="89" t="s">
        <v>1361</v>
      </c>
      <c r="B4031" s="155" t="s">
        <v>681</v>
      </c>
      <c r="C4031" s="155" t="s">
        <v>8632</v>
      </c>
      <c r="D4031" s="155" t="s">
        <v>8676</v>
      </c>
      <c r="E4031" s="157" t="s">
        <v>605</v>
      </c>
      <c r="F4031" s="155" t="s">
        <v>2137</v>
      </c>
      <c r="G4031" s="158" t="s">
        <v>172</v>
      </c>
      <c r="H4031" s="155"/>
      <c r="I4031" s="158">
        <v>1</v>
      </c>
      <c r="J4031" s="155" t="s">
        <v>72</v>
      </c>
      <c r="K4031" s="158" t="s">
        <v>55</v>
      </c>
      <c r="L4031" s="190">
        <v>45078</v>
      </c>
      <c r="M4031" s="190">
        <f t="shared" si="62"/>
        <v>45107</v>
      </c>
      <c r="N4031" s="190"/>
      <c r="O4031" s="127"/>
      <c r="P4031" s="223"/>
      <c r="Q4031" s="124"/>
      <c r="R4031" s="155"/>
      <c r="S4031" s="155"/>
      <c r="T4031" s="159"/>
      <c r="U4031" s="155"/>
      <c r="V4031" s="160"/>
    </row>
    <row r="4032" spans="1:22" s="175" customFormat="1" ht="66" hidden="1" customHeight="1" x14ac:dyDescent="0.25">
      <c r="A4032" s="89" t="s">
        <v>1361</v>
      </c>
      <c r="B4032" s="155" t="s">
        <v>681</v>
      </c>
      <c r="C4032" s="155" t="s">
        <v>8632</v>
      </c>
      <c r="D4032" s="155" t="s">
        <v>8677</v>
      </c>
      <c r="E4032" s="157" t="s">
        <v>605</v>
      </c>
      <c r="F4032" s="155" t="s">
        <v>1638</v>
      </c>
      <c r="G4032" s="158" t="s">
        <v>172</v>
      </c>
      <c r="H4032" s="155"/>
      <c r="I4032" s="158">
        <v>1</v>
      </c>
      <c r="J4032" s="155" t="s">
        <v>72</v>
      </c>
      <c r="K4032" s="158" t="s">
        <v>55</v>
      </c>
      <c r="L4032" s="190">
        <v>44774</v>
      </c>
      <c r="M4032" s="190">
        <f t="shared" si="62"/>
        <v>44804</v>
      </c>
      <c r="N4032" s="190">
        <v>44804</v>
      </c>
      <c r="O4032" s="127">
        <v>44809</v>
      </c>
      <c r="P4032" s="223" t="s">
        <v>8678</v>
      </c>
      <c r="Q4032" s="124"/>
      <c r="R4032" s="155" t="s">
        <v>3949</v>
      </c>
      <c r="S4032" s="155"/>
      <c r="T4032" s="159" t="s">
        <v>75</v>
      </c>
      <c r="U4032" s="155"/>
      <c r="V4032" s="160"/>
    </row>
    <row r="4033" spans="1:22" s="175" customFormat="1" ht="66" hidden="1" customHeight="1" x14ac:dyDescent="0.25">
      <c r="A4033" s="89" t="s">
        <v>1361</v>
      </c>
      <c r="B4033" s="155" t="s">
        <v>681</v>
      </c>
      <c r="C4033" s="155" t="s">
        <v>8632</v>
      </c>
      <c r="D4033" s="155" t="s">
        <v>8679</v>
      </c>
      <c r="E4033" s="157" t="s">
        <v>605</v>
      </c>
      <c r="F4033" s="155" t="s">
        <v>1638</v>
      </c>
      <c r="G4033" s="158" t="s">
        <v>172</v>
      </c>
      <c r="H4033" s="155"/>
      <c r="I4033" s="158">
        <v>1</v>
      </c>
      <c r="J4033" s="155" t="s">
        <v>72</v>
      </c>
      <c r="K4033" s="158" t="s">
        <v>55</v>
      </c>
      <c r="L4033" s="190">
        <v>44896</v>
      </c>
      <c r="M4033" s="190">
        <f>EOMONTH(L4033,0)</f>
        <v>44926</v>
      </c>
      <c r="N4033" s="190">
        <v>44909</v>
      </c>
      <c r="O4033" s="127">
        <v>44914</v>
      </c>
      <c r="P4033" s="223" t="s">
        <v>4499</v>
      </c>
      <c r="Q4033" s="124"/>
      <c r="R4033" s="155" t="s">
        <v>4771</v>
      </c>
      <c r="S4033" s="155"/>
      <c r="T4033" s="159" t="s">
        <v>75</v>
      </c>
      <c r="U4033" s="155"/>
      <c r="V4033" s="160"/>
    </row>
    <row r="4034" spans="1:22" s="175" customFormat="1" ht="66" hidden="1" customHeight="1" x14ac:dyDescent="0.25">
      <c r="A4034" s="89" t="s">
        <v>1361</v>
      </c>
      <c r="B4034" s="155" t="s">
        <v>681</v>
      </c>
      <c r="C4034" s="155" t="s">
        <v>8632</v>
      </c>
      <c r="D4034" s="155" t="s">
        <v>8680</v>
      </c>
      <c r="E4034" s="157" t="s">
        <v>605</v>
      </c>
      <c r="F4034" s="155" t="s">
        <v>1638</v>
      </c>
      <c r="G4034" s="158" t="s">
        <v>172</v>
      </c>
      <c r="H4034" s="155"/>
      <c r="I4034" s="158">
        <v>1</v>
      </c>
      <c r="J4034" s="155" t="s">
        <v>72</v>
      </c>
      <c r="K4034" s="158" t="s">
        <v>55</v>
      </c>
      <c r="L4034" s="190">
        <v>44986</v>
      </c>
      <c r="M4034" s="190">
        <f>EOMONTH(L4034,0)</f>
        <v>45016</v>
      </c>
      <c r="N4034" s="190"/>
      <c r="O4034" s="127"/>
      <c r="P4034" s="223"/>
      <c r="Q4034" s="124"/>
      <c r="R4034" s="155"/>
      <c r="S4034" s="155"/>
      <c r="T4034" s="159"/>
      <c r="U4034" s="155"/>
      <c r="V4034" s="160"/>
    </row>
    <row r="4035" spans="1:22" s="175" customFormat="1" ht="66" hidden="1" customHeight="1" x14ac:dyDescent="0.25">
      <c r="A4035" s="89" t="s">
        <v>1361</v>
      </c>
      <c r="B4035" s="155" t="s">
        <v>681</v>
      </c>
      <c r="C4035" s="155" t="s">
        <v>8632</v>
      </c>
      <c r="D4035" s="155" t="s">
        <v>8681</v>
      </c>
      <c r="E4035" s="157" t="s">
        <v>605</v>
      </c>
      <c r="F4035" s="155" t="s">
        <v>1638</v>
      </c>
      <c r="G4035" s="158" t="s">
        <v>172</v>
      </c>
      <c r="H4035" s="155"/>
      <c r="I4035" s="158">
        <v>1</v>
      </c>
      <c r="J4035" s="155" t="s">
        <v>72</v>
      </c>
      <c r="K4035" s="158" t="s">
        <v>55</v>
      </c>
      <c r="L4035" s="190">
        <v>45078</v>
      </c>
      <c r="M4035" s="190">
        <f>EOMONTH(L4035,0)</f>
        <v>45107</v>
      </c>
      <c r="N4035" s="190"/>
      <c r="O4035" s="127"/>
      <c r="P4035" s="223"/>
      <c r="Q4035" s="124"/>
      <c r="R4035" s="155"/>
      <c r="S4035" s="155"/>
      <c r="T4035" s="159"/>
      <c r="U4035" s="155"/>
      <c r="V4035" s="160"/>
    </row>
    <row r="4036" spans="1:22" s="175" customFormat="1" ht="66" hidden="1" customHeight="1" x14ac:dyDescent="0.25">
      <c r="A4036" s="89" t="s">
        <v>1361</v>
      </c>
      <c r="B4036" s="155" t="s">
        <v>681</v>
      </c>
      <c r="C4036" s="155" t="s">
        <v>8632</v>
      </c>
      <c r="D4036" s="155" t="s">
        <v>8682</v>
      </c>
      <c r="E4036" s="157" t="s">
        <v>605</v>
      </c>
      <c r="F4036" s="155" t="s">
        <v>8683</v>
      </c>
      <c r="G4036" s="158" t="s">
        <v>172</v>
      </c>
      <c r="H4036" s="155"/>
      <c r="I4036" s="158">
        <v>1</v>
      </c>
      <c r="J4036" s="155" t="s">
        <v>72</v>
      </c>
      <c r="K4036" s="158" t="s">
        <v>55</v>
      </c>
      <c r="L4036" s="190">
        <v>44774</v>
      </c>
      <c r="M4036" s="190">
        <f t="shared" ref="M4036:M4056" si="63">EOMONTH(L4036,0)</f>
        <v>44804</v>
      </c>
      <c r="N4036" s="190">
        <v>44804</v>
      </c>
      <c r="O4036" s="127">
        <v>44809</v>
      </c>
      <c r="P4036" s="223" t="s">
        <v>8684</v>
      </c>
      <c r="Q4036" s="124"/>
      <c r="R4036" s="155" t="s">
        <v>8685</v>
      </c>
      <c r="S4036" s="155"/>
      <c r="T4036" s="159" t="s">
        <v>75</v>
      </c>
      <c r="U4036" s="155"/>
      <c r="V4036" s="160"/>
    </row>
    <row r="4037" spans="1:22" s="175" customFormat="1" ht="66" hidden="1" customHeight="1" x14ac:dyDescent="0.25">
      <c r="A4037" s="89" t="s">
        <v>1361</v>
      </c>
      <c r="B4037" s="155" t="s">
        <v>681</v>
      </c>
      <c r="C4037" s="155" t="s">
        <v>8632</v>
      </c>
      <c r="D4037" s="155" t="s">
        <v>8686</v>
      </c>
      <c r="E4037" s="157" t="s">
        <v>605</v>
      </c>
      <c r="F4037" s="155" t="s">
        <v>1642</v>
      </c>
      <c r="G4037" s="158" t="s">
        <v>172</v>
      </c>
      <c r="H4037" s="155"/>
      <c r="I4037" s="158">
        <v>1</v>
      </c>
      <c r="J4037" s="155" t="s">
        <v>72</v>
      </c>
      <c r="K4037" s="158" t="s">
        <v>55</v>
      </c>
      <c r="L4037" s="190">
        <v>44896</v>
      </c>
      <c r="M4037" s="190">
        <f t="shared" si="63"/>
        <v>44926</v>
      </c>
      <c r="N4037" s="190">
        <v>44909</v>
      </c>
      <c r="O4037" s="127">
        <v>44914</v>
      </c>
      <c r="P4037" s="223" t="s">
        <v>8687</v>
      </c>
      <c r="Q4037" s="124"/>
      <c r="R4037" s="155" t="s">
        <v>4771</v>
      </c>
      <c r="S4037" s="155"/>
      <c r="T4037" s="159" t="s">
        <v>75</v>
      </c>
      <c r="U4037" s="155"/>
      <c r="V4037" s="160"/>
    </row>
    <row r="4038" spans="1:22" s="175" customFormat="1" ht="66" hidden="1" customHeight="1" x14ac:dyDescent="0.25">
      <c r="A4038" s="89" t="s">
        <v>1361</v>
      </c>
      <c r="B4038" s="155" t="s">
        <v>681</v>
      </c>
      <c r="C4038" s="155" t="s">
        <v>8632</v>
      </c>
      <c r="D4038" s="155" t="s">
        <v>8688</v>
      </c>
      <c r="E4038" s="157" t="s">
        <v>605</v>
      </c>
      <c r="F4038" s="155" t="s">
        <v>1642</v>
      </c>
      <c r="G4038" s="158" t="s">
        <v>172</v>
      </c>
      <c r="H4038" s="155"/>
      <c r="I4038" s="158">
        <v>1</v>
      </c>
      <c r="J4038" s="155" t="s">
        <v>72</v>
      </c>
      <c r="K4038" s="158" t="s">
        <v>55</v>
      </c>
      <c r="L4038" s="190">
        <v>44986</v>
      </c>
      <c r="M4038" s="190">
        <f t="shared" si="63"/>
        <v>45016</v>
      </c>
      <c r="N4038" s="190"/>
      <c r="O4038" s="127"/>
      <c r="P4038" s="223"/>
      <c r="Q4038" s="124"/>
      <c r="R4038" s="155"/>
      <c r="S4038" s="155"/>
      <c r="T4038" s="159"/>
      <c r="U4038" s="155"/>
      <c r="V4038" s="160"/>
    </row>
    <row r="4039" spans="1:22" s="175" customFormat="1" ht="66" hidden="1" customHeight="1" x14ac:dyDescent="0.25">
      <c r="A4039" s="89" t="s">
        <v>1361</v>
      </c>
      <c r="B4039" s="155" t="s">
        <v>681</v>
      </c>
      <c r="C4039" s="155" t="s">
        <v>8632</v>
      </c>
      <c r="D4039" s="155" t="s">
        <v>8689</v>
      </c>
      <c r="E4039" s="157" t="s">
        <v>605</v>
      </c>
      <c r="F4039" s="155" t="s">
        <v>1642</v>
      </c>
      <c r="G4039" s="158" t="s">
        <v>172</v>
      </c>
      <c r="H4039" s="155"/>
      <c r="I4039" s="158">
        <v>1</v>
      </c>
      <c r="J4039" s="155" t="s">
        <v>72</v>
      </c>
      <c r="K4039" s="158" t="s">
        <v>55</v>
      </c>
      <c r="L4039" s="190">
        <v>45078</v>
      </c>
      <c r="M4039" s="190">
        <f t="shared" si="63"/>
        <v>45107</v>
      </c>
      <c r="N4039" s="190"/>
      <c r="O4039" s="127"/>
      <c r="P4039" s="223"/>
      <c r="Q4039" s="124"/>
      <c r="R4039" s="155"/>
      <c r="S4039" s="155"/>
      <c r="T4039" s="159"/>
      <c r="U4039" s="155"/>
      <c r="V4039" s="160"/>
    </row>
    <row r="4040" spans="1:22" s="175" customFormat="1" ht="66" hidden="1" customHeight="1" x14ac:dyDescent="0.25">
      <c r="A4040" s="89" t="s">
        <v>1361</v>
      </c>
      <c r="B4040" s="155" t="s">
        <v>681</v>
      </c>
      <c r="C4040" s="155" t="s">
        <v>8632</v>
      </c>
      <c r="D4040" s="155" t="s">
        <v>8690</v>
      </c>
      <c r="E4040" s="157" t="s">
        <v>605</v>
      </c>
      <c r="F4040" s="155" t="s">
        <v>1645</v>
      </c>
      <c r="G4040" s="158" t="s">
        <v>172</v>
      </c>
      <c r="H4040" s="155"/>
      <c r="I4040" s="158">
        <v>1</v>
      </c>
      <c r="J4040" s="155" t="s">
        <v>72</v>
      </c>
      <c r="K4040" s="158" t="s">
        <v>55</v>
      </c>
      <c r="L4040" s="190">
        <v>44774</v>
      </c>
      <c r="M4040" s="190">
        <f t="shared" si="63"/>
        <v>44804</v>
      </c>
      <c r="N4040" s="190" t="s">
        <v>496</v>
      </c>
      <c r="O4040" s="190" t="s">
        <v>496</v>
      </c>
      <c r="P4040" s="223"/>
      <c r="Q4040" s="124"/>
      <c r="R4040" s="155"/>
      <c r="S4040" s="155"/>
      <c r="T4040" s="159"/>
      <c r="U4040" s="155"/>
      <c r="V4040" s="160"/>
    </row>
    <row r="4041" spans="1:22" s="175" customFormat="1" ht="66" hidden="1" customHeight="1" x14ac:dyDescent="0.25">
      <c r="A4041" s="89" t="s">
        <v>1361</v>
      </c>
      <c r="B4041" s="155" t="s">
        <v>681</v>
      </c>
      <c r="C4041" s="155" t="s">
        <v>8632</v>
      </c>
      <c r="D4041" s="155" t="s">
        <v>8691</v>
      </c>
      <c r="E4041" s="157" t="s">
        <v>605</v>
      </c>
      <c r="F4041" s="155" t="s">
        <v>1645</v>
      </c>
      <c r="G4041" s="158" t="s">
        <v>172</v>
      </c>
      <c r="H4041" s="155"/>
      <c r="I4041" s="158">
        <v>1</v>
      </c>
      <c r="J4041" s="155" t="s">
        <v>72</v>
      </c>
      <c r="K4041" s="158" t="s">
        <v>55</v>
      </c>
      <c r="L4041" s="190">
        <v>44896</v>
      </c>
      <c r="M4041" s="190">
        <f t="shared" si="63"/>
        <v>44926</v>
      </c>
      <c r="N4041" s="190">
        <v>44909</v>
      </c>
      <c r="O4041" s="127">
        <v>44914</v>
      </c>
      <c r="P4041" s="223" t="s">
        <v>8692</v>
      </c>
      <c r="Q4041" s="124"/>
      <c r="R4041" s="155" t="s">
        <v>4771</v>
      </c>
      <c r="S4041" s="155"/>
      <c r="T4041" s="159" t="s">
        <v>75</v>
      </c>
      <c r="U4041" s="155"/>
      <c r="V4041" s="160"/>
    </row>
    <row r="4042" spans="1:22" s="175" customFormat="1" ht="66" hidden="1" customHeight="1" x14ac:dyDescent="0.25">
      <c r="A4042" s="89" t="s">
        <v>1361</v>
      </c>
      <c r="B4042" s="155" t="s">
        <v>681</v>
      </c>
      <c r="C4042" s="155" t="s">
        <v>8632</v>
      </c>
      <c r="D4042" s="155" t="s">
        <v>8693</v>
      </c>
      <c r="E4042" s="157" t="s">
        <v>605</v>
      </c>
      <c r="F4042" s="155" t="s">
        <v>1645</v>
      </c>
      <c r="G4042" s="158" t="s">
        <v>172</v>
      </c>
      <c r="H4042" s="155"/>
      <c r="I4042" s="158">
        <v>1</v>
      </c>
      <c r="J4042" s="155" t="s">
        <v>72</v>
      </c>
      <c r="K4042" s="158" t="s">
        <v>55</v>
      </c>
      <c r="L4042" s="190">
        <v>44986</v>
      </c>
      <c r="M4042" s="190">
        <f t="shared" si="63"/>
        <v>45016</v>
      </c>
      <c r="N4042" s="190"/>
      <c r="O4042" s="127"/>
      <c r="P4042" s="223"/>
      <c r="Q4042" s="124"/>
      <c r="R4042" s="155"/>
      <c r="S4042" s="155"/>
      <c r="T4042" s="159"/>
      <c r="U4042" s="155"/>
      <c r="V4042" s="160"/>
    </row>
    <row r="4043" spans="1:22" s="175" customFormat="1" ht="66" hidden="1" customHeight="1" x14ac:dyDescent="0.25">
      <c r="A4043" s="89" t="s">
        <v>1361</v>
      </c>
      <c r="B4043" s="155" t="s">
        <v>681</v>
      </c>
      <c r="C4043" s="155" t="s">
        <v>8632</v>
      </c>
      <c r="D4043" s="155" t="s">
        <v>8694</v>
      </c>
      <c r="E4043" s="157" t="s">
        <v>605</v>
      </c>
      <c r="F4043" s="155" t="s">
        <v>1645</v>
      </c>
      <c r="G4043" s="158" t="s">
        <v>172</v>
      </c>
      <c r="H4043" s="155"/>
      <c r="I4043" s="158">
        <v>1</v>
      </c>
      <c r="J4043" s="155" t="s">
        <v>72</v>
      </c>
      <c r="K4043" s="158" t="s">
        <v>55</v>
      </c>
      <c r="L4043" s="190">
        <v>45078</v>
      </c>
      <c r="M4043" s="190">
        <f t="shared" si="63"/>
        <v>45107</v>
      </c>
      <c r="N4043" s="190"/>
      <c r="O4043" s="127"/>
      <c r="P4043" s="223"/>
      <c r="Q4043" s="124"/>
      <c r="R4043" s="155"/>
      <c r="S4043" s="155"/>
      <c r="T4043" s="159"/>
      <c r="U4043" s="155"/>
      <c r="V4043" s="160"/>
    </row>
    <row r="4044" spans="1:22" s="175" customFormat="1" ht="66" hidden="1" customHeight="1" x14ac:dyDescent="0.25">
      <c r="A4044" s="89" t="s">
        <v>1361</v>
      </c>
      <c r="B4044" s="155" t="s">
        <v>681</v>
      </c>
      <c r="C4044" s="155" t="s">
        <v>8632</v>
      </c>
      <c r="D4044" s="155" t="s">
        <v>8695</v>
      </c>
      <c r="E4044" s="157" t="s">
        <v>605</v>
      </c>
      <c r="F4044" s="155" t="s">
        <v>1395</v>
      </c>
      <c r="G4044" s="158" t="s">
        <v>172</v>
      </c>
      <c r="H4044" s="155"/>
      <c r="I4044" s="158">
        <v>1</v>
      </c>
      <c r="J4044" s="155" t="s">
        <v>72</v>
      </c>
      <c r="K4044" s="158" t="s">
        <v>55</v>
      </c>
      <c r="L4044" s="190">
        <v>44805</v>
      </c>
      <c r="M4044" s="190">
        <f t="shared" si="63"/>
        <v>44834</v>
      </c>
      <c r="N4044" s="190" t="s">
        <v>496</v>
      </c>
      <c r="O4044" s="190" t="s">
        <v>496</v>
      </c>
      <c r="P4044" s="223"/>
      <c r="Q4044" s="124"/>
      <c r="R4044" s="155"/>
      <c r="S4044" s="155"/>
      <c r="T4044" s="159"/>
      <c r="U4044" s="155"/>
      <c r="V4044" s="160"/>
    </row>
    <row r="4045" spans="1:22" s="175" customFormat="1" ht="66" hidden="1" customHeight="1" x14ac:dyDescent="0.25">
      <c r="A4045" s="89" t="s">
        <v>1361</v>
      </c>
      <c r="B4045" s="155" t="s">
        <v>681</v>
      </c>
      <c r="C4045" s="155" t="s">
        <v>8632</v>
      </c>
      <c r="D4045" s="155" t="s">
        <v>8696</v>
      </c>
      <c r="E4045" s="157" t="s">
        <v>605</v>
      </c>
      <c r="F4045" s="155" t="s">
        <v>1395</v>
      </c>
      <c r="G4045" s="158" t="s">
        <v>172</v>
      </c>
      <c r="H4045" s="155"/>
      <c r="I4045" s="158">
        <v>1</v>
      </c>
      <c r="J4045" s="155" t="s">
        <v>72</v>
      </c>
      <c r="K4045" s="158" t="s">
        <v>55</v>
      </c>
      <c r="L4045" s="190">
        <v>44896</v>
      </c>
      <c r="M4045" s="190">
        <f t="shared" si="63"/>
        <v>44926</v>
      </c>
      <c r="N4045" s="190">
        <v>44909</v>
      </c>
      <c r="O4045" s="127">
        <v>44914</v>
      </c>
      <c r="P4045" s="223" t="s">
        <v>8697</v>
      </c>
      <c r="Q4045" s="124"/>
      <c r="R4045" s="155" t="s">
        <v>4771</v>
      </c>
      <c r="S4045" s="155"/>
      <c r="T4045" s="159" t="s">
        <v>75</v>
      </c>
      <c r="U4045" s="155"/>
      <c r="V4045" s="160"/>
    </row>
    <row r="4046" spans="1:22" s="175" customFormat="1" ht="66" hidden="1" customHeight="1" x14ac:dyDescent="0.25">
      <c r="A4046" s="89" t="s">
        <v>1361</v>
      </c>
      <c r="B4046" s="155" t="s">
        <v>681</v>
      </c>
      <c r="C4046" s="155" t="s">
        <v>8632</v>
      </c>
      <c r="D4046" s="155" t="s">
        <v>8698</v>
      </c>
      <c r="E4046" s="157" t="s">
        <v>605</v>
      </c>
      <c r="F4046" s="155" t="s">
        <v>1395</v>
      </c>
      <c r="G4046" s="158" t="s">
        <v>172</v>
      </c>
      <c r="H4046" s="155"/>
      <c r="I4046" s="158">
        <v>1</v>
      </c>
      <c r="J4046" s="155" t="s">
        <v>72</v>
      </c>
      <c r="K4046" s="158" t="s">
        <v>55</v>
      </c>
      <c r="L4046" s="190">
        <v>44986</v>
      </c>
      <c r="M4046" s="190">
        <f t="shared" si="63"/>
        <v>45016</v>
      </c>
      <c r="N4046" s="190"/>
      <c r="O4046" s="127"/>
      <c r="P4046" s="223"/>
      <c r="Q4046" s="124"/>
      <c r="R4046" s="155"/>
      <c r="S4046" s="155"/>
      <c r="T4046" s="159"/>
      <c r="U4046" s="155"/>
      <c r="V4046" s="160"/>
    </row>
    <row r="4047" spans="1:22" s="175" customFormat="1" ht="66" hidden="1" customHeight="1" x14ac:dyDescent="0.25">
      <c r="A4047" s="89" t="s">
        <v>1361</v>
      </c>
      <c r="B4047" s="155" t="s">
        <v>681</v>
      </c>
      <c r="C4047" s="155" t="s">
        <v>8632</v>
      </c>
      <c r="D4047" s="155" t="s">
        <v>8699</v>
      </c>
      <c r="E4047" s="157" t="s">
        <v>605</v>
      </c>
      <c r="F4047" s="155" t="s">
        <v>1395</v>
      </c>
      <c r="G4047" s="158" t="s">
        <v>172</v>
      </c>
      <c r="H4047" s="155"/>
      <c r="I4047" s="158">
        <v>1</v>
      </c>
      <c r="J4047" s="155" t="s">
        <v>72</v>
      </c>
      <c r="K4047" s="158" t="s">
        <v>55</v>
      </c>
      <c r="L4047" s="190">
        <v>45078</v>
      </c>
      <c r="M4047" s="190">
        <f t="shared" si="63"/>
        <v>45107</v>
      </c>
      <c r="N4047" s="190"/>
      <c r="O4047" s="127"/>
      <c r="P4047" s="223"/>
      <c r="Q4047" s="124"/>
      <c r="R4047" s="155"/>
      <c r="S4047" s="155"/>
      <c r="T4047" s="159"/>
      <c r="U4047" s="155"/>
      <c r="V4047" s="160"/>
    </row>
    <row r="4048" spans="1:22" s="175" customFormat="1" ht="66" hidden="1" customHeight="1" x14ac:dyDescent="0.25">
      <c r="A4048" s="89" t="s">
        <v>1361</v>
      </c>
      <c r="B4048" s="155" t="s">
        <v>681</v>
      </c>
      <c r="C4048" s="155" t="s">
        <v>8632</v>
      </c>
      <c r="D4048" s="155" t="s">
        <v>8700</v>
      </c>
      <c r="E4048" s="157" t="s">
        <v>605</v>
      </c>
      <c r="F4048" s="155" t="s">
        <v>1670</v>
      </c>
      <c r="G4048" s="158" t="s">
        <v>172</v>
      </c>
      <c r="H4048" s="155"/>
      <c r="I4048" s="158">
        <v>1</v>
      </c>
      <c r="J4048" s="155" t="s">
        <v>72</v>
      </c>
      <c r="K4048" s="158" t="s">
        <v>55</v>
      </c>
      <c r="L4048" s="190">
        <v>44774</v>
      </c>
      <c r="M4048" s="190">
        <f t="shared" si="63"/>
        <v>44804</v>
      </c>
      <c r="N4048" s="190" t="s">
        <v>496</v>
      </c>
      <c r="O4048" s="190" t="s">
        <v>496</v>
      </c>
      <c r="P4048" s="223"/>
      <c r="Q4048" s="124"/>
      <c r="R4048" s="155"/>
      <c r="S4048" s="155"/>
      <c r="T4048" s="159"/>
      <c r="U4048" s="155"/>
      <c r="V4048" s="160"/>
    </row>
    <row r="4049" spans="1:22" s="175" customFormat="1" ht="66" hidden="1" customHeight="1" x14ac:dyDescent="0.25">
      <c r="A4049" s="89" t="s">
        <v>1361</v>
      </c>
      <c r="B4049" s="155" t="s">
        <v>681</v>
      </c>
      <c r="C4049" s="155" t="s">
        <v>8632</v>
      </c>
      <c r="D4049" s="155" t="s">
        <v>8701</v>
      </c>
      <c r="E4049" s="157" t="s">
        <v>605</v>
      </c>
      <c r="F4049" s="155" t="s">
        <v>1670</v>
      </c>
      <c r="G4049" s="158" t="s">
        <v>172</v>
      </c>
      <c r="H4049" s="155"/>
      <c r="I4049" s="158">
        <v>1</v>
      </c>
      <c r="J4049" s="155" t="s">
        <v>72</v>
      </c>
      <c r="K4049" s="158" t="s">
        <v>55</v>
      </c>
      <c r="L4049" s="190">
        <v>44896</v>
      </c>
      <c r="M4049" s="190">
        <f t="shared" si="63"/>
        <v>44926</v>
      </c>
      <c r="N4049" s="190">
        <v>44907</v>
      </c>
      <c r="O4049" s="127">
        <v>44909</v>
      </c>
      <c r="P4049" s="223" t="s">
        <v>8702</v>
      </c>
      <c r="Q4049" s="124"/>
      <c r="R4049" s="155" t="s">
        <v>8641</v>
      </c>
      <c r="S4049" s="155"/>
      <c r="T4049" s="159" t="s">
        <v>75</v>
      </c>
      <c r="U4049" s="155"/>
      <c r="V4049" s="160"/>
    </row>
    <row r="4050" spans="1:22" s="175" customFormat="1" ht="66" hidden="1" customHeight="1" x14ac:dyDescent="0.25">
      <c r="A4050" s="89" t="s">
        <v>1361</v>
      </c>
      <c r="B4050" s="155" t="s">
        <v>681</v>
      </c>
      <c r="C4050" s="155" t="s">
        <v>8632</v>
      </c>
      <c r="D4050" s="155" t="s">
        <v>8703</v>
      </c>
      <c r="E4050" s="157" t="s">
        <v>605</v>
      </c>
      <c r="F4050" s="155" t="s">
        <v>1670</v>
      </c>
      <c r="G4050" s="158" t="s">
        <v>172</v>
      </c>
      <c r="H4050" s="155"/>
      <c r="I4050" s="158">
        <v>1</v>
      </c>
      <c r="J4050" s="155" t="s">
        <v>72</v>
      </c>
      <c r="K4050" s="158" t="s">
        <v>55</v>
      </c>
      <c r="L4050" s="190">
        <v>44986</v>
      </c>
      <c r="M4050" s="190">
        <f t="shared" si="63"/>
        <v>45016</v>
      </c>
      <c r="N4050" s="190"/>
      <c r="O4050" s="127"/>
      <c r="P4050" s="223"/>
      <c r="Q4050" s="124"/>
      <c r="R4050" s="155"/>
      <c r="S4050" s="155"/>
      <c r="T4050" s="159"/>
      <c r="U4050" s="155"/>
      <c r="V4050" s="160"/>
    </row>
    <row r="4051" spans="1:22" s="175" customFormat="1" ht="66" hidden="1" customHeight="1" x14ac:dyDescent="0.25">
      <c r="A4051" s="89" t="s">
        <v>1361</v>
      </c>
      <c r="B4051" s="155" t="s">
        <v>681</v>
      </c>
      <c r="C4051" s="155" t="s">
        <v>8632</v>
      </c>
      <c r="D4051" s="155" t="s">
        <v>8704</v>
      </c>
      <c r="E4051" s="157" t="s">
        <v>605</v>
      </c>
      <c r="F4051" s="155" t="s">
        <v>1670</v>
      </c>
      <c r="G4051" s="158" t="s">
        <v>172</v>
      </c>
      <c r="H4051" s="155"/>
      <c r="I4051" s="158">
        <v>1</v>
      </c>
      <c r="J4051" s="155" t="s">
        <v>72</v>
      </c>
      <c r="K4051" s="158" t="s">
        <v>55</v>
      </c>
      <c r="L4051" s="190">
        <v>45078</v>
      </c>
      <c r="M4051" s="190">
        <f t="shared" si="63"/>
        <v>45107</v>
      </c>
      <c r="N4051" s="190"/>
      <c r="O4051" s="127"/>
      <c r="P4051" s="223"/>
      <c r="Q4051" s="124"/>
      <c r="R4051" s="155"/>
      <c r="S4051" s="155"/>
      <c r="T4051" s="159"/>
      <c r="U4051" s="155"/>
      <c r="V4051" s="160"/>
    </row>
    <row r="4052" spans="1:22" s="175" customFormat="1" ht="66" hidden="1" customHeight="1" x14ac:dyDescent="0.25">
      <c r="A4052" s="89" t="s">
        <v>1361</v>
      </c>
      <c r="B4052" s="155" t="s">
        <v>681</v>
      </c>
      <c r="C4052" s="155" t="s">
        <v>8632</v>
      </c>
      <c r="D4052" s="155" t="s">
        <v>8705</v>
      </c>
      <c r="E4052" s="157" t="s">
        <v>605</v>
      </c>
      <c r="F4052" s="155" t="s">
        <v>1401</v>
      </c>
      <c r="G4052" s="158" t="s">
        <v>172</v>
      </c>
      <c r="H4052" s="155"/>
      <c r="I4052" s="158">
        <v>1</v>
      </c>
      <c r="J4052" s="155" t="s">
        <v>72</v>
      </c>
      <c r="K4052" s="158" t="s">
        <v>55</v>
      </c>
      <c r="L4052" s="190">
        <v>44805</v>
      </c>
      <c r="M4052" s="190">
        <f t="shared" si="63"/>
        <v>44834</v>
      </c>
      <c r="N4052" s="190" t="s">
        <v>496</v>
      </c>
      <c r="O4052" s="190" t="s">
        <v>496</v>
      </c>
      <c r="P4052" s="223"/>
      <c r="Q4052" s="124"/>
      <c r="R4052" s="155"/>
      <c r="S4052" s="155"/>
      <c r="T4052" s="159"/>
      <c r="U4052" s="155"/>
      <c r="V4052" s="160"/>
    </row>
    <row r="4053" spans="1:22" s="175" customFormat="1" ht="66" hidden="1" customHeight="1" x14ac:dyDescent="0.25">
      <c r="A4053" s="89" t="s">
        <v>1361</v>
      </c>
      <c r="B4053" s="155" t="s">
        <v>681</v>
      </c>
      <c r="C4053" s="155" t="s">
        <v>8632</v>
      </c>
      <c r="D4053" s="155" t="s">
        <v>8706</v>
      </c>
      <c r="E4053" s="157" t="s">
        <v>605</v>
      </c>
      <c r="F4053" s="155" t="s">
        <v>1401</v>
      </c>
      <c r="G4053" s="158" t="s">
        <v>172</v>
      </c>
      <c r="H4053" s="155"/>
      <c r="I4053" s="158">
        <v>1</v>
      </c>
      <c r="J4053" s="155" t="s">
        <v>72</v>
      </c>
      <c r="K4053" s="158" t="s">
        <v>55</v>
      </c>
      <c r="L4053" s="190">
        <v>44896</v>
      </c>
      <c r="M4053" s="190">
        <f t="shared" si="63"/>
        <v>44926</v>
      </c>
      <c r="N4053" s="190">
        <v>44908</v>
      </c>
      <c r="O4053" s="127">
        <v>44909</v>
      </c>
      <c r="P4053" s="223" t="s">
        <v>8707</v>
      </c>
      <c r="Q4053" s="124"/>
      <c r="R4053" s="155" t="s">
        <v>853</v>
      </c>
      <c r="S4053" s="155"/>
      <c r="T4053" s="159" t="s">
        <v>75</v>
      </c>
      <c r="U4053" s="155"/>
      <c r="V4053" s="160"/>
    </row>
    <row r="4054" spans="1:22" s="175" customFormat="1" ht="66" hidden="1" customHeight="1" x14ac:dyDescent="0.25">
      <c r="A4054" s="89" t="s">
        <v>1361</v>
      </c>
      <c r="B4054" s="155" t="s">
        <v>681</v>
      </c>
      <c r="C4054" s="155" t="s">
        <v>8632</v>
      </c>
      <c r="D4054" s="155" t="s">
        <v>8708</v>
      </c>
      <c r="E4054" s="157" t="s">
        <v>605</v>
      </c>
      <c r="F4054" s="155" t="s">
        <v>1401</v>
      </c>
      <c r="G4054" s="158" t="s">
        <v>172</v>
      </c>
      <c r="H4054" s="155"/>
      <c r="I4054" s="158">
        <v>1</v>
      </c>
      <c r="J4054" s="155" t="s">
        <v>72</v>
      </c>
      <c r="K4054" s="158" t="s">
        <v>55</v>
      </c>
      <c r="L4054" s="190">
        <v>44986</v>
      </c>
      <c r="M4054" s="190">
        <f t="shared" si="63"/>
        <v>45016</v>
      </c>
      <c r="N4054" s="190"/>
      <c r="O4054" s="127"/>
      <c r="P4054" s="223"/>
      <c r="Q4054" s="124"/>
      <c r="R4054" s="155"/>
      <c r="S4054" s="155"/>
      <c r="T4054" s="159"/>
      <c r="U4054" s="155"/>
      <c r="V4054" s="160"/>
    </row>
    <row r="4055" spans="1:22" s="175" customFormat="1" ht="66" hidden="1" customHeight="1" x14ac:dyDescent="0.25">
      <c r="A4055" s="89" t="s">
        <v>1361</v>
      </c>
      <c r="B4055" s="155" t="s">
        <v>681</v>
      </c>
      <c r="C4055" s="155" t="s">
        <v>8632</v>
      </c>
      <c r="D4055" s="155" t="s">
        <v>8709</v>
      </c>
      <c r="E4055" s="157" t="s">
        <v>605</v>
      </c>
      <c r="F4055" s="155" t="s">
        <v>1401</v>
      </c>
      <c r="G4055" s="158" t="s">
        <v>172</v>
      </c>
      <c r="H4055" s="155"/>
      <c r="I4055" s="158">
        <v>1</v>
      </c>
      <c r="J4055" s="155" t="s">
        <v>72</v>
      </c>
      <c r="K4055" s="158" t="s">
        <v>55</v>
      </c>
      <c r="L4055" s="190">
        <v>45078</v>
      </c>
      <c r="M4055" s="190">
        <f t="shared" si="63"/>
        <v>45107</v>
      </c>
      <c r="N4055" s="190"/>
      <c r="O4055" s="127"/>
      <c r="P4055" s="223"/>
      <c r="Q4055" s="124"/>
      <c r="R4055" s="155"/>
      <c r="S4055" s="155"/>
      <c r="T4055" s="159"/>
      <c r="U4055" s="155"/>
      <c r="V4055" s="160"/>
    </row>
    <row r="4056" spans="1:22" s="175" customFormat="1" ht="66" hidden="1" customHeight="1" x14ac:dyDescent="0.25">
      <c r="A4056" s="113" t="s">
        <v>3491</v>
      </c>
      <c r="B4056" s="155" t="s">
        <v>3492</v>
      </c>
      <c r="C4056" s="155" t="s">
        <v>8710</v>
      </c>
      <c r="D4056" s="155" t="s">
        <v>8711</v>
      </c>
      <c r="E4056" s="157" t="s">
        <v>397</v>
      </c>
      <c r="F4056" s="155" t="s">
        <v>629</v>
      </c>
      <c r="G4056" s="158" t="s">
        <v>168</v>
      </c>
      <c r="H4056" s="155"/>
      <c r="I4056" s="158">
        <v>1</v>
      </c>
      <c r="J4056" s="155" t="s">
        <v>72</v>
      </c>
      <c r="K4056" s="158" t="s">
        <v>55</v>
      </c>
      <c r="L4056" s="190">
        <v>44774</v>
      </c>
      <c r="M4056" s="190">
        <f t="shared" si="63"/>
        <v>44804</v>
      </c>
      <c r="N4056" s="190">
        <v>44797</v>
      </c>
      <c r="O4056" s="127">
        <v>44831</v>
      </c>
      <c r="P4056" s="223" t="s">
        <v>8606</v>
      </c>
      <c r="Q4056" s="124"/>
      <c r="R4056" s="155" t="s">
        <v>8712</v>
      </c>
      <c r="S4056" s="155"/>
      <c r="T4056" s="159" t="s">
        <v>110</v>
      </c>
      <c r="U4056" s="155"/>
      <c r="V4056" s="160"/>
    </row>
    <row r="4057" spans="1:22" s="175" customFormat="1" ht="66" hidden="1" customHeight="1" x14ac:dyDescent="0.25">
      <c r="A4057" s="113" t="s">
        <v>3491</v>
      </c>
      <c r="B4057" s="155" t="s">
        <v>3492</v>
      </c>
      <c r="C4057" s="155" t="s">
        <v>8710</v>
      </c>
      <c r="D4057" s="155" t="s">
        <v>8713</v>
      </c>
      <c r="E4057" s="157" t="s">
        <v>397</v>
      </c>
      <c r="F4057" s="155" t="s">
        <v>629</v>
      </c>
      <c r="G4057" s="158" t="s">
        <v>172</v>
      </c>
      <c r="H4057" s="155"/>
      <c r="I4057" s="158">
        <v>1</v>
      </c>
      <c r="J4057" s="155" t="s">
        <v>72</v>
      </c>
      <c r="K4057" s="158" t="s">
        <v>55</v>
      </c>
      <c r="L4057" s="190">
        <v>44866</v>
      </c>
      <c r="M4057" s="190">
        <v>44926</v>
      </c>
      <c r="N4057" s="190">
        <v>44881</v>
      </c>
      <c r="O4057" s="127">
        <v>44917</v>
      </c>
      <c r="P4057" s="223" t="s">
        <v>8714</v>
      </c>
      <c r="Q4057" s="124" t="s">
        <v>8715</v>
      </c>
      <c r="R4057" s="155" t="s">
        <v>8716</v>
      </c>
      <c r="S4057" s="155"/>
      <c r="T4057" s="159" t="s">
        <v>110</v>
      </c>
      <c r="U4057" s="155"/>
      <c r="V4057" s="160"/>
    </row>
    <row r="4058" spans="1:22" s="175" customFormat="1" ht="66" hidden="1" customHeight="1" x14ac:dyDescent="0.25">
      <c r="A4058" s="113" t="s">
        <v>3491</v>
      </c>
      <c r="B4058" s="155" t="s">
        <v>3492</v>
      </c>
      <c r="C4058" s="155" t="s">
        <v>8710</v>
      </c>
      <c r="D4058" s="155" t="s">
        <v>8717</v>
      </c>
      <c r="E4058" s="157" t="s">
        <v>397</v>
      </c>
      <c r="F4058" s="155" t="s">
        <v>629</v>
      </c>
      <c r="G4058" s="158" t="s">
        <v>172</v>
      </c>
      <c r="H4058" s="155"/>
      <c r="I4058" s="158">
        <v>1</v>
      </c>
      <c r="J4058" s="155" t="s">
        <v>72</v>
      </c>
      <c r="K4058" s="158" t="s">
        <v>55</v>
      </c>
      <c r="L4058" s="190">
        <v>44958</v>
      </c>
      <c r="M4058" s="190">
        <f t="shared" ref="M4058:M4071" si="64">EOMONTH(L4058,0)</f>
        <v>44985</v>
      </c>
      <c r="N4058" s="190"/>
      <c r="O4058" s="127"/>
      <c r="P4058" s="223"/>
      <c r="Q4058" s="124"/>
      <c r="R4058" s="155"/>
      <c r="S4058" s="155"/>
      <c r="T4058" s="159"/>
      <c r="U4058" s="155"/>
      <c r="V4058" s="160"/>
    </row>
    <row r="4059" spans="1:22" s="175" customFormat="1" ht="66" hidden="1" customHeight="1" x14ac:dyDescent="0.25">
      <c r="A4059" s="113" t="s">
        <v>3491</v>
      </c>
      <c r="B4059" s="155" t="s">
        <v>3492</v>
      </c>
      <c r="C4059" s="155" t="s">
        <v>8710</v>
      </c>
      <c r="D4059" s="155" t="s">
        <v>8718</v>
      </c>
      <c r="E4059" s="157" t="s">
        <v>397</v>
      </c>
      <c r="F4059" s="155" t="s">
        <v>629</v>
      </c>
      <c r="G4059" s="158" t="s">
        <v>172</v>
      </c>
      <c r="H4059" s="155"/>
      <c r="I4059" s="158">
        <v>1</v>
      </c>
      <c r="J4059" s="155" t="s">
        <v>72</v>
      </c>
      <c r="K4059" s="158" t="s">
        <v>55</v>
      </c>
      <c r="L4059" s="190">
        <v>45047</v>
      </c>
      <c r="M4059" s="190">
        <f t="shared" si="64"/>
        <v>45077</v>
      </c>
      <c r="N4059" s="190"/>
      <c r="O4059" s="127"/>
      <c r="P4059" s="223"/>
      <c r="Q4059" s="124"/>
      <c r="R4059" s="155"/>
      <c r="S4059" s="155"/>
      <c r="T4059" s="159"/>
      <c r="U4059" s="155"/>
      <c r="V4059" s="160"/>
    </row>
    <row r="4060" spans="1:22" s="175" customFormat="1" ht="66" hidden="1" customHeight="1" x14ac:dyDescent="0.25">
      <c r="A4060" s="113" t="s">
        <v>3491</v>
      </c>
      <c r="B4060" s="155" t="s">
        <v>3492</v>
      </c>
      <c r="C4060" s="155" t="s">
        <v>8710</v>
      </c>
      <c r="D4060" s="155" t="s">
        <v>8719</v>
      </c>
      <c r="E4060" s="157" t="s">
        <v>397</v>
      </c>
      <c r="F4060" s="155" t="s">
        <v>8720</v>
      </c>
      <c r="G4060" s="158" t="s">
        <v>168</v>
      </c>
      <c r="H4060" s="155"/>
      <c r="I4060" s="158">
        <v>1</v>
      </c>
      <c r="J4060" s="155" t="s">
        <v>72</v>
      </c>
      <c r="K4060" s="158" t="s">
        <v>55</v>
      </c>
      <c r="L4060" s="190">
        <v>44774</v>
      </c>
      <c r="M4060" s="190">
        <f t="shared" si="64"/>
        <v>44804</v>
      </c>
      <c r="N4060" s="190">
        <v>44792</v>
      </c>
      <c r="O4060" s="127">
        <v>44831</v>
      </c>
      <c r="P4060" s="223" t="s">
        <v>8721</v>
      </c>
      <c r="Q4060" s="124"/>
      <c r="R4060" s="155" t="s">
        <v>8712</v>
      </c>
      <c r="S4060" s="155"/>
      <c r="T4060" s="159" t="s">
        <v>110</v>
      </c>
      <c r="U4060" s="155"/>
      <c r="V4060" s="160"/>
    </row>
    <row r="4061" spans="1:22" s="175" customFormat="1" ht="66" hidden="1" customHeight="1" x14ac:dyDescent="0.25">
      <c r="A4061" s="113" t="s">
        <v>3491</v>
      </c>
      <c r="B4061" s="155" t="s">
        <v>3492</v>
      </c>
      <c r="C4061" s="155" t="s">
        <v>8710</v>
      </c>
      <c r="D4061" s="155" t="s">
        <v>8722</v>
      </c>
      <c r="E4061" s="157" t="s">
        <v>397</v>
      </c>
      <c r="F4061" s="155" t="s">
        <v>8720</v>
      </c>
      <c r="G4061" s="158" t="s">
        <v>172</v>
      </c>
      <c r="H4061" s="155"/>
      <c r="I4061" s="158">
        <v>1</v>
      </c>
      <c r="J4061" s="155" t="s">
        <v>72</v>
      </c>
      <c r="K4061" s="158" t="s">
        <v>55</v>
      </c>
      <c r="L4061" s="190">
        <v>44866</v>
      </c>
      <c r="M4061" s="190">
        <v>44926</v>
      </c>
      <c r="N4061" s="190">
        <v>44881</v>
      </c>
      <c r="O4061" s="127">
        <v>44917</v>
      </c>
      <c r="P4061" s="223" t="s">
        <v>8721</v>
      </c>
      <c r="Q4061" s="124"/>
      <c r="R4061" s="155" t="s">
        <v>8716</v>
      </c>
      <c r="S4061" s="155"/>
      <c r="T4061" s="159" t="s">
        <v>110</v>
      </c>
      <c r="U4061" s="155"/>
      <c r="V4061" s="160"/>
    </row>
    <row r="4062" spans="1:22" s="175" customFormat="1" ht="66" hidden="1" customHeight="1" x14ac:dyDescent="0.25">
      <c r="A4062" s="113" t="s">
        <v>3491</v>
      </c>
      <c r="B4062" s="155" t="s">
        <v>3492</v>
      </c>
      <c r="C4062" s="155" t="s">
        <v>8710</v>
      </c>
      <c r="D4062" s="155" t="s">
        <v>8723</v>
      </c>
      <c r="E4062" s="157" t="s">
        <v>397</v>
      </c>
      <c r="F4062" s="155" t="s">
        <v>8720</v>
      </c>
      <c r="G4062" s="158" t="s">
        <v>172</v>
      </c>
      <c r="H4062" s="155"/>
      <c r="I4062" s="158">
        <v>1</v>
      </c>
      <c r="J4062" s="155" t="s">
        <v>72</v>
      </c>
      <c r="K4062" s="158" t="s">
        <v>55</v>
      </c>
      <c r="L4062" s="190">
        <v>44958</v>
      </c>
      <c r="M4062" s="190">
        <f t="shared" si="64"/>
        <v>44985</v>
      </c>
      <c r="N4062" s="190"/>
      <c r="O4062" s="127"/>
      <c r="P4062" s="223"/>
      <c r="Q4062" s="124"/>
      <c r="R4062" s="155"/>
      <c r="S4062" s="155"/>
      <c r="T4062" s="159"/>
      <c r="U4062" s="155"/>
      <c r="V4062" s="160"/>
    </row>
    <row r="4063" spans="1:22" s="175" customFormat="1" ht="66" hidden="1" customHeight="1" x14ac:dyDescent="0.25">
      <c r="A4063" s="113" t="s">
        <v>3491</v>
      </c>
      <c r="B4063" s="155" t="s">
        <v>3492</v>
      </c>
      <c r="C4063" s="155" t="s">
        <v>8710</v>
      </c>
      <c r="D4063" s="155" t="s">
        <v>8724</v>
      </c>
      <c r="E4063" s="157" t="s">
        <v>397</v>
      </c>
      <c r="F4063" s="155" t="s">
        <v>8720</v>
      </c>
      <c r="G4063" s="158" t="s">
        <v>172</v>
      </c>
      <c r="H4063" s="155"/>
      <c r="I4063" s="158">
        <v>1</v>
      </c>
      <c r="J4063" s="155" t="s">
        <v>72</v>
      </c>
      <c r="K4063" s="158" t="s">
        <v>55</v>
      </c>
      <c r="L4063" s="190">
        <v>45047</v>
      </c>
      <c r="M4063" s="190">
        <f t="shared" si="64"/>
        <v>45077</v>
      </c>
      <c r="N4063" s="190"/>
      <c r="O4063" s="127"/>
      <c r="P4063" s="223"/>
      <c r="Q4063" s="124"/>
      <c r="R4063" s="155"/>
      <c r="S4063" s="155"/>
      <c r="T4063" s="159"/>
      <c r="U4063" s="155"/>
      <c r="V4063" s="160"/>
    </row>
    <row r="4064" spans="1:22" s="175" customFormat="1" ht="66" hidden="1" customHeight="1" x14ac:dyDescent="0.25">
      <c r="A4064" s="113" t="s">
        <v>3491</v>
      </c>
      <c r="B4064" s="155" t="s">
        <v>3492</v>
      </c>
      <c r="C4064" s="155" t="s">
        <v>8710</v>
      </c>
      <c r="D4064" s="155" t="s">
        <v>8725</v>
      </c>
      <c r="E4064" s="157" t="s">
        <v>397</v>
      </c>
      <c r="F4064" s="155" t="s">
        <v>8726</v>
      </c>
      <c r="G4064" s="158" t="s">
        <v>172</v>
      </c>
      <c r="H4064" s="155"/>
      <c r="I4064" s="158">
        <v>1</v>
      </c>
      <c r="J4064" s="155" t="s">
        <v>72</v>
      </c>
      <c r="K4064" s="158" t="s">
        <v>55</v>
      </c>
      <c r="L4064" s="190">
        <v>44774</v>
      </c>
      <c r="M4064" s="190">
        <f t="shared" si="64"/>
        <v>44804</v>
      </c>
      <c r="N4064" s="190">
        <v>44792</v>
      </c>
      <c r="O4064" s="127">
        <v>44831</v>
      </c>
      <c r="P4064" s="223" t="s">
        <v>8727</v>
      </c>
      <c r="Q4064" s="124"/>
      <c r="R4064" s="155" t="s">
        <v>8712</v>
      </c>
      <c r="S4064" s="155"/>
      <c r="T4064" s="159" t="s">
        <v>110</v>
      </c>
      <c r="U4064" s="155"/>
      <c r="V4064" s="160"/>
    </row>
    <row r="4065" spans="1:22" s="175" customFormat="1" ht="66" hidden="1" customHeight="1" x14ac:dyDescent="0.25">
      <c r="A4065" s="113" t="s">
        <v>3491</v>
      </c>
      <c r="B4065" s="155" t="s">
        <v>3492</v>
      </c>
      <c r="C4065" s="155" t="s">
        <v>8710</v>
      </c>
      <c r="D4065" s="155" t="s">
        <v>8728</v>
      </c>
      <c r="E4065" s="157" t="s">
        <v>397</v>
      </c>
      <c r="F4065" s="155" t="s">
        <v>8726</v>
      </c>
      <c r="G4065" s="158" t="s">
        <v>172</v>
      </c>
      <c r="H4065" s="155"/>
      <c r="I4065" s="158">
        <v>1</v>
      </c>
      <c r="J4065" s="155" t="s">
        <v>72</v>
      </c>
      <c r="K4065" s="158" t="s">
        <v>55</v>
      </c>
      <c r="L4065" s="190">
        <v>44866</v>
      </c>
      <c r="M4065" s="190">
        <v>44926</v>
      </c>
      <c r="N4065" s="190">
        <v>44883</v>
      </c>
      <c r="O4065" s="127">
        <v>44917</v>
      </c>
      <c r="P4065" s="223" t="s">
        <v>8729</v>
      </c>
      <c r="Q4065" s="124" t="s">
        <v>8730</v>
      </c>
      <c r="R4065" s="155" t="s">
        <v>8716</v>
      </c>
      <c r="S4065" s="155"/>
      <c r="T4065" s="159" t="s">
        <v>110</v>
      </c>
      <c r="U4065" s="155"/>
      <c r="V4065" s="160"/>
    </row>
    <row r="4066" spans="1:22" s="175" customFormat="1" ht="66" hidden="1" customHeight="1" x14ac:dyDescent="0.25">
      <c r="A4066" s="113" t="s">
        <v>3491</v>
      </c>
      <c r="B4066" s="155" t="s">
        <v>3492</v>
      </c>
      <c r="C4066" s="155" t="s">
        <v>8710</v>
      </c>
      <c r="D4066" s="155" t="s">
        <v>8731</v>
      </c>
      <c r="E4066" s="157" t="s">
        <v>397</v>
      </c>
      <c r="F4066" s="155" t="s">
        <v>8726</v>
      </c>
      <c r="G4066" s="158" t="s">
        <v>172</v>
      </c>
      <c r="H4066" s="155"/>
      <c r="I4066" s="158">
        <v>1</v>
      </c>
      <c r="J4066" s="155" t="s">
        <v>72</v>
      </c>
      <c r="K4066" s="158" t="s">
        <v>55</v>
      </c>
      <c r="L4066" s="190">
        <v>44958</v>
      </c>
      <c r="M4066" s="190">
        <f t="shared" si="64"/>
        <v>44985</v>
      </c>
      <c r="N4066" s="190"/>
      <c r="O4066" s="127"/>
      <c r="P4066" s="223"/>
      <c r="Q4066" s="124"/>
      <c r="R4066" s="155"/>
      <c r="S4066" s="155"/>
      <c r="T4066" s="159"/>
      <c r="U4066" s="155"/>
      <c r="V4066" s="160"/>
    </row>
    <row r="4067" spans="1:22" s="175" customFormat="1" ht="66" hidden="1" customHeight="1" x14ac:dyDescent="0.25">
      <c r="A4067" s="113" t="s">
        <v>3491</v>
      </c>
      <c r="B4067" s="155" t="s">
        <v>3492</v>
      </c>
      <c r="C4067" s="155" t="s">
        <v>8710</v>
      </c>
      <c r="D4067" s="155" t="s">
        <v>8732</v>
      </c>
      <c r="E4067" s="157" t="s">
        <v>397</v>
      </c>
      <c r="F4067" s="155" t="s">
        <v>8726</v>
      </c>
      <c r="G4067" s="158" t="s">
        <v>172</v>
      </c>
      <c r="H4067" s="155"/>
      <c r="I4067" s="158">
        <v>1</v>
      </c>
      <c r="J4067" s="155" t="s">
        <v>72</v>
      </c>
      <c r="K4067" s="158" t="s">
        <v>55</v>
      </c>
      <c r="L4067" s="190">
        <v>45047</v>
      </c>
      <c r="M4067" s="190">
        <f t="shared" si="64"/>
        <v>45077</v>
      </c>
      <c r="N4067" s="190"/>
      <c r="O4067" s="127"/>
      <c r="P4067" s="223"/>
      <c r="Q4067" s="124"/>
      <c r="R4067" s="155"/>
      <c r="S4067" s="155"/>
      <c r="T4067" s="159"/>
      <c r="U4067" s="155"/>
      <c r="V4067" s="160"/>
    </row>
    <row r="4068" spans="1:22" s="175" customFormat="1" ht="66" hidden="1" customHeight="1" x14ac:dyDescent="0.25">
      <c r="A4068" s="113" t="s">
        <v>3491</v>
      </c>
      <c r="B4068" s="155" t="s">
        <v>3492</v>
      </c>
      <c r="C4068" s="155" t="s">
        <v>8710</v>
      </c>
      <c r="D4068" s="155" t="s">
        <v>8733</v>
      </c>
      <c r="E4068" s="157" t="s">
        <v>397</v>
      </c>
      <c r="F4068" s="155" t="s">
        <v>1290</v>
      </c>
      <c r="G4068" s="158" t="s">
        <v>172</v>
      </c>
      <c r="H4068" s="155"/>
      <c r="I4068" s="158">
        <v>1</v>
      </c>
      <c r="J4068" s="155" t="s">
        <v>72</v>
      </c>
      <c r="K4068" s="158" t="s">
        <v>55</v>
      </c>
      <c r="L4068" s="190">
        <v>44774</v>
      </c>
      <c r="M4068" s="190">
        <f t="shared" si="64"/>
        <v>44804</v>
      </c>
      <c r="N4068" s="190">
        <v>44792</v>
      </c>
      <c r="O4068" s="127">
        <v>44831</v>
      </c>
      <c r="P4068" s="223" t="s">
        <v>8734</v>
      </c>
      <c r="Q4068" s="124"/>
      <c r="R4068" s="155" t="s">
        <v>8712</v>
      </c>
      <c r="S4068" s="155"/>
      <c r="T4068" s="159" t="s">
        <v>110</v>
      </c>
      <c r="U4068" s="155"/>
      <c r="V4068" s="160"/>
    </row>
    <row r="4069" spans="1:22" s="175" customFormat="1" ht="66" hidden="1" customHeight="1" x14ac:dyDescent="0.25">
      <c r="A4069" s="113" t="s">
        <v>3491</v>
      </c>
      <c r="B4069" s="155" t="s">
        <v>3492</v>
      </c>
      <c r="C4069" s="155" t="s">
        <v>8710</v>
      </c>
      <c r="D4069" s="155" t="s">
        <v>8735</v>
      </c>
      <c r="E4069" s="157" t="s">
        <v>397</v>
      </c>
      <c r="F4069" s="155" t="s">
        <v>1290</v>
      </c>
      <c r="G4069" s="158" t="s">
        <v>172</v>
      </c>
      <c r="H4069" s="155"/>
      <c r="I4069" s="158">
        <v>1</v>
      </c>
      <c r="J4069" s="155" t="s">
        <v>72</v>
      </c>
      <c r="K4069" s="158" t="s">
        <v>55</v>
      </c>
      <c r="L4069" s="190">
        <v>44866</v>
      </c>
      <c r="M4069" s="190">
        <v>44926</v>
      </c>
      <c r="N4069" s="190">
        <v>44914</v>
      </c>
      <c r="O4069" s="127">
        <v>44917</v>
      </c>
      <c r="P4069" s="223" t="s">
        <v>8734</v>
      </c>
      <c r="Q4069" s="124"/>
      <c r="R4069" s="155" t="s">
        <v>8736</v>
      </c>
      <c r="S4069" s="155"/>
      <c r="T4069" s="159" t="s">
        <v>110</v>
      </c>
      <c r="U4069" s="155"/>
      <c r="V4069" s="160"/>
    </row>
    <row r="4070" spans="1:22" s="175" customFormat="1" ht="66" hidden="1" customHeight="1" x14ac:dyDescent="0.25">
      <c r="A4070" s="113" t="s">
        <v>3491</v>
      </c>
      <c r="B4070" s="155" t="s">
        <v>3492</v>
      </c>
      <c r="C4070" s="155" t="s">
        <v>8710</v>
      </c>
      <c r="D4070" s="155" t="s">
        <v>8737</v>
      </c>
      <c r="E4070" s="157" t="s">
        <v>397</v>
      </c>
      <c r="F4070" s="155" t="s">
        <v>1290</v>
      </c>
      <c r="G4070" s="158" t="s">
        <v>172</v>
      </c>
      <c r="H4070" s="155"/>
      <c r="I4070" s="158">
        <v>1</v>
      </c>
      <c r="J4070" s="155" t="s">
        <v>72</v>
      </c>
      <c r="K4070" s="158" t="s">
        <v>55</v>
      </c>
      <c r="L4070" s="190">
        <v>44958</v>
      </c>
      <c r="M4070" s="190">
        <f t="shared" si="64"/>
        <v>44985</v>
      </c>
      <c r="N4070" s="190"/>
      <c r="O4070" s="127"/>
      <c r="P4070" s="223"/>
      <c r="Q4070" s="124"/>
      <c r="R4070" s="155"/>
      <c r="S4070" s="155"/>
      <c r="T4070" s="159"/>
      <c r="U4070" s="155"/>
      <c r="V4070" s="160"/>
    </row>
    <row r="4071" spans="1:22" s="175" customFormat="1" ht="66" hidden="1" customHeight="1" x14ac:dyDescent="0.25">
      <c r="A4071" s="113" t="s">
        <v>3491</v>
      </c>
      <c r="B4071" s="155" t="s">
        <v>3492</v>
      </c>
      <c r="C4071" s="155" t="s">
        <v>8710</v>
      </c>
      <c r="D4071" s="155" t="s">
        <v>8738</v>
      </c>
      <c r="E4071" s="157" t="s">
        <v>397</v>
      </c>
      <c r="F4071" s="155" t="s">
        <v>1290</v>
      </c>
      <c r="G4071" s="158" t="s">
        <v>172</v>
      </c>
      <c r="H4071" s="155"/>
      <c r="I4071" s="158">
        <v>1</v>
      </c>
      <c r="J4071" s="155" t="s">
        <v>72</v>
      </c>
      <c r="K4071" s="158" t="s">
        <v>55</v>
      </c>
      <c r="L4071" s="190">
        <v>45047</v>
      </c>
      <c r="M4071" s="190">
        <f t="shared" si="64"/>
        <v>45077</v>
      </c>
      <c r="N4071" s="190"/>
      <c r="O4071" s="127"/>
      <c r="P4071" s="223"/>
      <c r="Q4071" s="124"/>
      <c r="R4071" s="155"/>
      <c r="S4071" s="155"/>
      <c r="T4071" s="159"/>
      <c r="U4071" s="155"/>
      <c r="V4071" s="160"/>
    </row>
    <row r="4072" spans="1:22" s="175" customFormat="1" ht="66" hidden="1" customHeight="1" x14ac:dyDescent="0.25">
      <c r="A4072" s="113" t="s">
        <v>524</v>
      </c>
      <c r="B4072" s="155" t="s">
        <v>8739</v>
      </c>
      <c r="C4072" s="155" t="s">
        <v>8740</v>
      </c>
      <c r="D4072" s="155" t="s">
        <v>8740</v>
      </c>
      <c r="E4072" s="157" t="s">
        <v>8741</v>
      </c>
      <c r="F4072" s="155" t="s">
        <v>6797</v>
      </c>
      <c r="G4072" s="158" t="s">
        <v>52</v>
      </c>
      <c r="H4072" s="155"/>
      <c r="I4072" s="158">
        <v>1</v>
      </c>
      <c r="J4072" s="155" t="s">
        <v>72</v>
      </c>
      <c r="K4072" s="158" t="s">
        <v>55</v>
      </c>
      <c r="L4072" s="190">
        <v>44792</v>
      </c>
      <c r="M4072" s="190">
        <v>44895</v>
      </c>
      <c r="N4072" s="190">
        <v>44792</v>
      </c>
      <c r="O4072" s="127">
        <v>44890</v>
      </c>
      <c r="P4072" s="223" t="s">
        <v>8742</v>
      </c>
      <c r="Q4072" s="124"/>
      <c r="R4072" s="155" t="s">
        <v>8743</v>
      </c>
      <c r="S4072" s="155"/>
      <c r="T4072" s="159" t="s">
        <v>66</v>
      </c>
      <c r="U4072" s="155"/>
      <c r="V4072" s="160"/>
    </row>
    <row r="4073" spans="1:22" s="175" customFormat="1" ht="66" hidden="1" customHeight="1" x14ac:dyDescent="0.25">
      <c r="A4073" s="113" t="s">
        <v>524</v>
      </c>
      <c r="B4073" s="155" t="s">
        <v>8739</v>
      </c>
      <c r="C4073" s="155" t="s">
        <v>8740</v>
      </c>
      <c r="D4073" s="155" t="s">
        <v>8740</v>
      </c>
      <c r="E4073" s="157" t="s">
        <v>8741</v>
      </c>
      <c r="F4073" s="155" t="s">
        <v>8744</v>
      </c>
      <c r="G4073" s="158" t="s">
        <v>52</v>
      </c>
      <c r="H4073" s="155"/>
      <c r="I4073" s="158">
        <v>1</v>
      </c>
      <c r="J4073" s="155" t="s">
        <v>72</v>
      </c>
      <c r="K4073" s="158" t="s">
        <v>55</v>
      </c>
      <c r="L4073" s="190">
        <v>44792</v>
      </c>
      <c r="M4073" s="190">
        <v>44895</v>
      </c>
      <c r="N4073" s="190">
        <v>44792</v>
      </c>
      <c r="O4073" s="127">
        <v>44890</v>
      </c>
      <c r="P4073" s="223" t="s">
        <v>8745</v>
      </c>
      <c r="Q4073" s="124"/>
      <c r="R4073" s="155" t="s">
        <v>8743</v>
      </c>
      <c r="S4073" s="155"/>
      <c r="T4073" s="159" t="s">
        <v>66</v>
      </c>
      <c r="U4073" s="155"/>
      <c r="V4073" s="160"/>
    </row>
    <row r="4074" spans="1:22" s="175" customFormat="1" ht="66" hidden="1" customHeight="1" x14ac:dyDescent="0.25">
      <c r="A4074" s="113" t="s">
        <v>524</v>
      </c>
      <c r="B4074" s="155" t="s">
        <v>8739</v>
      </c>
      <c r="C4074" s="155" t="s">
        <v>8740</v>
      </c>
      <c r="D4074" s="155" t="s">
        <v>8740</v>
      </c>
      <c r="E4074" s="157" t="s">
        <v>8741</v>
      </c>
      <c r="F4074" s="155" t="s">
        <v>8746</v>
      </c>
      <c r="G4074" s="158" t="s">
        <v>52</v>
      </c>
      <c r="H4074" s="155"/>
      <c r="I4074" s="158">
        <v>1</v>
      </c>
      <c r="J4074" s="155" t="s">
        <v>72</v>
      </c>
      <c r="K4074" s="158" t="s">
        <v>55</v>
      </c>
      <c r="L4074" s="190">
        <v>44792</v>
      </c>
      <c r="M4074" s="190">
        <v>44895</v>
      </c>
      <c r="N4074" s="190">
        <v>44792</v>
      </c>
      <c r="O4074" s="127">
        <v>44890</v>
      </c>
      <c r="P4074" s="223" t="s">
        <v>8747</v>
      </c>
      <c r="Q4074" s="124"/>
      <c r="R4074" s="155" t="s">
        <v>8743</v>
      </c>
      <c r="S4074" s="155"/>
      <c r="T4074" s="159" t="s">
        <v>66</v>
      </c>
      <c r="U4074" s="155"/>
      <c r="V4074" s="160"/>
    </row>
    <row r="4075" spans="1:22" s="175" customFormat="1" ht="66" hidden="1" customHeight="1" x14ac:dyDescent="0.25">
      <c r="A4075" s="113" t="s">
        <v>524</v>
      </c>
      <c r="B4075" s="155" t="s">
        <v>8748</v>
      </c>
      <c r="C4075" s="155" t="s">
        <v>8740</v>
      </c>
      <c r="D4075" s="155" t="s">
        <v>8740</v>
      </c>
      <c r="E4075" s="157" t="s">
        <v>8741</v>
      </c>
      <c r="F4075" s="155" t="s">
        <v>8744</v>
      </c>
      <c r="G4075" s="158" t="s">
        <v>52</v>
      </c>
      <c r="H4075" s="155"/>
      <c r="I4075" s="158">
        <v>1</v>
      </c>
      <c r="J4075" s="155" t="s">
        <v>72</v>
      </c>
      <c r="K4075" s="158" t="s">
        <v>55</v>
      </c>
      <c r="L4075" s="190">
        <v>44792</v>
      </c>
      <c r="M4075" s="190">
        <v>44895</v>
      </c>
      <c r="N4075" s="190">
        <v>44877</v>
      </c>
      <c r="O4075" s="127">
        <v>44890</v>
      </c>
      <c r="P4075" s="223" t="s">
        <v>8749</v>
      </c>
      <c r="Q4075" s="124"/>
      <c r="R4075" s="155" t="s">
        <v>8750</v>
      </c>
      <c r="S4075" s="155"/>
      <c r="T4075" s="159" t="s">
        <v>66</v>
      </c>
      <c r="U4075" s="155"/>
      <c r="V4075" s="160"/>
    </row>
    <row r="4076" spans="1:22" s="175" customFormat="1" ht="66" hidden="1" customHeight="1" x14ac:dyDescent="0.25">
      <c r="A4076" s="113" t="s">
        <v>524</v>
      </c>
      <c r="B4076" s="155" t="s">
        <v>8748</v>
      </c>
      <c r="C4076" s="155" t="s">
        <v>8740</v>
      </c>
      <c r="D4076" s="155" t="s">
        <v>8740</v>
      </c>
      <c r="E4076" s="157" t="s">
        <v>8741</v>
      </c>
      <c r="F4076" s="155" t="s">
        <v>8751</v>
      </c>
      <c r="G4076" s="158" t="s">
        <v>52</v>
      </c>
      <c r="H4076" s="155"/>
      <c r="I4076" s="158">
        <v>1</v>
      </c>
      <c r="J4076" s="155" t="s">
        <v>72</v>
      </c>
      <c r="K4076" s="158" t="s">
        <v>55</v>
      </c>
      <c r="L4076" s="190">
        <v>44792</v>
      </c>
      <c r="M4076" s="190">
        <v>44895</v>
      </c>
      <c r="N4076" s="190">
        <v>44877</v>
      </c>
      <c r="O4076" s="127">
        <v>44890</v>
      </c>
      <c r="P4076" s="223" t="s">
        <v>8752</v>
      </c>
      <c r="Q4076" s="124"/>
      <c r="R4076" s="155" t="s">
        <v>8750</v>
      </c>
      <c r="S4076" s="155"/>
      <c r="T4076" s="159" t="s">
        <v>66</v>
      </c>
      <c r="U4076" s="155"/>
      <c r="V4076" s="160"/>
    </row>
    <row r="4077" spans="1:22" s="175" customFormat="1" ht="66" hidden="1" customHeight="1" x14ac:dyDescent="0.25">
      <c r="A4077" s="113" t="s">
        <v>524</v>
      </c>
      <c r="B4077" s="155" t="s">
        <v>8748</v>
      </c>
      <c r="C4077" s="155" t="s">
        <v>8740</v>
      </c>
      <c r="D4077" s="155" t="s">
        <v>8740</v>
      </c>
      <c r="E4077" s="157" t="s">
        <v>8741</v>
      </c>
      <c r="F4077" s="155" t="s">
        <v>8753</v>
      </c>
      <c r="G4077" s="158" t="s">
        <v>52</v>
      </c>
      <c r="H4077" s="155"/>
      <c r="I4077" s="158">
        <v>1</v>
      </c>
      <c r="J4077" s="155" t="s">
        <v>72</v>
      </c>
      <c r="K4077" s="158" t="s">
        <v>55</v>
      </c>
      <c r="L4077" s="190">
        <v>44792</v>
      </c>
      <c r="M4077" s="190">
        <v>44895</v>
      </c>
      <c r="N4077" s="190">
        <v>44876</v>
      </c>
      <c r="O4077" s="127">
        <v>44890</v>
      </c>
      <c r="P4077" s="223" t="s">
        <v>8754</v>
      </c>
      <c r="Q4077" s="124"/>
      <c r="R4077" s="155" t="s">
        <v>8743</v>
      </c>
      <c r="S4077" s="155"/>
      <c r="T4077" s="159" t="s">
        <v>66</v>
      </c>
      <c r="U4077" s="155"/>
      <c r="V4077" s="160"/>
    </row>
    <row r="4078" spans="1:22" s="175" customFormat="1" ht="66" hidden="1" customHeight="1" x14ac:dyDescent="0.25">
      <c r="A4078" s="113" t="s">
        <v>524</v>
      </c>
      <c r="B4078" s="155" t="s">
        <v>8748</v>
      </c>
      <c r="C4078" s="155" t="s">
        <v>8740</v>
      </c>
      <c r="D4078" s="155" t="s">
        <v>8740</v>
      </c>
      <c r="E4078" s="157" t="s">
        <v>8741</v>
      </c>
      <c r="F4078" s="155" t="s">
        <v>8746</v>
      </c>
      <c r="G4078" s="158" t="s">
        <v>52</v>
      </c>
      <c r="H4078" s="155"/>
      <c r="I4078" s="158">
        <v>1</v>
      </c>
      <c r="J4078" s="155" t="s">
        <v>72</v>
      </c>
      <c r="K4078" s="158" t="s">
        <v>55</v>
      </c>
      <c r="L4078" s="190">
        <v>44792</v>
      </c>
      <c r="M4078" s="190">
        <v>44895</v>
      </c>
      <c r="N4078" s="190">
        <v>44877</v>
      </c>
      <c r="O4078" s="127">
        <v>44890</v>
      </c>
      <c r="P4078" s="223" t="s">
        <v>8755</v>
      </c>
      <c r="Q4078" s="124"/>
      <c r="R4078" s="155" t="s">
        <v>8750</v>
      </c>
      <c r="S4078" s="155"/>
      <c r="T4078" s="159" t="s">
        <v>66</v>
      </c>
      <c r="U4078" s="155"/>
      <c r="V4078" s="160"/>
    </row>
    <row r="4079" spans="1:22" s="175" customFormat="1" ht="66" hidden="1" customHeight="1" x14ac:dyDescent="0.25">
      <c r="A4079" s="113" t="s">
        <v>524</v>
      </c>
      <c r="B4079" s="155" t="s">
        <v>8748</v>
      </c>
      <c r="C4079" s="155" t="s">
        <v>8740</v>
      </c>
      <c r="D4079" s="155" t="s">
        <v>8740</v>
      </c>
      <c r="E4079" s="157" t="s">
        <v>8741</v>
      </c>
      <c r="F4079" s="155" t="s">
        <v>6797</v>
      </c>
      <c r="G4079" s="158" t="s">
        <v>52</v>
      </c>
      <c r="H4079" s="155"/>
      <c r="I4079" s="158">
        <v>1</v>
      </c>
      <c r="J4079" s="155" t="s">
        <v>72</v>
      </c>
      <c r="K4079" s="158" t="s">
        <v>55</v>
      </c>
      <c r="L4079" s="190">
        <v>44792</v>
      </c>
      <c r="M4079" s="190">
        <v>44895</v>
      </c>
      <c r="N4079" s="190">
        <v>44877</v>
      </c>
      <c r="O4079" s="127">
        <v>44890</v>
      </c>
      <c r="P4079" s="223" t="s">
        <v>8756</v>
      </c>
      <c r="Q4079" s="124"/>
      <c r="R4079" s="155" t="s">
        <v>8757</v>
      </c>
      <c r="S4079" s="155"/>
      <c r="T4079" s="159" t="s">
        <v>66</v>
      </c>
      <c r="U4079" s="155"/>
      <c r="V4079" s="160"/>
    </row>
    <row r="4080" spans="1:22" s="175" customFormat="1" ht="66" hidden="1" customHeight="1" x14ac:dyDescent="0.25">
      <c r="A4080" s="113" t="s">
        <v>524</v>
      </c>
      <c r="B4080" s="155" t="s">
        <v>8758</v>
      </c>
      <c r="C4080" s="155" t="s">
        <v>8740</v>
      </c>
      <c r="D4080" s="155" t="s">
        <v>8740</v>
      </c>
      <c r="E4080" s="157" t="s">
        <v>8741</v>
      </c>
      <c r="F4080" s="155" t="s">
        <v>6797</v>
      </c>
      <c r="G4080" s="158" t="s">
        <v>52</v>
      </c>
      <c r="H4080" s="155"/>
      <c r="I4080" s="158">
        <v>1</v>
      </c>
      <c r="J4080" s="155" t="s">
        <v>72</v>
      </c>
      <c r="K4080" s="158" t="s">
        <v>55</v>
      </c>
      <c r="L4080" s="190">
        <v>44792</v>
      </c>
      <c r="M4080" s="190">
        <v>44895</v>
      </c>
      <c r="N4080" s="190">
        <v>44835</v>
      </c>
      <c r="O4080" s="127">
        <v>44890</v>
      </c>
      <c r="P4080" s="223" t="s">
        <v>8759</v>
      </c>
      <c r="Q4080" s="124"/>
      <c r="R4080" s="155" t="s">
        <v>8750</v>
      </c>
      <c r="S4080" s="155"/>
      <c r="T4080" s="159" t="s">
        <v>66</v>
      </c>
      <c r="U4080" s="155"/>
      <c r="V4080" s="160"/>
    </row>
    <row r="4081" spans="1:22" s="175" customFormat="1" ht="66" hidden="1" customHeight="1" x14ac:dyDescent="0.25">
      <c r="A4081" s="113" t="s">
        <v>524</v>
      </c>
      <c r="B4081" s="155" t="s">
        <v>8758</v>
      </c>
      <c r="C4081" s="155" t="s">
        <v>8740</v>
      </c>
      <c r="D4081" s="155" t="s">
        <v>8740</v>
      </c>
      <c r="E4081" s="157" t="s">
        <v>8741</v>
      </c>
      <c r="F4081" s="155" t="s">
        <v>8753</v>
      </c>
      <c r="G4081" s="158" t="s">
        <v>52</v>
      </c>
      <c r="H4081" s="155"/>
      <c r="I4081" s="158">
        <v>1</v>
      </c>
      <c r="J4081" s="155" t="s">
        <v>72</v>
      </c>
      <c r="K4081" s="158" t="s">
        <v>55</v>
      </c>
      <c r="L4081" s="190">
        <v>44792</v>
      </c>
      <c r="M4081" s="190">
        <v>44895</v>
      </c>
      <c r="N4081" s="190">
        <v>44835</v>
      </c>
      <c r="O4081" s="127">
        <v>44890</v>
      </c>
      <c r="P4081" s="223" t="s">
        <v>8754</v>
      </c>
      <c r="Q4081" s="124"/>
      <c r="R4081" s="155" t="s">
        <v>8743</v>
      </c>
      <c r="S4081" s="155"/>
      <c r="T4081" s="159" t="s">
        <v>66</v>
      </c>
      <c r="U4081" s="155"/>
      <c r="V4081" s="160"/>
    </row>
    <row r="4082" spans="1:22" s="175" customFormat="1" ht="66" hidden="1" customHeight="1" x14ac:dyDescent="0.25">
      <c r="A4082" s="113" t="s">
        <v>524</v>
      </c>
      <c r="B4082" s="155" t="s">
        <v>8758</v>
      </c>
      <c r="C4082" s="155" t="s">
        <v>8740</v>
      </c>
      <c r="D4082" s="155" t="s">
        <v>8740</v>
      </c>
      <c r="E4082" s="157" t="s">
        <v>8741</v>
      </c>
      <c r="F4082" s="155" t="s">
        <v>8746</v>
      </c>
      <c r="G4082" s="158" t="s">
        <v>52</v>
      </c>
      <c r="H4082" s="155"/>
      <c r="I4082" s="158">
        <v>1</v>
      </c>
      <c r="J4082" s="155" t="s">
        <v>72</v>
      </c>
      <c r="K4082" s="158" t="s">
        <v>55</v>
      </c>
      <c r="L4082" s="190">
        <v>44792</v>
      </c>
      <c r="M4082" s="190">
        <v>44895</v>
      </c>
      <c r="N4082" s="190">
        <v>44835</v>
      </c>
      <c r="O4082" s="127">
        <v>44890</v>
      </c>
      <c r="P4082" s="223" t="s">
        <v>8760</v>
      </c>
      <c r="Q4082" s="124"/>
      <c r="R4082" s="155" t="s">
        <v>8750</v>
      </c>
      <c r="S4082" s="155"/>
      <c r="T4082" s="159" t="s">
        <v>66</v>
      </c>
      <c r="U4082" s="155"/>
      <c r="V4082" s="160"/>
    </row>
    <row r="4083" spans="1:22" s="175" customFormat="1" ht="66" hidden="1" customHeight="1" x14ac:dyDescent="0.25">
      <c r="A4083" s="113" t="s">
        <v>524</v>
      </c>
      <c r="B4083" s="155" t="s">
        <v>8758</v>
      </c>
      <c r="C4083" s="155" t="s">
        <v>8740</v>
      </c>
      <c r="D4083" s="155" t="s">
        <v>8740</v>
      </c>
      <c r="E4083" s="157" t="s">
        <v>8741</v>
      </c>
      <c r="F4083" s="155" t="s">
        <v>8744</v>
      </c>
      <c r="G4083" s="158" t="s">
        <v>52</v>
      </c>
      <c r="H4083" s="155"/>
      <c r="I4083" s="158">
        <v>1</v>
      </c>
      <c r="J4083" s="155" t="s">
        <v>72</v>
      </c>
      <c r="K4083" s="158" t="s">
        <v>55</v>
      </c>
      <c r="L4083" s="190">
        <v>44792</v>
      </c>
      <c r="M4083" s="190">
        <v>44895</v>
      </c>
      <c r="N4083" s="190">
        <v>44835</v>
      </c>
      <c r="O4083" s="127">
        <v>44890</v>
      </c>
      <c r="P4083" s="223" t="s">
        <v>8761</v>
      </c>
      <c r="Q4083" s="124"/>
      <c r="R4083" s="155" t="s">
        <v>8750</v>
      </c>
      <c r="S4083" s="155"/>
      <c r="T4083" s="159" t="s">
        <v>66</v>
      </c>
      <c r="U4083" s="155"/>
      <c r="V4083" s="160"/>
    </row>
    <row r="4084" spans="1:22" s="175" customFormat="1" ht="66" hidden="1" customHeight="1" x14ac:dyDescent="0.25">
      <c r="A4084" s="113" t="s">
        <v>524</v>
      </c>
      <c r="B4084" s="155" t="s">
        <v>8762</v>
      </c>
      <c r="C4084" s="155" t="s">
        <v>8740</v>
      </c>
      <c r="D4084" s="155" t="s">
        <v>8740</v>
      </c>
      <c r="E4084" s="157" t="s">
        <v>8741</v>
      </c>
      <c r="F4084" s="155" t="s">
        <v>8746</v>
      </c>
      <c r="G4084" s="158" t="s">
        <v>52</v>
      </c>
      <c r="H4084" s="155"/>
      <c r="I4084" s="158">
        <v>1</v>
      </c>
      <c r="J4084" s="155" t="s">
        <v>72</v>
      </c>
      <c r="K4084" s="158" t="s">
        <v>55</v>
      </c>
      <c r="L4084" s="190">
        <v>44792</v>
      </c>
      <c r="M4084" s="190">
        <v>44895</v>
      </c>
      <c r="N4084" s="190">
        <v>44850</v>
      </c>
      <c r="O4084" s="127">
        <v>44890</v>
      </c>
      <c r="P4084" s="223" t="s">
        <v>8763</v>
      </c>
      <c r="Q4084" s="124"/>
      <c r="R4084" s="155" t="s">
        <v>8764</v>
      </c>
      <c r="S4084" s="155"/>
      <c r="T4084" s="159" t="s">
        <v>66</v>
      </c>
      <c r="U4084" s="155"/>
      <c r="V4084" s="160"/>
    </row>
    <row r="4085" spans="1:22" s="175" customFormat="1" ht="66" hidden="1" customHeight="1" x14ac:dyDescent="0.25">
      <c r="A4085" s="113" t="s">
        <v>524</v>
      </c>
      <c r="B4085" s="155" t="s">
        <v>8762</v>
      </c>
      <c r="C4085" s="155" t="s">
        <v>8740</v>
      </c>
      <c r="D4085" s="155" t="s">
        <v>8740</v>
      </c>
      <c r="E4085" s="157" t="s">
        <v>8741</v>
      </c>
      <c r="F4085" s="155" t="s">
        <v>6797</v>
      </c>
      <c r="G4085" s="158" t="s">
        <v>52</v>
      </c>
      <c r="H4085" s="155"/>
      <c r="I4085" s="158">
        <v>1</v>
      </c>
      <c r="J4085" s="155" t="s">
        <v>72</v>
      </c>
      <c r="K4085" s="158" t="s">
        <v>55</v>
      </c>
      <c r="L4085" s="190">
        <v>44792</v>
      </c>
      <c r="M4085" s="190">
        <v>44895</v>
      </c>
      <c r="N4085" s="190">
        <v>44877</v>
      </c>
      <c r="O4085" s="127">
        <v>44890</v>
      </c>
      <c r="P4085" s="223" t="s">
        <v>8765</v>
      </c>
      <c r="Q4085" s="124"/>
      <c r="R4085" s="155" t="s">
        <v>8766</v>
      </c>
      <c r="S4085" s="155"/>
      <c r="T4085" s="159" t="s">
        <v>66</v>
      </c>
      <c r="U4085" s="155"/>
      <c r="V4085" s="160"/>
    </row>
    <row r="4086" spans="1:22" s="175" customFormat="1" ht="66" hidden="1" customHeight="1" x14ac:dyDescent="0.25">
      <c r="A4086" s="113" t="s">
        <v>524</v>
      </c>
      <c r="B4086" s="155" t="s">
        <v>8762</v>
      </c>
      <c r="C4086" s="155" t="s">
        <v>8740</v>
      </c>
      <c r="D4086" s="155" t="s">
        <v>8740</v>
      </c>
      <c r="E4086" s="157" t="s">
        <v>8741</v>
      </c>
      <c r="F4086" s="155" t="s">
        <v>8753</v>
      </c>
      <c r="G4086" s="158" t="s">
        <v>52</v>
      </c>
      <c r="H4086" s="155"/>
      <c r="I4086" s="158">
        <v>1</v>
      </c>
      <c r="J4086" s="155" t="s">
        <v>72</v>
      </c>
      <c r="K4086" s="158" t="s">
        <v>55</v>
      </c>
      <c r="L4086" s="190">
        <v>44792</v>
      </c>
      <c r="M4086" s="190">
        <v>44895</v>
      </c>
      <c r="N4086" s="190">
        <v>44876</v>
      </c>
      <c r="O4086" s="127">
        <v>44890</v>
      </c>
      <c r="P4086" s="223" t="s">
        <v>8754</v>
      </c>
      <c r="Q4086" s="124"/>
      <c r="R4086" s="155" t="s">
        <v>8743</v>
      </c>
      <c r="S4086" s="155"/>
      <c r="T4086" s="159" t="s">
        <v>66</v>
      </c>
      <c r="U4086" s="155"/>
      <c r="V4086" s="160"/>
    </row>
    <row r="4087" spans="1:22" s="175" customFormat="1" ht="66" hidden="1" customHeight="1" x14ac:dyDescent="0.25">
      <c r="A4087" s="113" t="s">
        <v>524</v>
      </c>
      <c r="B4087" s="155" t="s">
        <v>8762</v>
      </c>
      <c r="C4087" s="155" t="s">
        <v>8740</v>
      </c>
      <c r="D4087" s="155" t="s">
        <v>8740</v>
      </c>
      <c r="E4087" s="157" t="s">
        <v>8741</v>
      </c>
      <c r="F4087" s="155" t="s">
        <v>8744</v>
      </c>
      <c r="G4087" s="158" t="s">
        <v>52</v>
      </c>
      <c r="H4087" s="155"/>
      <c r="I4087" s="158">
        <v>1</v>
      </c>
      <c r="J4087" s="155" t="s">
        <v>72</v>
      </c>
      <c r="K4087" s="158" t="s">
        <v>55</v>
      </c>
      <c r="L4087" s="190">
        <v>44792</v>
      </c>
      <c r="M4087" s="190">
        <v>44895</v>
      </c>
      <c r="N4087" s="190">
        <v>44829</v>
      </c>
      <c r="O4087" s="127">
        <v>44890</v>
      </c>
      <c r="P4087" s="223" t="s">
        <v>8767</v>
      </c>
      <c r="Q4087" s="124"/>
      <c r="R4087" s="155" t="s">
        <v>8768</v>
      </c>
      <c r="S4087" s="155"/>
      <c r="T4087" s="159" t="s">
        <v>66</v>
      </c>
      <c r="U4087" s="155"/>
      <c r="V4087" s="160"/>
    </row>
    <row r="4088" spans="1:22" s="175" customFormat="1" ht="66" hidden="1" customHeight="1" x14ac:dyDescent="0.25">
      <c r="A4088" s="113" t="s">
        <v>524</v>
      </c>
      <c r="B4088" s="155" t="s">
        <v>8762</v>
      </c>
      <c r="C4088" s="155" t="s">
        <v>8740</v>
      </c>
      <c r="D4088" s="155" t="s">
        <v>8740</v>
      </c>
      <c r="E4088" s="157" t="s">
        <v>8741</v>
      </c>
      <c r="F4088" s="155" t="s">
        <v>8751</v>
      </c>
      <c r="G4088" s="158" t="s">
        <v>52</v>
      </c>
      <c r="H4088" s="155"/>
      <c r="I4088" s="158">
        <v>1</v>
      </c>
      <c r="J4088" s="155" t="s">
        <v>72</v>
      </c>
      <c r="K4088" s="158" t="s">
        <v>55</v>
      </c>
      <c r="L4088" s="190">
        <v>44792</v>
      </c>
      <c r="M4088" s="190">
        <v>44895</v>
      </c>
      <c r="N4088" s="190">
        <v>44877</v>
      </c>
      <c r="O4088" s="127">
        <v>44890</v>
      </c>
      <c r="P4088" s="223" t="s">
        <v>8769</v>
      </c>
      <c r="Q4088" s="124"/>
      <c r="R4088" s="155" t="s">
        <v>8770</v>
      </c>
      <c r="S4088" s="155"/>
      <c r="T4088" s="159" t="s">
        <v>66</v>
      </c>
      <c r="U4088" s="155"/>
      <c r="V4088" s="160"/>
    </row>
    <row r="4089" spans="1:22" s="175" customFormat="1" ht="66" hidden="1" customHeight="1" x14ac:dyDescent="0.25">
      <c r="A4089" s="113" t="s">
        <v>524</v>
      </c>
      <c r="B4089" s="155" t="s">
        <v>8771</v>
      </c>
      <c r="C4089" s="155" t="s">
        <v>8740</v>
      </c>
      <c r="D4089" s="155" t="s">
        <v>8740</v>
      </c>
      <c r="E4089" s="157" t="s">
        <v>8741</v>
      </c>
      <c r="F4089" s="155" t="s">
        <v>8744</v>
      </c>
      <c r="G4089" s="158" t="s">
        <v>52</v>
      </c>
      <c r="H4089" s="155"/>
      <c r="I4089" s="158">
        <v>1</v>
      </c>
      <c r="J4089" s="155" t="s">
        <v>72</v>
      </c>
      <c r="K4089" s="158" t="s">
        <v>55</v>
      </c>
      <c r="L4089" s="190">
        <v>44792</v>
      </c>
      <c r="M4089" s="190">
        <v>44895</v>
      </c>
      <c r="N4089" s="190">
        <v>44795</v>
      </c>
      <c r="O4089" s="127">
        <v>44890</v>
      </c>
      <c r="P4089" s="223" t="s">
        <v>8772</v>
      </c>
      <c r="Q4089" s="124"/>
      <c r="R4089" s="155" t="s">
        <v>8750</v>
      </c>
      <c r="S4089" s="155"/>
      <c r="T4089" s="159" t="s">
        <v>66</v>
      </c>
      <c r="U4089" s="155"/>
      <c r="V4089" s="160"/>
    </row>
    <row r="4090" spans="1:22" s="175" customFormat="1" ht="66" hidden="1" customHeight="1" x14ac:dyDescent="0.25">
      <c r="A4090" s="113" t="s">
        <v>524</v>
      </c>
      <c r="B4090" s="155" t="s">
        <v>8771</v>
      </c>
      <c r="C4090" s="155" t="s">
        <v>8740</v>
      </c>
      <c r="D4090" s="155" t="s">
        <v>8740</v>
      </c>
      <c r="E4090" s="157" t="s">
        <v>8741</v>
      </c>
      <c r="F4090" s="155" t="s">
        <v>8746</v>
      </c>
      <c r="G4090" s="158" t="s">
        <v>52</v>
      </c>
      <c r="H4090" s="155"/>
      <c r="I4090" s="158">
        <v>1</v>
      </c>
      <c r="J4090" s="155" t="s">
        <v>72</v>
      </c>
      <c r="K4090" s="158" t="s">
        <v>55</v>
      </c>
      <c r="L4090" s="190">
        <v>44792</v>
      </c>
      <c r="M4090" s="190">
        <v>44895</v>
      </c>
      <c r="N4090" s="190">
        <v>44861</v>
      </c>
      <c r="O4090" s="127">
        <v>44890</v>
      </c>
      <c r="P4090" s="223" t="s">
        <v>8773</v>
      </c>
      <c r="Q4090" s="124"/>
      <c r="R4090" s="155" t="s">
        <v>8750</v>
      </c>
      <c r="S4090" s="155"/>
      <c r="T4090" s="159" t="s">
        <v>66</v>
      </c>
      <c r="U4090" s="155"/>
      <c r="V4090" s="160"/>
    </row>
    <row r="4091" spans="1:22" s="175" customFormat="1" ht="66" hidden="1" customHeight="1" x14ac:dyDescent="0.25">
      <c r="A4091" s="113" t="s">
        <v>524</v>
      </c>
      <c r="B4091" s="155" t="s">
        <v>8771</v>
      </c>
      <c r="C4091" s="155" t="s">
        <v>8740</v>
      </c>
      <c r="D4091" s="155" t="s">
        <v>8740</v>
      </c>
      <c r="E4091" s="157" t="s">
        <v>8741</v>
      </c>
      <c r="F4091" s="155" t="s">
        <v>8751</v>
      </c>
      <c r="G4091" s="158" t="s">
        <v>52</v>
      </c>
      <c r="H4091" s="155"/>
      <c r="I4091" s="158">
        <v>1</v>
      </c>
      <c r="J4091" s="155" t="s">
        <v>72</v>
      </c>
      <c r="K4091" s="158" t="s">
        <v>55</v>
      </c>
      <c r="L4091" s="190">
        <v>44792</v>
      </c>
      <c r="M4091" s="190">
        <v>44895</v>
      </c>
      <c r="N4091" s="190">
        <v>44861</v>
      </c>
      <c r="O4091" s="127">
        <v>44890</v>
      </c>
      <c r="P4091" s="223" t="s">
        <v>8774</v>
      </c>
      <c r="Q4091" s="124"/>
      <c r="R4091" s="155" t="s">
        <v>8750</v>
      </c>
      <c r="S4091" s="155"/>
      <c r="T4091" s="159" t="s">
        <v>66</v>
      </c>
      <c r="U4091" s="155"/>
      <c r="V4091" s="160"/>
    </row>
    <row r="4092" spans="1:22" s="175" customFormat="1" ht="66" hidden="1" customHeight="1" x14ac:dyDescent="0.25">
      <c r="A4092" s="113" t="s">
        <v>524</v>
      </c>
      <c r="B4092" s="155" t="s">
        <v>8771</v>
      </c>
      <c r="C4092" s="155" t="s">
        <v>8740</v>
      </c>
      <c r="D4092" s="155" t="s">
        <v>8740</v>
      </c>
      <c r="E4092" s="157" t="s">
        <v>8741</v>
      </c>
      <c r="F4092" s="155" t="s">
        <v>6797</v>
      </c>
      <c r="G4092" s="158" t="s">
        <v>52</v>
      </c>
      <c r="H4092" s="155"/>
      <c r="I4092" s="158">
        <v>1</v>
      </c>
      <c r="J4092" s="155" t="s">
        <v>72</v>
      </c>
      <c r="K4092" s="158" t="s">
        <v>55</v>
      </c>
      <c r="L4092" s="190">
        <v>44792</v>
      </c>
      <c r="M4092" s="190">
        <v>44895</v>
      </c>
      <c r="N4092" s="190">
        <v>44861</v>
      </c>
      <c r="O4092" s="127">
        <v>44890</v>
      </c>
      <c r="P4092" s="223" t="s">
        <v>8775</v>
      </c>
      <c r="Q4092" s="124"/>
      <c r="R4092" s="155" t="s">
        <v>8750</v>
      </c>
      <c r="S4092" s="155"/>
      <c r="T4092" s="159" t="s">
        <v>66</v>
      </c>
      <c r="U4092" s="155"/>
      <c r="V4092" s="160"/>
    </row>
    <row r="4093" spans="1:22" s="175" customFormat="1" ht="66" hidden="1" customHeight="1" x14ac:dyDescent="0.25">
      <c r="A4093" s="113" t="s">
        <v>524</v>
      </c>
      <c r="B4093" s="155" t="s">
        <v>8776</v>
      </c>
      <c r="C4093" s="155" t="s">
        <v>8740</v>
      </c>
      <c r="D4093" s="155" t="s">
        <v>8740</v>
      </c>
      <c r="E4093" s="157" t="s">
        <v>8741</v>
      </c>
      <c r="F4093" s="155" t="s">
        <v>8753</v>
      </c>
      <c r="G4093" s="158" t="s">
        <v>52</v>
      </c>
      <c r="H4093" s="155"/>
      <c r="I4093" s="158">
        <v>1</v>
      </c>
      <c r="J4093" s="155" t="s">
        <v>72</v>
      </c>
      <c r="K4093" s="158" t="s">
        <v>55</v>
      </c>
      <c r="L4093" s="190">
        <v>44792</v>
      </c>
      <c r="M4093" s="190">
        <v>44895</v>
      </c>
      <c r="N4093" s="190">
        <v>44861</v>
      </c>
      <c r="O4093" s="127">
        <v>44890</v>
      </c>
      <c r="P4093" s="223" t="s">
        <v>8754</v>
      </c>
      <c r="Q4093" s="124"/>
      <c r="R4093" s="155" t="s">
        <v>8743</v>
      </c>
      <c r="S4093" s="155"/>
      <c r="T4093" s="159" t="s">
        <v>66</v>
      </c>
      <c r="U4093" s="155"/>
      <c r="V4093" s="160"/>
    </row>
    <row r="4094" spans="1:22" s="175" customFormat="1" ht="66" hidden="1" customHeight="1" x14ac:dyDescent="0.25">
      <c r="A4094" s="113" t="s">
        <v>524</v>
      </c>
      <c r="B4094" s="155" t="s">
        <v>8777</v>
      </c>
      <c r="C4094" s="155" t="s">
        <v>8740</v>
      </c>
      <c r="D4094" s="155" t="s">
        <v>8740</v>
      </c>
      <c r="E4094" s="157" t="s">
        <v>8741</v>
      </c>
      <c r="F4094" s="155" t="s">
        <v>8753</v>
      </c>
      <c r="G4094" s="158" t="s">
        <v>52</v>
      </c>
      <c r="H4094" s="155"/>
      <c r="I4094" s="158">
        <v>1</v>
      </c>
      <c r="J4094" s="155" t="s">
        <v>72</v>
      </c>
      <c r="K4094" s="158" t="s">
        <v>55</v>
      </c>
      <c r="L4094" s="190">
        <v>44792</v>
      </c>
      <c r="M4094" s="190">
        <v>44895</v>
      </c>
      <c r="N4094" s="190">
        <v>44861</v>
      </c>
      <c r="O4094" s="127">
        <v>44890</v>
      </c>
      <c r="P4094" s="223" t="s">
        <v>8754</v>
      </c>
      <c r="Q4094" s="124"/>
      <c r="R4094" s="155" t="s">
        <v>8743</v>
      </c>
      <c r="S4094" s="155"/>
      <c r="T4094" s="159" t="s">
        <v>66</v>
      </c>
      <c r="U4094" s="155"/>
      <c r="V4094" s="160"/>
    </row>
    <row r="4095" spans="1:22" s="175" customFormat="1" ht="66" hidden="1" customHeight="1" x14ac:dyDescent="0.25">
      <c r="A4095" s="113" t="s">
        <v>524</v>
      </c>
      <c r="B4095" s="155" t="s">
        <v>8778</v>
      </c>
      <c r="C4095" s="155" t="s">
        <v>8740</v>
      </c>
      <c r="D4095" s="155" t="s">
        <v>8740</v>
      </c>
      <c r="E4095" s="157" t="s">
        <v>8741</v>
      </c>
      <c r="F4095" s="155" t="s">
        <v>8746</v>
      </c>
      <c r="G4095" s="158" t="s">
        <v>52</v>
      </c>
      <c r="H4095" s="155"/>
      <c r="I4095" s="158">
        <v>1</v>
      </c>
      <c r="J4095" s="155" t="s">
        <v>72</v>
      </c>
      <c r="K4095" s="158" t="s">
        <v>55</v>
      </c>
      <c r="L4095" s="190">
        <v>44792</v>
      </c>
      <c r="M4095" s="190">
        <v>44895</v>
      </c>
      <c r="N4095" s="190">
        <v>44867</v>
      </c>
      <c r="O4095" s="127">
        <v>44890</v>
      </c>
      <c r="P4095" s="223" t="s">
        <v>8779</v>
      </c>
      <c r="Q4095" s="124"/>
      <c r="R4095" s="155" t="s">
        <v>8780</v>
      </c>
      <c r="S4095" s="155"/>
      <c r="T4095" s="159" t="s">
        <v>66</v>
      </c>
      <c r="U4095" s="155"/>
      <c r="V4095" s="160"/>
    </row>
    <row r="4096" spans="1:22" s="175" customFormat="1" ht="66" hidden="1" customHeight="1" x14ac:dyDescent="0.25">
      <c r="A4096" s="113" t="s">
        <v>524</v>
      </c>
      <c r="B4096" s="155" t="s">
        <v>8778</v>
      </c>
      <c r="C4096" s="155" t="s">
        <v>8740</v>
      </c>
      <c r="D4096" s="155" t="s">
        <v>8740</v>
      </c>
      <c r="E4096" s="157" t="s">
        <v>8741</v>
      </c>
      <c r="F4096" s="155" t="s">
        <v>8744</v>
      </c>
      <c r="G4096" s="158" t="s">
        <v>52</v>
      </c>
      <c r="H4096" s="155"/>
      <c r="I4096" s="158">
        <v>1</v>
      </c>
      <c r="J4096" s="155" t="s">
        <v>72</v>
      </c>
      <c r="K4096" s="158" t="s">
        <v>55</v>
      </c>
      <c r="L4096" s="190">
        <v>44792</v>
      </c>
      <c r="M4096" s="190">
        <v>44895</v>
      </c>
      <c r="N4096" s="190">
        <v>44867</v>
      </c>
      <c r="O4096" s="127">
        <v>44890</v>
      </c>
      <c r="P4096" s="223" t="s">
        <v>8781</v>
      </c>
      <c r="Q4096" s="124"/>
      <c r="R4096" s="155" t="s">
        <v>8782</v>
      </c>
      <c r="S4096" s="155"/>
      <c r="T4096" s="159" t="s">
        <v>66</v>
      </c>
      <c r="U4096" s="155"/>
      <c r="V4096" s="160"/>
    </row>
    <row r="4097" spans="1:22" s="175" customFormat="1" ht="66" hidden="1" customHeight="1" x14ac:dyDescent="0.25">
      <c r="A4097" s="113" t="s">
        <v>524</v>
      </c>
      <c r="B4097" s="155" t="s">
        <v>8783</v>
      </c>
      <c r="C4097" s="155" t="s">
        <v>8740</v>
      </c>
      <c r="D4097" s="155" t="s">
        <v>8740</v>
      </c>
      <c r="E4097" s="157" t="s">
        <v>8741</v>
      </c>
      <c r="F4097" s="155" t="s">
        <v>8753</v>
      </c>
      <c r="G4097" s="158" t="s">
        <v>52</v>
      </c>
      <c r="H4097" s="155"/>
      <c r="I4097" s="158">
        <v>1</v>
      </c>
      <c r="J4097" s="155" t="s">
        <v>72</v>
      </c>
      <c r="K4097" s="158" t="s">
        <v>55</v>
      </c>
      <c r="L4097" s="190">
        <v>44792</v>
      </c>
      <c r="M4097" s="190">
        <v>44895</v>
      </c>
      <c r="N4097" s="190">
        <v>44876</v>
      </c>
      <c r="O4097" s="127">
        <v>44890</v>
      </c>
      <c r="P4097" s="223" t="s">
        <v>8754</v>
      </c>
      <c r="Q4097" s="124"/>
      <c r="R4097" s="155" t="s">
        <v>8743</v>
      </c>
      <c r="S4097" s="155"/>
      <c r="T4097" s="159" t="s">
        <v>66</v>
      </c>
      <c r="U4097" s="155"/>
      <c r="V4097" s="160"/>
    </row>
    <row r="4098" spans="1:22" s="175" customFormat="1" ht="66" hidden="1" customHeight="1" x14ac:dyDescent="0.25">
      <c r="A4098" s="113" t="s">
        <v>524</v>
      </c>
      <c r="B4098" s="155" t="s">
        <v>8778</v>
      </c>
      <c r="C4098" s="155" t="s">
        <v>8740</v>
      </c>
      <c r="D4098" s="155" t="s">
        <v>8740</v>
      </c>
      <c r="E4098" s="157" t="s">
        <v>8741</v>
      </c>
      <c r="F4098" s="155" t="s">
        <v>8751</v>
      </c>
      <c r="G4098" s="158" t="s">
        <v>52</v>
      </c>
      <c r="H4098" s="155"/>
      <c r="I4098" s="158">
        <v>1</v>
      </c>
      <c r="J4098" s="155" t="s">
        <v>72</v>
      </c>
      <c r="K4098" s="158" t="s">
        <v>55</v>
      </c>
      <c r="L4098" s="190">
        <v>44792</v>
      </c>
      <c r="M4098" s="190">
        <v>44895</v>
      </c>
      <c r="N4098" s="190">
        <v>44867</v>
      </c>
      <c r="O4098" s="127">
        <v>44890</v>
      </c>
      <c r="P4098" s="223" t="s">
        <v>8784</v>
      </c>
      <c r="Q4098" s="124"/>
      <c r="R4098" s="155" t="s">
        <v>8785</v>
      </c>
      <c r="S4098" s="155"/>
      <c r="T4098" s="159" t="s">
        <v>66</v>
      </c>
      <c r="U4098" s="155"/>
      <c r="V4098" s="160"/>
    </row>
    <row r="4099" spans="1:22" s="175" customFormat="1" ht="66" hidden="1" customHeight="1" x14ac:dyDescent="0.25">
      <c r="A4099" s="113" t="s">
        <v>524</v>
      </c>
      <c r="B4099" s="155" t="s">
        <v>8778</v>
      </c>
      <c r="C4099" s="155" t="s">
        <v>8740</v>
      </c>
      <c r="D4099" s="155" t="s">
        <v>8740</v>
      </c>
      <c r="E4099" s="157" t="s">
        <v>8741</v>
      </c>
      <c r="F4099" s="155" t="s">
        <v>6797</v>
      </c>
      <c r="G4099" s="158" t="s">
        <v>52</v>
      </c>
      <c r="H4099" s="155"/>
      <c r="I4099" s="158">
        <v>1</v>
      </c>
      <c r="J4099" s="155" t="s">
        <v>72</v>
      </c>
      <c r="K4099" s="158" t="s">
        <v>55</v>
      </c>
      <c r="L4099" s="190">
        <v>44792</v>
      </c>
      <c r="M4099" s="190">
        <v>44895</v>
      </c>
      <c r="N4099" s="190">
        <v>44867</v>
      </c>
      <c r="O4099" s="127">
        <v>44890</v>
      </c>
      <c r="P4099" s="223" t="s">
        <v>8786</v>
      </c>
      <c r="Q4099" s="124"/>
      <c r="R4099" s="155" t="s">
        <v>8787</v>
      </c>
      <c r="S4099" s="155"/>
      <c r="T4099" s="159" t="s">
        <v>66</v>
      </c>
      <c r="U4099" s="155"/>
      <c r="V4099" s="160"/>
    </row>
    <row r="4100" spans="1:22" s="175" customFormat="1" ht="66" hidden="1" customHeight="1" x14ac:dyDescent="0.25">
      <c r="A4100" s="113" t="s">
        <v>524</v>
      </c>
      <c r="B4100" s="155" t="s">
        <v>8788</v>
      </c>
      <c r="C4100" s="155" t="s">
        <v>8740</v>
      </c>
      <c r="D4100" s="155" t="s">
        <v>8740</v>
      </c>
      <c r="E4100" s="157" t="s">
        <v>8741</v>
      </c>
      <c r="F4100" s="155" t="s">
        <v>6797</v>
      </c>
      <c r="G4100" s="158" t="s">
        <v>52</v>
      </c>
      <c r="H4100" s="155"/>
      <c r="I4100" s="158">
        <v>1</v>
      </c>
      <c r="J4100" s="155" t="s">
        <v>72</v>
      </c>
      <c r="K4100" s="158" t="s">
        <v>55</v>
      </c>
      <c r="L4100" s="190">
        <v>44792</v>
      </c>
      <c r="M4100" s="190">
        <v>44895</v>
      </c>
      <c r="N4100" s="190">
        <v>44875</v>
      </c>
      <c r="O4100" s="127">
        <v>44890</v>
      </c>
      <c r="P4100" s="223" t="s">
        <v>8789</v>
      </c>
      <c r="Q4100" s="124"/>
      <c r="R4100" s="155" t="s">
        <v>8790</v>
      </c>
      <c r="S4100" s="155"/>
      <c r="T4100" s="159" t="s">
        <v>66</v>
      </c>
      <c r="U4100" s="155"/>
      <c r="V4100" s="160"/>
    </row>
    <row r="4101" spans="1:22" s="175" customFormat="1" ht="66" hidden="1" customHeight="1" x14ac:dyDescent="0.25">
      <c r="A4101" s="113" t="s">
        <v>524</v>
      </c>
      <c r="B4101" s="155" t="s">
        <v>8788</v>
      </c>
      <c r="C4101" s="155" t="s">
        <v>8740</v>
      </c>
      <c r="D4101" s="155" t="s">
        <v>8740</v>
      </c>
      <c r="E4101" s="157" t="s">
        <v>8741</v>
      </c>
      <c r="F4101" s="155" t="s">
        <v>8751</v>
      </c>
      <c r="G4101" s="158" t="s">
        <v>52</v>
      </c>
      <c r="H4101" s="155"/>
      <c r="I4101" s="158">
        <v>1</v>
      </c>
      <c r="J4101" s="155" t="s">
        <v>72</v>
      </c>
      <c r="K4101" s="158" t="s">
        <v>55</v>
      </c>
      <c r="L4101" s="190">
        <v>44792</v>
      </c>
      <c r="M4101" s="190">
        <v>44895</v>
      </c>
      <c r="N4101" s="190">
        <v>44875</v>
      </c>
      <c r="O4101" s="127">
        <v>44890</v>
      </c>
      <c r="P4101" s="223" t="s">
        <v>8791</v>
      </c>
      <c r="Q4101" s="124"/>
      <c r="R4101" s="155" t="s">
        <v>8792</v>
      </c>
      <c r="S4101" s="155"/>
      <c r="T4101" s="159" t="s">
        <v>66</v>
      </c>
      <c r="U4101" s="155"/>
      <c r="V4101" s="160"/>
    </row>
    <row r="4102" spans="1:22" s="175" customFormat="1" ht="66" hidden="1" customHeight="1" x14ac:dyDescent="0.25">
      <c r="A4102" s="113" t="s">
        <v>524</v>
      </c>
      <c r="B4102" s="155" t="s">
        <v>8788</v>
      </c>
      <c r="C4102" s="155" t="s">
        <v>8740</v>
      </c>
      <c r="D4102" s="155" t="s">
        <v>8740</v>
      </c>
      <c r="E4102" s="157" t="s">
        <v>8741</v>
      </c>
      <c r="F4102" s="155" t="s">
        <v>8746</v>
      </c>
      <c r="G4102" s="158" t="s">
        <v>52</v>
      </c>
      <c r="H4102" s="155"/>
      <c r="I4102" s="158">
        <v>1</v>
      </c>
      <c r="J4102" s="155" t="s">
        <v>72</v>
      </c>
      <c r="K4102" s="158" t="s">
        <v>55</v>
      </c>
      <c r="L4102" s="190">
        <v>44792</v>
      </c>
      <c r="M4102" s="190">
        <v>44895</v>
      </c>
      <c r="N4102" s="190">
        <v>44875</v>
      </c>
      <c r="O4102" s="127">
        <v>44890</v>
      </c>
      <c r="P4102" s="223" t="s">
        <v>8793</v>
      </c>
      <c r="Q4102" s="124"/>
      <c r="R4102" s="155" t="s">
        <v>8794</v>
      </c>
      <c r="S4102" s="155"/>
      <c r="T4102" s="159" t="s">
        <v>66</v>
      </c>
      <c r="U4102" s="155"/>
      <c r="V4102" s="160"/>
    </row>
    <row r="4103" spans="1:22" s="175" customFormat="1" ht="66" hidden="1" customHeight="1" x14ac:dyDescent="0.25">
      <c r="A4103" s="113" t="s">
        <v>524</v>
      </c>
      <c r="B4103" s="155" t="s">
        <v>8788</v>
      </c>
      <c r="C4103" s="155" t="s">
        <v>8740</v>
      </c>
      <c r="D4103" s="155" t="s">
        <v>8740</v>
      </c>
      <c r="E4103" s="157" t="s">
        <v>8741</v>
      </c>
      <c r="F4103" s="155" t="s">
        <v>8753</v>
      </c>
      <c r="G4103" s="158" t="s">
        <v>52</v>
      </c>
      <c r="H4103" s="155"/>
      <c r="I4103" s="158">
        <v>1</v>
      </c>
      <c r="J4103" s="155" t="s">
        <v>72</v>
      </c>
      <c r="K4103" s="158" t="s">
        <v>55</v>
      </c>
      <c r="L4103" s="190">
        <v>44792</v>
      </c>
      <c r="M4103" s="190">
        <v>44895</v>
      </c>
      <c r="N4103" s="190">
        <v>44877</v>
      </c>
      <c r="O4103" s="127">
        <v>44890</v>
      </c>
      <c r="P4103" s="223" t="s">
        <v>8754</v>
      </c>
      <c r="Q4103" s="124"/>
      <c r="R4103" s="155" t="s">
        <v>8743</v>
      </c>
      <c r="S4103" s="155"/>
      <c r="T4103" s="159" t="s">
        <v>66</v>
      </c>
      <c r="U4103" s="155"/>
      <c r="V4103" s="160"/>
    </row>
    <row r="4104" spans="1:22" s="175" customFormat="1" ht="66" hidden="1" customHeight="1" x14ac:dyDescent="0.25">
      <c r="A4104" s="113" t="s">
        <v>524</v>
      </c>
      <c r="B4104" s="155" t="s">
        <v>8788</v>
      </c>
      <c r="C4104" s="155" t="s">
        <v>8740</v>
      </c>
      <c r="D4104" s="155" t="s">
        <v>8740</v>
      </c>
      <c r="E4104" s="157" t="s">
        <v>8741</v>
      </c>
      <c r="F4104" s="155" t="s">
        <v>8744</v>
      </c>
      <c r="G4104" s="158" t="s">
        <v>52</v>
      </c>
      <c r="H4104" s="155"/>
      <c r="I4104" s="158">
        <v>1</v>
      </c>
      <c r="J4104" s="155" t="s">
        <v>72</v>
      </c>
      <c r="K4104" s="158" t="s">
        <v>55</v>
      </c>
      <c r="L4104" s="190">
        <v>44792</v>
      </c>
      <c r="M4104" s="190">
        <v>44895</v>
      </c>
      <c r="N4104" s="190">
        <v>44875</v>
      </c>
      <c r="O4104" s="127">
        <v>44890</v>
      </c>
      <c r="P4104" s="223" t="s">
        <v>8795</v>
      </c>
      <c r="Q4104" s="124"/>
      <c r="R4104" s="155" t="s">
        <v>8796</v>
      </c>
      <c r="S4104" s="155"/>
      <c r="T4104" s="159" t="s">
        <v>66</v>
      </c>
      <c r="U4104" s="155"/>
      <c r="V4104" s="160"/>
    </row>
    <row r="4105" spans="1:22" s="175" customFormat="1" ht="66" hidden="1" customHeight="1" x14ac:dyDescent="0.25">
      <c r="A4105" s="113" t="s">
        <v>524</v>
      </c>
      <c r="B4105" s="155" t="s">
        <v>8797</v>
      </c>
      <c r="C4105" s="155" t="s">
        <v>8740</v>
      </c>
      <c r="D4105" s="155" t="s">
        <v>8740</v>
      </c>
      <c r="E4105" s="157" t="s">
        <v>8741</v>
      </c>
      <c r="F4105" s="155" t="s">
        <v>8746</v>
      </c>
      <c r="G4105" s="158" t="s">
        <v>52</v>
      </c>
      <c r="H4105" s="155"/>
      <c r="I4105" s="158">
        <v>1</v>
      </c>
      <c r="J4105" s="155" t="s">
        <v>72</v>
      </c>
      <c r="K4105" s="158" t="s">
        <v>55</v>
      </c>
      <c r="L4105" s="190">
        <v>44792</v>
      </c>
      <c r="M4105" s="190">
        <v>44895</v>
      </c>
      <c r="N4105" s="190">
        <v>44859</v>
      </c>
      <c r="O4105" s="127">
        <v>44890</v>
      </c>
      <c r="P4105" s="223" t="s">
        <v>8798</v>
      </c>
      <c r="Q4105" s="124"/>
      <c r="R4105" s="155" t="s">
        <v>8799</v>
      </c>
      <c r="S4105" s="155"/>
      <c r="T4105" s="159" t="s">
        <v>66</v>
      </c>
      <c r="U4105" s="155"/>
      <c r="V4105" s="160"/>
    </row>
    <row r="4106" spans="1:22" s="175" customFormat="1" ht="66" hidden="1" customHeight="1" x14ac:dyDescent="0.25">
      <c r="A4106" s="113" t="s">
        <v>524</v>
      </c>
      <c r="B4106" s="155" t="s">
        <v>8797</v>
      </c>
      <c r="C4106" s="155" t="s">
        <v>8740</v>
      </c>
      <c r="D4106" s="155" t="s">
        <v>8740</v>
      </c>
      <c r="E4106" s="157" t="s">
        <v>8741</v>
      </c>
      <c r="F4106" s="155" t="s">
        <v>8744</v>
      </c>
      <c r="G4106" s="158" t="s">
        <v>52</v>
      </c>
      <c r="H4106" s="155"/>
      <c r="I4106" s="158">
        <v>1</v>
      </c>
      <c r="J4106" s="155" t="s">
        <v>72</v>
      </c>
      <c r="K4106" s="158" t="s">
        <v>55</v>
      </c>
      <c r="L4106" s="190">
        <v>44792</v>
      </c>
      <c r="M4106" s="190">
        <v>44895</v>
      </c>
      <c r="N4106" s="190">
        <v>44859</v>
      </c>
      <c r="O4106" s="127">
        <v>44890</v>
      </c>
      <c r="P4106" s="223" t="s">
        <v>8800</v>
      </c>
      <c r="Q4106" s="124"/>
      <c r="R4106" s="155" t="s">
        <v>8799</v>
      </c>
      <c r="S4106" s="155"/>
      <c r="T4106" s="159" t="s">
        <v>66</v>
      </c>
      <c r="U4106" s="155"/>
      <c r="V4106" s="160"/>
    </row>
    <row r="4107" spans="1:22" s="175" customFormat="1" ht="66" hidden="1" customHeight="1" x14ac:dyDescent="0.25">
      <c r="A4107" s="113" t="s">
        <v>524</v>
      </c>
      <c r="B4107" s="155" t="s">
        <v>8797</v>
      </c>
      <c r="C4107" s="155" t="s">
        <v>8740</v>
      </c>
      <c r="D4107" s="155" t="s">
        <v>8740</v>
      </c>
      <c r="E4107" s="157" t="s">
        <v>8741</v>
      </c>
      <c r="F4107" s="155" t="s">
        <v>6797</v>
      </c>
      <c r="G4107" s="158" t="s">
        <v>52</v>
      </c>
      <c r="H4107" s="155"/>
      <c r="I4107" s="158">
        <v>1</v>
      </c>
      <c r="J4107" s="155" t="s">
        <v>72</v>
      </c>
      <c r="K4107" s="158" t="s">
        <v>55</v>
      </c>
      <c r="L4107" s="190">
        <v>44792</v>
      </c>
      <c r="M4107" s="190">
        <v>44895</v>
      </c>
      <c r="N4107" s="190">
        <v>44859</v>
      </c>
      <c r="O4107" s="127">
        <v>44890</v>
      </c>
      <c r="P4107" s="223" t="s">
        <v>8801</v>
      </c>
      <c r="Q4107" s="124"/>
      <c r="R4107" s="155" t="s">
        <v>8768</v>
      </c>
      <c r="S4107" s="155"/>
      <c r="T4107" s="159" t="s">
        <v>66</v>
      </c>
      <c r="U4107" s="155"/>
      <c r="V4107" s="160"/>
    </row>
    <row r="4108" spans="1:22" s="175" customFormat="1" ht="66" hidden="1" customHeight="1" x14ac:dyDescent="0.25">
      <c r="A4108" s="113" t="s">
        <v>524</v>
      </c>
      <c r="B4108" s="155" t="s">
        <v>8802</v>
      </c>
      <c r="C4108" s="155" t="s">
        <v>8740</v>
      </c>
      <c r="D4108" s="155" t="s">
        <v>8740</v>
      </c>
      <c r="E4108" s="157" t="s">
        <v>8741</v>
      </c>
      <c r="F4108" s="155" t="s">
        <v>8746</v>
      </c>
      <c r="G4108" s="158" t="s">
        <v>52</v>
      </c>
      <c r="H4108" s="155"/>
      <c r="I4108" s="158">
        <v>1</v>
      </c>
      <c r="J4108" s="155" t="s">
        <v>72</v>
      </c>
      <c r="K4108" s="158" t="s">
        <v>55</v>
      </c>
      <c r="L4108" s="190">
        <v>44792</v>
      </c>
      <c r="M4108" s="190">
        <v>44895</v>
      </c>
      <c r="N4108" s="190">
        <v>44847</v>
      </c>
      <c r="O4108" s="127">
        <v>44890</v>
      </c>
      <c r="P4108" s="223" t="s">
        <v>8803</v>
      </c>
      <c r="Q4108" s="124"/>
      <c r="R4108" s="155" t="s">
        <v>1173</v>
      </c>
      <c r="S4108" s="155"/>
      <c r="T4108" s="159" t="s">
        <v>66</v>
      </c>
      <c r="U4108" s="155"/>
      <c r="V4108" s="160"/>
    </row>
    <row r="4109" spans="1:22" s="175" customFormat="1" ht="66" hidden="1" customHeight="1" x14ac:dyDescent="0.25">
      <c r="A4109" s="113" t="s">
        <v>524</v>
      </c>
      <c r="B4109" s="155" t="s">
        <v>8802</v>
      </c>
      <c r="C4109" s="155" t="s">
        <v>8740</v>
      </c>
      <c r="D4109" s="155" t="s">
        <v>8740</v>
      </c>
      <c r="E4109" s="157" t="s">
        <v>8741</v>
      </c>
      <c r="F4109" s="155" t="s">
        <v>6797</v>
      </c>
      <c r="G4109" s="158" t="s">
        <v>52</v>
      </c>
      <c r="H4109" s="155"/>
      <c r="I4109" s="158">
        <v>1</v>
      </c>
      <c r="J4109" s="155" t="s">
        <v>72</v>
      </c>
      <c r="K4109" s="158" t="s">
        <v>55</v>
      </c>
      <c r="L4109" s="190">
        <v>44792</v>
      </c>
      <c r="M4109" s="190">
        <v>44895</v>
      </c>
      <c r="N4109" s="190">
        <v>44847</v>
      </c>
      <c r="O4109" s="127">
        <v>44890</v>
      </c>
      <c r="P4109" s="223" t="s">
        <v>8804</v>
      </c>
      <c r="Q4109" s="124"/>
      <c r="R4109" s="155" t="s">
        <v>8768</v>
      </c>
      <c r="S4109" s="155"/>
      <c r="T4109" s="159" t="s">
        <v>66</v>
      </c>
      <c r="U4109" s="155"/>
      <c r="V4109" s="160"/>
    </row>
    <row r="4110" spans="1:22" s="175" customFormat="1" ht="66" hidden="1" customHeight="1" x14ac:dyDescent="0.25">
      <c r="A4110" s="113" t="s">
        <v>524</v>
      </c>
      <c r="B4110" s="155" t="s">
        <v>8802</v>
      </c>
      <c r="C4110" s="155" t="s">
        <v>8740</v>
      </c>
      <c r="D4110" s="155" t="s">
        <v>8740</v>
      </c>
      <c r="E4110" s="157" t="s">
        <v>8741</v>
      </c>
      <c r="F4110" s="155" t="s">
        <v>8744</v>
      </c>
      <c r="G4110" s="158" t="s">
        <v>52</v>
      </c>
      <c r="H4110" s="155"/>
      <c r="I4110" s="158">
        <v>1</v>
      </c>
      <c r="J4110" s="155" t="s">
        <v>72</v>
      </c>
      <c r="K4110" s="158" t="s">
        <v>55</v>
      </c>
      <c r="L4110" s="190">
        <v>44792</v>
      </c>
      <c r="M4110" s="190">
        <v>44895</v>
      </c>
      <c r="N4110" s="190">
        <v>44847</v>
      </c>
      <c r="O4110" s="127">
        <v>44890</v>
      </c>
      <c r="P4110" s="223" t="s">
        <v>8805</v>
      </c>
      <c r="Q4110" s="124"/>
      <c r="R4110" s="155" t="s">
        <v>8768</v>
      </c>
      <c r="S4110" s="155"/>
      <c r="T4110" s="159" t="s">
        <v>66</v>
      </c>
      <c r="U4110" s="155"/>
      <c r="V4110" s="160"/>
    </row>
    <row r="4111" spans="1:22" s="175" customFormat="1" ht="66" hidden="1" customHeight="1" x14ac:dyDescent="0.25">
      <c r="A4111" s="113" t="s">
        <v>2757</v>
      </c>
      <c r="B4111" s="155" t="s">
        <v>2758</v>
      </c>
      <c r="C4111" s="155" t="s">
        <v>8806</v>
      </c>
      <c r="D4111" s="155" t="s">
        <v>8806</v>
      </c>
      <c r="E4111" s="157" t="s">
        <v>8807</v>
      </c>
      <c r="F4111" s="155" t="s">
        <v>8808</v>
      </c>
      <c r="G4111" s="158" t="s">
        <v>52</v>
      </c>
      <c r="H4111" s="155"/>
      <c r="I4111" s="158">
        <v>1</v>
      </c>
      <c r="J4111" s="155" t="s">
        <v>54</v>
      </c>
      <c r="K4111" s="158" t="s">
        <v>55</v>
      </c>
      <c r="L4111" s="190">
        <v>44776</v>
      </c>
      <c r="M4111" s="190">
        <v>44777</v>
      </c>
      <c r="N4111" s="190">
        <v>44765</v>
      </c>
      <c r="O4111" s="127">
        <v>44767</v>
      </c>
      <c r="P4111" s="223" t="s">
        <v>8809</v>
      </c>
      <c r="Q4111" s="124"/>
      <c r="R4111" s="155" t="s">
        <v>3333</v>
      </c>
      <c r="S4111" s="155"/>
      <c r="T4111" s="159" t="s">
        <v>66</v>
      </c>
      <c r="U4111" s="155"/>
      <c r="V4111" s="160"/>
    </row>
    <row r="4112" spans="1:22" s="175" customFormat="1" ht="66" hidden="1" customHeight="1" x14ac:dyDescent="0.25">
      <c r="A4112" s="113" t="s">
        <v>1748</v>
      </c>
      <c r="B4112" s="155" t="s">
        <v>10057</v>
      </c>
      <c r="C4112" s="155" t="s">
        <v>59</v>
      </c>
      <c r="D4112" s="155" t="s">
        <v>59</v>
      </c>
      <c r="E4112" s="157" t="s">
        <v>211</v>
      </c>
      <c r="F4112" s="155" t="s">
        <v>1717</v>
      </c>
      <c r="G4112" s="158" t="s">
        <v>52</v>
      </c>
      <c r="H4112" s="155"/>
      <c r="I4112" s="158">
        <v>1</v>
      </c>
      <c r="J4112" s="155" t="s">
        <v>62</v>
      </c>
      <c r="K4112" s="158" t="s">
        <v>63</v>
      </c>
      <c r="L4112" s="190">
        <v>44754</v>
      </c>
      <c r="M4112" s="190">
        <v>44754</v>
      </c>
      <c r="N4112" s="190">
        <v>44754</v>
      </c>
      <c r="O4112" s="127">
        <v>44760</v>
      </c>
      <c r="P4112" s="223" t="s">
        <v>8810</v>
      </c>
      <c r="Q4112" s="124"/>
      <c r="R4112" s="155" t="s">
        <v>8811</v>
      </c>
      <c r="S4112" s="155"/>
      <c r="T4112" s="159" t="s">
        <v>66</v>
      </c>
      <c r="U4112" s="155"/>
      <c r="V4112" s="160"/>
    </row>
    <row r="4113" spans="1:22" s="175" customFormat="1" ht="66" hidden="1" customHeight="1" x14ac:dyDescent="0.25">
      <c r="A4113" s="113" t="s">
        <v>7780</v>
      </c>
      <c r="B4113" s="90" t="s">
        <v>4321</v>
      </c>
      <c r="C4113" s="155" t="s">
        <v>59</v>
      </c>
      <c r="D4113" s="155" t="s">
        <v>59</v>
      </c>
      <c r="E4113" s="157" t="s">
        <v>211</v>
      </c>
      <c r="F4113" s="155" t="s">
        <v>1290</v>
      </c>
      <c r="G4113" s="158" t="s">
        <v>52</v>
      </c>
      <c r="H4113" s="155"/>
      <c r="I4113" s="158">
        <v>1</v>
      </c>
      <c r="J4113" s="155" t="s">
        <v>62</v>
      </c>
      <c r="K4113" s="158" t="s">
        <v>63</v>
      </c>
      <c r="L4113" s="190">
        <v>44753</v>
      </c>
      <c r="M4113" s="190">
        <v>44753</v>
      </c>
      <c r="N4113" s="190">
        <v>44753</v>
      </c>
      <c r="O4113" s="127">
        <v>44760</v>
      </c>
      <c r="P4113" s="223" t="s">
        <v>8812</v>
      </c>
      <c r="Q4113" s="124"/>
      <c r="R4113" s="155" t="s">
        <v>381</v>
      </c>
      <c r="S4113" s="155"/>
      <c r="T4113" s="159" t="s">
        <v>66</v>
      </c>
      <c r="U4113" s="155"/>
      <c r="V4113" s="160"/>
    </row>
    <row r="4114" spans="1:22" s="175" customFormat="1" ht="66" hidden="1" customHeight="1" x14ac:dyDescent="0.25">
      <c r="A4114" s="113" t="s">
        <v>662</v>
      </c>
      <c r="B4114" s="90" t="s">
        <v>663</v>
      </c>
      <c r="C4114" s="155" t="s">
        <v>8813</v>
      </c>
      <c r="D4114" s="155" t="s">
        <v>8813</v>
      </c>
      <c r="E4114" s="157" t="s">
        <v>8814</v>
      </c>
      <c r="F4114" s="155" t="s">
        <v>629</v>
      </c>
      <c r="G4114" s="158" t="s">
        <v>52</v>
      </c>
      <c r="H4114" s="155"/>
      <c r="I4114" s="158">
        <v>1</v>
      </c>
      <c r="J4114" s="155" t="s">
        <v>54</v>
      </c>
      <c r="K4114" s="158" t="s">
        <v>55</v>
      </c>
      <c r="L4114" s="190">
        <v>44793</v>
      </c>
      <c r="M4114" s="190">
        <v>44793</v>
      </c>
      <c r="N4114" s="190">
        <v>44789</v>
      </c>
      <c r="O4114" s="190">
        <v>44791</v>
      </c>
      <c r="P4114" s="223" t="s">
        <v>8815</v>
      </c>
      <c r="Q4114" s="124"/>
      <c r="R4114" s="155" t="s">
        <v>381</v>
      </c>
      <c r="S4114" s="155"/>
      <c r="T4114" s="159"/>
      <c r="U4114" s="155" t="s">
        <v>8816</v>
      </c>
      <c r="V4114" s="160"/>
    </row>
    <row r="4115" spans="1:22" s="175" customFormat="1" ht="78" hidden="1" customHeight="1" x14ac:dyDescent="0.25">
      <c r="A4115" s="89" t="s">
        <v>7883</v>
      </c>
      <c r="B4115" s="90" t="s">
        <v>7884</v>
      </c>
      <c r="C4115" s="155" t="s">
        <v>8817</v>
      </c>
      <c r="D4115" s="155" t="s">
        <v>8817</v>
      </c>
      <c r="E4115" s="157" t="s">
        <v>8818</v>
      </c>
      <c r="F4115" s="155" t="s">
        <v>51</v>
      </c>
      <c r="G4115" s="158" t="s">
        <v>52</v>
      </c>
      <c r="H4115" s="155"/>
      <c r="I4115" s="158">
        <v>1</v>
      </c>
      <c r="J4115" s="155" t="s">
        <v>54</v>
      </c>
      <c r="K4115" s="158" t="s">
        <v>55</v>
      </c>
      <c r="L4115" s="190">
        <v>44835</v>
      </c>
      <c r="M4115" s="190">
        <v>44865</v>
      </c>
      <c r="N4115" s="190" t="s">
        <v>4682</v>
      </c>
      <c r="O4115" s="190" t="s">
        <v>4682</v>
      </c>
      <c r="P4115" s="223"/>
      <c r="Q4115" s="124"/>
      <c r="R4115" s="155"/>
      <c r="S4115" s="155"/>
      <c r="T4115" s="159"/>
      <c r="U4115" s="155"/>
      <c r="V4115" s="160"/>
    </row>
    <row r="4116" spans="1:22" s="175" customFormat="1" ht="66" hidden="1" customHeight="1" x14ac:dyDescent="0.25">
      <c r="A4116" s="113" t="s">
        <v>662</v>
      </c>
      <c r="B4116" s="90" t="s">
        <v>663</v>
      </c>
      <c r="C4116" s="155" t="s">
        <v>8819</v>
      </c>
      <c r="D4116" s="155" t="s">
        <v>8819</v>
      </c>
      <c r="E4116" s="157" t="s">
        <v>1142</v>
      </c>
      <c r="F4116" s="155" t="s">
        <v>320</v>
      </c>
      <c r="G4116" s="158" t="s">
        <v>52</v>
      </c>
      <c r="H4116" s="155"/>
      <c r="I4116" s="158">
        <v>1</v>
      </c>
      <c r="J4116" s="155" t="s">
        <v>54</v>
      </c>
      <c r="K4116" s="158" t="s">
        <v>55</v>
      </c>
      <c r="L4116" s="190">
        <v>44776</v>
      </c>
      <c r="M4116" s="190">
        <v>44776</v>
      </c>
      <c r="N4116" s="190">
        <v>44767</v>
      </c>
      <c r="O4116" s="127">
        <v>44775</v>
      </c>
      <c r="P4116" s="223" t="s">
        <v>8820</v>
      </c>
      <c r="Q4116" s="124"/>
      <c r="R4116" s="155" t="s">
        <v>8821</v>
      </c>
      <c r="S4116" s="155"/>
      <c r="T4116" s="159" t="s">
        <v>75</v>
      </c>
      <c r="U4116" s="155"/>
      <c r="V4116" s="160"/>
    </row>
    <row r="4117" spans="1:22" s="175" customFormat="1" ht="66" hidden="1" customHeight="1" x14ac:dyDescent="0.25">
      <c r="A4117" s="113" t="s">
        <v>662</v>
      </c>
      <c r="B4117" s="90" t="s">
        <v>663</v>
      </c>
      <c r="C4117" s="155" t="s">
        <v>8822</v>
      </c>
      <c r="D4117" s="155" t="s">
        <v>8822</v>
      </c>
      <c r="E4117" s="157" t="s">
        <v>8823</v>
      </c>
      <c r="F4117" s="155" t="s">
        <v>8824</v>
      </c>
      <c r="G4117" s="158" t="s">
        <v>52</v>
      </c>
      <c r="H4117" s="155"/>
      <c r="I4117" s="158">
        <v>1</v>
      </c>
      <c r="J4117" s="155" t="s">
        <v>54</v>
      </c>
      <c r="K4117" s="158" t="s">
        <v>55</v>
      </c>
      <c r="L4117" s="190">
        <v>44809</v>
      </c>
      <c r="M4117" s="190">
        <v>44829</v>
      </c>
      <c r="N4117" s="190"/>
      <c r="O4117" s="127"/>
      <c r="P4117" s="223"/>
      <c r="Q4117" s="124"/>
      <c r="R4117" s="155"/>
      <c r="S4117" s="155"/>
      <c r="T4117" s="159"/>
      <c r="U4117" s="155" t="s">
        <v>7836</v>
      </c>
      <c r="V4117" s="160"/>
    </row>
    <row r="4118" spans="1:22" s="175" customFormat="1" ht="66" hidden="1" customHeight="1" x14ac:dyDescent="0.25">
      <c r="A4118" s="113" t="s">
        <v>3140</v>
      </c>
      <c r="B4118" s="90" t="s">
        <v>3141</v>
      </c>
      <c r="C4118" s="155" t="s">
        <v>8825</v>
      </c>
      <c r="D4118" s="155" t="s">
        <v>8825</v>
      </c>
      <c r="E4118" s="157" t="s">
        <v>8826</v>
      </c>
      <c r="F4118" s="155" t="s">
        <v>633</v>
      </c>
      <c r="G4118" s="158" t="s">
        <v>52</v>
      </c>
      <c r="H4118" s="155"/>
      <c r="I4118" s="158">
        <v>1</v>
      </c>
      <c r="J4118" s="155" t="s">
        <v>54</v>
      </c>
      <c r="K4118" s="158" t="s">
        <v>55</v>
      </c>
      <c r="L4118" s="190">
        <v>44797</v>
      </c>
      <c r="M4118" s="190">
        <v>44799</v>
      </c>
      <c r="N4118" s="190">
        <v>44787</v>
      </c>
      <c r="O4118" s="127">
        <v>44796</v>
      </c>
      <c r="P4118" s="223" t="s">
        <v>8827</v>
      </c>
      <c r="Q4118" s="124"/>
      <c r="R4118" s="155" t="s">
        <v>8828</v>
      </c>
      <c r="S4118" s="155"/>
      <c r="T4118" s="159" t="s">
        <v>75</v>
      </c>
      <c r="U4118" s="155"/>
      <c r="V4118" s="160"/>
    </row>
    <row r="4119" spans="1:22" s="175" customFormat="1" ht="66" hidden="1" customHeight="1" x14ac:dyDescent="0.25">
      <c r="A4119" s="89" t="s">
        <v>10005</v>
      </c>
      <c r="B4119" s="90" t="s">
        <v>1950</v>
      </c>
      <c r="C4119" s="155" t="s">
        <v>6980</v>
      </c>
      <c r="D4119" s="155" t="s">
        <v>6980</v>
      </c>
      <c r="E4119" s="92" t="s">
        <v>8829</v>
      </c>
      <c r="F4119" s="155" t="s">
        <v>6982</v>
      </c>
      <c r="G4119" s="158" t="s">
        <v>52</v>
      </c>
      <c r="H4119" s="155"/>
      <c r="I4119" s="158">
        <v>1</v>
      </c>
      <c r="J4119" s="155" t="s">
        <v>10001</v>
      </c>
      <c r="K4119" s="158" t="s">
        <v>55</v>
      </c>
      <c r="L4119" s="190">
        <v>44756</v>
      </c>
      <c r="M4119" s="190">
        <v>44756</v>
      </c>
      <c r="N4119" s="190">
        <v>44756</v>
      </c>
      <c r="O4119" s="127">
        <v>44763</v>
      </c>
      <c r="P4119" s="223" t="s">
        <v>8830</v>
      </c>
      <c r="Q4119" s="124"/>
      <c r="R4119" s="155" t="s">
        <v>6993</v>
      </c>
      <c r="S4119" s="155"/>
      <c r="T4119" s="159" t="s">
        <v>75</v>
      </c>
      <c r="U4119" s="155"/>
      <c r="V4119" s="160"/>
    </row>
    <row r="4120" spans="1:22" s="175" customFormat="1" ht="66" hidden="1" customHeight="1" x14ac:dyDescent="0.25">
      <c r="A4120" s="113" t="s">
        <v>1748</v>
      </c>
      <c r="B4120" s="155" t="s">
        <v>8831</v>
      </c>
      <c r="C4120" s="155" t="s">
        <v>8252</v>
      </c>
      <c r="D4120" s="155" t="s">
        <v>8252</v>
      </c>
      <c r="E4120" s="157" t="s">
        <v>8832</v>
      </c>
      <c r="F4120" s="155" t="s">
        <v>6982</v>
      </c>
      <c r="G4120" s="158" t="s">
        <v>52</v>
      </c>
      <c r="H4120" s="155"/>
      <c r="I4120" s="158">
        <v>1</v>
      </c>
      <c r="J4120" s="155" t="s">
        <v>10001</v>
      </c>
      <c r="K4120" s="158" t="s">
        <v>55</v>
      </c>
      <c r="L4120" s="190">
        <v>44758</v>
      </c>
      <c r="M4120" s="190">
        <v>44758</v>
      </c>
      <c r="N4120" s="190">
        <v>44758</v>
      </c>
      <c r="O4120" s="127">
        <v>44763</v>
      </c>
      <c r="P4120" s="124" t="s">
        <v>8833</v>
      </c>
      <c r="Q4120" s="124"/>
      <c r="R4120" s="155" t="s">
        <v>8261</v>
      </c>
      <c r="S4120" s="155"/>
      <c r="T4120" s="159" t="s">
        <v>66</v>
      </c>
      <c r="U4120" s="155"/>
      <c r="V4120" s="160"/>
    </row>
    <row r="4121" spans="1:22" s="175" customFormat="1" ht="66" hidden="1" customHeight="1" x14ac:dyDescent="0.25">
      <c r="A4121" s="113" t="s">
        <v>329</v>
      </c>
      <c r="B4121" s="90" t="s">
        <v>330</v>
      </c>
      <c r="C4121" s="155" t="s">
        <v>59</v>
      </c>
      <c r="D4121" s="155" t="s">
        <v>59</v>
      </c>
      <c r="E4121" s="157" t="s">
        <v>211</v>
      </c>
      <c r="F4121" s="155" t="s">
        <v>5711</v>
      </c>
      <c r="G4121" s="158" t="s">
        <v>52</v>
      </c>
      <c r="H4121" s="155"/>
      <c r="I4121" s="158">
        <v>1</v>
      </c>
      <c r="J4121" s="155" t="s">
        <v>62</v>
      </c>
      <c r="K4121" s="158" t="s">
        <v>63</v>
      </c>
      <c r="L4121" s="190">
        <v>44769</v>
      </c>
      <c r="M4121" s="190">
        <v>44769</v>
      </c>
      <c r="N4121" s="190">
        <v>44769</v>
      </c>
      <c r="O4121" s="127">
        <v>44770</v>
      </c>
      <c r="P4121" s="124" t="s">
        <v>8834</v>
      </c>
      <c r="Q4121" s="124" t="s">
        <v>8835</v>
      </c>
      <c r="R4121" s="155" t="s">
        <v>1173</v>
      </c>
      <c r="S4121" s="155"/>
      <c r="T4121" s="159" t="s">
        <v>66</v>
      </c>
      <c r="U4121" s="155"/>
      <c r="V4121" s="160"/>
    </row>
    <row r="4122" spans="1:22" s="175" customFormat="1" ht="66" hidden="1" customHeight="1" x14ac:dyDescent="0.25">
      <c r="A4122" s="113" t="s">
        <v>4079</v>
      </c>
      <c r="B4122" s="90" t="s">
        <v>7744</v>
      </c>
      <c r="C4122" s="155" t="s">
        <v>59</v>
      </c>
      <c r="D4122" s="155" t="s">
        <v>59</v>
      </c>
      <c r="E4122" s="157" t="s">
        <v>8836</v>
      </c>
      <c r="F4122" s="90" t="s">
        <v>4308</v>
      </c>
      <c r="G4122" s="158" t="s">
        <v>52</v>
      </c>
      <c r="H4122" s="155"/>
      <c r="I4122" s="158">
        <v>1</v>
      </c>
      <c r="J4122" s="155" t="s">
        <v>54</v>
      </c>
      <c r="K4122" s="158" t="s">
        <v>63</v>
      </c>
      <c r="L4122" s="190">
        <v>44768</v>
      </c>
      <c r="M4122" s="190">
        <v>44768</v>
      </c>
      <c r="N4122" s="190">
        <v>44768</v>
      </c>
      <c r="O4122" s="127">
        <v>44770</v>
      </c>
      <c r="P4122" s="124" t="s">
        <v>8837</v>
      </c>
      <c r="Q4122" s="124"/>
      <c r="R4122" s="155" t="s">
        <v>2593</v>
      </c>
      <c r="S4122" s="155"/>
      <c r="T4122" s="159" t="s">
        <v>75</v>
      </c>
      <c r="U4122" s="155"/>
      <c r="V4122" s="160"/>
    </row>
    <row r="4123" spans="1:22" s="175" customFormat="1" ht="66" hidden="1" customHeight="1" x14ac:dyDescent="0.25">
      <c r="A4123" s="113" t="s">
        <v>6558</v>
      </c>
      <c r="B4123" s="90" t="s">
        <v>2283</v>
      </c>
      <c r="C4123" s="90" t="s">
        <v>7857</v>
      </c>
      <c r="D4123" s="90" t="s">
        <v>7858</v>
      </c>
      <c r="E4123" s="92" t="s">
        <v>8017</v>
      </c>
      <c r="F4123" s="155" t="s">
        <v>7245</v>
      </c>
      <c r="G4123" s="158" t="s">
        <v>52</v>
      </c>
      <c r="H4123" s="155"/>
      <c r="I4123" s="158">
        <v>1</v>
      </c>
      <c r="J4123" s="155" t="s">
        <v>62</v>
      </c>
      <c r="K4123" s="158" t="s">
        <v>63</v>
      </c>
      <c r="L4123" s="190">
        <v>44768</v>
      </c>
      <c r="M4123" s="190">
        <v>44768</v>
      </c>
      <c r="N4123" s="190">
        <v>44768</v>
      </c>
      <c r="O4123" s="127">
        <v>44770</v>
      </c>
      <c r="P4123" s="124" t="s">
        <v>8838</v>
      </c>
      <c r="Q4123" s="124" t="s">
        <v>8839</v>
      </c>
      <c r="R4123" s="155" t="s">
        <v>1830</v>
      </c>
      <c r="S4123" s="155"/>
      <c r="T4123" s="159" t="s">
        <v>75</v>
      </c>
      <c r="U4123" s="155"/>
      <c r="V4123" s="160"/>
    </row>
    <row r="4124" spans="1:22" s="175" customFormat="1" ht="66" hidden="1" customHeight="1" x14ac:dyDescent="0.25">
      <c r="A4124" s="113" t="s">
        <v>6558</v>
      </c>
      <c r="B4124" s="90" t="s">
        <v>2283</v>
      </c>
      <c r="C4124" s="155" t="s">
        <v>7090</v>
      </c>
      <c r="D4124" s="90" t="s">
        <v>59</v>
      </c>
      <c r="E4124" s="92" t="s">
        <v>211</v>
      </c>
      <c r="F4124" s="155" t="s">
        <v>8840</v>
      </c>
      <c r="G4124" s="158" t="s">
        <v>52</v>
      </c>
      <c r="H4124" s="155"/>
      <c r="I4124" s="158">
        <v>1</v>
      </c>
      <c r="J4124" s="155" t="s">
        <v>62</v>
      </c>
      <c r="K4124" s="158" t="s">
        <v>63</v>
      </c>
      <c r="L4124" s="190">
        <v>44760</v>
      </c>
      <c r="M4124" s="190">
        <v>44760</v>
      </c>
      <c r="N4124" s="190">
        <v>44760</v>
      </c>
      <c r="O4124" s="127">
        <v>44763</v>
      </c>
      <c r="P4124" s="124" t="s">
        <v>8841</v>
      </c>
      <c r="Q4124" s="124" t="s">
        <v>8842</v>
      </c>
      <c r="R4124" s="155" t="s">
        <v>8843</v>
      </c>
      <c r="S4124" s="155"/>
      <c r="T4124" s="159" t="s">
        <v>75</v>
      </c>
      <c r="U4124" s="155"/>
      <c r="V4124" s="160"/>
    </row>
    <row r="4125" spans="1:22" s="175" customFormat="1" ht="66" hidden="1" customHeight="1" x14ac:dyDescent="0.25">
      <c r="A4125" s="113" t="s">
        <v>6558</v>
      </c>
      <c r="B4125" s="90" t="s">
        <v>2283</v>
      </c>
      <c r="C4125" s="155" t="s">
        <v>7090</v>
      </c>
      <c r="D4125" s="155" t="s">
        <v>7195</v>
      </c>
      <c r="E4125" s="157" t="s">
        <v>7533</v>
      </c>
      <c r="F4125" s="155" t="s">
        <v>7196</v>
      </c>
      <c r="G4125" s="158" t="s">
        <v>52</v>
      </c>
      <c r="H4125" s="155"/>
      <c r="I4125" s="158">
        <v>1</v>
      </c>
      <c r="J4125" s="155" t="s">
        <v>62</v>
      </c>
      <c r="K4125" s="158" t="s">
        <v>63</v>
      </c>
      <c r="L4125" s="190">
        <v>44753</v>
      </c>
      <c r="M4125" s="190">
        <v>44753</v>
      </c>
      <c r="N4125" s="190">
        <v>44753</v>
      </c>
      <c r="O4125" s="190">
        <v>44763</v>
      </c>
      <c r="P4125" s="124" t="s">
        <v>8844</v>
      </c>
      <c r="Q4125" s="124"/>
      <c r="R4125" s="155" t="s">
        <v>8845</v>
      </c>
      <c r="S4125" s="155"/>
      <c r="T4125" s="159" t="s">
        <v>66</v>
      </c>
      <c r="U4125" s="155"/>
      <c r="V4125" s="160"/>
    </row>
    <row r="4126" spans="1:22" s="175" customFormat="1" ht="66" hidden="1" customHeight="1" x14ac:dyDescent="0.25">
      <c r="A4126" s="113" t="s">
        <v>6558</v>
      </c>
      <c r="B4126" s="90" t="s">
        <v>2283</v>
      </c>
      <c r="C4126" s="155" t="s">
        <v>7090</v>
      </c>
      <c r="D4126" s="155" t="s">
        <v>7195</v>
      </c>
      <c r="E4126" s="157" t="s">
        <v>7533</v>
      </c>
      <c r="F4126" s="155" t="s">
        <v>7196</v>
      </c>
      <c r="G4126" s="158" t="s">
        <v>52</v>
      </c>
      <c r="H4126" s="155"/>
      <c r="I4126" s="158">
        <v>1</v>
      </c>
      <c r="J4126" s="155" t="s">
        <v>62</v>
      </c>
      <c r="K4126" s="158" t="s">
        <v>63</v>
      </c>
      <c r="L4126" s="190">
        <v>44760</v>
      </c>
      <c r="M4126" s="190">
        <v>44760</v>
      </c>
      <c r="N4126" s="190">
        <v>44760</v>
      </c>
      <c r="O4126" s="190">
        <v>44763</v>
      </c>
      <c r="P4126" s="124" t="s">
        <v>8844</v>
      </c>
      <c r="Q4126" s="124"/>
      <c r="R4126" s="155" t="s">
        <v>8846</v>
      </c>
      <c r="S4126" s="155"/>
      <c r="T4126" s="159" t="s">
        <v>75</v>
      </c>
      <c r="U4126" s="155"/>
      <c r="V4126" s="160"/>
    </row>
    <row r="4127" spans="1:22" s="175" customFormat="1" ht="66" hidden="1" customHeight="1" x14ac:dyDescent="0.25">
      <c r="A4127" s="89" t="s">
        <v>2255</v>
      </c>
      <c r="B4127" s="90" t="s">
        <v>2256</v>
      </c>
      <c r="C4127" s="155" t="s">
        <v>59</v>
      </c>
      <c r="D4127" s="155" t="s">
        <v>59</v>
      </c>
      <c r="E4127" s="157" t="s">
        <v>1560</v>
      </c>
      <c r="F4127" s="155" t="s">
        <v>51</v>
      </c>
      <c r="G4127" s="158" t="s">
        <v>52</v>
      </c>
      <c r="H4127" s="155"/>
      <c r="I4127" s="158">
        <v>1</v>
      </c>
      <c r="J4127" s="155" t="s">
        <v>62</v>
      </c>
      <c r="K4127" s="158" t="s">
        <v>63</v>
      </c>
      <c r="L4127" s="190">
        <v>44757</v>
      </c>
      <c r="M4127" s="190">
        <v>44757</v>
      </c>
      <c r="N4127" s="190">
        <v>44757</v>
      </c>
      <c r="O4127" s="190">
        <v>44763</v>
      </c>
      <c r="P4127" s="124" t="s">
        <v>8847</v>
      </c>
      <c r="Q4127" s="124"/>
      <c r="R4127" s="155" t="s">
        <v>222</v>
      </c>
      <c r="S4127" s="155"/>
      <c r="T4127" s="159" t="s">
        <v>75</v>
      </c>
      <c r="U4127" s="155"/>
      <c r="V4127" s="160"/>
    </row>
    <row r="4128" spans="1:22" s="175" customFormat="1" ht="66" hidden="1" customHeight="1" x14ac:dyDescent="0.25">
      <c r="A4128" s="89" t="s">
        <v>2255</v>
      </c>
      <c r="B4128" s="90" t="s">
        <v>2256</v>
      </c>
      <c r="C4128" s="155" t="s">
        <v>59</v>
      </c>
      <c r="D4128" s="155" t="s">
        <v>59</v>
      </c>
      <c r="E4128" s="157" t="s">
        <v>1560</v>
      </c>
      <c r="F4128" s="155" t="s">
        <v>51</v>
      </c>
      <c r="G4128" s="158" t="s">
        <v>52</v>
      </c>
      <c r="H4128" s="155"/>
      <c r="I4128" s="158">
        <v>1</v>
      </c>
      <c r="J4128" s="155" t="s">
        <v>62</v>
      </c>
      <c r="K4128" s="158" t="s">
        <v>63</v>
      </c>
      <c r="L4128" s="190">
        <v>44768</v>
      </c>
      <c r="M4128" s="190">
        <v>44768</v>
      </c>
      <c r="N4128" s="190">
        <v>44768</v>
      </c>
      <c r="O4128" s="190">
        <v>44770</v>
      </c>
      <c r="P4128" s="124" t="s">
        <v>8848</v>
      </c>
      <c r="Q4128" s="124"/>
      <c r="R4128" s="155" t="s">
        <v>156</v>
      </c>
      <c r="S4128" s="155"/>
      <c r="T4128" s="159" t="s">
        <v>66</v>
      </c>
      <c r="U4128" s="155"/>
      <c r="V4128" s="160"/>
    </row>
    <row r="4129" spans="1:22" s="175" customFormat="1" ht="66" hidden="1" customHeight="1" x14ac:dyDescent="0.25">
      <c r="A4129" s="89" t="s">
        <v>2255</v>
      </c>
      <c r="B4129" s="90" t="s">
        <v>2256</v>
      </c>
      <c r="C4129" s="155" t="s">
        <v>59</v>
      </c>
      <c r="D4129" s="155" t="s">
        <v>59</v>
      </c>
      <c r="E4129" s="157" t="s">
        <v>1560</v>
      </c>
      <c r="F4129" s="155" t="s">
        <v>51</v>
      </c>
      <c r="G4129" s="158" t="s">
        <v>52</v>
      </c>
      <c r="H4129" s="155"/>
      <c r="I4129" s="158">
        <v>1</v>
      </c>
      <c r="J4129" s="155" t="s">
        <v>62</v>
      </c>
      <c r="K4129" s="158" t="s">
        <v>63</v>
      </c>
      <c r="L4129" s="190">
        <v>44768</v>
      </c>
      <c r="M4129" s="190">
        <v>44768</v>
      </c>
      <c r="N4129" s="190">
        <v>44768</v>
      </c>
      <c r="O4129" s="190">
        <v>44770</v>
      </c>
      <c r="P4129" s="124" t="s">
        <v>8849</v>
      </c>
      <c r="Q4129" s="124"/>
      <c r="R4129" s="155" t="s">
        <v>156</v>
      </c>
      <c r="S4129" s="155"/>
      <c r="T4129" s="159" t="s">
        <v>66</v>
      </c>
      <c r="U4129" s="155"/>
      <c r="V4129" s="160"/>
    </row>
    <row r="4130" spans="1:22" s="175" customFormat="1" ht="66" hidden="1" customHeight="1" x14ac:dyDescent="0.25">
      <c r="A4130" s="113" t="s">
        <v>2757</v>
      </c>
      <c r="B4130" s="90" t="s">
        <v>2758</v>
      </c>
      <c r="C4130" s="155" t="s">
        <v>8850</v>
      </c>
      <c r="D4130" s="155" t="s">
        <v>8850</v>
      </c>
      <c r="E4130" s="157" t="s">
        <v>8851</v>
      </c>
      <c r="F4130" s="155" t="s">
        <v>8852</v>
      </c>
      <c r="G4130" s="158" t="s">
        <v>52</v>
      </c>
      <c r="H4130" s="155"/>
      <c r="I4130" s="158">
        <v>1</v>
      </c>
      <c r="J4130" s="155" t="s">
        <v>54</v>
      </c>
      <c r="K4130" s="158" t="s">
        <v>55</v>
      </c>
      <c r="L4130" s="190">
        <v>44780</v>
      </c>
      <c r="M4130" s="190">
        <v>44780</v>
      </c>
      <c r="N4130" s="190">
        <v>44775</v>
      </c>
      <c r="O4130" s="190">
        <v>44779</v>
      </c>
      <c r="P4130" s="124" t="s">
        <v>8853</v>
      </c>
      <c r="Q4130" s="124" t="s">
        <v>8854</v>
      </c>
      <c r="R4130" s="155" t="s">
        <v>4637</v>
      </c>
      <c r="S4130" s="155"/>
      <c r="T4130" s="159" t="s">
        <v>75</v>
      </c>
      <c r="U4130" s="155"/>
      <c r="V4130" s="160"/>
    </row>
    <row r="4131" spans="1:22" s="175" customFormat="1" ht="66" hidden="1" customHeight="1" x14ac:dyDescent="0.25">
      <c r="A4131" s="113" t="s">
        <v>4357</v>
      </c>
      <c r="B4131" s="90" t="s">
        <v>626</v>
      </c>
      <c r="C4131" s="155" t="s">
        <v>8855</v>
      </c>
      <c r="D4131" s="155" t="s">
        <v>8855</v>
      </c>
      <c r="E4131" s="157" t="s">
        <v>8856</v>
      </c>
      <c r="F4131" s="155" t="s">
        <v>401</v>
      </c>
      <c r="G4131" s="158" t="s">
        <v>52</v>
      </c>
      <c r="H4131" s="155"/>
      <c r="I4131" s="158">
        <v>1</v>
      </c>
      <c r="J4131" s="155" t="s">
        <v>54</v>
      </c>
      <c r="K4131" s="158" t="s">
        <v>55</v>
      </c>
      <c r="L4131" s="190">
        <v>44788</v>
      </c>
      <c r="M4131" s="190">
        <v>44788</v>
      </c>
      <c r="N4131" s="190">
        <v>44780</v>
      </c>
      <c r="O4131" s="190">
        <v>44790</v>
      </c>
      <c r="P4131" s="124" t="s">
        <v>8857</v>
      </c>
      <c r="Q4131" s="124"/>
      <c r="R4131" s="155" t="s">
        <v>8858</v>
      </c>
      <c r="S4131" s="155"/>
      <c r="T4131" s="159" t="s">
        <v>66</v>
      </c>
      <c r="U4131" s="155"/>
      <c r="V4131" s="160"/>
    </row>
    <row r="4132" spans="1:22" s="175" customFormat="1" ht="66" hidden="1" customHeight="1" x14ac:dyDescent="0.25">
      <c r="A4132" s="113" t="s">
        <v>329</v>
      </c>
      <c r="B4132" s="90" t="s">
        <v>330</v>
      </c>
      <c r="C4132" s="155" t="s">
        <v>8859</v>
      </c>
      <c r="D4132" s="155" t="s">
        <v>8860</v>
      </c>
      <c r="E4132" s="157" t="s">
        <v>333</v>
      </c>
      <c r="F4132" s="155" t="s">
        <v>334</v>
      </c>
      <c r="G4132" s="158" t="s">
        <v>52</v>
      </c>
      <c r="H4132" s="155"/>
      <c r="I4132" s="158">
        <v>1</v>
      </c>
      <c r="J4132" s="155" t="s">
        <v>72</v>
      </c>
      <c r="K4132" s="158" t="s">
        <v>55</v>
      </c>
      <c r="L4132" s="190">
        <v>44805</v>
      </c>
      <c r="M4132" s="190">
        <v>44836</v>
      </c>
      <c r="N4132" s="190">
        <v>44828</v>
      </c>
      <c r="O4132" s="190">
        <v>44841</v>
      </c>
      <c r="P4132" s="124" t="s">
        <v>8861</v>
      </c>
      <c r="Q4132" s="124"/>
      <c r="R4132" s="155" t="s">
        <v>8862</v>
      </c>
      <c r="S4132" s="155"/>
      <c r="T4132" s="159" t="s">
        <v>75</v>
      </c>
      <c r="U4132" s="155"/>
      <c r="V4132" s="160"/>
    </row>
    <row r="4133" spans="1:22" s="175" customFormat="1" ht="66" hidden="1" customHeight="1" x14ac:dyDescent="0.25">
      <c r="A4133" s="113" t="s">
        <v>329</v>
      </c>
      <c r="B4133" s="90" t="s">
        <v>330</v>
      </c>
      <c r="C4133" s="155" t="s">
        <v>8859</v>
      </c>
      <c r="D4133" s="155" t="s">
        <v>8863</v>
      </c>
      <c r="E4133" s="157" t="s">
        <v>333</v>
      </c>
      <c r="F4133" s="155" t="s">
        <v>337</v>
      </c>
      <c r="G4133" s="158" t="s">
        <v>52</v>
      </c>
      <c r="H4133" s="155"/>
      <c r="I4133" s="158">
        <v>1</v>
      </c>
      <c r="J4133" s="155" t="s">
        <v>72</v>
      </c>
      <c r="K4133" s="158" t="s">
        <v>55</v>
      </c>
      <c r="L4133" s="190">
        <v>44805</v>
      </c>
      <c r="M4133" s="190">
        <v>44836</v>
      </c>
      <c r="N4133" s="190">
        <v>44828</v>
      </c>
      <c r="O4133" s="190">
        <v>44841</v>
      </c>
      <c r="P4133" s="124" t="s">
        <v>8864</v>
      </c>
      <c r="Q4133" s="124"/>
      <c r="R4133" s="155" t="s">
        <v>8390</v>
      </c>
      <c r="S4133" s="155"/>
      <c r="T4133" s="159" t="s">
        <v>75</v>
      </c>
      <c r="U4133" s="155"/>
      <c r="V4133" s="160"/>
    </row>
    <row r="4134" spans="1:22" s="175" customFormat="1" ht="66" hidden="1" customHeight="1" x14ac:dyDescent="0.25">
      <c r="A4134" s="113" t="s">
        <v>329</v>
      </c>
      <c r="B4134" s="90" t="s">
        <v>330</v>
      </c>
      <c r="C4134" s="155" t="s">
        <v>8859</v>
      </c>
      <c r="D4134" s="155" t="s">
        <v>8865</v>
      </c>
      <c r="E4134" s="157" t="s">
        <v>333</v>
      </c>
      <c r="F4134" s="155" t="s">
        <v>5058</v>
      </c>
      <c r="G4134" s="158" t="s">
        <v>52</v>
      </c>
      <c r="H4134" s="155"/>
      <c r="I4134" s="158">
        <v>1</v>
      </c>
      <c r="J4134" s="155" t="s">
        <v>72</v>
      </c>
      <c r="K4134" s="158" t="s">
        <v>55</v>
      </c>
      <c r="L4134" s="190">
        <v>44805</v>
      </c>
      <c r="M4134" s="190">
        <v>44836</v>
      </c>
      <c r="N4134" s="190">
        <v>44828</v>
      </c>
      <c r="O4134" s="190">
        <v>44841</v>
      </c>
      <c r="P4134" s="124" t="s">
        <v>8866</v>
      </c>
      <c r="Q4134" s="124"/>
      <c r="R4134" s="155" t="s">
        <v>8390</v>
      </c>
      <c r="S4134" s="155"/>
      <c r="T4134" s="159" t="s">
        <v>75</v>
      </c>
      <c r="U4134" s="155"/>
      <c r="V4134" s="160"/>
    </row>
    <row r="4135" spans="1:22" s="175" customFormat="1" ht="66" hidden="1" customHeight="1" x14ac:dyDescent="0.25">
      <c r="A4135" s="113" t="s">
        <v>329</v>
      </c>
      <c r="B4135" s="90" t="s">
        <v>330</v>
      </c>
      <c r="C4135" s="155" t="s">
        <v>8867</v>
      </c>
      <c r="D4135" s="155" t="s">
        <v>8868</v>
      </c>
      <c r="E4135" s="157" t="s">
        <v>333</v>
      </c>
      <c r="F4135" s="155" t="s">
        <v>334</v>
      </c>
      <c r="G4135" s="158" t="s">
        <v>52</v>
      </c>
      <c r="H4135" s="155"/>
      <c r="I4135" s="158">
        <v>1</v>
      </c>
      <c r="J4135" s="155" t="s">
        <v>72</v>
      </c>
      <c r="K4135" s="158" t="s">
        <v>55</v>
      </c>
      <c r="L4135" s="190">
        <v>44958</v>
      </c>
      <c r="M4135" s="190">
        <f>EOMONTH(L4135,0)</f>
        <v>44985</v>
      </c>
      <c r="N4135" s="190"/>
      <c r="O4135" s="190"/>
      <c r="P4135" s="124"/>
      <c r="Q4135" s="124"/>
      <c r="R4135" s="155"/>
      <c r="S4135" s="155"/>
      <c r="T4135" s="159"/>
      <c r="U4135" s="155"/>
      <c r="V4135" s="160"/>
    </row>
    <row r="4136" spans="1:22" s="175" customFormat="1" ht="66" hidden="1" customHeight="1" x14ac:dyDescent="0.25">
      <c r="A4136" s="113" t="s">
        <v>329</v>
      </c>
      <c r="B4136" s="90" t="s">
        <v>330</v>
      </c>
      <c r="C4136" s="155" t="s">
        <v>8867</v>
      </c>
      <c r="D4136" s="155" t="s">
        <v>8869</v>
      </c>
      <c r="E4136" s="157" t="s">
        <v>333</v>
      </c>
      <c r="F4136" s="155" t="s">
        <v>337</v>
      </c>
      <c r="G4136" s="158" t="s">
        <v>52</v>
      </c>
      <c r="H4136" s="155"/>
      <c r="I4136" s="158">
        <v>1</v>
      </c>
      <c r="J4136" s="155" t="s">
        <v>72</v>
      </c>
      <c r="K4136" s="158" t="s">
        <v>55</v>
      </c>
      <c r="L4136" s="190">
        <v>44958</v>
      </c>
      <c r="M4136" s="190">
        <f>EOMONTH(L4136,0)</f>
        <v>44985</v>
      </c>
      <c r="N4136" s="190"/>
      <c r="O4136" s="190"/>
      <c r="P4136" s="124"/>
      <c r="Q4136" s="124"/>
      <c r="R4136" s="155"/>
      <c r="S4136" s="155"/>
      <c r="T4136" s="159"/>
      <c r="U4136" s="155"/>
      <c r="V4136" s="160"/>
    </row>
    <row r="4137" spans="1:22" s="175" customFormat="1" ht="66" hidden="1" customHeight="1" x14ac:dyDescent="0.25">
      <c r="A4137" s="113" t="s">
        <v>329</v>
      </c>
      <c r="B4137" s="90" t="s">
        <v>330</v>
      </c>
      <c r="C4137" s="155" t="s">
        <v>8867</v>
      </c>
      <c r="D4137" s="155" t="s">
        <v>8870</v>
      </c>
      <c r="E4137" s="157" t="s">
        <v>333</v>
      </c>
      <c r="F4137" s="155" t="s">
        <v>5058</v>
      </c>
      <c r="G4137" s="158" t="s">
        <v>52</v>
      </c>
      <c r="H4137" s="155"/>
      <c r="I4137" s="158">
        <v>1</v>
      </c>
      <c r="J4137" s="155" t="s">
        <v>72</v>
      </c>
      <c r="K4137" s="158" t="s">
        <v>55</v>
      </c>
      <c r="L4137" s="190">
        <v>44958</v>
      </c>
      <c r="M4137" s="190">
        <f>EOMONTH(L4137,0)</f>
        <v>44985</v>
      </c>
      <c r="N4137" s="190"/>
      <c r="O4137" s="190"/>
      <c r="P4137" s="124"/>
      <c r="Q4137" s="124"/>
      <c r="R4137" s="155"/>
      <c r="S4137" s="155"/>
      <c r="T4137" s="159"/>
      <c r="U4137" s="155"/>
      <c r="V4137" s="160"/>
    </row>
    <row r="4138" spans="1:22" s="175" customFormat="1" ht="66" hidden="1" customHeight="1" x14ac:dyDescent="0.25">
      <c r="A4138" s="113" t="s">
        <v>4079</v>
      </c>
      <c r="B4138" s="90" t="s">
        <v>7744</v>
      </c>
      <c r="C4138" s="155" t="s">
        <v>8871</v>
      </c>
      <c r="D4138" s="155" t="s">
        <v>8871</v>
      </c>
      <c r="E4138" s="157" t="s">
        <v>8872</v>
      </c>
      <c r="F4138" s="155" t="s">
        <v>6592</v>
      </c>
      <c r="G4138" s="158" t="s">
        <v>52</v>
      </c>
      <c r="H4138" s="155"/>
      <c r="I4138" s="158">
        <v>1</v>
      </c>
      <c r="J4138" s="155" t="s">
        <v>54</v>
      </c>
      <c r="K4138" s="158" t="s">
        <v>55</v>
      </c>
      <c r="L4138" s="190">
        <v>44793</v>
      </c>
      <c r="M4138" s="190">
        <v>44803</v>
      </c>
      <c r="N4138" s="190">
        <v>44797</v>
      </c>
      <c r="O4138" s="190">
        <v>44797</v>
      </c>
      <c r="P4138" s="124" t="s">
        <v>8873</v>
      </c>
      <c r="Q4138" s="124"/>
      <c r="R4138" s="155" t="s">
        <v>8874</v>
      </c>
      <c r="S4138" s="155"/>
      <c r="T4138" s="159" t="s">
        <v>75</v>
      </c>
      <c r="U4138" s="155"/>
      <c r="V4138" s="160"/>
    </row>
    <row r="4139" spans="1:22" s="175" customFormat="1" ht="66" hidden="1" customHeight="1" x14ac:dyDescent="0.25">
      <c r="A4139" s="89" t="s">
        <v>1361</v>
      </c>
      <c r="B4139" s="155" t="s">
        <v>681</v>
      </c>
      <c r="C4139" s="155" t="s">
        <v>8341</v>
      </c>
      <c r="D4139" s="155" t="s">
        <v>8341</v>
      </c>
      <c r="E4139" s="157" t="s">
        <v>8342</v>
      </c>
      <c r="F4139" s="155" t="s">
        <v>8875</v>
      </c>
      <c r="G4139" s="158" t="s">
        <v>52</v>
      </c>
      <c r="H4139" s="155"/>
      <c r="I4139" s="158">
        <v>1</v>
      </c>
      <c r="J4139" s="155" t="s">
        <v>54</v>
      </c>
      <c r="K4139" s="158" t="s">
        <v>55</v>
      </c>
      <c r="L4139" s="190">
        <v>44778</v>
      </c>
      <c r="M4139" s="190">
        <v>44778</v>
      </c>
      <c r="N4139" s="190">
        <v>44777</v>
      </c>
      <c r="O4139" s="190">
        <v>44779</v>
      </c>
      <c r="P4139" s="124" t="s">
        <v>8876</v>
      </c>
      <c r="Q4139" s="124"/>
      <c r="R4139" s="155" t="s">
        <v>8297</v>
      </c>
      <c r="S4139" s="155"/>
      <c r="T4139" s="159" t="s">
        <v>75</v>
      </c>
      <c r="U4139" s="155"/>
      <c r="V4139" s="160"/>
    </row>
    <row r="4140" spans="1:22" s="175" customFormat="1" ht="66" hidden="1" customHeight="1" x14ac:dyDescent="0.25">
      <c r="A4140" s="113" t="s">
        <v>6558</v>
      </c>
      <c r="B4140" s="90" t="s">
        <v>2283</v>
      </c>
      <c r="C4140" s="90" t="s">
        <v>7857</v>
      </c>
      <c r="D4140" s="90" t="s">
        <v>7858</v>
      </c>
      <c r="E4140" s="92" t="s">
        <v>8017</v>
      </c>
      <c r="F4140" s="155" t="s">
        <v>7245</v>
      </c>
      <c r="G4140" s="158" t="s">
        <v>52</v>
      </c>
      <c r="H4140" s="155"/>
      <c r="I4140" s="158">
        <v>1</v>
      </c>
      <c r="J4140" s="90" t="s">
        <v>62</v>
      </c>
      <c r="K4140" s="93" t="s">
        <v>63</v>
      </c>
      <c r="L4140" s="190">
        <v>44762</v>
      </c>
      <c r="M4140" s="190">
        <v>44762</v>
      </c>
      <c r="N4140" s="190">
        <v>44762</v>
      </c>
      <c r="O4140" s="127">
        <v>44779</v>
      </c>
      <c r="P4140" s="124" t="s">
        <v>8877</v>
      </c>
      <c r="Q4140" s="124"/>
      <c r="R4140" s="155" t="s">
        <v>8878</v>
      </c>
      <c r="S4140" s="155"/>
      <c r="T4140" s="159" t="s">
        <v>75</v>
      </c>
      <c r="U4140" s="155"/>
      <c r="V4140" s="160"/>
    </row>
    <row r="4141" spans="1:22" s="175" customFormat="1" ht="66" hidden="1" customHeight="1" x14ac:dyDescent="0.25">
      <c r="A4141" s="113" t="s">
        <v>2757</v>
      </c>
      <c r="B4141" s="90" t="s">
        <v>2758</v>
      </c>
      <c r="C4141" s="90" t="s">
        <v>59</v>
      </c>
      <c r="D4141" s="90" t="s">
        <v>59</v>
      </c>
      <c r="E4141" s="92" t="s">
        <v>8879</v>
      </c>
      <c r="F4141" s="155" t="s">
        <v>2874</v>
      </c>
      <c r="G4141" s="158" t="s">
        <v>52</v>
      </c>
      <c r="H4141" s="155"/>
      <c r="I4141" s="158">
        <v>1</v>
      </c>
      <c r="J4141" s="90" t="s">
        <v>54</v>
      </c>
      <c r="K4141" s="158" t="s">
        <v>55</v>
      </c>
      <c r="L4141" s="190">
        <v>44773</v>
      </c>
      <c r="M4141" s="190">
        <v>44773</v>
      </c>
      <c r="N4141" s="190">
        <v>44773</v>
      </c>
      <c r="O4141" s="127">
        <v>44779</v>
      </c>
      <c r="P4141" s="124" t="s">
        <v>8880</v>
      </c>
      <c r="Q4141" s="124"/>
      <c r="R4141" s="155" t="s">
        <v>381</v>
      </c>
      <c r="S4141" s="155"/>
      <c r="T4141" s="159" t="s">
        <v>66</v>
      </c>
      <c r="U4141" s="155"/>
      <c r="V4141" s="160"/>
    </row>
    <row r="4142" spans="1:22" s="175" customFormat="1" ht="66" hidden="1" customHeight="1" x14ac:dyDescent="0.25">
      <c r="A4142" s="113" t="s">
        <v>3454</v>
      </c>
      <c r="B4142" s="90" t="s">
        <v>8881</v>
      </c>
      <c r="C4142" s="90" t="s">
        <v>8882</v>
      </c>
      <c r="D4142" s="90" t="s">
        <v>8882</v>
      </c>
      <c r="E4142" s="92" t="s">
        <v>8883</v>
      </c>
      <c r="F4142" s="155" t="s">
        <v>61</v>
      </c>
      <c r="G4142" s="158" t="s">
        <v>52</v>
      </c>
      <c r="H4142" s="155"/>
      <c r="I4142" s="158">
        <v>1</v>
      </c>
      <c r="J4142" s="90" t="s">
        <v>54</v>
      </c>
      <c r="K4142" s="158" t="s">
        <v>55</v>
      </c>
      <c r="L4142" s="190">
        <v>44796</v>
      </c>
      <c r="M4142" s="190">
        <v>44801</v>
      </c>
      <c r="N4142" s="190">
        <v>44789</v>
      </c>
      <c r="O4142" s="127">
        <v>44790</v>
      </c>
      <c r="P4142" s="124" t="s">
        <v>8884</v>
      </c>
      <c r="Q4142" s="124"/>
      <c r="R4142" s="155" t="s">
        <v>8885</v>
      </c>
      <c r="S4142" s="155"/>
      <c r="T4142" s="159" t="s">
        <v>75</v>
      </c>
      <c r="U4142" s="155"/>
      <c r="V4142" s="160"/>
    </row>
    <row r="4143" spans="1:22" s="175" customFormat="1" ht="66" hidden="1" customHeight="1" x14ac:dyDescent="0.25">
      <c r="A4143" s="113" t="s">
        <v>4079</v>
      </c>
      <c r="B4143" s="90" t="s">
        <v>7744</v>
      </c>
      <c r="C4143" s="90" t="s">
        <v>59</v>
      </c>
      <c r="D4143" s="90" t="s">
        <v>59</v>
      </c>
      <c r="E4143" s="92" t="s">
        <v>8886</v>
      </c>
      <c r="F4143" s="90" t="s">
        <v>4754</v>
      </c>
      <c r="G4143" s="158" t="s">
        <v>52</v>
      </c>
      <c r="H4143" s="155"/>
      <c r="I4143" s="158">
        <v>1</v>
      </c>
      <c r="J4143" s="90" t="s">
        <v>54</v>
      </c>
      <c r="K4143" s="158" t="s">
        <v>63</v>
      </c>
      <c r="L4143" s="190">
        <v>44780</v>
      </c>
      <c r="M4143" s="190">
        <v>44780</v>
      </c>
      <c r="N4143" s="190">
        <v>44780</v>
      </c>
      <c r="O4143" s="190">
        <v>44782</v>
      </c>
      <c r="P4143" s="124" t="s">
        <v>8887</v>
      </c>
      <c r="Q4143" s="124" t="s">
        <v>8888</v>
      </c>
      <c r="R4143" s="155" t="s">
        <v>3985</v>
      </c>
      <c r="S4143" s="155"/>
      <c r="T4143" s="159" t="s">
        <v>75</v>
      </c>
      <c r="U4143" s="155"/>
      <c r="V4143" s="160"/>
    </row>
    <row r="4144" spans="1:22" s="175" customFormat="1" ht="66" hidden="1" customHeight="1" x14ac:dyDescent="0.25">
      <c r="A4144" s="89" t="s">
        <v>8889</v>
      </c>
      <c r="B4144" s="90" t="s">
        <v>8890</v>
      </c>
      <c r="C4144" s="90" t="s">
        <v>59</v>
      </c>
      <c r="D4144" s="90" t="s">
        <v>59</v>
      </c>
      <c r="E4144" s="92" t="s">
        <v>8891</v>
      </c>
      <c r="F4144" s="155" t="s">
        <v>320</v>
      </c>
      <c r="G4144" s="158" t="s">
        <v>52</v>
      </c>
      <c r="H4144" s="155"/>
      <c r="I4144" s="158">
        <v>1</v>
      </c>
      <c r="J4144" s="90" t="s">
        <v>358</v>
      </c>
      <c r="K4144" s="158" t="s">
        <v>63</v>
      </c>
      <c r="L4144" s="190">
        <v>44781</v>
      </c>
      <c r="M4144" s="190">
        <v>44781</v>
      </c>
      <c r="N4144" s="190">
        <v>44781</v>
      </c>
      <c r="O4144" s="190">
        <v>44782</v>
      </c>
      <c r="P4144" s="124" t="s">
        <v>8892</v>
      </c>
      <c r="Q4144" s="124"/>
      <c r="R4144" s="155" t="s">
        <v>8893</v>
      </c>
      <c r="S4144" s="155"/>
      <c r="T4144" s="159" t="s">
        <v>66</v>
      </c>
      <c r="U4144" s="155"/>
      <c r="V4144" s="160"/>
    </row>
    <row r="4145" spans="1:22" s="175" customFormat="1" ht="66" hidden="1" customHeight="1" x14ac:dyDescent="0.25">
      <c r="A4145" s="113" t="s">
        <v>7780</v>
      </c>
      <c r="B4145" s="90" t="s">
        <v>4321</v>
      </c>
      <c r="C4145" s="90" t="s">
        <v>59</v>
      </c>
      <c r="D4145" s="90" t="s">
        <v>59</v>
      </c>
      <c r="E4145" s="92" t="s">
        <v>8894</v>
      </c>
      <c r="F4145" s="155" t="s">
        <v>5040</v>
      </c>
      <c r="G4145" s="158" t="s">
        <v>52</v>
      </c>
      <c r="H4145" s="155"/>
      <c r="I4145" s="158">
        <v>1</v>
      </c>
      <c r="J4145" s="90" t="s">
        <v>358</v>
      </c>
      <c r="K4145" s="158" t="s">
        <v>63</v>
      </c>
      <c r="L4145" s="190">
        <v>44781</v>
      </c>
      <c r="M4145" s="190">
        <v>44781</v>
      </c>
      <c r="N4145" s="190">
        <v>44781</v>
      </c>
      <c r="O4145" s="190">
        <v>44782</v>
      </c>
      <c r="P4145" s="124" t="s">
        <v>8895</v>
      </c>
      <c r="Q4145" s="124"/>
      <c r="R4145" s="155" t="s">
        <v>8893</v>
      </c>
      <c r="S4145" s="155"/>
      <c r="T4145" s="159" t="s">
        <v>66</v>
      </c>
      <c r="U4145" s="155"/>
      <c r="V4145" s="160"/>
    </row>
    <row r="4146" spans="1:22" s="175" customFormat="1" ht="66" hidden="1" customHeight="1" x14ac:dyDescent="0.25">
      <c r="A4146" s="89" t="s">
        <v>2255</v>
      </c>
      <c r="B4146" s="90" t="s">
        <v>2256</v>
      </c>
      <c r="C4146" s="90" t="s">
        <v>8896</v>
      </c>
      <c r="D4146" s="90" t="s">
        <v>8896</v>
      </c>
      <c r="E4146" s="92" t="s">
        <v>8897</v>
      </c>
      <c r="F4146" s="155" t="s">
        <v>8898</v>
      </c>
      <c r="G4146" s="158" t="s">
        <v>52</v>
      </c>
      <c r="H4146" s="155"/>
      <c r="I4146" s="158">
        <v>1</v>
      </c>
      <c r="J4146" s="90" t="s">
        <v>54</v>
      </c>
      <c r="K4146" s="158" t="s">
        <v>55</v>
      </c>
      <c r="L4146" s="190">
        <v>44797</v>
      </c>
      <c r="M4146" s="190">
        <v>44799</v>
      </c>
      <c r="N4146" s="190">
        <v>44789</v>
      </c>
      <c r="O4146" s="190">
        <v>44790</v>
      </c>
      <c r="P4146" s="124" t="s">
        <v>8899</v>
      </c>
      <c r="Q4146" s="124"/>
      <c r="R4146" s="155" t="s">
        <v>174</v>
      </c>
      <c r="S4146" s="155"/>
      <c r="T4146" s="159" t="s">
        <v>75</v>
      </c>
      <c r="U4146" s="155"/>
      <c r="V4146" s="160"/>
    </row>
    <row r="4147" spans="1:22" s="175" customFormat="1" ht="66" hidden="1" customHeight="1" x14ac:dyDescent="0.25">
      <c r="A4147" s="89" t="s">
        <v>6360</v>
      </c>
      <c r="B4147" s="90" t="s">
        <v>6361</v>
      </c>
      <c r="C4147" s="90" t="s">
        <v>8900</v>
      </c>
      <c r="D4147" s="90" t="s">
        <v>8900</v>
      </c>
      <c r="E4147" s="92" t="s">
        <v>251</v>
      </c>
      <c r="F4147" s="155" t="s">
        <v>51</v>
      </c>
      <c r="G4147" s="158" t="s">
        <v>52</v>
      </c>
      <c r="H4147" s="155"/>
      <c r="I4147" s="158">
        <v>1</v>
      </c>
      <c r="J4147" s="90" t="s">
        <v>54</v>
      </c>
      <c r="K4147" s="158" t="s">
        <v>55</v>
      </c>
      <c r="L4147" s="190">
        <v>44798</v>
      </c>
      <c r="M4147" s="190">
        <v>44803</v>
      </c>
      <c r="N4147" s="190">
        <v>44803</v>
      </c>
      <c r="O4147" s="190">
        <v>44803</v>
      </c>
      <c r="P4147" s="124" t="s">
        <v>8901</v>
      </c>
      <c r="Q4147" s="124"/>
      <c r="R4147" s="155" t="s">
        <v>8902</v>
      </c>
      <c r="S4147" s="155"/>
      <c r="T4147" s="159" t="s">
        <v>66</v>
      </c>
      <c r="U4147" s="155"/>
      <c r="V4147" s="160"/>
    </row>
    <row r="4148" spans="1:22" s="175" customFormat="1" ht="66" hidden="1" customHeight="1" x14ac:dyDescent="0.25">
      <c r="A4148" s="89" t="s">
        <v>4357</v>
      </c>
      <c r="B4148" s="90" t="s">
        <v>626</v>
      </c>
      <c r="C4148" s="90" t="s">
        <v>5728</v>
      </c>
      <c r="D4148" s="90" t="s">
        <v>5728</v>
      </c>
      <c r="E4148" s="92" t="s">
        <v>4834</v>
      </c>
      <c r="F4148" s="155" t="s">
        <v>8903</v>
      </c>
      <c r="G4148" s="158" t="s">
        <v>52</v>
      </c>
      <c r="H4148" s="155"/>
      <c r="I4148" s="158">
        <v>1</v>
      </c>
      <c r="J4148" s="90" t="s">
        <v>62</v>
      </c>
      <c r="K4148" s="158" t="s">
        <v>63</v>
      </c>
      <c r="L4148" s="190">
        <v>44758</v>
      </c>
      <c r="M4148" s="190">
        <v>44758</v>
      </c>
      <c r="N4148" s="190">
        <v>44758</v>
      </c>
      <c r="O4148" s="190">
        <v>44782</v>
      </c>
      <c r="P4148" s="124" t="s">
        <v>8904</v>
      </c>
      <c r="Q4148" s="124"/>
      <c r="R4148" s="155" t="s">
        <v>7505</v>
      </c>
      <c r="S4148" s="155"/>
      <c r="T4148" s="159" t="s">
        <v>66</v>
      </c>
      <c r="U4148" s="155"/>
      <c r="V4148" s="160"/>
    </row>
    <row r="4149" spans="1:22" s="175" customFormat="1" ht="66" hidden="1" customHeight="1" x14ac:dyDescent="0.25">
      <c r="A4149" s="89" t="s">
        <v>4357</v>
      </c>
      <c r="B4149" s="90" t="s">
        <v>626</v>
      </c>
      <c r="C4149" s="90" t="s">
        <v>59</v>
      </c>
      <c r="D4149" s="90" t="s">
        <v>59</v>
      </c>
      <c r="E4149" s="92" t="s">
        <v>211</v>
      </c>
      <c r="F4149" s="155" t="s">
        <v>1152</v>
      </c>
      <c r="G4149" s="158" t="s">
        <v>52</v>
      </c>
      <c r="H4149" s="155"/>
      <c r="I4149" s="158">
        <v>1</v>
      </c>
      <c r="J4149" s="90" t="s">
        <v>62</v>
      </c>
      <c r="K4149" s="158" t="s">
        <v>63</v>
      </c>
      <c r="L4149" s="190">
        <v>44775</v>
      </c>
      <c r="M4149" s="190">
        <v>44775</v>
      </c>
      <c r="N4149" s="190">
        <v>44775</v>
      </c>
      <c r="O4149" s="190">
        <v>44782</v>
      </c>
      <c r="P4149" s="124" t="s">
        <v>8905</v>
      </c>
      <c r="Q4149" s="124"/>
      <c r="R4149" s="155" t="s">
        <v>4637</v>
      </c>
      <c r="S4149" s="155"/>
      <c r="T4149" s="159" t="s">
        <v>66</v>
      </c>
      <c r="U4149" s="155"/>
      <c r="V4149" s="160"/>
    </row>
    <row r="4150" spans="1:22" s="175" customFormat="1" ht="66" hidden="1" customHeight="1" x14ac:dyDescent="0.25">
      <c r="A4150" s="89" t="s">
        <v>3454</v>
      </c>
      <c r="B4150" s="90" t="s">
        <v>3455</v>
      </c>
      <c r="C4150" s="90" t="s">
        <v>8906</v>
      </c>
      <c r="D4150" s="90" t="s">
        <v>8907</v>
      </c>
      <c r="E4150" s="92" t="s">
        <v>8908</v>
      </c>
      <c r="F4150" s="155" t="s">
        <v>334</v>
      </c>
      <c r="G4150" s="158" t="s">
        <v>75</v>
      </c>
      <c r="H4150" s="155"/>
      <c r="I4150" s="158">
        <v>1</v>
      </c>
      <c r="J4150" s="90" t="s">
        <v>72</v>
      </c>
      <c r="K4150" s="158" t="s">
        <v>55</v>
      </c>
      <c r="L4150" s="114">
        <v>44986</v>
      </c>
      <c r="M4150" s="114">
        <f>EOMONTH(L4150,0)</f>
        <v>45016</v>
      </c>
      <c r="N4150" s="190"/>
      <c r="O4150" s="190"/>
      <c r="P4150" s="124"/>
      <c r="Q4150" s="124"/>
      <c r="R4150" s="155"/>
      <c r="S4150" s="155"/>
      <c r="T4150" s="159"/>
      <c r="U4150" s="155"/>
      <c r="V4150" s="160"/>
    </row>
    <row r="4151" spans="1:22" s="175" customFormat="1" ht="66" hidden="1" customHeight="1" x14ac:dyDescent="0.25">
      <c r="A4151" s="89" t="s">
        <v>3454</v>
      </c>
      <c r="B4151" s="90" t="s">
        <v>3455</v>
      </c>
      <c r="C4151" s="90" t="s">
        <v>8906</v>
      </c>
      <c r="D4151" s="90" t="s">
        <v>8909</v>
      </c>
      <c r="E4151" s="92" t="s">
        <v>8908</v>
      </c>
      <c r="F4151" s="155" t="s">
        <v>334</v>
      </c>
      <c r="G4151" s="158" t="s">
        <v>75</v>
      </c>
      <c r="H4151" s="155"/>
      <c r="I4151" s="158">
        <v>1</v>
      </c>
      <c r="J4151" s="90" t="s">
        <v>72</v>
      </c>
      <c r="K4151" s="158" t="s">
        <v>55</v>
      </c>
      <c r="L4151" s="114">
        <v>45139</v>
      </c>
      <c r="M4151" s="114">
        <f>EOMONTH(L4151,0)</f>
        <v>45169</v>
      </c>
      <c r="N4151" s="190"/>
      <c r="O4151" s="190"/>
      <c r="P4151" s="124"/>
      <c r="Q4151" s="124"/>
      <c r="R4151" s="155"/>
      <c r="S4151" s="155"/>
      <c r="T4151" s="159"/>
      <c r="U4151" s="155"/>
      <c r="V4151" s="160"/>
    </row>
    <row r="4152" spans="1:22" s="175" customFormat="1" ht="66" hidden="1" customHeight="1" x14ac:dyDescent="0.25">
      <c r="A4152" s="89" t="s">
        <v>662</v>
      </c>
      <c r="B4152" s="90" t="s">
        <v>663</v>
      </c>
      <c r="C4152" s="90" t="s">
        <v>8910</v>
      </c>
      <c r="D4152" s="90" t="s">
        <v>8910</v>
      </c>
      <c r="E4152" s="92" t="s">
        <v>5370</v>
      </c>
      <c r="F4152" s="155" t="s">
        <v>5371</v>
      </c>
      <c r="G4152" s="158" t="s">
        <v>52</v>
      </c>
      <c r="H4152" s="155"/>
      <c r="I4152" s="158">
        <v>1</v>
      </c>
      <c r="J4152" s="90" t="s">
        <v>54</v>
      </c>
      <c r="K4152" s="158" t="s">
        <v>55</v>
      </c>
      <c r="L4152" s="190">
        <v>44799</v>
      </c>
      <c r="M4152" s="190">
        <v>44799</v>
      </c>
      <c r="N4152" s="190">
        <v>44789</v>
      </c>
      <c r="O4152" s="190">
        <v>44791</v>
      </c>
      <c r="P4152" s="124" t="s">
        <v>8911</v>
      </c>
      <c r="Q4152" s="124"/>
      <c r="R4152" s="155" t="s">
        <v>381</v>
      </c>
      <c r="S4152" s="155"/>
      <c r="T4152" s="159"/>
      <c r="U4152" s="155" t="s">
        <v>8816</v>
      </c>
      <c r="V4152" s="160"/>
    </row>
    <row r="4153" spans="1:22" s="175" customFormat="1" ht="66" hidden="1" customHeight="1" x14ac:dyDescent="0.25">
      <c r="A4153" s="113" t="s">
        <v>5076</v>
      </c>
      <c r="B4153" s="155" t="s">
        <v>5077</v>
      </c>
      <c r="C4153" s="155" t="s">
        <v>8912</v>
      </c>
      <c r="D4153" s="155" t="s">
        <v>8912</v>
      </c>
      <c r="E4153" s="157" t="s">
        <v>8913</v>
      </c>
      <c r="F4153" s="155" t="s">
        <v>6096</v>
      </c>
      <c r="G4153" s="158" t="s">
        <v>52</v>
      </c>
      <c r="H4153" s="155"/>
      <c r="I4153" s="158">
        <v>1</v>
      </c>
      <c r="J4153" s="155" t="s">
        <v>72</v>
      </c>
      <c r="K4153" s="158" t="s">
        <v>55</v>
      </c>
      <c r="L4153" s="190">
        <v>44791</v>
      </c>
      <c r="M4153" s="190">
        <f>L4153+45</f>
        <v>44836</v>
      </c>
      <c r="N4153" s="190">
        <v>44814</v>
      </c>
      <c r="O4153" s="190">
        <v>44876</v>
      </c>
      <c r="P4153" s="124" t="s">
        <v>546</v>
      </c>
      <c r="Q4153" s="124"/>
      <c r="R4153" s="155" t="s">
        <v>8914</v>
      </c>
      <c r="S4153" s="155"/>
      <c r="T4153" s="159" t="s">
        <v>75</v>
      </c>
      <c r="U4153" s="155"/>
      <c r="V4153" s="160"/>
    </row>
    <row r="4154" spans="1:22" s="175" customFormat="1" ht="66" hidden="1" customHeight="1" x14ac:dyDescent="0.25">
      <c r="A4154" s="113" t="s">
        <v>5076</v>
      </c>
      <c r="B4154" s="155" t="s">
        <v>5077</v>
      </c>
      <c r="C4154" s="155" t="s">
        <v>8912</v>
      </c>
      <c r="D4154" s="155" t="s">
        <v>8912</v>
      </c>
      <c r="E4154" s="157" t="s">
        <v>8913</v>
      </c>
      <c r="F4154" s="155" t="s">
        <v>8915</v>
      </c>
      <c r="G4154" s="158" t="s">
        <v>52</v>
      </c>
      <c r="H4154" s="155"/>
      <c r="I4154" s="158">
        <v>1</v>
      </c>
      <c r="J4154" s="155" t="s">
        <v>72</v>
      </c>
      <c r="K4154" s="158" t="s">
        <v>55</v>
      </c>
      <c r="L4154" s="190">
        <v>44791</v>
      </c>
      <c r="M4154" s="190">
        <f>L4154+45</f>
        <v>44836</v>
      </c>
      <c r="N4154" s="190">
        <v>44814</v>
      </c>
      <c r="O4154" s="190">
        <v>44876</v>
      </c>
      <c r="P4154" s="124" t="s">
        <v>8916</v>
      </c>
      <c r="Q4154" s="124"/>
      <c r="R4154" s="155" t="s">
        <v>8914</v>
      </c>
      <c r="S4154" s="155"/>
      <c r="T4154" s="159"/>
      <c r="U4154" s="155" t="s">
        <v>58</v>
      </c>
      <c r="V4154" s="160"/>
    </row>
    <row r="4155" spans="1:22" s="175" customFormat="1" ht="66" hidden="1" customHeight="1" x14ac:dyDescent="0.25">
      <c r="A4155" s="89" t="s">
        <v>2757</v>
      </c>
      <c r="B4155" s="90" t="s">
        <v>2758</v>
      </c>
      <c r="C4155" s="90" t="s">
        <v>8917</v>
      </c>
      <c r="D4155" s="90" t="s">
        <v>8917</v>
      </c>
      <c r="E4155" s="92" t="s">
        <v>8918</v>
      </c>
      <c r="F4155" s="155" t="s">
        <v>8919</v>
      </c>
      <c r="G4155" s="158" t="s">
        <v>52</v>
      </c>
      <c r="H4155" s="155"/>
      <c r="I4155" s="158">
        <v>1</v>
      </c>
      <c r="J4155" s="90" t="s">
        <v>54</v>
      </c>
      <c r="K4155" s="158" t="s">
        <v>55</v>
      </c>
      <c r="L4155" s="190">
        <v>44816</v>
      </c>
      <c r="M4155" s="190">
        <v>44819</v>
      </c>
      <c r="N4155" s="190">
        <v>44828</v>
      </c>
      <c r="O4155" s="190">
        <v>44832</v>
      </c>
      <c r="P4155" s="124" t="s">
        <v>8920</v>
      </c>
      <c r="Q4155" s="124"/>
      <c r="R4155" s="155" t="s">
        <v>8921</v>
      </c>
      <c r="S4155" s="155"/>
      <c r="T4155" s="159" t="s">
        <v>66</v>
      </c>
      <c r="U4155" s="155"/>
      <c r="V4155" s="160"/>
    </row>
    <row r="4156" spans="1:22" s="175" customFormat="1" ht="66" hidden="1" customHeight="1" x14ac:dyDescent="0.25">
      <c r="A4156" s="89" t="s">
        <v>8889</v>
      </c>
      <c r="B4156" s="90" t="s">
        <v>8922</v>
      </c>
      <c r="C4156" s="90" t="s">
        <v>8923</v>
      </c>
      <c r="D4156" s="90" t="s">
        <v>8923</v>
      </c>
      <c r="E4156" s="92" t="s">
        <v>8924</v>
      </c>
      <c r="F4156" s="155" t="s">
        <v>320</v>
      </c>
      <c r="G4156" s="158" t="s">
        <v>52</v>
      </c>
      <c r="H4156" s="155"/>
      <c r="I4156" s="158">
        <v>1</v>
      </c>
      <c r="J4156" s="90" t="s">
        <v>54</v>
      </c>
      <c r="K4156" s="158" t="s">
        <v>55</v>
      </c>
      <c r="L4156" s="190">
        <v>44791</v>
      </c>
      <c r="M4156" s="190">
        <v>44793</v>
      </c>
      <c r="N4156" s="190" t="s">
        <v>4682</v>
      </c>
      <c r="O4156" s="190" t="s">
        <v>4682</v>
      </c>
      <c r="P4156" s="124"/>
      <c r="Q4156" s="124"/>
      <c r="R4156" s="155"/>
      <c r="S4156" s="155"/>
      <c r="T4156" s="159"/>
      <c r="U4156" s="155" t="s">
        <v>7836</v>
      </c>
      <c r="V4156" s="160"/>
    </row>
    <row r="4157" spans="1:22" s="175" customFormat="1" ht="66" hidden="1" customHeight="1" x14ac:dyDescent="0.25">
      <c r="A4157" s="113" t="s">
        <v>6902</v>
      </c>
      <c r="B4157" s="155" t="s">
        <v>6903</v>
      </c>
      <c r="C4157" s="155" t="s">
        <v>8925</v>
      </c>
      <c r="D4157" s="155" t="s">
        <v>8925</v>
      </c>
      <c r="E4157" s="157" t="s">
        <v>8926</v>
      </c>
      <c r="F4157" s="155" t="s">
        <v>6797</v>
      </c>
      <c r="G4157" s="158" t="s">
        <v>52</v>
      </c>
      <c r="H4157" s="155"/>
      <c r="I4157" s="158"/>
      <c r="J4157" s="155" t="s">
        <v>72</v>
      </c>
      <c r="K4157" s="158" t="s">
        <v>55</v>
      </c>
      <c r="L4157" s="190">
        <v>44805</v>
      </c>
      <c r="M4157" s="190">
        <v>44895</v>
      </c>
      <c r="N4157" s="190">
        <v>44849</v>
      </c>
      <c r="O4157" s="190">
        <v>44882</v>
      </c>
      <c r="P4157" s="124" t="s">
        <v>8927</v>
      </c>
      <c r="Q4157" s="124"/>
      <c r="R4157" s="155" t="s">
        <v>8928</v>
      </c>
      <c r="S4157" s="155"/>
      <c r="T4157" s="159" t="s">
        <v>66</v>
      </c>
      <c r="U4157" s="155"/>
      <c r="V4157" s="160"/>
    </row>
    <row r="4158" spans="1:22" s="175" customFormat="1" ht="66" hidden="1" customHeight="1" x14ac:dyDescent="0.25">
      <c r="A4158" s="113" t="s">
        <v>6902</v>
      </c>
      <c r="B4158" s="155" t="s">
        <v>6903</v>
      </c>
      <c r="C4158" s="155" t="s">
        <v>8929</v>
      </c>
      <c r="D4158" s="155" t="s">
        <v>8929</v>
      </c>
      <c r="E4158" s="157" t="s">
        <v>8930</v>
      </c>
      <c r="F4158" s="155" t="s">
        <v>4162</v>
      </c>
      <c r="G4158" s="158" t="s">
        <v>52</v>
      </c>
      <c r="H4158" s="155"/>
      <c r="I4158" s="158"/>
      <c r="J4158" s="155" t="s">
        <v>72</v>
      </c>
      <c r="K4158" s="158" t="s">
        <v>55</v>
      </c>
      <c r="L4158" s="190">
        <v>44805</v>
      </c>
      <c r="M4158" s="190">
        <v>44895</v>
      </c>
      <c r="N4158" s="190">
        <v>44813</v>
      </c>
      <c r="O4158" s="190">
        <v>44882</v>
      </c>
      <c r="P4158" s="124" t="s">
        <v>8931</v>
      </c>
      <c r="Q4158" s="124"/>
      <c r="R4158" s="155" t="s">
        <v>3861</v>
      </c>
      <c r="S4158" s="155"/>
      <c r="T4158" s="159" t="s">
        <v>66</v>
      </c>
      <c r="U4158" s="155"/>
      <c r="V4158" s="160"/>
    </row>
    <row r="4159" spans="1:22" s="175" customFormat="1" ht="66" hidden="1" customHeight="1" x14ac:dyDescent="0.25">
      <c r="A4159" s="113" t="s">
        <v>6902</v>
      </c>
      <c r="B4159" s="155" t="s">
        <v>6903</v>
      </c>
      <c r="C4159" s="155" t="s">
        <v>8932</v>
      </c>
      <c r="D4159" s="155" t="s">
        <v>8933</v>
      </c>
      <c r="E4159" s="157" t="s">
        <v>8934</v>
      </c>
      <c r="F4159" s="155" t="s">
        <v>4084</v>
      </c>
      <c r="G4159" s="158" t="s">
        <v>52</v>
      </c>
      <c r="H4159" s="155"/>
      <c r="I4159" s="158"/>
      <c r="J4159" s="155" t="s">
        <v>72</v>
      </c>
      <c r="K4159" s="158" t="s">
        <v>55</v>
      </c>
      <c r="L4159" s="190">
        <v>44805</v>
      </c>
      <c r="M4159" s="190">
        <v>44895</v>
      </c>
      <c r="N4159" s="190">
        <v>44882</v>
      </c>
      <c r="O4159" s="190">
        <v>44883</v>
      </c>
      <c r="P4159" s="124" t="s">
        <v>8935</v>
      </c>
      <c r="Q4159" s="124"/>
      <c r="R4159" s="155" t="s">
        <v>8936</v>
      </c>
      <c r="S4159" s="155"/>
      <c r="T4159" s="159" t="s">
        <v>66</v>
      </c>
      <c r="U4159" s="155"/>
      <c r="V4159" s="160"/>
    </row>
    <row r="4160" spans="1:22" s="175" customFormat="1" ht="66" hidden="1" customHeight="1" x14ac:dyDescent="0.25">
      <c r="A4160" s="89" t="s">
        <v>6902</v>
      </c>
      <c r="B4160" s="90" t="s">
        <v>6903</v>
      </c>
      <c r="C4160" s="90" t="s">
        <v>8932</v>
      </c>
      <c r="D4160" s="90" t="s">
        <v>8937</v>
      </c>
      <c r="E4160" s="92" t="s">
        <v>8934</v>
      </c>
      <c r="F4160" s="90" t="s">
        <v>1999</v>
      </c>
      <c r="G4160" s="158" t="s">
        <v>52</v>
      </c>
      <c r="H4160" s="155"/>
      <c r="I4160" s="158"/>
      <c r="J4160" s="90" t="s">
        <v>72</v>
      </c>
      <c r="K4160" s="158" t="s">
        <v>55</v>
      </c>
      <c r="L4160" s="190">
        <v>44805</v>
      </c>
      <c r="M4160" s="190">
        <v>44895</v>
      </c>
      <c r="N4160" s="190" t="s">
        <v>4682</v>
      </c>
      <c r="O4160" s="190" t="s">
        <v>4682</v>
      </c>
      <c r="P4160" s="124"/>
      <c r="Q4160" s="124"/>
      <c r="R4160" s="155"/>
      <c r="S4160" s="155"/>
      <c r="T4160" s="159"/>
      <c r="U4160" s="155" t="s">
        <v>8938</v>
      </c>
      <c r="V4160" s="160"/>
    </row>
    <row r="4161" spans="1:22" s="175" customFormat="1" ht="66" hidden="1" customHeight="1" x14ac:dyDescent="0.25">
      <c r="A4161" s="89" t="s">
        <v>2255</v>
      </c>
      <c r="B4161" s="90" t="s">
        <v>2256</v>
      </c>
      <c r="C4161" s="155" t="s">
        <v>8557</v>
      </c>
      <c r="D4161" s="155" t="s">
        <v>8557</v>
      </c>
      <c r="E4161" s="157" t="s">
        <v>5331</v>
      </c>
      <c r="F4161" s="155" t="s">
        <v>320</v>
      </c>
      <c r="G4161" s="158" t="s">
        <v>52</v>
      </c>
      <c r="H4161" s="155"/>
      <c r="I4161" s="158">
        <v>1</v>
      </c>
      <c r="J4161" s="90" t="s">
        <v>62</v>
      </c>
      <c r="K4161" s="158" t="s">
        <v>63</v>
      </c>
      <c r="L4161" s="190">
        <v>44791</v>
      </c>
      <c r="M4161" s="190">
        <v>44791</v>
      </c>
      <c r="N4161" s="190">
        <v>44791</v>
      </c>
      <c r="O4161" s="190">
        <v>44792</v>
      </c>
      <c r="P4161" s="124" t="s">
        <v>8939</v>
      </c>
      <c r="Q4161" s="124" t="s">
        <v>8940</v>
      </c>
      <c r="R4161" s="155" t="s">
        <v>8941</v>
      </c>
      <c r="S4161" s="155"/>
      <c r="T4161" s="159" t="s">
        <v>75</v>
      </c>
      <c r="U4161" s="155"/>
      <c r="V4161" s="160"/>
    </row>
    <row r="4162" spans="1:22" s="175" customFormat="1" ht="66" hidden="1" customHeight="1" x14ac:dyDescent="0.25">
      <c r="A4162" s="89" t="s">
        <v>2255</v>
      </c>
      <c r="B4162" s="90" t="s">
        <v>2256</v>
      </c>
      <c r="C4162" s="155" t="s">
        <v>8557</v>
      </c>
      <c r="D4162" s="155" t="s">
        <v>8557</v>
      </c>
      <c r="E4162" s="157" t="s">
        <v>397</v>
      </c>
      <c r="F4162" s="155" t="s">
        <v>320</v>
      </c>
      <c r="G4162" s="158" t="s">
        <v>52</v>
      </c>
      <c r="H4162" s="155"/>
      <c r="I4162" s="158">
        <v>1</v>
      </c>
      <c r="J4162" s="90" t="s">
        <v>72</v>
      </c>
      <c r="K4162" s="158" t="s">
        <v>55</v>
      </c>
      <c r="L4162" s="190">
        <v>44789</v>
      </c>
      <c r="M4162" s="190">
        <v>44790</v>
      </c>
      <c r="N4162" s="190">
        <v>44790</v>
      </c>
      <c r="O4162" s="190">
        <v>44791</v>
      </c>
      <c r="P4162" s="124" t="s">
        <v>8942</v>
      </c>
      <c r="Q4162" s="124"/>
      <c r="R4162" s="155" t="s">
        <v>8941</v>
      </c>
      <c r="S4162" s="155"/>
      <c r="T4162" s="159" t="s">
        <v>75</v>
      </c>
      <c r="U4162" s="155"/>
      <c r="V4162" s="160"/>
    </row>
    <row r="4163" spans="1:22" s="175" customFormat="1" ht="66" hidden="1" customHeight="1" x14ac:dyDescent="0.25">
      <c r="A4163" s="89" t="s">
        <v>1748</v>
      </c>
      <c r="B4163" s="90" t="s">
        <v>5008</v>
      </c>
      <c r="C4163" s="155" t="s">
        <v>8943</v>
      </c>
      <c r="D4163" s="155" t="s">
        <v>8943</v>
      </c>
      <c r="E4163" s="157" t="s">
        <v>8026</v>
      </c>
      <c r="F4163" s="155" t="s">
        <v>320</v>
      </c>
      <c r="G4163" s="158" t="s">
        <v>52</v>
      </c>
      <c r="H4163" s="155"/>
      <c r="I4163" s="158">
        <v>1</v>
      </c>
      <c r="J4163" s="90" t="s">
        <v>54</v>
      </c>
      <c r="K4163" s="158" t="s">
        <v>55</v>
      </c>
      <c r="L4163" s="190">
        <v>44784</v>
      </c>
      <c r="M4163" s="190">
        <v>44784</v>
      </c>
      <c r="N4163" s="190">
        <v>44784</v>
      </c>
      <c r="O4163" s="190">
        <v>44790</v>
      </c>
      <c r="P4163" s="124" t="s">
        <v>8944</v>
      </c>
      <c r="Q4163" s="124"/>
      <c r="R4163" s="155" t="s">
        <v>8945</v>
      </c>
      <c r="S4163" s="155"/>
      <c r="T4163" s="159" t="s">
        <v>66</v>
      </c>
      <c r="U4163" s="155"/>
      <c r="V4163" s="160"/>
    </row>
    <row r="4164" spans="1:22" s="175" customFormat="1" ht="66" hidden="1" customHeight="1" x14ac:dyDescent="0.25">
      <c r="A4164" s="89" t="s">
        <v>1748</v>
      </c>
      <c r="B4164" s="90" t="s">
        <v>8946</v>
      </c>
      <c r="C4164" s="155" t="s">
        <v>8943</v>
      </c>
      <c r="D4164" s="155" t="s">
        <v>8943</v>
      </c>
      <c r="E4164" s="157" t="s">
        <v>8026</v>
      </c>
      <c r="F4164" s="155" t="s">
        <v>320</v>
      </c>
      <c r="G4164" s="158" t="s">
        <v>52</v>
      </c>
      <c r="H4164" s="155"/>
      <c r="I4164" s="158">
        <v>1</v>
      </c>
      <c r="J4164" s="90" t="s">
        <v>54</v>
      </c>
      <c r="K4164" s="158" t="s">
        <v>55</v>
      </c>
      <c r="L4164" s="190">
        <v>44783</v>
      </c>
      <c r="M4164" s="190">
        <v>44783</v>
      </c>
      <c r="N4164" s="190">
        <v>44783</v>
      </c>
      <c r="O4164" s="190">
        <v>44790</v>
      </c>
      <c r="P4164" s="124" t="s">
        <v>8947</v>
      </c>
      <c r="Q4164" s="124" t="s">
        <v>8948</v>
      </c>
      <c r="R4164" s="155" t="s">
        <v>8949</v>
      </c>
      <c r="S4164" s="155"/>
      <c r="T4164" s="159" t="s">
        <v>66</v>
      </c>
      <c r="U4164" s="155"/>
      <c r="V4164" s="160"/>
    </row>
    <row r="4165" spans="1:22" s="175" customFormat="1" ht="66" hidden="1" customHeight="1" x14ac:dyDescent="0.25">
      <c r="A4165" s="113" t="s">
        <v>6558</v>
      </c>
      <c r="B4165" s="90" t="s">
        <v>2283</v>
      </c>
      <c r="C4165" s="90" t="s">
        <v>7857</v>
      </c>
      <c r="D4165" s="90" t="s">
        <v>7858</v>
      </c>
      <c r="E4165" s="92" t="s">
        <v>8017</v>
      </c>
      <c r="F4165" s="155" t="s">
        <v>7245</v>
      </c>
      <c r="G4165" s="158" t="s">
        <v>52</v>
      </c>
      <c r="H4165" s="155"/>
      <c r="I4165" s="158">
        <v>1</v>
      </c>
      <c r="J4165" s="90" t="s">
        <v>62</v>
      </c>
      <c r="K4165" s="93" t="s">
        <v>63</v>
      </c>
      <c r="L4165" s="190">
        <v>44791</v>
      </c>
      <c r="M4165" s="190">
        <v>44791</v>
      </c>
      <c r="N4165" s="190">
        <v>44791</v>
      </c>
      <c r="O4165" s="127">
        <v>44792</v>
      </c>
      <c r="P4165" s="124" t="s">
        <v>8950</v>
      </c>
      <c r="Q4165" s="124"/>
      <c r="R4165" s="155" t="s">
        <v>381</v>
      </c>
      <c r="S4165" s="155"/>
      <c r="T4165" s="159" t="s">
        <v>66</v>
      </c>
      <c r="U4165" s="155"/>
      <c r="V4165" s="160"/>
    </row>
    <row r="4166" spans="1:22" s="175" customFormat="1" ht="66" hidden="1" customHeight="1" x14ac:dyDescent="0.25">
      <c r="A4166" s="113" t="s">
        <v>6558</v>
      </c>
      <c r="B4166" s="90" t="s">
        <v>2283</v>
      </c>
      <c r="C4166" s="90" t="s">
        <v>59</v>
      </c>
      <c r="D4166" s="90" t="s">
        <v>59</v>
      </c>
      <c r="E4166" s="92" t="s">
        <v>8951</v>
      </c>
      <c r="F4166" s="155" t="s">
        <v>1290</v>
      </c>
      <c r="G4166" s="158" t="s">
        <v>52</v>
      </c>
      <c r="H4166" s="155"/>
      <c r="I4166" s="158">
        <v>1</v>
      </c>
      <c r="J4166" s="90" t="s">
        <v>358</v>
      </c>
      <c r="K4166" s="93" t="s">
        <v>63</v>
      </c>
      <c r="L4166" s="190">
        <v>44764</v>
      </c>
      <c r="M4166" s="190">
        <v>44764</v>
      </c>
      <c r="N4166" s="190">
        <v>44764</v>
      </c>
      <c r="O4166" s="190">
        <v>44790</v>
      </c>
      <c r="P4166" s="124" t="s">
        <v>8952</v>
      </c>
      <c r="Q4166" s="124"/>
      <c r="R4166" s="155" t="s">
        <v>2883</v>
      </c>
      <c r="S4166" s="155"/>
      <c r="T4166" s="159" t="s">
        <v>75</v>
      </c>
      <c r="U4166" s="155"/>
      <c r="V4166" s="160"/>
    </row>
    <row r="4167" spans="1:22" s="175" customFormat="1" ht="66" hidden="1" customHeight="1" x14ac:dyDescent="0.25">
      <c r="A4167" s="113" t="s">
        <v>662</v>
      </c>
      <c r="B4167" s="90" t="s">
        <v>663</v>
      </c>
      <c r="C4167" s="155" t="s">
        <v>59</v>
      </c>
      <c r="D4167" s="155" t="s">
        <v>59</v>
      </c>
      <c r="E4167" s="157" t="s">
        <v>211</v>
      </c>
      <c r="F4167" s="155" t="s">
        <v>1741</v>
      </c>
      <c r="G4167" s="158" t="s">
        <v>52</v>
      </c>
      <c r="H4167" s="155"/>
      <c r="I4167" s="158">
        <v>1</v>
      </c>
      <c r="J4167" s="155" t="s">
        <v>62</v>
      </c>
      <c r="K4167" s="158" t="s">
        <v>63</v>
      </c>
      <c r="L4167" s="190">
        <v>44789</v>
      </c>
      <c r="M4167" s="190">
        <v>44789</v>
      </c>
      <c r="N4167" s="190">
        <v>44789</v>
      </c>
      <c r="O4167" s="190">
        <v>44790</v>
      </c>
      <c r="P4167" s="223" t="s">
        <v>8953</v>
      </c>
      <c r="Q4167" s="124"/>
      <c r="R4167" s="155" t="s">
        <v>5192</v>
      </c>
      <c r="S4167" s="155"/>
      <c r="T4167" s="159" t="s">
        <v>75</v>
      </c>
      <c r="U4167" s="155"/>
      <c r="V4167" s="160"/>
    </row>
    <row r="4168" spans="1:22" s="175" customFormat="1" ht="66" hidden="1" customHeight="1" x14ac:dyDescent="0.25">
      <c r="A4168" s="89" t="s">
        <v>1361</v>
      </c>
      <c r="B4168" s="155" t="s">
        <v>681</v>
      </c>
      <c r="C4168" s="155" t="s">
        <v>8632</v>
      </c>
      <c r="D4168" s="155" t="s">
        <v>8632</v>
      </c>
      <c r="E4168" s="157" t="s">
        <v>4834</v>
      </c>
      <c r="F4168" s="155" t="s">
        <v>1032</v>
      </c>
      <c r="G4168" s="158" t="s">
        <v>52</v>
      </c>
      <c r="H4168" s="155"/>
      <c r="I4168" s="158">
        <v>1</v>
      </c>
      <c r="J4168" s="155" t="s">
        <v>62</v>
      </c>
      <c r="K4168" s="158" t="s">
        <v>63</v>
      </c>
      <c r="L4168" s="190">
        <v>44789</v>
      </c>
      <c r="M4168" s="190">
        <v>44789</v>
      </c>
      <c r="N4168" s="190">
        <v>44789</v>
      </c>
      <c r="O4168" s="190">
        <v>44790</v>
      </c>
      <c r="P4168" s="223" t="s">
        <v>8954</v>
      </c>
      <c r="Q4168" s="124"/>
      <c r="R4168" s="155" t="s">
        <v>1469</v>
      </c>
      <c r="S4168" s="155"/>
      <c r="T4168" s="159" t="s">
        <v>75</v>
      </c>
      <c r="U4168" s="155"/>
      <c r="V4168" s="160"/>
    </row>
    <row r="4169" spans="1:22" s="175" customFormat="1" ht="66" hidden="1" customHeight="1" x14ac:dyDescent="0.25">
      <c r="A4169" s="89" t="s">
        <v>1361</v>
      </c>
      <c r="B4169" s="155" t="s">
        <v>681</v>
      </c>
      <c r="C4169" s="155" t="s">
        <v>8632</v>
      </c>
      <c r="D4169" s="155" t="s">
        <v>8632</v>
      </c>
      <c r="E4169" s="157" t="s">
        <v>4834</v>
      </c>
      <c r="F4169" s="155" t="s">
        <v>1032</v>
      </c>
      <c r="G4169" s="158" t="s">
        <v>52</v>
      </c>
      <c r="H4169" s="155"/>
      <c r="I4169" s="158">
        <v>1</v>
      </c>
      <c r="J4169" s="155" t="s">
        <v>62</v>
      </c>
      <c r="K4169" s="158" t="s">
        <v>63</v>
      </c>
      <c r="L4169" s="190">
        <v>44789</v>
      </c>
      <c r="M4169" s="190">
        <v>44789</v>
      </c>
      <c r="N4169" s="190">
        <v>44789</v>
      </c>
      <c r="O4169" s="190">
        <v>44790</v>
      </c>
      <c r="P4169" s="223" t="s">
        <v>8955</v>
      </c>
      <c r="Q4169" s="124"/>
      <c r="R4169" s="155" t="s">
        <v>1469</v>
      </c>
      <c r="S4169" s="155"/>
      <c r="T4169" s="159" t="s">
        <v>75</v>
      </c>
      <c r="U4169" s="155"/>
      <c r="V4169" s="160"/>
    </row>
    <row r="4170" spans="1:22" s="175" customFormat="1" ht="66" hidden="1" customHeight="1" x14ac:dyDescent="0.25">
      <c r="A4170" s="89" t="s">
        <v>1361</v>
      </c>
      <c r="B4170" s="155" t="s">
        <v>681</v>
      </c>
      <c r="C4170" s="155" t="s">
        <v>59</v>
      </c>
      <c r="D4170" s="155" t="s">
        <v>59</v>
      </c>
      <c r="E4170" s="157" t="s">
        <v>211</v>
      </c>
      <c r="F4170" s="155" t="s">
        <v>8956</v>
      </c>
      <c r="G4170" s="158" t="s">
        <v>52</v>
      </c>
      <c r="H4170" s="155"/>
      <c r="I4170" s="158">
        <v>1</v>
      </c>
      <c r="J4170" s="155" t="s">
        <v>62</v>
      </c>
      <c r="K4170" s="158" t="s">
        <v>63</v>
      </c>
      <c r="L4170" s="190">
        <v>44789</v>
      </c>
      <c r="M4170" s="190">
        <v>44789</v>
      </c>
      <c r="N4170" s="190">
        <v>44789</v>
      </c>
      <c r="O4170" s="190">
        <v>44790</v>
      </c>
      <c r="P4170" s="223" t="s">
        <v>8957</v>
      </c>
      <c r="Q4170" s="124"/>
      <c r="R4170" s="155" t="s">
        <v>5380</v>
      </c>
      <c r="S4170" s="155"/>
      <c r="T4170" s="159" t="s">
        <v>75</v>
      </c>
      <c r="U4170" s="155"/>
      <c r="V4170" s="160"/>
    </row>
    <row r="4171" spans="1:22" s="175" customFormat="1" ht="66" hidden="1" customHeight="1" x14ac:dyDescent="0.25">
      <c r="A4171" s="113" t="s">
        <v>3140</v>
      </c>
      <c r="B4171" s="155" t="s">
        <v>3141</v>
      </c>
      <c r="C4171" s="155" t="s">
        <v>59</v>
      </c>
      <c r="D4171" s="155" t="s">
        <v>59</v>
      </c>
      <c r="E4171" s="157" t="s">
        <v>211</v>
      </c>
      <c r="F4171" s="155" t="s">
        <v>51</v>
      </c>
      <c r="G4171" s="158" t="s">
        <v>52</v>
      </c>
      <c r="H4171" s="155"/>
      <c r="I4171" s="158">
        <v>1</v>
      </c>
      <c r="J4171" s="155" t="s">
        <v>62</v>
      </c>
      <c r="K4171" s="158" t="s">
        <v>63</v>
      </c>
      <c r="L4171" s="190">
        <v>44787</v>
      </c>
      <c r="M4171" s="190">
        <v>44787</v>
      </c>
      <c r="N4171" s="190">
        <v>44787</v>
      </c>
      <c r="O4171" s="190">
        <v>44790</v>
      </c>
      <c r="P4171" s="223" t="s">
        <v>8958</v>
      </c>
      <c r="Q4171" s="124"/>
      <c r="R4171" s="155" t="s">
        <v>8527</v>
      </c>
      <c r="S4171" s="155"/>
      <c r="T4171" s="159" t="s">
        <v>66</v>
      </c>
      <c r="U4171" s="155"/>
      <c r="V4171" s="160"/>
    </row>
    <row r="4172" spans="1:22" s="175" customFormat="1" ht="66" hidden="1" customHeight="1" x14ac:dyDescent="0.25">
      <c r="A4172" s="89" t="s">
        <v>10005</v>
      </c>
      <c r="B4172" s="155" t="s">
        <v>1950</v>
      </c>
      <c r="C4172" s="90" t="s">
        <v>6980</v>
      </c>
      <c r="D4172" s="90" t="s">
        <v>7057</v>
      </c>
      <c r="E4172" s="92" t="s">
        <v>4834</v>
      </c>
      <c r="F4172" s="90" t="s">
        <v>2029</v>
      </c>
      <c r="G4172" s="158" t="s">
        <v>52</v>
      </c>
      <c r="H4172" s="155"/>
      <c r="I4172" s="158">
        <v>1</v>
      </c>
      <c r="J4172" s="155" t="s">
        <v>62</v>
      </c>
      <c r="K4172" s="158" t="s">
        <v>63</v>
      </c>
      <c r="L4172" s="190">
        <v>44782</v>
      </c>
      <c r="M4172" s="190">
        <v>44782</v>
      </c>
      <c r="N4172" s="190">
        <v>44782</v>
      </c>
      <c r="O4172" s="190">
        <v>44790</v>
      </c>
      <c r="P4172" s="223" t="s">
        <v>8959</v>
      </c>
      <c r="Q4172" s="124"/>
      <c r="R4172" s="155" t="s">
        <v>1577</v>
      </c>
      <c r="S4172" s="155"/>
      <c r="T4172" s="159" t="s">
        <v>75</v>
      </c>
      <c r="U4172" s="155"/>
      <c r="V4172" s="160"/>
    </row>
    <row r="4173" spans="1:22" s="175" customFormat="1" ht="66" hidden="1" customHeight="1" x14ac:dyDescent="0.25">
      <c r="A4173" s="113" t="s">
        <v>4079</v>
      </c>
      <c r="B4173" s="155" t="s">
        <v>7744</v>
      </c>
      <c r="C4173" s="155" t="s">
        <v>6620</v>
      </c>
      <c r="D4173" s="155" t="s">
        <v>6731</v>
      </c>
      <c r="E4173" s="157" t="s">
        <v>4834</v>
      </c>
      <c r="F4173" s="90" t="s">
        <v>4308</v>
      </c>
      <c r="G4173" s="158" t="s">
        <v>52</v>
      </c>
      <c r="H4173" s="155"/>
      <c r="I4173" s="158">
        <v>1</v>
      </c>
      <c r="J4173" s="155" t="s">
        <v>62</v>
      </c>
      <c r="K4173" s="158" t="s">
        <v>63</v>
      </c>
      <c r="L4173" s="190">
        <v>44789</v>
      </c>
      <c r="M4173" s="190">
        <v>44789</v>
      </c>
      <c r="N4173" s="190">
        <v>44789</v>
      </c>
      <c r="O4173" s="190">
        <v>44790</v>
      </c>
      <c r="P4173" s="223" t="s">
        <v>8960</v>
      </c>
      <c r="Q4173" s="124"/>
      <c r="R4173" s="155" t="s">
        <v>8941</v>
      </c>
      <c r="S4173" s="155"/>
      <c r="T4173" s="159" t="s">
        <v>66</v>
      </c>
      <c r="U4173" s="155"/>
      <c r="V4173" s="160"/>
    </row>
    <row r="4174" spans="1:22" s="175" customFormat="1" ht="66" hidden="1" customHeight="1" x14ac:dyDescent="0.25">
      <c r="A4174" s="113" t="s">
        <v>2757</v>
      </c>
      <c r="B4174" s="155" t="s">
        <v>2758</v>
      </c>
      <c r="C4174" s="155" t="s">
        <v>59</v>
      </c>
      <c r="D4174" s="155" t="s">
        <v>59</v>
      </c>
      <c r="E4174" s="157" t="s">
        <v>211</v>
      </c>
      <c r="F4174" s="90" t="s">
        <v>2874</v>
      </c>
      <c r="G4174" s="158" t="s">
        <v>52</v>
      </c>
      <c r="H4174" s="155"/>
      <c r="I4174" s="158">
        <v>1</v>
      </c>
      <c r="J4174" s="155" t="s">
        <v>62</v>
      </c>
      <c r="K4174" s="158" t="s">
        <v>63</v>
      </c>
      <c r="L4174" s="190">
        <v>44772</v>
      </c>
      <c r="M4174" s="190">
        <v>44772</v>
      </c>
      <c r="N4174" s="190">
        <v>44772</v>
      </c>
      <c r="O4174" s="190">
        <v>44789</v>
      </c>
      <c r="P4174" s="223" t="s">
        <v>8961</v>
      </c>
      <c r="Q4174" s="124"/>
      <c r="R4174" s="155" t="s">
        <v>381</v>
      </c>
      <c r="S4174" s="155"/>
      <c r="T4174" s="159" t="s">
        <v>75</v>
      </c>
      <c r="U4174" s="155"/>
      <c r="V4174" s="160"/>
    </row>
    <row r="4175" spans="1:22" s="175" customFormat="1" ht="66" hidden="1" customHeight="1" x14ac:dyDescent="0.25">
      <c r="A4175" s="89" t="s">
        <v>10013</v>
      </c>
      <c r="B4175" s="90" t="s">
        <v>3019</v>
      </c>
      <c r="C4175" s="155" t="s">
        <v>6196</v>
      </c>
      <c r="D4175" s="155" t="s">
        <v>8962</v>
      </c>
      <c r="E4175" s="157" t="s">
        <v>6198</v>
      </c>
      <c r="F4175" s="155" t="s">
        <v>1221</v>
      </c>
      <c r="G4175" s="158" t="s">
        <v>10014</v>
      </c>
      <c r="H4175" s="155"/>
      <c r="I4175" s="158">
        <v>1</v>
      </c>
      <c r="J4175" s="155" t="s">
        <v>1221</v>
      </c>
      <c r="K4175" s="158" t="s">
        <v>55</v>
      </c>
      <c r="L4175" s="190">
        <v>44743</v>
      </c>
      <c r="M4175" s="190">
        <f>EOMONTH(L4175,0)</f>
        <v>44773</v>
      </c>
      <c r="N4175" s="190">
        <f>EOMONTH(M4175,0)</f>
        <v>44773</v>
      </c>
      <c r="O4175" s="190">
        <v>44817</v>
      </c>
      <c r="P4175" s="211" t="s">
        <v>8963</v>
      </c>
      <c r="Q4175" s="157"/>
      <c r="R4175" s="155" t="s">
        <v>6218</v>
      </c>
      <c r="S4175" s="155"/>
      <c r="T4175" s="159"/>
      <c r="U4175" s="155" t="s">
        <v>58</v>
      </c>
      <c r="V4175" s="160"/>
    </row>
    <row r="4176" spans="1:22" s="175" customFormat="1" ht="66" hidden="1" customHeight="1" x14ac:dyDescent="0.25">
      <c r="A4176" s="89" t="s">
        <v>10013</v>
      </c>
      <c r="B4176" s="90" t="s">
        <v>3019</v>
      </c>
      <c r="C4176" s="155" t="s">
        <v>6196</v>
      </c>
      <c r="D4176" s="155" t="s">
        <v>8962</v>
      </c>
      <c r="E4176" s="157" t="s">
        <v>6223</v>
      </c>
      <c r="F4176" s="155" t="s">
        <v>1221</v>
      </c>
      <c r="G4176" s="158" t="s">
        <v>10014</v>
      </c>
      <c r="H4176" s="155"/>
      <c r="I4176" s="158">
        <v>1</v>
      </c>
      <c r="J4176" s="155" t="s">
        <v>1221</v>
      </c>
      <c r="K4176" s="158" t="s">
        <v>55</v>
      </c>
      <c r="L4176" s="190">
        <v>44743</v>
      </c>
      <c r="M4176" s="190">
        <f>EOMONTH(L4176,0)</f>
        <v>44773</v>
      </c>
      <c r="N4176" s="190" t="s">
        <v>4682</v>
      </c>
      <c r="O4176" s="190" t="s">
        <v>4682</v>
      </c>
      <c r="P4176" s="211"/>
      <c r="Q4176" s="157"/>
      <c r="R4176" s="155"/>
      <c r="S4176" s="155"/>
      <c r="T4176" s="159"/>
      <c r="U4176" s="155"/>
      <c r="V4176" s="160"/>
    </row>
    <row r="4177" spans="1:22" s="175" customFormat="1" ht="66" hidden="1" customHeight="1" x14ac:dyDescent="0.25">
      <c r="A4177" s="89" t="s">
        <v>3454</v>
      </c>
      <c r="B4177" s="90" t="s">
        <v>8881</v>
      </c>
      <c r="C4177" s="155" t="s">
        <v>8964</v>
      </c>
      <c r="D4177" s="155" t="s">
        <v>8964</v>
      </c>
      <c r="E4177" s="157" t="s">
        <v>8965</v>
      </c>
      <c r="F4177" s="155" t="s">
        <v>8966</v>
      </c>
      <c r="G4177" s="158" t="s">
        <v>52</v>
      </c>
      <c r="H4177" s="155"/>
      <c r="I4177" s="158">
        <v>1</v>
      </c>
      <c r="J4177" s="90" t="s">
        <v>54</v>
      </c>
      <c r="K4177" s="158" t="s">
        <v>55</v>
      </c>
      <c r="L4177" s="190">
        <v>44823</v>
      </c>
      <c r="M4177" s="190">
        <f>L4177+3</f>
        <v>44826</v>
      </c>
      <c r="N4177" s="190">
        <v>44831</v>
      </c>
      <c r="O4177" s="190">
        <v>44831</v>
      </c>
      <c r="P4177" s="211" t="s">
        <v>8967</v>
      </c>
      <c r="Q4177" s="157"/>
      <c r="R4177" s="155" t="s">
        <v>8968</v>
      </c>
      <c r="S4177" s="155"/>
      <c r="T4177" s="159" t="s">
        <v>75</v>
      </c>
      <c r="U4177" s="155"/>
      <c r="V4177" s="160"/>
    </row>
    <row r="4178" spans="1:22" s="175" customFormat="1" ht="66" hidden="1" customHeight="1" x14ac:dyDescent="0.25">
      <c r="A4178" s="89" t="s">
        <v>376</v>
      </c>
      <c r="B4178" s="155" t="s">
        <v>427</v>
      </c>
      <c r="C4178" s="155" t="s">
        <v>59</v>
      </c>
      <c r="D4178" s="155" t="s">
        <v>59</v>
      </c>
      <c r="E4178" s="157" t="s">
        <v>211</v>
      </c>
      <c r="F4178" s="155" t="s">
        <v>629</v>
      </c>
      <c r="G4178" s="158" t="s">
        <v>52</v>
      </c>
      <c r="H4178" s="155"/>
      <c r="I4178" s="158">
        <v>1</v>
      </c>
      <c r="J4178" s="90" t="s">
        <v>62</v>
      </c>
      <c r="K4178" s="158" t="s">
        <v>55</v>
      </c>
      <c r="L4178" s="190">
        <v>44792</v>
      </c>
      <c r="M4178" s="190">
        <v>44792</v>
      </c>
      <c r="N4178" s="190">
        <v>44792</v>
      </c>
      <c r="O4178" s="190">
        <v>44793</v>
      </c>
      <c r="P4178" s="211" t="s">
        <v>8969</v>
      </c>
      <c r="Q4178" s="157"/>
      <c r="R4178" s="155" t="s">
        <v>381</v>
      </c>
      <c r="S4178" s="155"/>
      <c r="T4178" s="159" t="s">
        <v>75</v>
      </c>
      <c r="U4178" s="155"/>
      <c r="V4178" s="160"/>
    </row>
    <row r="4179" spans="1:22" s="175" customFormat="1" ht="66" hidden="1" customHeight="1" x14ac:dyDescent="0.25">
      <c r="A4179" s="89" t="s">
        <v>8970</v>
      </c>
      <c r="B4179" s="155" t="s">
        <v>8971</v>
      </c>
      <c r="C4179" s="155" t="s">
        <v>8972</v>
      </c>
      <c r="D4179" s="155" t="s">
        <v>8972</v>
      </c>
      <c r="E4179" s="157" t="s">
        <v>8973</v>
      </c>
      <c r="F4179" s="155" t="s">
        <v>3395</v>
      </c>
      <c r="G4179" s="158" t="s">
        <v>52</v>
      </c>
      <c r="H4179" s="155"/>
      <c r="I4179" s="158">
        <v>1</v>
      </c>
      <c r="J4179" s="90" t="s">
        <v>54</v>
      </c>
      <c r="K4179" s="158" t="s">
        <v>55</v>
      </c>
      <c r="L4179" s="190">
        <v>44790</v>
      </c>
      <c r="M4179" s="190">
        <v>44830</v>
      </c>
      <c r="N4179" s="190">
        <v>44824</v>
      </c>
      <c r="O4179" s="190">
        <v>44824</v>
      </c>
      <c r="P4179" s="211" t="s">
        <v>8974</v>
      </c>
      <c r="Q4179" s="157"/>
      <c r="R4179" s="155" t="s">
        <v>8975</v>
      </c>
      <c r="S4179" s="155"/>
      <c r="T4179" s="159" t="s">
        <v>66</v>
      </c>
      <c r="U4179" s="155"/>
      <c r="V4179" s="160"/>
    </row>
    <row r="4180" spans="1:22" s="175" customFormat="1" ht="66" hidden="1" customHeight="1" x14ac:dyDescent="0.25">
      <c r="A4180" s="89" t="s">
        <v>556</v>
      </c>
      <c r="B4180" s="155" t="s">
        <v>8976</v>
      </c>
      <c r="C4180" s="155" t="s">
        <v>8977</v>
      </c>
      <c r="D4180" s="155" t="s">
        <v>8977</v>
      </c>
      <c r="E4180" s="157" t="s">
        <v>8978</v>
      </c>
      <c r="F4180" s="155" t="s">
        <v>502</v>
      </c>
      <c r="G4180" s="158" t="s">
        <v>52</v>
      </c>
      <c r="H4180" s="155"/>
      <c r="I4180" s="158">
        <v>1</v>
      </c>
      <c r="J4180" s="90" t="s">
        <v>72</v>
      </c>
      <c r="K4180" s="158" t="s">
        <v>55</v>
      </c>
      <c r="L4180" s="190">
        <v>44810</v>
      </c>
      <c r="M4180" s="190">
        <v>44817</v>
      </c>
      <c r="N4180" s="190">
        <v>44803</v>
      </c>
      <c r="O4180" s="190">
        <v>44821</v>
      </c>
      <c r="P4180" s="211" t="s">
        <v>8979</v>
      </c>
      <c r="Q4180" s="157"/>
      <c r="R4180" s="155" t="s">
        <v>8980</v>
      </c>
      <c r="S4180" s="155"/>
      <c r="T4180" s="159" t="s">
        <v>66</v>
      </c>
      <c r="U4180" s="155"/>
      <c r="V4180" s="160"/>
    </row>
    <row r="4181" spans="1:22" s="175" customFormat="1" ht="66" hidden="1" customHeight="1" x14ac:dyDescent="0.25">
      <c r="A4181" s="89" t="s">
        <v>556</v>
      </c>
      <c r="B4181" s="155" t="s">
        <v>8976</v>
      </c>
      <c r="C4181" s="155" t="s">
        <v>8977</v>
      </c>
      <c r="D4181" s="155" t="s">
        <v>8977</v>
      </c>
      <c r="E4181" s="157" t="s">
        <v>8978</v>
      </c>
      <c r="F4181" s="155" t="s">
        <v>2050</v>
      </c>
      <c r="G4181" s="158" t="s">
        <v>52</v>
      </c>
      <c r="H4181" s="155"/>
      <c r="I4181" s="158">
        <v>1</v>
      </c>
      <c r="J4181" s="90" t="s">
        <v>72</v>
      </c>
      <c r="K4181" s="158" t="s">
        <v>55</v>
      </c>
      <c r="L4181" s="190">
        <v>44810</v>
      </c>
      <c r="M4181" s="190">
        <v>44817</v>
      </c>
      <c r="N4181" s="190">
        <v>44817</v>
      </c>
      <c r="O4181" s="190">
        <v>44821</v>
      </c>
      <c r="P4181" s="211" t="s">
        <v>8981</v>
      </c>
      <c r="Q4181" s="157"/>
      <c r="R4181" s="155" t="s">
        <v>8980</v>
      </c>
      <c r="S4181" s="155"/>
      <c r="T4181" s="159" t="s">
        <v>66</v>
      </c>
      <c r="U4181" s="155"/>
      <c r="V4181" s="160"/>
    </row>
    <row r="4182" spans="1:22" s="175" customFormat="1" ht="66" hidden="1" customHeight="1" x14ac:dyDescent="0.25">
      <c r="A4182" s="89" t="s">
        <v>1361</v>
      </c>
      <c r="B4182" s="155" t="s">
        <v>681</v>
      </c>
      <c r="C4182" s="155" t="s">
        <v>8982</v>
      </c>
      <c r="D4182" s="155" t="s">
        <v>8982</v>
      </c>
      <c r="E4182" s="157" t="s">
        <v>8983</v>
      </c>
      <c r="F4182" s="155" t="s">
        <v>4601</v>
      </c>
      <c r="G4182" s="158" t="s">
        <v>52</v>
      </c>
      <c r="H4182" s="155"/>
      <c r="I4182" s="158">
        <v>1</v>
      </c>
      <c r="J4182" s="90" t="s">
        <v>54</v>
      </c>
      <c r="K4182" s="158" t="s">
        <v>55</v>
      </c>
      <c r="L4182" s="190">
        <v>44803</v>
      </c>
      <c r="M4182" s="190">
        <v>44806</v>
      </c>
      <c r="N4182" s="190">
        <v>44816</v>
      </c>
      <c r="O4182" s="190">
        <v>44817</v>
      </c>
      <c r="P4182" s="211" t="s">
        <v>8984</v>
      </c>
      <c r="Q4182" s="157"/>
      <c r="R4182" s="155" t="s">
        <v>8985</v>
      </c>
      <c r="S4182" s="155"/>
      <c r="T4182" s="159" t="s">
        <v>75</v>
      </c>
      <c r="U4182" s="155"/>
      <c r="V4182" s="160"/>
    </row>
    <row r="4183" spans="1:22" s="175" customFormat="1" ht="66" hidden="1" customHeight="1" x14ac:dyDescent="0.25">
      <c r="A4183" s="89" t="s">
        <v>9992</v>
      </c>
      <c r="B4183" s="155" t="s">
        <v>83</v>
      </c>
      <c r="C4183" s="155" t="s">
        <v>8986</v>
      </c>
      <c r="D4183" s="155" t="s">
        <v>8986</v>
      </c>
      <c r="E4183" s="157" t="s">
        <v>8987</v>
      </c>
      <c r="F4183" s="90" t="s">
        <v>6418</v>
      </c>
      <c r="G4183" s="158" t="s">
        <v>52</v>
      </c>
      <c r="H4183" s="155"/>
      <c r="I4183" s="158">
        <v>1</v>
      </c>
      <c r="J4183" s="90" t="s">
        <v>54</v>
      </c>
      <c r="K4183" s="158" t="s">
        <v>55</v>
      </c>
      <c r="L4183" s="190">
        <v>44804</v>
      </c>
      <c r="M4183" s="190">
        <v>44806</v>
      </c>
      <c r="N4183" s="190">
        <v>44805</v>
      </c>
      <c r="O4183" s="190">
        <v>44810</v>
      </c>
      <c r="P4183" s="211" t="s">
        <v>8988</v>
      </c>
      <c r="Q4183" s="157"/>
      <c r="R4183" s="155" t="s">
        <v>8989</v>
      </c>
      <c r="S4183" s="155"/>
      <c r="T4183" s="159" t="s">
        <v>66</v>
      </c>
      <c r="U4183" s="155"/>
      <c r="V4183" s="160"/>
    </row>
    <row r="4184" spans="1:22" s="175" customFormat="1" ht="66" hidden="1" customHeight="1" x14ac:dyDescent="0.25">
      <c r="A4184" s="89" t="s">
        <v>10017</v>
      </c>
      <c r="B4184" s="155" t="s">
        <v>3214</v>
      </c>
      <c r="C4184" s="155" t="s">
        <v>8990</v>
      </c>
      <c r="D4184" s="155" t="s">
        <v>8990</v>
      </c>
      <c r="E4184" s="157" t="s">
        <v>8991</v>
      </c>
      <c r="F4184" s="90" t="s">
        <v>8992</v>
      </c>
      <c r="G4184" s="158" t="s">
        <v>52</v>
      </c>
      <c r="H4184" s="155"/>
      <c r="I4184" s="158">
        <v>1</v>
      </c>
      <c r="J4184" s="90" t="s">
        <v>54</v>
      </c>
      <c r="K4184" s="158" t="s">
        <v>55</v>
      </c>
      <c r="L4184" s="190">
        <v>44830</v>
      </c>
      <c r="M4184" s="190">
        <v>44849</v>
      </c>
      <c r="N4184" s="190">
        <v>44837</v>
      </c>
      <c r="O4184" s="190">
        <v>44854</v>
      </c>
      <c r="P4184" s="211" t="s">
        <v>8993</v>
      </c>
      <c r="Q4184" s="157"/>
      <c r="R4184" s="155" t="s">
        <v>8994</v>
      </c>
      <c r="S4184" s="155"/>
      <c r="T4184" s="159" t="s">
        <v>75</v>
      </c>
      <c r="U4184" s="155" t="s">
        <v>8995</v>
      </c>
      <c r="V4184" s="160"/>
    </row>
    <row r="4185" spans="1:22" s="175" customFormat="1" ht="66" hidden="1" customHeight="1" x14ac:dyDescent="0.25">
      <c r="A4185" s="89" t="s">
        <v>2255</v>
      </c>
      <c r="B4185" s="90" t="s">
        <v>2256</v>
      </c>
      <c r="C4185" s="155" t="s">
        <v>8557</v>
      </c>
      <c r="D4185" s="155" t="s">
        <v>8557</v>
      </c>
      <c r="E4185" s="157" t="s">
        <v>5331</v>
      </c>
      <c r="F4185" s="155" t="s">
        <v>320</v>
      </c>
      <c r="G4185" s="158" t="s">
        <v>52</v>
      </c>
      <c r="H4185" s="155"/>
      <c r="I4185" s="158">
        <v>1</v>
      </c>
      <c r="J4185" s="90" t="s">
        <v>62</v>
      </c>
      <c r="K4185" s="158" t="s">
        <v>63</v>
      </c>
      <c r="L4185" s="190">
        <v>44793</v>
      </c>
      <c r="M4185" s="190">
        <v>44793</v>
      </c>
      <c r="N4185" s="190">
        <v>44793</v>
      </c>
      <c r="O4185" s="190">
        <v>44797</v>
      </c>
      <c r="P4185" s="124" t="s">
        <v>8996</v>
      </c>
      <c r="Q4185" s="124"/>
      <c r="R4185" s="155" t="s">
        <v>8941</v>
      </c>
      <c r="S4185" s="155"/>
      <c r="T4185" s="159" t="s">
        <v>66</v>
      </c>
      <c r="U4185" s="155"/>
      <c r="V4185" s="160"/>
    </row>
    <row r="4186" spans="1:22" s="175" customFormat="1" ht="66" hidden="1" customHeight="1" x14ac:dyDescent="0.25">
      <c r="A4186" s="89" t="s">
        <v>8997</v>
      </c>
      <c r="B4186" s="155" t="s">
        <v>324</v>
      </c>
      <c r="C4186" s="155" t="s">
        <v>8998</v>
      </c>
      <c r="D4186" s="155" t="s">
        <v>8998</v>
      </c>
      <c r="E4186" s="157" t="s">
        <v>8999</v>
      </c>
      <c r="F4186" s="155" t="s">
        <v>320</v>
      </c>
      <c r="G4186" s="158" t="s">
        <v>52</v>
      </c>
      <c r="H4186" s="155"/>
      <c r="I4186" s="158">
        <v>1</v>
      </c>
      <c r="J4186" s="90" t="s">
        <v>54</v>
      </c>
      <c r="K4186" s="158" t="s">
        <v>55</v>
      </c>
      <c r="L4186" s="190">
        <v>44799</v>
      </c>
      <c r="M4186" s="190">
        <v>44803</v>
      </c>
      <c r="N4186" s="190">
        <v>44802</v>
      </c>
      <c r="O4186" s="190">
        <v>44803</v>
      </c>
      <c r="P4186" s="211" t="s">
        <v>9000</v>
      </c>
      <c r="Q4186" s="157" t="s">
        <v>9001</v>
      </c>
      <c r="R4186" s="155" t="s">
        <v>9002</v>
      </c>
      <c r="S4186" s="155"/>
      <c r="T4186" s="159" t="s">
        <v>66</v>
      </c>
      <c r="U4186" s="155"/>
      <c r="V4186" s="160"/>
    </row>
    <row r="4187" spans="1:22" s="175" customFormat="1" ht="66" hidden="1" customHeight="1" x14ac:dyDescent="0.25">
      <c r="A4187" s="113" t="s">
        <v>1748</v>
      </c>
      <c r="B4187" s="155" t="s">
        <v>1749</v>
      </c>
      <c r="C4187" s="155" t="s">
        <v>9003</v>
      </c>
      <c r="D4187" s="155" t="s">
        <v>9004</v>
      </c>
      <c r="E4187" s="157" t="s">
        <v>9005</v>
      </c>
      <c r="F4187" s="155" t="s">
        <v>320</v>
      </c>
      <c r="G4187" s="158" t="s">
        <v>172</v>
      </c>
      <c r="H4187" s="155"/>
      <c r="I4187" s="158">
        <v>1</v>
      </c>
      <c r="J4187" s="155" t="s">
        <v>72</v>
      </c>
      <c r="K4187" s="158" t="s">
        <v>55</v>
      </c>
      <c r="L4187" s="190">
        <v>44805</v>
      </c>
      <c r="M4187" s="190">
        <v>44895</v>
      </c>
      <c r="N4187" s="190">
        <v>44862</v>
      </c>
      <c r="O4187" s="190">
        <v>44890</v>
      </c>
      <c r="P4187" s="211" t="s">
        <v>9006</v>
      </c>
      <c r="Q4187" s="157"/>
      <c r="R4187" s="155" t="s">
        <v>9007</v>
      </c>
      <c r="S4187" s="155"/>
      <c r="T4187" s="159" t="s">
        <v>66</v>
      </c>
      <c r="U4187" s="155"/>
      <c r="V4187" s="160"/>
    </row>
    <row r="4188" spans="1:22" s="175" customFormat="1" ht="66" hidden="1" customHeight="1" x14ac:dyDescent="0.25">
      <c r="A4188" s="113" t="s">
        <v>1748</v>
      </c>
      <c r="B4188" s="155" t="s">
        <v>9008</v>
      </c>
      <c r="C4188" s="155" t="s">
        <v>9003</v>
      </c>
      <c r="D4188" s="155" t="s">
        <v>9004</v>
      </c>
      <c r="E4188" s="157" t="s">
        <v>9005</v>
      </c>
      <c r="F4188" s="155" t="s">
        <v>320</v>
      </c>
      <c r="G4188" s="158" t="s">
        <v>172</v>
      </c>
      <c r="H4188" s="155"/>
      <c r="I4188" s="158">
        <v>1</v>
      </c>
      <c r="J4188" s="155" t="s">
        <v>72</v>
      </c>
      <c r="K4188" s="158" t="s">
        <v>55</v>
      </c>
      <c r="L4188" s="190">
        <v>44805</v>
      </c>
      <c r="M4188" s="190">
        <v>44895</v>
      </c>
      <c r="N4188" s="190">
        <v>44901</v>
      </c>
      <c r="O4188" s="190">
        <v>44905</v>
      </c>
      <c r="P4188" s="211" t="s">
        <v>9009</v>
      </c>
      <c r="Q4188" s="157"/>
      <c r="R4188" s="155" t="s">
        <v>9010</v>
      </c>
      <c r="S4188" s="155"/>
      <c r="T4188" s="159" t="s">
        <v>66</v>
      </c>
      <c r="U4188" s="155"/>
      <c r="V4188" s="160"/>
    </row>
    <row r="4189" spans="1:22" s="175" customFormat="1" ht="66" hidden="1" customHeight="1" x14ac:dyDescent="0.25">
      <c r="A4189" s="113" t="s">
        <v>1748</v>
      </c>
      <c r="B4189" s="155" t="s">
        <v>9011</v>
      </c>
      <c r="C4189" s="155" t="s">
        <v>9003</v>
      </c>
      <c r="D4189" s="155" t="s">
        <v>9004</v>
      </c>
      <c r="E4189" s="157" t="s">
        <v>9005</v>
      </c>
      <c r="F4189" s="155" t="s">
        <v>320</v>
      </c>
      <c r="G4189" s="158" t="s">
        <v>172</v>
      </c>
      <c r="H4189" s="155"/>
      <c r="I4189" s="158">
        <v>1</v>
      </c>
      <c r="J4189" s="155" t="s">
        <v>72</v>
      </c>
      <c r="K4189" s="158" t="s">
        <v>55</v>
      </c>
      <c r="L4189" s="190">
        <v>44805</v>
      </c>
      <c r="M4189" s="190">
        <v>44895</v>
      </c>
      <c r="N4189" s="190">
        <v>44901</v>
      </c>
      <c r="O4189" s="190">
        <v>44905</v>
      </c>
      <c r="P4189" s="211" t="s">
        <v>9009</v>
      </c>
      <c r="Q4189" s="157"/>
      <c r="R4189" s="155" t="s">
        <v>9010</v>
      </c>
      <c r="S4189" s="155"/>
      <c r="T4189" s="159" t="s">
        <v>66</v>
      </c>
      <c r="U4189" s="155"/>
      <c r="V4189" s="160"/>
    </row>
    <row r="4190" spans="1:22" ht="66" hidden="1" customHeight="1" x14ac:dyDescent="0.25">
      <c r="A4190" s="89" t="s">
        <v>1748</v>
      </c>
      <c r="B4190" s="90" t="s">
        <v>1749</v>
      </c>
      <c r="C4190" s="90" t="s">
        <v>9003</v>
      </c>
      <c r="D4190" s="90" t="s">
        <v>9012</v>
      </c>
      <c r="E4190" s="92" t="s">
        <v>9005</v>
      </c>
      <c r="F4190" s="90" t="s">
        <v>320</v>
      </c>
      <c r="G4190" s="93" t="s">
        <v>172</v>
      </c>
      <c r="H4190" s="90"/>
      <c r="I4190" s="93">
        <v>1</v>
      </c>
      <c r="J4190" s="90" t="s">
        <v>72</v>
      </c>
      <c r="K4190" s="93" t="s">
        <v>55</v>
      </c>
      <c r="L4190" s="114">
        <v>44958</v>
      </c>
      <c r="M4190" s="114">
        <v>45015</v>
      </c>
      <c r="N4190" s="114"/>
      <c r="O4190" s="114"/>
      <c r="P4190" s="174"/>
      <c r="Q4190" s="92"/>
      <c r="R4190" s="90"/>
      <c r="S4190" s="90"/>
      <c r="T4190" s="95"/>
      <c r="U4190" s="90"/>
    </row>
    <row r="4191" spans="1:22" s="175" customFormat="1" ht="66" hidden="1" customHeight="1" x14ac:dyDescent="0.25">
      <c r="A4191" s="89" t="s">
        <v>662</v>
      </c>
      <c r="B4191" s="155" t="s">
        <v>663</v>
      </c>
      <c r="C4191" s="155" t="s">
        <v>9013</v>
      </c>
      <c r="D4191" s="155" t="s">
        <v>9013</v>
      </c>
      <c r="E4191" s="157" t="s">
        <v>9014</v>
      </c>
      <c r="F4191" s="155" t="s">
        <v>4594</v>
      </c>
      <c r="G4191" s="158" t="s">
        <v>52</v>
      </c>
      <c r="H4191" s="155"/>
      <c r="I4191" s="158">
        <v>1</v>
      </c>
      <c r="J4191" s="90" t="s">
        <v>54</v>
      </c>
      <c r="K4191" s="158" t="s">
        <v>55</v>
      </c>
      <c r="L4191" s="190">
        <v>44801</v>
      </c>
      <c r="M4191" s="190">
        <v>44811</v>
      </c>
      <c r="N4191" s="190">
        <v>44804</v>
      </c>
      <c r="O4191" s="190">
        <v>44809</v>
      </c>
      <c r="P4191" s="211" t="s">
        <v>9015</v>
      </c>
      <c r="Q4191" s="157"/>
      <c r="R4191" s="155" t="s">
        <v>9016</v>
      </c>
      <c r="S4191" s="155"/>
      <c r="T4191" s="159" t="s">
        <v>75</v>
      </c>
      <c r="U4191" s="155"/>
      <c r="V4191" s="160"/>
    </row>
    <row r="4192" spans="1:22" s="175" customFormat="1" ht="66" hidden="1" customHeight="1" x14ac:dyDescent="0.25">
      <c r="A4192" s="89" t="s">
        <v>3454</v>
      </c>
      <c r="B4192" s="155" t="s">
        <v>10051</v>
      </c>
      <c r="C4192" s="155" t="s">
        <v>9017</v>
      </c>
      <c r="D4192" s="155" t="s">
        <v>9017</v>
      </c>
      <c r="E4192" s="157" t="s">
        <v>7771</v>
      </c>
      <c r="F4192" s="155" t="s">
        <v>7772</v>
      </c>
      <c r="G4192" s="158" t="s">
        <v>52</v>
      </c>
      <c r="H4192" s="155"/>
      <c r="I4192" s="158">
        <v>1</v>
      </c>
      <c r="J4192" s="90" t="s">
        <v>54</v>
      </c>
      <c r="K4192" s="158" t="s">
        <v>55</v>
      </c>
      <c r="L4192" s="190">
        <v>44848</v>
      </c>
      <c r="M4192" s="190">
        <v>44895</v>
      </c>
      <c r="N4192" s="190">
        <v>44867</v>
      </c>
      <c r="O4192" s="190">
        <v>44909</v>
      </c>
      <c r="P4192" s="124" t="s">
        <v>9018</v>
      </c>
      <c r="Q4192" s="157"/>
      <c r="R4192" s="155" t="s">
        <v>9019</v>
      </c>
      <c r="S4192" s="155"/>
      <c r="T4192" s="159" t="s">
        <v>75</v>
      </c>
      <c r="U4192" s="155"/>
      <c r="V4192" s="160"/>
    </row>
    <row r="4193" spans="1:22" s="175" customFormat="1" ht="66" hidden="1" customHeight="1" x14ac:dyDescent="0.25">
      <c r="A4193" s="89" t="s">
        <v>662</v>
      </c>
      <c r="B4193" s="155" t="s">
        <v>663</v>
      </c>
      <c r="C4193" s="155" t="s">
        <v>9020</v>
      </c>
      <c r="D4193" s="155" t="s">
        <v>9020</v>
      </c>
      <c r="E4193" s="157" t="s">
        <v>9021</v>
      </c>
      <c r="F4193" s="155" t="s">
        <v>5470</v>
      </c>
      <c r="G4193" s="158" t="s">
        <v>52</v>
      </c>
      <c r="H4193" s="155"/>
      <c r="I4193" s="158">
        <v>1</v>
      </c>
      <c r="J4193" s="90" t="s">
        <v>54</v>
      </c>
      <c r="K4193" s="158" t="s">
        <v>55</v>
      </c>
      <c r="L4193" s="190">
        <v>44804</v>
      </c>
      <c r="M4193" s="190">
        <f>L4193+2</f>
        <v>44806</v>
      </c>
      <c r="N4193" s="190">
        <v>44817</v>
      </c>
      <c r="O4193" s="190">
        <v>44817</v>
      </c>
      <c r="P4193" s="211" t="s">
        <v>9022</v>
      </c>
      <c r="Q4193" s="157"/>
      <c r="R4193" s="155" t="s">
        <v>5147</v>
      </c>
      <c r="S4193" s="155"/>
      <c r="T4193" s="159" t="s">
        <v>110</v>
      </c>
      <c r="U4193" s="155"/>
      <c r="V4193" s="160"/>
    </row>
    <row r="4194" spans="1:22" s="175" customFormat="1" ht="66" hidden="1" customHeight="1" x14ac:dyDescent="0.25">
      <c r="A4194" s="89" t="s">
        <v>5142</v>
      </c>
      <c r="B4194" s="155" t="s">
        <v>5143</v>
      </c>
      <c r="C4194" s="155" t="s">
        <v>9023</v>
      </c>
      <c r="D4194" s="155" t="s">
        <v>9023</v>
      </c>
      <c r="E4194" s="157" t="s">
        <v>9024</v>
      </c>
      <c r="F4194" s="155" t="s">
        <v>9025</v>
      </c>
      <c r="G4194" s="158" t="s">
        <v>52</v>
      </c>
      <c r="H4194" s="155"/>
      <c r="I4194" s="158">
        <v>1</v>
      </c>
      <c r="J4194" s="90" t="s">
        <v>54</v>
      </c>
      <c r="K4194" s="158" t="s">
        <v>55</v>
      </c>
      <c r="L4194" s="190">
        <v>44824</v>
      </c>
      <c r="M4194" s="190">
        <f>L4194+3</f>
        <v>44827</v>
      </c>
      <c r="N4194" s="190">
        <f>M4194+3</f>
        <v>44830</v>
      </c>
      <c r="O4194" s="190">
        <v>44828</v>
      </c>
      <c r="P4194" s="211" t="s">
        <v>9026</v>
      </c>
      <c r="Q4194" s="157"/>
      <c r="R4194" s="155" t="s">
        <v>9027</v>
      </c>
      <c r="S4194" s="155"/>
      <c r="T4194" s="159" t="s">
        <v>75</v>
      </c>
      <c r="U4194" s="155"/>
      <c r="V4194" s="160"/>
    </row>
    <row r="4195" spans="1:22" s="175" customFormat="1" ht="66" hidden="1" customHeight="1" x14ac:dyDescent="0.25">
      <c r="A4195" s="89" t="s">
        <v>1361</v>
      </c>
      <c r="B4195" s="155" t="s">
        <v>681</v>
      </c>
      <c r="C4195" s="155" t="s">
        <v>9028</v>
      </c>
      <c r="D4195" s="155" t="s">
        <v>9028</v>
      </c>
      <c r="E4195" s="157" t="s">
        <v>9029</v>
      </c>
      <c r="F4195" s="155" t="s">
        <v>9030</v>
      </c>
      <c r="G4195" s="158" t="s">
        <v>52</v>
      </c>
      <c r="H4195" s="155"/>
      <c r="I4195" s="158">
        <v>1</v>
      </c>
      <c r="J4195" s="90" t="s">
        <v>54</v>
      </c>
      <c r="K4195" s="158" t="s">
        <v>55</v>
      </c>
      <c r="L4195" s="190">
        <v>44830</v>
      </c>
      <c r="M4195" s="190">
        <v>44833</v>
      </c>
      <c r="N4195" s="190">
        <v>44816</v>
      </c>
      <c r="O4195" s="190">
        <v>44817</v>
      </c>
      <c r="P4195" s="211" t="s">
        <v>9031</v>
      </c>
      <c r="Q4195" s="157"/>
      <c r="R4195" s="155" t="s">
        <v>9032</v>
      </c>
      <c r="S4195" s="155"/>
      <c r="T4195" s="159" t="s">
        <v>75</v>
      </c>
      <c r="U4195" s="155"/>
      <c r="V4195" s="160"/>
    </row>
    <row r="4196" spans="1:22" s="175" customFormat="1" ht="66" hidden="1" customHeight="1" x14ac:dyDescent="0.25">
      <c r="A4196" s="89" t="s">
        <v>3454</v>
      </c>
      <c r="B4196" s="155" t="s">
        <v>10051</v>
      </c>
      <c r="C4196" s="155" t="s">
        <v>9033</v>
      </c>
      <c r="D4196" s="155" t="s">
        <v>9033</v>
      </c>
      <c r="E4196" s="157" t="s">
        <v>9034</v>
      </c>
      <c r="F4196" s="155" t="s">
        <v>320</v>
      </c>
      <c r="G4196" s="158" t="s">
        <v>52</v>
      </c>
      <c r="H4196" s="155"/>
      <c r="I4196" s="158">
        <v>1</v>
      </c>
      <c r="J4196" s="90" t="s">
        <v>54</v>
      </c>
      <c r="K4196" s="158" t="s">
        <v>55</v>
      </c>
      <c r="L4196" s="190">
        <v>44885</v>
      </c>
      <c r="M4196" s="190">
        <v>44887</v>
      </c>
      <c r="N4196" s="190">
        <v>44886</v>
      </c>
      <c r="O4196" s="190">
        <v>44887</v>
      </c>
      <c r="P4196" s="211" t="s">
        <v>9035</v>
      </c>
      <c r="Q4196" s="157"/>
      <c r="R4196" s="155" t="s">
        <v>1315</v>
      </c>
      <c r="S4196" s="155"/>
      <c r="T4196" s="159"/>
      <c r="U4196" s="155" t="s">
        <v>9036</v>
      </c>
      <c r="V4196" s="160"/>
    </row>
    <row r="4197" spans="1:22" s="175" customFormat="1" ht="66" hidden="1" customHeight="1" x14ac:dyDescent="0.25">
      <c r="A4197" s="89" t="s">
        <v>9037</v>
      </c>
      <c r="B4197" s="155" t="s">
        <v>9038</v>
      </c>
      <c r="C4197" s="155" t="s">
        <v>9039</v>
      </c>
      <c r="D4197" s="155" t="s">
        <v>9039</v>
      </c>
      <c r="E4197" s="157" t="s">
        <v>50</v>
      </c>
      <c r="F4197" s="155" t="s">
        <v>9040</v>
      </c>
      <c r="G4197" s="158" t="s">
        <v>52</v>
      </c>
      <c r="H4197" s="155"/>
      <c r="I4197" s="158">
        <v>1</v>
      </c>
      <c r="J4197" s="90" t="s">
        <v>54</v>
      </c>
      <c r="K4197" s="158" t="s">
        <v>55</v>
      </c>
      <c r="L4197" s="190">
        <v>44825</v>
      </c>
      <c r="M4197" s="190">
        <v>44825</v>
      </c>
      <c r="N4197" s="190">
        <v>44811</v>
      </c>
      <c r="O4197" s="190">
        <v>44816</v>
      </c>
      <c r="P4197" s="211" t="s">
        <v>9041</v>
      </c>
      <c r="Q4197" s="157"/>
      <c r="R4197" s="155" t="s">
        <v>853</v>
      </c>
      <c r="S4197" s="155"/>
      <c r="T4197" s="159" t="s">
        <v>66</v>
      </c>
      <c r="U4197" s="155"/>
      <c r="V4197" s="160"/>
    </row>
    <row r="4198" spans="1:22" s="175" customFormat="1" ht="66" hidden="1" customHeight="1" x14ac:dyDescent="0.25">
      <c r="A4198" s="89" t="s">
        <v>10005</v>
      </c>
      <c r="B4198" s="155" t="s">
        <v>1950</v>
      </c>
      <c r="C4198" s="155" t="s">
        <v>9042</v>
      </c>
      <c r="D4198" s="155" t="s">
        <v>9042</v>
      </c>
      <c r="E4198" s="157" t="s">
        <v>1740</v>
      </c>
      <c r="F4198" s="155" t="s">
        <v>6921</v>
      </c>
      <c r="G4198" s="158" t="s">
        <v>52</v>
      </c>
      <c r="H4198" s="155"/>
      <c r="I4198" s="158">
        <v>1</v>
      </c>
      <c r="J4198" s="90" t="s">
        <v>54</v>
      </c>
      <c r="K4198" s="158" t="s">
        <v>55</v>
      </c>
      <c r="L4198" s="190">
        <v>44817</v>
      </c>
      <c r="M4198" s="190">
        <v>44817</v>
      </c>
      <c r="N4198" s="190">
        <v>44817</v>
      </c>
      <c r="O4198" s="190">
        <v>44818</v>
      </c>
      <c r="P4198" s="211" t="s">
        <v>9043</v>
      </c>
      <c r="Q4198" s="157"/>
      <c r="R4198" s="155" t="s">
        <v>9044</v>
      </c>
      <c r="S4198" s="155"/>
      <c r="T4198" s="159" t="s">
        <v>75</v>
      </c>
      <c r="U4198" s="155"/>
      <c r="V4198" s="160"/>
    </row>
    <row r="4199" spans="1:22" s="271" customFormat="1" ht="66" hidden="1" customHeight="1" x14ac:dyDescent="0.25">
      <c r="A4199" s="264" t="s">
        <v>662</v>
      </c>
      <c r="B4199" s="265" t="s">
        <v>663</v>
      </c>
      <c r="C4199" s="265" t="s">
        <v>9045</v>
      </c>
      <c r="D4199" s="265" t="s">
        <v>9045</v>
      </c>
      <c r="E4199" s="266" t="s">
        <v>1171</v>
      </c>
      <c r="F4199" s="265" t="s">
        <v>320</v>
      </c>
      <c r="G4199" s="267" t="s">
        <v>52</v>
      </c>
      <c r="H4199" s="265"/>
      <c r="I4199" s="267">
        <v>1</v>
      </c>
      <c r="J4199" s="265" t="s">
        <v>54</v>
      </c>
      <c r="K4199" s="267" t="s">
        <v>55</v>
      </c>
      <c r="L4199" s="268">
        <v>44809</v>
      </c>
      <c r="M4199" s="268">
        <v>44809</v>
      </c>
      <c r="N4199" s="268">
        <v>44809</v>
      </c>
      <c r="O4199" s="268">
        <v>44834</v>
      </c>
      <c r="P4199" s="269" t="s">
        <v>9046</v>
      </c>
      <c r="Q4199" s="266"/>
      <c r="R4199" s="265" t="s">
        <v>1007</v>
      </c>
      <c r="S4199" s="265"/>
      <c r="T4199" s="270" t="s">
        <v>75</v>
      </c>
      <c r="U4199" s="265" t="s">
        <v>9047</v>
      </c>
      <c r="V4199" s="221"/>
    </row>
    <row r="4200" spans="1:22" s="175" customFormat="1" ht="66" hidden="1" customHeight="1" x14ac:dyDescent="0.25">
      <c r="A4200" s="89" t="s">
        <v>8356</v>
      </c>
      <c r="B4200" s="90" t="s">
        <v>4321</v>
      </c>
      <c r="C4200" s="155" t="s">
        <v>59</v>
      </c>
      <c r="D4200" s="155" t="s">
        <v>59</v>
      </c>
      <c r="E4200" s="157" t="s">
        <v>9048</v>
      </c>
      <c r="F4200" s="155" t="s">
        <v>320</v>
      </c>
      <c r="G4200" s="158" t="s">
        <v>52</v>
      </c>
      <c r="H4200" s="155"/>
      <c r="I4200" s="158">
        <v>1</v>
      </c>
      <c r="J4200" s="90" t="s">
        <v>358</v>
      </c>
      <c r="K4200" s="158" t="s">
        <v>63</v>
      </c>
      <c r="L4200" s="190">
        <v>44800</v>
      </c>
      <c r="M4200" s="190">
        <v>44800</v>
      </c>
      <c r="N4200" s="190">
        <v>44800</v>
      </c>
      <c r="O4200" s="190">
        <v>44809</v>
      </c>
      <c r="P4200" s="211" t="s">
        <v>9049</v>
      </c>
      <c r="Q4200" s="157"/>
      <c r="R4200" s="155" t="s">
        <v>381</v>
      </c>
      <c r="S4200" s="155"/>
      <c r="T4200" s="159" t="s">
        <v>75</v>
      </c>
      <c r="U4200" s="155"/>
      <c r="V4200" s="160"/>
    </row>
    <row r="4201" spans="1:22" s="175" customFormat="1" ht="66" hidden="1" customHeight="1" x14ac:dyDescent="0.25">
      <c r="A4201" s="89" t="s">
        <v>9050</v>
      </c>
      <c r="B4201" s="90" t="s">
        <v>4321</v>
      </c>
      <c r="C4201" s="155" t="s">
        <v>59</v>
      </c>
      <c r="D4201" s="155" t="s">
        <v>59</v>
      </c>
      <c r="E4201" s="157" t="s">
        <v>9051</v>
      </c>
      <c r="F4201" s="155" t="s">
        <v>320</v>
      </c>
      <c r="G4201" s="158" t="s">
        <v>52</v>
      </c>
      <c r="H4201" s="155"/>
      <c r="I4201" s="158">
        <v>1</v>
      </c>
      <c r="J4201" s="90" t="s">
        <v>358</v>
      </c>
      <c r="K4201" s="158" t="s">
        <v>63</v>
      </c>
      <c r="L4201" s="190">
        <v>44800</v>
      </c>
      <c r="M4201" s="190">
        <v>44800</v>
      </c>
      <c r="N4201" s="190">
        <v>44800</v>
      </c>
      <c r="O4201" s="190">
        <v>44809</v>
      </c>
      <c r="P4201" s="211" t="s">
        <v>9052</v>
      </c>
      <c r="Q4201" s="157"/>
      <c r="R4201" s="155" t="s">
        <v>381</v>
      </c>
      <c r="S4201" s="155"/>
      <c r="T4201" s="159" t="s">
        <v>75</v>
      </c>
      <c r="U4201" s="155"/>
      <c r="V4201" s="160"/>
    </row>
    <row r="4202" spans="1:22" s="175" customFormat="1" ht="66" hidden="1" customHeight="1" x14ac:dyDescent="0.25">
      <c r="A4202" s="89" t="s">
        <v>662</v>
      </c>
      <c r="B4202" s="155" t="s">
        <v>663</v>
      </c>
      <c r="C4202" s="155" t="s">
        <v>59</v>
      </c>
      <c r="D4202" s="155" t="s">
        <v>59</v>
      </c>
      <c r="E4202" s="157" t="s">
        <v>211</v>
      </c>
      <c r="F4202" s="155" t="s">
        <v>138</v>
      </c>
      <c r="G4202" s="158" t="s">
        <v>52</v>
      </c>
      <c r="H4202" s="155"/>
      <c r="I4202" s="158">
        <v>1</v>
      </c>
      <c r="J4202" s="90" t="s">
        <v>62</v>
      </c>
      <c r="K4202" s="158" t="s">
        <v>63</v>
      </c>
      <c r="L4202" s="190">
        <v>44804</v>
      </c>
      <c r="M4202" s="190">
        <v>44804</v>
      </c>
      <c r="N4202" s="190">
        <v>44804</v>
      </c>
      <c r="O4202" s="190">
        <v>44810</v>
      </c>
      <c r="P4202" s="211" t="s">
        <v>9053</v>
      </c>
      <c r="Q4202" s="157"/>
      <c r="R4202" s="155" t="s">
        <v>9054</v>
      </c>
      <c r="S4202" s="155"/>
      <c r="T4202" s="159" t="s">
        <v>75</v>
      </c>
      <c r="U4202" s="155"/>
      <c r="V4202" s="160"/>
    </row>
    <row r="4203" spans="1:22" s="175" customFormat="1" ht="66" hidden="1" customHeight="1" x14ac:dyDescent="0.25">
      <c r="A4203" s="89" t="s">
        <v>662</v>
      </c>
      <c r="B4203" s="155" t="s">
        <v>663</v>
      </c>
      <c r="C4203" s="155" t="s">
        <v>59</v>
      </c>
      <c r="D4203" s="155" t="s">
        <v>59</v>
      </c>
      <c r="E4203" s="157" t="s">
        <v>211</v>
      </c>
      <c r="F4203" s="155" t="s">
        <v>320</v>
      </c>
      <c r="G4203" s="158" t="s">
        <v>52</v>
      </c>
      <c r="H4203" s="155"/>
      <c r="I4203" s="158">
        <v>1</v>
      </c>
      <c r="J4203" s="90" t="s">
        <v>62</v>
      </c>
      <c r="K4203" s="158" t="s">
        <v>63</v>
      </c>
      <c r="L4203" s="190">
        <v>44809</v>
      </c>
      <c r="M4203" s="190">
        <v>44809</v>
      </c>
      <c r="N4203" s="190">
        <v>44809</v>
      </c>
      <c r="O4203" s="190">
        <v>44810</v>
      </c>
      <c r="P4203" s="211" t="s">
        <v>9055</v>
      </c>
      <c r="Q4203" s="157"/>
      <c r="R4203" s="155" t="s">
        <v>1007</v>
      </c>
      <c r="S4203" s="155"/>
      <c r="T4203" s="159" t="s">
        <v>75</v>
      </c>
      <c r="U4203" s="155"/>
      <c r="V4203" s="160"/>
    </row>
    <row r="4204" spans="1:22" s="175" customFormat="1" ht="66" hidden="1" customHeight="1" x14ac:dyDescent="0.25">
      <c r="A4204" s="89" t="s">
        <v>556</v>
      </c>
      <c r="B4204" s="155" t="s">
        <v>8976</v>
      </c>
      <c r="C4204" s="155" t="s">
        <v>59</v>
      </c>
      <c r="D4204" s="155" t="s">
        <v>59</v>
      </c>
      <c r="E4204" s="157" t="s">
        <v>211</v>
      </c>
      <c r="F4204" s="155" t="s">
        <v>2050</v>
      </c>
      <c r="G4204" s="158" t="s">
        <v>52</v>
      </c>
      <c r="H4204" s="155"/>
      <c r="I4204" s="158">
        <v>1</v>
      </c>
      <c r="J4204" s="90" t="s">
        <v>62</v>
      </c>
      <c r="K4204" s="158" t="s">
        <v>63</v>
      </c>
      <c r="L4204" s="190">
        <v>44807</v>
      </c>
      <c r="M4204" s="190">
        <v>44807</v>
      </c>
      <c r="N4204" s="190">
        <v>44807</v>
      </c>
      <c r="O4204" s="190">
        <v>44810</v>
      </c>
      <c r="P4204" s="211" t="s">
        <v>9056</v>
      </c>
      <c r="Q4204" s="157"/>
      <c r="R4204" s="155" t="s">
        <v>1285</v>
      </c>
      <c r="S4204" s="155"/>
      <c r="T4204" s="159" t="s">
        <v>66</v>
      </c>
      <c r="U4204" s="155"/>
      <c r="V4204" s="160"/>
    </row>
    <row r="4205" spans="1:22" s="175" customFormat="1" ht="66" hidden="1" customHeight="1" x14ac:dyDescent="0.25">
      <c r="A4205" s="89" t="s">
        <v>2255</v>
      </c>
      <c r="B4205" s="155" t="s">
        <v>2256</v>
      </c>
      <c r="C4205" s="155" t="s">
        <v>59</v>
      </c>
      <c r="D4205" s="155" t="s">
        <v>59</v>
      </c>
      <c r="E4205" s="157" t="s">
        <v>211</v>
      </c>
      <c r="F4205" s="155" t="s">
        <v>2050</v>
      </c>
      <c r="G4205" s="158" t="s">
        <v>52</v>
      </c>
      <c r="H4205" s="155"/>
      <c r="I4205" s="158">
        <v>1</v>
      </c>
      <c r="J4205" s="90" t="s">
        <v>62</v>
      </c>
      <c r="K4205" s="158" t="s">
        <v>63</v>
      </c>
      <c r="L4205" s="190">
        <v>44796</v>
      </c>
      <c r="M4205" s="190">
        <v>44796</v>
      </c>
      <c r="N4205" s="190">
        <v>44796</v>
      </c>
      <c r="O4205" s="190">
        <v>44810</v>
      </c>
      <c r="P4205" s="211" t="s">
        <v>9057</v>
      </c>
      <c r="Q4205" s="157"/>
      <c r="R4205" s="155" t="s">
        <v>6788</v>
      </c>
      <c r="S4205" s="155"/>
      <c r="T4205" s="159" t="s">
        <v>75</v>
      </c>
      <c r="U4205" s="155"/>
      <c r="V4205" s="160"/>
    </row>
    <row r="4206" spans="1:22" s="175" customFormat="1" ht="66" hidden="1" customHeight="1" x14ac:dyDescent="0.25">
      <c r="A4206" s="89" t="s">
        <v>1361</v>
      </c>
      <c r="B4206" s="155" t="s">
        <v>681</v>
      </c>
      <c r="C4206" s="155" t="s">
        <v>9058</v>
      </c>
      <c r="D4206" s="155" t="s">
        <v>9058</v>
      </c>
      <c r="E4206" s="157" t="s">
        <v>9059</v>
      </c>
      <c r="F4206" s="155" t="s">
        <v>9060</v>
      </c>
      <c r="G4206" s="158" t="s">
        <v>52</v>
      </c>
      <c r="H4206" s="155"/>
      <c r="I4206" s="158">
        <v>1</v>
      </c>
      <c r="J4206" s="90" t="s">
        <v>54</v>
      </c>
      <c r="K4206" s="158" t="s">
        <v>55</v>
      </c>
      <c r="L4206" s="190">
        <v>44811</v>
      </c>
      <c r="M4206" s="190">
        <v>44811</v>
      </c>
      <c r="N4206" s="190">
        <v>44813</v>
      </c>
      <c r="O4206" s="190">
        <v>44817</v>
      </c>
      <c r="P4206" s="211" t="s">
        <v>9061</v>
      </c>
      <c r="Q4206" s="157"/>
      <c r="R4206" s="155" t="s">
        <v>9062</v>
      </c>
      <c r="S4206" s="155"/>
      <c r="T4206" s="159" t="s">
        <v>75</v>
      </c>
      <c r="U4206" s="155"/>
      <c r="V4206" s="160"/>
    </row>
    <row r="4207" spans="1:22" s="175" customFormat="1" ht="66" hidden="1" customHeight="1" x14ac:dyDescent="0.25">
      <c r="A4207" s="89" t="s">
        <v>5142</v>
      </c>
      <c r="B4207" s="155" t="s">
        <v>5143</v>
      </c>
      <c r="C4207" s="155" t="s">
        <v>9063</v>
      </c>
      <c r="D4207" s="155" t="s">
        <v>9063</v>
      </c>
      <c r="E4207" s="157" t="s">
        <v>9064</v>
      </c>
      <c r="F4207" s="155" t="s">
        <v>4594</v>
      </c>
      <c r="G4207" s="158" t="s">
        <v>52</v>
      </c>
      <c r="H4207" s="155"/>
      <c r="I4207" s="158">
        <v>1</v>
      </c>
      <c r="J4207" s="90" t="s">
        <v>54</v>
      </c>
      <c r="K4207" s="158" t="s">
        <v>55</v>
      </c>
      <c r="L4207" s="190">
        <v>44827</v>
      </c>
      <c r="M4207" s="190">
        <v>44827</v>
      </c>
      <c r="N4207" s="190">
        <v>44817</v>
      </c>
      <c r="O4207" s="190">
        <v>44817</v>
      </c>
      <c r="P4207" s="211" t="s">
        <v>9065</v>
      </c>
      <c r="Q4207" s="157"/>
      <c r="R4207" s="155" t="s">
        <v>2853</v>
      </c>
      <c r="S4207" s="155"/>
      <c r="T4207" s="159" t="s">
        <v>75</v>
      </c>
      <c r="U4207" s="155"/>
      <c r="V4207" s="160"/>
    </row>
    <row r="4208" spans="1:22" s="175" customFormat="1" ht="66" hidden="1" customHeight="1" x14ac:dyDescent="0.25">
      <c r="A4208" s="89" t="s">
        <v>125</v>
      </c>
      <c r="B4208" s="155" t="s">
        <v>9066</v>
      </c>
      <c r="C4208" s="155" t="s">
        <v>9067</v>
      </c>
      <c r="D4208" s="155" t="s">
        <v>9067</v>
      </c>
      <c r="E4208" s="157" t="s">
        <v>9068</v>
      </c>
      <c r="F4208" s="155" t="s">
        <v>4796</v>
      </c>
      <c r="G4208" s="158" t="s">
        <v>52</v>
      </c>
      <c r="H4208" s="155"/>
      <c r="I4208" s="158">
        <v>1</v>
      </c>
      <c r="J4208" s="90" t="s">
        <v>54</v>
      </c>
      <c r="K4208" s="158" t="s">
        <v>55</v>
      </c>
      <c r="L4208" s="190">
        <v>44842</v>
      </c>
      <c r="M4208" s="190">
        <v>44846</v>
      </c>
      <c r="N4208" s="190">
        <v>44820</v>
      </c>
      <c r="O4208" s="190">
        <v>44823</v>
      </c>
      <c r="P4208" s="211" t="s">
        <v>132</v>
      </c>
      <c r="Q4208" s="157"/>
      <c r="R4208" s="155" t="s">
        <v>7500</v>
      </c>
      <c r="S4208" s="155"/>
      <c r="T4208" s="159" t="s">
        <v>66</v>
      </c>
      <c r="U4208" s="155"/>
      <c r="V4208" s="160"/>
    </row>
    <row r="4209" spans="1:22" s="175" customFormat="1" ht="66" hidden="1" customHeight="1" x14ac:dyDescent="0.25">
      <c r="A4209" s="89" t="s">
        <v>3454</v>
      </c>
      <c r="B4209" s="155" t="s">
        <v>3458</v>
      </c>
      <c r="C4209" s="155" t="s">
        <v>9069</v>
      </c>
      <c r="D4209" s="155" t="s">
        <v>9069</v>
      </c>
      <c r="E4209" s="157" t="s">
        <v>9070</v>
      </c>
      <c r="F4209" s="155" t="s">
        <v>2050</v>
      </c>
      <c r="G4209" s="158" t="s">
        <v>52</v>
      </c>
      <c r="H4209" s="155"/>
      <c r="I4209" s="158">
        <v>1</v>
      </c>
      <c r="J4209" s="90" t="s">
        <v>54</v>
      </c>
      <c r="K4209" s="158" t="s">
        <v>55</v>
      </c>
      <c r="L4209" s="190">
        <v>44842</v>
      </c>
      <c r="M4209" s="190">
        <f>L4209+10</f>
        <v>44852</v>
      </c>
      <c r="N4209" s="190">
        <v>44842</v>
      </c>
      <c r="O4209" s="190">
        <v>44846</v>
      </c>
      <c r="P4209" s="211" t="s">
        <v>9071</v>
      </c>
      <c r="Q4209" s="157"/>
      <c r="R4209" s="155" t="s">
        <v>9072</v>
      </c>
      <c r="S4209" s="155"/>
      <c r="T4209" s="159" t="s">
        <v>75</v>
      </c>
      <c r="U4209" s="155"/>
      <c r="V4209" s="160"/>
    </row>
    <row r="4210" spans="1:22" s="175" customFormat="1" ht="66" hidden="1" customHeight="1" x14ac:dyDescent="0.25">
      <c r="A4210" s="89" t="s">
        <v>10024</v>
      </c>
      <c r="B4210" s="90" t="s">
        <v>3557</v>
      </c>
      <c r="C4210" s="155" t="s">
        <v>59</v>
      </c>
      <c r="D4210" s="155" t="s">
        <v>59</v>
      </c>
      <c r="E4210" s="157" t="s">
        <v>211</v>
      </c>
      <c r="F4210" s="155" t="s">
        <v>6856</v>
      </c>
      <c r="G4210" s="158" t="s">
        <v>52</v>
      </c>
      <c r="H4210" s="155"/>
      <c r="I4210" s="158">
        <v>1</v>
      </c>
      <c r="J4210" s="90" t="s">
        <v>62</v>
      </c>
      <c r="K4210" s="158" t="s">
        <v>63</v>
      </c>
      <c r="L4210" s="190">
        <v>44799</v>
      </c>
      <c r="M4210" s="190">
        <v>44799</v>
      </c>
      <c r="N4210" s="190">
        <v>44811</v>
      </c>
      <c r="O4210" s="190">
        <v>44813</v>
      </c>
      <c r="P4210" s="211" t="s">
        <v>9073</v>
      </c>
      <c r="Q4210" s="157"/>
      <c r="R4210" s="155" t="s">
        <v>3138</v>
      </c>
      <c r="S4210" s="155"/>
      <c r="T4210" s="159" t="s">
        <v>75</v>
      </c>
      <c r="U4210" s="155"/>
      <c r="V4210" s="160"/>
    </row>
    <row r="4211" spans="1:22" s="175" customFormat="1" ht="66" hidden="1" customHeight="1" x14ac:dyDescent="0.25">
      <c r="A4211" s="89" t="s">
        <v>10024</v>
      </c>
      <c r="B4211" s="90" t="s">
        <v>3557</v>
      </c>
      <c r="C4211" s="155" t="s">
        <v>59</v>
      </c>
      <c r="D4211" s="155" t="s">
        <v>59</v>
      </c>
      <c r="E4211" s="157" t="s">
        <v>211</v>
      </c>
      <c r="F4211" s="155" t="s">
        <v>6856</v>
      </c>
      <c r="G4211" s="158" t="s">
        <v>52</v>
      </c>
      <c r="H4211" s="155"/>
      <c r="I4211" s="158">
        <v>1</v>
      </c>
      <c r="J4211" s="90" t="s">
        <v>62</v>
      </c>
      <c r="K4211" s="158" t="s">
        <v>63</v>
      </c>
      <c r="L4211" s="190">
        <v>44804</v>
      </c>
      <c r="M4211" s="190">
        <v>44804</v>
      </c>
      <c r="N4211" s="190">
        <v>44804</v>
      </c>
      <c r="O4211" s="190">
        <v>44813</v>
      </c>
      <c r="P4211" s="211" t="s">
        <v>9074</v>
      </c>
      <c r="Q4211" s="157"/>
      <c r="R4211" s="155" t="s">
        <v>5192</v>
      </c>
      <c r="S4211" s="155"/>
      <c r="T4211" s="159" t="s">
        <v>66</v>
      </c>
      <c r="U4211" s="155"/>
      <c r="V4211" s="160"/>
    </row>
    <row r="4212" spans="1:22" s="175" customFormat="1" ht="66" hidden="1" customHeight="1" x14ac:dyDescent="0.25">
      <c r="A4212" s="89" t="s">
        <v>7959</v>
      </c>
      <c r="B4212" s="155" t="s">
        <v>7960</v>
      </c>
      <c r="C4212" s="155" t="s">
        <v>59</v>
      </c>
      <c r="D4212" s="155" t="s">
        <v>59</v>
      </c>
      <c r="E4212" s="157" t="s">
        <v>9075</v>
      </c>
      <c r="F4212" s="155" t="s">
        <v>521</v>
      </c>
      <c r="G4212" s="158" t="s">
        <v>52</v>
      </c>
      <c r="H4212" s="155"/>
      <c r="I4212" s="158">
        <v>1</v>
      </c>
      <c r="J4212" s="90" t="s">
        <v>358</v>
      </c>
      <c r="K4212" s="158" t="s">
        <v>63</v>
      </c>
      <c r="L4212" s="190">
        <v>44811</v>
      </c>
      <c r="M4212" s="190">
        <v>44811</v>
      </c>
      <c r="N4212" s="190">
        <v>44811</v>
      </c>
      <c r="O4212" s="190">
        <v>44813</v>
      </c>
      <c r="P4212" s="211" t="s">
        <v>9076</v>
      </c>
      <c r="Q4212" s="157"/>
      <c r="R4212" s="155" t="s">
        <v>9077</v>
      </c>
      <c r="S4212" s="155"/>
      <c r="T4212" s="159" t="s">
        <v>75</v>
      </c>
      <c r="U4212" s="155"/>
      <c r="V4212" s="160"/>
    </row>
    <row r="4213" spans="1:22" s="175" customFormat="1" ht="66" hidden="1" customHeight="1" x14ac:dyDescent="0.25">
      <c r="A4213" s="113" t="s">
        <v>2505</v>
      </c>
      <c r="B4213" s="155" t="s">
        <v>2506</v>
      </c>
      <c r="C4213" s="155" t="s">
        <v>9078</v>
      </c>
      <c r="D4213" s="155" t="s">
        <v>9078</v>
      </c>
      <c r="E4213" s="157" t="s">
        <v>9079</v>
      </c>
      <c r="F4213" s="155" t="s">
        <v>79</v>
      </c>
      <c r="G4213" s="158" t="s">
        <v>52</v>
      </c>
      <c r="H4213" s="155"/>
      <c r="I4213" s="158">
        <v>1</v>
      </c>
      <c r="J4213" s="155" t="s">
        <v>54</v>
      </c>
      <c r="K4213" s="158" t="s">
        <v>55</v>
      </c>
      <c r="L4213" s="190">
        <v>44846</v>
      </c>
      <c r="M4213" s="190">
        <v>44846</v>
      </c>
      <c r="N4213" s="190">
        <v>44819</v>
      </c>
      <c r="O4213" s="190">
        <v>44823</v>
      </c>
      <c r="P4213" s="211" t="s">
        <v>9080</v>
      </c>
      <c r="Q4213" s="157"/>
      <c r="R4213" s="155" t="s">
        <v>3949</v>
      </c>
      <c r="S4213" s="155"/>
      <c r="T4213" s="159" t="s">
        <v>66</v>
      </c>
      <c r="U4213" s="155"/>
      <c r="V4213" s="160"/>
    </row>
    <row r="4214" spans="1:22" s="175" customFormat="1" ht="66" hidden="1" customHeight="1" x14ac:dyDescent="0.25">
      <c r="A4214" s="89" t="s">
        <v>1361</v>
      </c>
      <c r="B4214" s="155" t="s">
        <v>681</v>
      </c>
      <c r="C4214" s="155" t="s">
        <v>9081</v>
      </c>
      <c r="D4214" s="155" t="s">
        <v>9081</v>
      </c>
      <c r="E4214" s="157" t="s">
        <v>9082</v>
      </c>
      <c r="F4214" s="155" t="s">
        <v>9083</v>
      </c>
      <c r="G4214" s="158" t="s">
        <v>52</v>
      </c>
      <c r="H4214" s="155"/>
      <c r="I4214" s="158">
        <v>1</v>
      </c>
      <c r="J4214" s="90" t="s">
        <v>54</v>
      </c>
      <c r="K4214" s="158" t="s">
        <v>55</v>
      </c>
      <c r="L4214" s="190">
        <v>44809</v>
      </c>
      <c r="M4214" s="190">
        <v>44817</v>
      </c>
      <c r="N4214" s="190">
        <v>44817</v>
      </c>
      <c r="O4214" s="190">
        <v>44818</v>
      </c>
      <c r="P4214" s="211" t="s">
        <v>9084</v>
      </c>
      <c r="Q4214" s="157"/>
      <c r="R4214" s="155" t="s">
        <v>9085</v>
      </c>
      <c r="S4214" s="155"/>
      <c r="T4214" s="159" t="s">
        <v>75</v>
      </c>
      <c r="U4214" s="155"/>
      <c r="V4214" s="160"/>
    </row>
    <row r="4215" spans="1:22" s="175" customFormat="1" ht="66" hidden="1" customHeight="1" x14ac:dyDescent="0.25">
      <c r="A4215" s="89" t="s">
        <v>9086</v>
      </c>
      <c r="B4215" s="155" t="s">
        <v>9087</v>
      </c>
      <c r="C4215" s="155" t="s">
        <v>9088</v>
      </c>
      <c r="D4215" s="155" t="s">
        <v>9088</v>
      </c>
      <c r="E4215" s="157" t="s">
        <v>9089</v>
      </c>
      <c r="F4215" s="155" t="s">
        <v>9090</v>
      </c>
      <c r="G4215" s="158" t="s">
        <v>52</v>
      </c>
      <c r="H4215" s="155"/>
      <c r="I4215" s="158">
        <v>1</v>
      </c>
      <c r="J4215" s="155" t="s">
        <v>72</v>
      </c>
      <c r="K4215" s="158" t="s">
        <v>55</v>
      </c>
      <c r="L4215" s="190">
        <v>44848</v>
      </c>
      <c r="M4215" s="190">
        <v>44926</v>
      </c>
      <c r="N4215" s="190">
        <v>44919</v>
      </c>
      <c r="O4215" s="190">
        <v>44921</v>
      </c>
      <c r="P4215" s="211" t="s">
        <v>9091</v>
      </c>
      <c r="Q4215" s="157"/>
      <c r="R4215" s="155" t="s">
        <v>9092</v>
      </c>
      <c r="S4215" s="155"/>
      <c r="T4215" s="159" t="s">
        <v>75</v>
      </c>
      <c r="U4215" s="155"/>
      <c r="V4215" s="160"/>
    </row>
    <row r="4216" spans="1:22" s="175" customFormat="1" ht="66" hidden="1" customHeight="1" x14ac:dyDescent="0.25">
      <c r="A4216" s="89" t="s">
        <v>10005</v>
      </c>
      <c r="B4216" s="155" t="s">
        <v>1950</v>
      </c>
      <c r="C4216" s="155" t="s">
        <v>9093</v>
      </c>
      <c r="D4216" s="155" t="s">
        <v>9093</v>
      </c>
      <c r="E4216" s="157" t="s">
        <v>9094</v>
      </c>
      <c r="F4216" s="155" t="s">
        <v>9095</v>
      </c>
      <c r="G4216" s="158" t="s">
        <v>52</v>
      </c>
      <c r="H4216" s="155"/>
      <c r="I4216" s="158">
        <v>1</v>
      </c>
      <c r="J4216" s="155" t="s">
        <v>54</v>
      </c>
      <c r="K4216" s="158" t="s">
        <v>55</v>
      </c>
      <c r="L4216" s="190">
        <v>44829</v>
      </c>
      <c r="M4216" s="190">
        <f>L4216+3</f>
        <v>44832</v>
      </c>
      <c r="N4216" s="190">
        <v>44823</v>
      </c>
      <c r="O4216" s="190">
        <v>44824</v>
      </c>
      <c r="P4216" s="211" t="s">
        <v>9096</v>
      </c>
      <c r="Q4216" s="157"/>
      <c r="R4216" s="155" t="s">
        <v>9097</v>
      </c>
      <c r="S4216" s="155"/>
      <c r="T4216" s="159" t="s">
        <v>75</v>
      </c>
      <c r="U4216" s="155"/>
      <c r="V4216" s="160"/>
    </row>
    <row r="4217" spans="1:22" s="175" customFormat="1" ht="66" hidden="1" customHeight="1" x14ac:dyDescent="0.25">
      <c r="A4217" s="89" t="s">
        <v>9098</v>
      </c>
      <c r="B4217" s="155" t="s">
        <v>9099</v>
      </c>
      <c r="C4217" s="155" t="s">
        <v>9100</v>
      </c>
      <c r="D4217" s="155" t="s">
        <v>9100</v>
      </c>
      <c r="E4217" s="157" t="s">
        <v>9101</v>
      </c>
      <c r="F4217" s="155" t="s">
        <v>320</v>
      </c>
      <c r="G4217" s="158" t="s">
        <v>52</v>
      </c>
      <c r="H4217" s="155"/>
      <c r="I4217" s="158">
        <v>1</v>
      </c>
      <c r="J4217" s="155" t="s">
        <v>54</v>
      </c>
      <c r="K4217" s="158" t="s">
        <v>55</v>
      </c>
      <c r="L4217" s="190">
        <v>44826</v>
      </c>
      <c r="M4217" s="190">
        <f>L4217</f>
        <v>44826</v>
      </c>
      <c r="N4217" s="190">
        <v>44832</v>
      </c>
      <c r="O4217" s="190">
        <v>44839</v>
      </c>
      <c r="P4217" s="211" t="s">
        <v>9102</v>
      </c>
      <c r="Q4217" s="157"/>
      <c r="R4217" s="155" t="s">
        <v>7159</v>
      </c>
      <c r="S4217" s="155"/>
      <c r="T4217" s="159" t="s">
        <v>75</v>
      </c>
      <c r="U4217" s="155"/>
      <c r="V4217" s="160"/>
    </row>
    <row r="4218" spans="1:22" s="175" customFormat="1" ht="66" hidden="1" customHeight="1" x14ac:dyDescent="0.25">
      <c r="A4218" s="89" t="s">
        <v>6792</v>
      </c>
      <c r="B4218" s="155" t="s">
        <v>9103</v>
      </c>
      <c r="C4218" s="155" t="s">
        <v>9104</v>
      </c>
      <c r="D4218" s="155" t="s">
        <v>9104</v>
      </c>
      <c r="E4218" s="157" t="s">
        <v>9105</v>
      </c>
      <c r="F4218" s="90" t="s">
        <v>1999</v>
      </c>
      <c r="G4218" s="158" t="s">
        <v>52</v>
      </c>
      <c r="H4218" s="155"/>
      <c r="I4218" s="158">
        <v>1</v>
      </c>
      <c r="J4218" s="155" t="s">
        <v>54</v>
      </c>
      <c r="K4218" s="158" t="s">
        <v>55</v>
      </c>
      <c r="L4218" s="190">
        <v>44847</v>
      </c>
      <c r="M4218" s="190">
        <v>44848</v>
      </c>
      <c r="N4218" s="190">
        <v>44836</v>
      </c>
      <c r="O4218" s="190">
        <v>44854</v>
      </c>
      <c r="P4218" s="211" t="s">
        <v>9106</v>
      </c>
      <c r="Q4218" s="157"/>
      <c r="R4218" s="155" t="s">
        <v>81</v>
      </c>
      <c r="S4218" s="155"/>
      <c r="T4218" s="159"/>
      <c r="U4218" s="155" t="s">
        <v>58</v>
      </c>
      <c r="V4218" s="160"/>
    </row>
    <row r="4219" spans="1:22" s="175" customFormat="1" ht="66" hidden="1" customHeight="1" x14ac:dyDescent="0.25">
      <c r="A4219" s="89" t="s">
        <v>5076</v>
      </c>
      <c r="B4219" s="155" t="s">
        <v>6383</v>
      </c>
      <c r="C4219" s="155" t="s">
        <v>9107</v>
      </c>
      <c r="D4219" s="155" t="s">
        <v>9107</v>
      </c>
      <c r="E4219" s="157" t="s">
        <v>7088</v>
      </c>
      <c r="F4219" s="155" t="s">
        <v>9108</v>
      </c>
      <c r="G4219" s="158" t="s">
        <v>52</v>
      </c>
      <c r="H4219" s="155"/>
      <c r="I4219" s="158">
        <v>1</v>
      </c>
      <c r="J4219" s="155" t="s">
        <v>54</v>
      </c>
      <c r="K4219" s="158" t="s">
        <v>55</v>
      </c>
      <c r="L4219" s="190">
        <v>44827</v>
      </c>
      <c r="M4219" s="190">
        <v>44827</v>
      </c>
      <c r="N4219" s="190">
        <v>44827</v>
      </c>
      <c r="O4219" s="190">
        <v>44827</v>
      </c>
      <c r="P4219" s="211" t="s">
        <v>9109</v>
      </c>
      <c r="Q4219" s="157"/>
      <c r="R4219" s="155" t="s">
        <v>81</v>
      </c>
      <c r="S4219" s="155"/>
      <c r="T4219" s="159"/>
      <c r="U4219" s="155" t="s">
        <v>9110</v>
      </c>
      <c r="V4219" s="160"/>
    </row>
    <row r="4220" spans="1:22" s="175" customFormat="1" ht="66" hidden="1" customHeight="1" x14ac:dyDescent="0.25">
      <c r="A4220" s="89" t="s">
        <v>2757</v>
      </c>
      <c r="B4220" s="155" t="s">
        <v>2758</v>
      </c>
      <c r="C4220" s="155" t="s">
        <v>9111</v>
      </c>
      <c r="D4220" s="155" t="s">
        <v>9111</v>
      </c>
      <c r="E4220" s="157" t="s">
        <v>9112</v>
      </c>
      <c r="F4220" s="155" t="s">
        <v>9113</v>
      </c>
      <c r="G4220" s="158" t="s">
        <v>52</v>
      </c>
      <c r="H4220" s="155"/>
      <c r="I4220" s="158">
        <v>1</v>
      </c>
      <c r="J4220" s="155" t="s">
        <v>54</v>
      </c>
      <c r="K4220" s="158" t="s">
        <v>55</v>
      </c>
      <c r="L4220" s="190">
        <v>44841</v>
      </c>
      <c r="M4220" s="190">
        <v>44845</v>
      </c>
      <c r="N4220" s="190">
        <v>44832</v>
      </c>
      <c r="O4220" s="190">
        <v>44837</v>
      </c>
      <c r="P4220" s="211" t="s">
        <v>9114</v>
      </c>
      <c r="Q4220" s="157"/>
      <c r="R4220" s="155" t="s">
        <v>9115</v>
      </c>
      <c r="S4220" s="155"/>
      <c r="T4220" s="159" t="s">
        <v>75</v>
      </c>
      <c r="U4220" s="155"/>
      <c r="V4220" s="160"/>
    </row>
    <row r="4221" spans="1:22" s="175" customFormat="1" ht="66" hidden="1" customHeight="1" x14ac:dyDescent="0.25">
      <c r="A4221" s="89" t="s">
        <v>1361</v>
      </c>
      <c r="B4221" s="155" t="s">
        <v>681</v>
      </c>
      <c r="C4221" s="155" t="s">
        <v>9116</v>
      </c>
      <c r="D4221" s="155" t="s">
        <v>9116</v>
      </c>
      <c r="E4221" s="157" t="s">
        <v>9117</v>
      </c>
      <c r="F4221" s="155" t="s">
        <v>138</v>
      </c>
      <c r="G4221" s="158" t="s">
        <v>52</v>
      </c>
      <c r="H4221" s="155"/>
      <c r="I4221" s="158">
        <v>1</v>
      </c>
      <c r="J4221" s="90" t="s">
        <v>54</v>
      </c>
      <c r="K4221" s="158" t="s">
        <v>55</v>
      </c>
      <c r="L4221" s="190">
        <v>44819</v>
      </c>
      <c r="M4221" s="190">
        <v>44819</v>
      </c>
      <c r="N4221" s="190">
        <v>44819</v>
      </c>
      <c r="O4221" s="190">
        <v>44821</v>
      </c>
      <c r="P4221" s="211" t="s">
        <v>9118</v>
      </c>
      <c r="Q4221" s="157"/>
      <c r="R4221" s="155" t="s">
        <v>9119</v>
      </c>
      <c r="S4221" s="155"/>
      <c r="T4221" s="159" t="s">
        <v>75</v>
      </c>
      <c r="U4221" s="155"/>
      <c r="V4221" s="160"/>
    </row>
    <row r="4222" spans="1:22" s="175" customFormat="1" ht="66" hidden="1" customHeight="1" x14ac:dyDescent="0.25">
      <c r="A4222" s="89" t="s">
        <v>1361</v>
      </c>
      <c r="B4222" s="155" t="s">
        <v>681</v>
      </c>
      <c r="C4222" s="155" t="s">
        <v>9116</v>
      </c>
      <c r="D4222" s="155" t="s">
        <v>9116</v>
      </c>
      <c r="E4222" s="157" t="s">
        <v>9117</v>
      </c>
      <c r="F4222" s="155" t="s">
        <v>9120</v>
      </c>
      <c r="G4222" s="158" t="s">
        <v>52</v>
      </c>
      <c r="H4222" s="155"/>
      <c r="I4222" s="158">
        <v>1</v>
      </c>
      <c r="J4222" s="90" t="s">
        <v>54</v>
      </c>
      <c r="K4222" s="158" t="s">
        <v>55</v>
      </c>
      <c r="L4222" s="190">
        <v>44823</v>
      </c>
      <c r="M4222" s="190">
        <v>44823</v>
      </c>
      <c r="N4222" s="190">
        <v>44823</v>
      </c>
      <c r="O4222" s="190">
        <v>44824</v>
      </c>
      <c r="P4222" s="211" t="s">
        <v>9121</v>
      </c>
      <c r="Q4222" s="157"/>
      <c r="R4222" s="155" t="s">
        <v>9122</v>
      </c>
      <c r="S4222" s="155"/>
      <c r="T4222" s="159" t="s">
        <v>75</v>
      </c>
      <c r="U4222" s="155"/>
      <c r="V4222" s="160"/>
    </row>
    <row r="4223" spans="1:22" s="175" customFormat="1" ht="66" hidden="1" customHeight="1" x14ac:dyDescent="0.25">
      <c r="A4223" s="89" t="s">
        <v>1361</v>
      </c>
      <c r="B4223" s="155" t="s">
        <v>681</v>
      </c>
      <c r="C4223" s="155" t="s">
        <v>9116</v>
      </c>
      <c r="D4223" s="155" t="s">
        <v>9116</v>
      </c>
      <c r="E4223" s="157" t="s">
        <v>9117</v>
      </c>
      <c r="F4223" s="155" t="s">
        <v>138</v>
      </c>
      <c r="G4223" s="158" t="s">
        <v>52</v>
      </c>
      <c r="H4223" s="155"/>
      <c r="I4223" s="158">
        <v>1</v>
      </c>
      <c r="J4223" s="90" t="s">
        <v>54</v>
      </c>
      <c r="K4223" s="158" t="s">
        <v>55</v>
      </c>
      <c r="L4223" s="190">
        <v>44825</v>
      </c>
      <c r="M4223" s="190">
        <v>44825</v>
      </c>
      <c r="N4223" s="190">
        <v>44825</v>
      </c>
      <c r="O4223" s="190">
        <v>44826</v>
      </c>
      <c r="P4223" s="211" t="s">
        <v>9123</v>
      </c>
      <c r="Q4223" s="157"/>
      <c r="R4223" s="155" t="s">
        <v>9124</v>
      </c>
      <c r="S4223" s="155"/>
      <c r="T4223" s="159" t="s">
        <v>75</v>
      </c>
      <c r="U4223" s="155"/>
      <c r="V4223" s="160"/>
    </row>
    <row r="4224" spans="1:22" s="175" customFormat="1" ht="66" hidden="1" customHeight="1" x14ac:dyDescent="0.25">
      <c r="A4224" s="89" t="s">
        <v>3454</v>
      </c>
      <c r="B4224" s="155" t="s">
        <v>10051</v>
      </c>
      <c r="C4224" s="155" t="s">
        <v>9125</v>
      </c>
      <c r="D4224" s="155" t="s">
        <v>9125</v>
      </c>
      <c r="E4224" s="157" t="s">
        <v>7771</v>
      </c>
      <c r="F4224" s="155" t="s">
        <v>7772</v>
      </c>
      <c r="G4224" s="158" t="s">
        <v>52</v>
      </c>
      <c r="H4224" s="155"/>
      <c r="I4224" s="158">
        <v>1</v>
      </c>
      <c r="J4224" s="90" t="s">
        <v>54</v>
      </c>
      <c r="K4224" s="158" t="s">
        <v>55</v>
      </c>
      <c r="L4224" s="190">
        <v>44855</v>
      </c>
      <c r="M4224" s="190">
        <v>44985</v>
      </c>
      <c r="N4224" s="190"/>
      <c r="O4224" s="190"/>
      <c r="P4224" s="211"/>
      <c r="Q4224" s="157"/>
      <c r="R4224" s="155"/>
      <c r="S4224" s="155"/>
      <c r="T4224" s="159"/>
      <c r="U4224" s="155"/>
      <c r="V4224" s="160"/>
    </row>
    <row r="4225" spans="1:22" s="175" customFormat="1" ht="66" hidden="1" customHeight="1" x14ac:dyDescent="0.25">
      <c r="A4225" s="89" t="s">
        <v>524</v>
      </c>
      <c r="B4225" s="155" t="s">
        <v>9126</v>
      </c>
      <c r="C4225" s="155" t="s">
        <v>9127</v>
      </c>
      <c r="D4225" s="155" t="s">
        <v>9127</v>
      </c>
      <c r="E4225" s="157" t="s">
        <v>9128</v>
      </c>
      <c r="F4225" s="155" t="s">
        <v>9129</v>
      </c>
      <c r="G4225" s="158" t="s">
        <v>52</v>
      </c>
      <c r="H4225" s="155"/>
      <c r="I4225" s="158">
        <v>1</v>
      </c>
      <c r="J4225" s="90" t="s">
        <v>54</v>
      </c>
      <c r="K4225" s="158" t="s">
        <v>55</v>
      </c>
      <c r="L4225" s="190">
        <v>44832</v>
      </c>
      <c r="M4225" s="190">
        <v>44832</v>
      </c>
      <c r="N4225" s="190">
        <v>44827</v>
      </c>
      <c r="O4225" s="190">
        <v>44832</v>
      </c>
      <c r="P4225" s="211" t="s">
        <v>9130</v>
      </c>
      <c r="Q4225" s="157"/>
      <c r="R4225" s="155" t="s">
        <v>8750</v>
      </c>
      <c r="S4225" s="155"/>
      <c r="T4225" s="159" t="s">
        <v>66</v>
      </c>
      <c r="U4225" s="155"/>
      <c r="V4225" s="160"/>
    </row>
    <row r="4226" spans="1:22" s="175" customFormat="1" ht="66" hidden="1" customHeight="1" x14ac:dyDescent="0.25">
      <c r="A4226" s="89" t="s">
        <v>329</v>
      </c>
      <c r="B4226" s="155" t="s">
        <v>330</v>
      </c>
      <c r="C4226" s="155" t="s">
        <v>9131</v>
      </c>
      <c r="D4226" s="155" t="s">
        <v>9131</v>
      </c>
      <c r="E4226" s="157" t="s">
        <v>9132</v>
      </c>
      <c r="F4226" s="155" t="s">
        <v>9133</v>
      </c>
      <c r="G4226" s="158" t="s">
        <v>52</v>
      </c>
      <c r="H4226" s="155"/>
      <c r="I4226" s="158">
        <v>1</v>
      </c>
      <c r="J4226" s="90" t="s">
        <v>54</v>
      </c>
      <c r="K4226" s="158" t="s">
        <v>55</v>
      </c>
      <c r="L4226" s="190">
        <v>44833</v>
      </c>
      <c r="M4226" s="190">
        <v>44836</v>
      </c>
      <c r="N4226" s="190">
        <v>44829</v>
      </c>
      <c r="O4226" s="190">
        <v>44853</v>
      </c>
      <c r="P4226" s="211" t="s">
        <v>9134</v>
      </c>
      <c r="Q4226" s="157"/>
      <c r="R4226" s="155" t="s">
        <v>9135</v>
      </c>
      <c r="S4226" s="155"/>
      <c r="T4226" s="159" t="s">
        <v>75</v>
      </c>
      <c r="U4226" s="155" t="s">
        <v>9136</v>
      </c>
      <c r="V4226" s="160"/>
    </row>
    <row r="4227" spans="1:22" s="175" customFormat="1" ht="66" hidden="1" customHeight="1" x14ac:dyDescent="0.25">
      <c r="A4227" s="89" t="s">
        <v>9137</v>
      </c>
      <c r="B4227" s="155" t="s">
        <v>9138</v>
      </c>
      <c r="C4227" s="155" t="s">
        <v>9139</v>
      </c>
      <c r="D4227" s="155" t="s">
        <v>9139</v>
      </c>
      <c r="E4227" s="157" t="s">
        <v>9140</v>
      </c>
      <c r="F4227" s="155" t="s">
        <v>9141</v>
      </c>
      <c r="G4227" s="158" t="s">
        <v>52</v>
      </c>
      <c r="H4227" s="155"/>
      <c r="I4227" s="158">
        <v>1</v>
      </c>
      <c r="J4227" s="90" t="s">
        <v>54</v>
      </c>
      <c r="K4227" s="158" t="s">
        <v>55</v>
      </c>
      <c r="L4227" s="190">
        <v>44860</v>
      </c>
      <c r="M4227" s="190">
        <v>44864</v>
      </c>
      <c r="N4227" s="190">
        <v>44848</v>
      </c>
      <c r="O4227" s="190">
        <v>44849</v>
      </c>
      <c r="P4227" s="211" t="s">
        <v>9142</v>
      </c>
      <c r="Q4227" s="157"/>
      <c r="R4227" s="155" t="s">
        <v>9143</v>
      </c>
      <c r="S4227" s="155"/>
      <c r="T4227" s="159" t="s">
        <v>66</v>
      </c>
      <c r="U4227" s="155"/>
      <c r="V4227" s="160"/>
    </row>
    <row r="4228" spans="1:22" s="175" customFormat="1" ht="66" hidden="1" customHeight="1" x14ac:dyDescent="0.25">
      <c r="A4228" s="89" t="s">
        <v>524</v>
      </c>
      <c r="B4228" s="155" t="s">
        <v>9126</v>
      </c>
      <c r="C4228" s="155" t="s">
        <v>9144</v>
      </c>
      <c r="D4228" s="155" t="s">
        <v>9144</v>
      </c>
      <c r="E4228" s="157" t="s">
        <v>9145</v>
      </c>
      <c r="F4228" s="155" t="s">
        <v>9146</v>
      </c>
      <c r="G4228" s="158" t="s">
        <v>52</v>
      </c>
      <c r="H4228" s="155"/>
      <c r="I4228" s="158">
        <v>1</v>
      </c>
      <c r="J4228" s="90" t="s">
        <v>54</v>
      </c>
      <c r="K4228" s="158" t="s">
        <v>55</v>
      </c>
      <c r="L4228" s="190">
        <v>44846</v>
      </c>
      <c r="M4228" s="190">
        <v>44851</v>
      </c>
      <c r="N4228" s="190">
        <v>44838</v>
      </c>
      <c r="O4228" s="190">
        <v>44849</v>
      </c>
      <c r="P4228" s="211" t="s">
        <v>9147</v>
      </c>
      <c r="Q4228" s="157"/>
      <c r="R4228" s="155" t="s">
        <v>6291</v>
      </c>
      <c r="S4228" s="155"/>
      <c r="T4228" s="159" t="s">
        <v>66</v>
      </c>
      <c r="U4228" s="155"/>
      <c r="V4228" s="160"/>
    </row>
    <row r="4229" spans="1:22" s="175" customFormat="1" ht="66" hidden="1" customHeight="1" x14ac:dyDescent="0.25">
      <c r="A4229" s="89" t="s">
        <v>9098</v>
      </c>
      <c r="B4229" s="155" t="s">
        <v>9099</v>
      </c>
      <c r="C4229" s="155" t="s">
        <v>9148</v>
      </c>
      <c r="D4229" s="155" t="s">
        <v>9148</v>
      </c>
      <c r="E4229" s="157" t="s">
        <v>9149</v>
      </c>
      <c r="F4229" s="155" t="s">
        <v>320</v>
      </c>
      <c r="G4229" s="158" t="s">
        <v>52</v>
      </c>
      <c r="H4229" s="155"/>
      <c r="I4229" s="158">
        <v>1</v>
      </c>
      <c r="J4229" s="155" t="s">
        <v>54</v>
      </c>
      <c r="K4229" s="158" t="s">
        <v>55</v>
      </c>
      <c r="L4229" s="190">
        <v>44838</v>
      </c>
      <c r="M4229" s="190">
        <v>44841</v>
      </c>
      <c r="N4229" s="190">
        <v>44832</v>
      </c>
      <c r="O4229" s="190">
        <v>44839</v>
      </c>
      <c r="P4229" s="211" t="s">
        <v>9150</v>
      </c>
      <c r="Q4229" s="157"/>
      <c r="R4229" s="155" t="s">
        <v>7159</v>
      </c>
      <c r="S4229" s="155"/>
      <c r="T4229" s="159" t="s">
        <v>75</v>
      </c>
      <c r="U4229" s="155"/>
      <c r="V4229" s="160"/>
    </row>
    <row r="4230" spans="1:22" s="175" customFormat="1" ht="66" hidden="1" customHeight="1" x14ac:dyDescent="0.25">
      <c r="A4230" s="89" t="s">
        <v>9151</v>
      </c>
      <c r="B4230" s="155" t="s">
        <v>9103</v>
      </c>
      <c r="C4230" s="155" t="s">
        <v>9152</v>
      </c>
      <c r="D4230" s="155" t="s">
        <v>9152</v>
      </c>
      <c r="E4230" s="157" t="s">
        <v>9153</v>
      </c>
      <c r="F4230" s="155" t="s">
        <v>2382</v>
      </c>
      <c r="G4230" s="158" t="s">
        <v>52</v>
      </c>
      <c r="H4230" s="155"/>
      <c r="I4230" s="158">
        <v>1</v>
      </c>
      <c r="J4230" s="155" t="s">
        <v>54</v>
      </c>
      <c r="K4230" s="158" t="s">
        <v>55</v>
      </c>
      <c r="L4230" s="190">
        <v>44915</v>
      </c>
      <c r="M4230" s="190">
        <v>44920</v>
      </c>
      <c r="N4230" s="190" t="s">
        <v>4682</v>
      </c>
      <c r="O4230" s="190" t="s">
        <v>4682</v>
      </c>
      <c r="P4230" s="211"/>
      <c r="Q4230" s="157"/>
      <c r="R4230" s="155"/>
      <c r="S4230" s="155"/>
      <c r="T4230" s="159"/>
      <c r="U4230" s="155"/>
      <c r="V4230" s="160"/>
    </row>
    <row r="4231" spans="1:22" s="175" customFormat="1" ht="66" hidden="1" customHeight="1" x14ac:dyDescent="0.25">
      <c r="A4231" s="89" t="s">
        <v>8321</v>
      </c>
      <c r="B4231" s="155" t="s">
        <v>8322</v>
      </c>
      <c r="C4231" s="155" t="s">
        <v>9154</v>
      </c>
      <c r="D4231" s="155" t="s">
        <v>9154</v>
      </c>
      <c r="E4231" s="157" t="s">
        <v>9155</v>
      </c>
      <c r="F4231" s="155" t="s">
        <v>320</v>
      </c>
      <c r="G4231" s="158" t="s">
        <v>52</v>
      </c>
      <c r="H4231" s="155"/>
      <c r="I4231" s="158">
        <v>1</v>
      </c>
      <c r="J4231" s="155" t="s">
        <v>54</v>
      </c>
      <c r="K4231" s="158" t="s">
        <v>55</v>
      </c>
      <c r="L4231" s="190">
        <v>44839</v>
      </c>
      <c r="M4231" s="190">
        <v>44842</v>
      </c>
      <c r="N4231" s="190">
        <v>44833</v>
      </c>
      <c r="O4231" s="190">
        <v>44841</v>
      </c>
      <c r="P4231" s="211" t="s">
        <v>9156</v>
      </c>
      <c r="Q4231" s="157"/>
      <c r="R4231" s="155" t="s">
        <v>9157</v>
      </c>
      <c r="S4231" s="155"/>
      <c r="T4231" s="159" t="s">
        <v>66</v>
      </c>
      <c r="U4231" s="155"/>
      <c r="V4231" s="160"/>
    </row>
    <row r="4232" spans="1:22" s="175" customFormat="1" ht="66" hidden="1" customHeight="1" x14ac:dyDescent="0.25">
      <c r="A4232" s="89" t="s">
        <v>3454</v>
      </c>
      <c r="B4232" s="155" t="s">
        <v>10051</v>
      </c>
      <c r="C4232" s="155" t="s">
        <v>9158</v>
      </c>
      <c r="D4232" s="155" t="s">
        <v>9158</v>
      </c>
      <c r="E4232" s="157" t="s">
        <v>7771</v>
      </c>
      <c r="F4232" s="155" t="s">
        <v>7772</v>
      </c>
      <c r="G4232" s="158" t="s">
        <v>52</v>
      </c>
      <c r="H4232" s="155"/>
      <c r="I4232" s="158">
        <v>1</v>
      </c>
      <c r="J4232" s="155" t="s">
        <v>54</v>
      </c>
      <c r="K4232" s="158" t="s">
        <v>55</v>
      </c>
      <c r="L4232" s="190">
        <v>44862</v>
      </c>
      <c r="M4232" s="190">
        <v>44985</v>
      </c>
      <c r="N4232" s="190"/>
      <c r="O4232" s="190"/>
      <c r="P4232" s="211"/>
      <c r="Q4232" s="157"/>
      <c r="R4232" s="155"/>
      <c r="S4232" s="155"/>
      <c r="T4232" s="159"/>
      <c r="U4232" s="155"/>
      <c r="V4232" s="160"/>
    </row>
    <row r="4233" spans="1:22" s="175" customFormat="1" ht="66" hidden="1" customHeight="1" x14ac:dyDescent="0.25">
      <c r="A4233" s="89" t="s">
        <v>3454</v>
      </c>
      <c r="B4233" s="155" t="s">
        <v>3507</v>
      </c>
      <c r="C4233" s="155" t="s">
        <v>9159</v>
      </c>
      <c r="D4233" s="155" t="s">
        <v>9159</v>
      </c>
      <c r="E4233" s="157" t="s">
        <v>9160</v>
      </c>
      <c r="F4233" s="155" t="s">
        <v>2029</v>
      </c>
      <c r="G4233" s="158" t="s">
        <v>52</v>
      </c>
      <c r="H4233" s="155"/>
      <c r="I4233" s="158">
        <v>1</v>
      </c>
      <c r="J4233" s="155" t="s">
        <v>54</v>
      </c>
      <c r="K4233" s="158" t="s">
        <v>55</v>
      </c>
      <c r="L4233" s="190">
        <v>44859</v>
      </c>
      <c r="M4233" s="190">
        <f>L4233+3</f>
        <v>44862</v>
      </c>
      <c r="N4233" s="190">
        <v>44846</v>
      </c>
      <c r="O4233" s="190">
        <v>44859</v>
      </c>
      <c r="P4233" s="211" t="s">
        <v>9161</v>
      </c>
      <c r="Q4233" s="157"/>
      <c r="R4233" s="155" t="s">
        <v>9162</v>
      </c>
      <c r="S4233" s="155"/>
      <c r="T4233" s="159" t="s">
        <v>75</v>
      </c>
      <c r="U4233" s="155"/>
      <c r="V4233" s="160"/>
    </row>
    <row r="4234" spans="1:22" ht="66" customHeight="1" x14ac:dyDescent="0.25">
      <c r="A4234" s="89" t="s">
        <v>8321</v>
      </c>
      <c r="B4234" s="90" t="s">
        <v>10055</v>
      </c>
      <c r="C4234" s="90" t="s">
        <v>9163</v>
      </c>
      <c r="D4234" s="90" t="s">
        <v>9164</v>
      </c>
      <c r="E4234" s="92" t="s">
        <v>8325</v>
      </c>
      <c r="F4234" s="90" t="s">
        <v>1221</v>
      </c>
      <c r="G4234" s="158" t="s">
        <v>703</v>
      </c>
      <c r="H4234" s="90"/>
      <c r="I4234" s="93">
        <v>1</v>
      </c>
      <c r="J4234" s="90" t="s">
        <v>1221</v>
      </c>
      <c r="K4234" s="93" t="s">
        <v>55</v>
      </c>
      <c r="L4234" s="114">
        <v>44835</v>
      </c>
      <c r="M4234" s="114">
        <f t="shared" ref="M4234:N4239" si="65">EOMONTH(L4234,0)</f>
        <v>44865</v>
      </c>
      <c r="N4234" s="114">
        <v>44866</v>
      </c>
      <c r="O4234" s="94">
        <v>44944</v>
      </c>
      <c r="P4234" s="96" t="s">
        <v>9165</v>
      </c>
      <c r="Q4234" s="96"/>
      <c r="R4234" s="90" t="s">
        <v>1703</v>
      </c>
      <c r="S4234" s="90"/>
      <c r="T4234" s="95"/>
      <c r="U4234" s="155" t="s">
        <v>8327</v>
      </c>
    </row>
    <row r="4235" spans="1:22" ht="66" customHeight="1" x14ac:dyDescent="0.25">
      <c r="A4235" s="89" t="s">
        <v>8321</v>
      </c>
      <c r="B4235" s="90" t="s">
        <v>10055</v>
      </c>
      <c r="C4235" s="90" t="s">
        <v>9163</v>
      </c>
      <c r="D4235" s="90" t="s">
        <v>9166</v>
      </c>
      <c r="E4235" s="92" t="s">
        <v>8325</v>
      </c>
      <c r="F4235" s="90" t="s">
        <v>1221</v>
      </c>
      <c r="G4235" s="93" t="s">
        <v>703</v>
      </c>
      <c r="H4235" s="90"/>
      <c r="I4235" s="93">
        <v>1</v>
      </c>
      <c r="J4235" s="90" t="s">
        <v>1221</v>
      </c>
      <c r="K4235" s="93" t="s">
        <v>55</v>
      </c>
      <c r="L4235" s="114">
        <v>44866</v>
      </c>
      <c r="M4235" s="114">
        <f t="shared" si="65"/>
        <v>44895</v>
      </c>
      <c r="N4235" s="94">
        <v>44897</v>
      </c>
      <c r="O4235" s="94">
        <v>44944</v>
      </c>
      <c r="P4235" s="96" t="s">
        <v>9167</v>
      </c>
      <c r="Q4235" s="96"/>
      <c r="R4235" s="90" t="s">
        <v>9168</v>
      </c>
      <c r="S4235" s="90"/>
      <c r="T4235" s="95"/>
      <c r="U4235" s="155" t="s">
        <v>8327</v>
      </c>
    </row>
    <row r="4236" spans="1:22" ht="66" customHeight="1" x14ac:dyDescent="0.25">
      <c r="A4236" s="89" t="s">
        <v>8321</v>
      </c>
      <c r="B4236" s="90" t="s">
        <v>10055</v>
      </c>
      <c r="C4236" s="90" t="s">
        <v>9163</v>
      </c>
      <c r="D4236" s="90" t="s">
        <v>9169</v>
      </c>
      <c r="E4236" s="92" t="s">
        <v>8325</v>
      </c>
      <c r="F4236" s="90" t="s">
        <v>1221</v>
      </c>
      <c r="G4236" s="93" t="s">
        <v>703</v>
      </c>
      <c r="H4236" s="90"/>
      <c r="I4236" s="93">
        <v>1</v>
      </c>
      <c r="J4236" s="90" t="s">
        <v>1221</v>
      </c>
      <c r="K4236" s="93" t="s">
        <v>55</v>
      </c>
      <c r="L4236" s="114">
        <v>44896</v>
      </c>
      <c r="M4236" s="114">
        <f t="shared" si="65"/>
        <v>44926</v>
      </c>
      <c r="N4236" s="114">
        <f t="shared" si="65"/>
        <v>44926</v>
      </c>
      <c r="O4236" s="94">
        <v>44944</v>
      </c>
      <c r="P4236" s="96" t="s">
        <v>9170</v>
      </c>
      <c r="Q4236" s="96"/>
      <c r="R4236" s="90" t="s">
        <v>9168</v>
      </c>
      <c r="S4236" s="90"/>
      <c r="T4236" s="95"/>
      <c r="U4236" s="155" t="s">
        <v>8327</v>
      </c>
    </row>
    <row r="4237" spans="1:22" ht="66" hidden="1" customHeight="1" x14ac:dyDescent="0.25">
      <c r="A4237" s="89" t="s">
        <v>8321</v>
      </c>
      <c r="B4237" s="90" t="s">
        <v>10055</v>
      </c>
      <c r="C4237" s="90" t="s">
        <v>9163</v>
      </c>
      <c r="D4237" s="90" t="s">
        <v>9171</v>
      </c>
      <c r="E4237" s="92" t="s">
        <v>8325</v>
      </c>
      <c r="F4237" s="90" t="s">
        <v>1221</v>
      </c>
      <c r="G4237" s="93" t="s">
        <v>703</v>
      </c>
      <c r="H4237" s="90"/>
      <c r="I4237" s="93">
        <v>1</v>
      </c>
      <c r="J4237" s="90" t="s">
        <v>1221</v>
      </c>
      <c r="K4237" s="93" t="s">
        <v>55</v>
      </c>
      <c r="L4237" s="114">
        <v>44927</v>
      </c>
      <c r="M4237" s="114">
        <f t="shared" si="65"/>
        <v>44957</v>
      </c>
      <c r="N4237" s="94"/>
      <c r="O4237" s="94"/>
      <c r="P4237" s="96"/>
      <c r="Q4237" s="96"/>
      <c r="R4237" s="90"/>
      <c r="S4237" s="90"/>
      <c r="T4237" s="95"/>
      <c r="U4237" s="90" t="s">
        <v>10002</v>
      </c>
    </row>
    <row r="4238" spans="1:22" ht="66" hidden="1" customHeight="1" x14ac:dyDescent="0.25">
      <c r="A4238" s="89" t="s">
        <v>8321</v>
      </c>
      <c r="B4238" s="90" t="s">
        <v>10055</v>
      </c>
      <c r="C4238" s="90" t="s">
        <v>9163</v>
      </c>
      <c r="D4238" s="90" t="s">
        <v>9172</v>
      </c>
      <c r="E4238" s="92" t="s">
        <v>8325</v>
      </c>
      <c r="F4238" s="90" t="s">
        <v>1221</v>
      </c>
      <c r="G4238" s="93" t="s">
        <v>703</v>
      </c>
      <c r="H4238" s="90"/>
      <c r="I4238" s="93">
        <v>1</v>
      </c>
      <c r="J4238" s="90" t="s">
        <v>1221</v>
      </c>
      <c r="K4238" s="93" t="s">
        <v>55</v>
      </c>
      <c r="L4238" s="114">
        <v>44958</v>
      </c>
      <c r="M4238" s="114">
        <f t="shared" si="65"/>
        <v>44985</v>
      </c>
      <c r="N4238" s="94"/>
      <c r="O4238" s="94"/>
      <c r="P4238" s="96"/>
      <c r="Q4238" s="96"/>
      <c r="R4238" s="90"/>
      <c r="S4238" s="90"/>
      <c r="T4238" s="95"/>
      <c r="U4238" s="155" t="s">
        <v>7836</v>
      </c>
    </row>
    <row r="4239" spans="1:22" ht="66" hidden="1" customHeight="1" x14ac:dyDescent="0.25">
      <c r="A4239" s="89" t="s">
        <v>8321</v>
      </c>
      <c r="B4239" s="90" t="s">
        <v>10055</v>
      </c>
      <c r="C4239" s="90" t="s">
        <v>9163</v>
      </c>
      <c r="D4239" s="90" t="s">
        <v>9173</v>
      </c>
      <c r="E4239" s="92" t="s">
        <v>8325</v>
      </c>
      <c r="F4239" s="90" t="s">
        <v>1221</v>
      </c>
      <c r="G4239" s="93" t="s">
        <v>703</v>
      </c>
      <c r="H4239" s="90"/>
      <c r="I4239" s="93">
        <v>1</v>
      </c>
      <c r="J4239" s="90" t="s">
        <v>1221</v>
      </c>
      <c r="K4239" s="93" t="s">
        <v>55</v>
      </c>
      <c r="L4239" s="114">
        <v>44986</v>
      </c>
      <c r="M4239" s="114">
        <f t="shared" si="65"/>
        <v>45016</v>
      </c>
      <c r="N4239" s="94"/>
      <c r="O4239" s="94"/>
      <c r="P4239" s="96"/>
      <c r="Q4239" s="96"/>
      <c r="R4239" s="90"/>
      <c r="S4239" s="90"/>
      <c r="T4239" s="95"/>
      <c r="U4239" s="90"/>
    </row>
    <row r="4240" spans="1:22" s="175" customFormat="1" ht="66" hidden="1" customHeight="1" x14ac:dyDescent="0.25">
      <c r="A4240" s="89" t="s">
        <v>3454</v>
      </c>
      <c r="B4240" s="155" t="s">
        <v>3507</v>
      </c>
      <c r="C4240" s="155" t="s">
        <v>9174</v>
      </c>
      <c r="D4240" s="155" t="s">
        <v>9174</v>
      </c>
      <c r="E4240" s="157" t="s">
        <v>9175</v>
      </c>
      <c r="F4240" s="155" t="s">
        <v>9176</v>
      </c>
      <c r="G4240" s="158" t="s">
        <v>52</v>
      </c>
      <c r="H4240" s="155"/>
      <c r="I4240" s="158">
        <v>1</v>
      </c>
      <c r="J4240" s="155" t="s">
        <v>54</v>
      </c>
      <c r="K4240" s="158" t="s">
        <v>55</v>
      </c>
      <c r="L4240" s="190">
        <v>44859</v>
      </c>
      <c r="M4240" s="190">
        <v>44861</v>
      </c>
      <c r="N4240" s="190">
        <v>44856</v>
      </c>
      <c r="O4240" s="190">
        <v>44858</v>
      </c>
      <c r="P4240" s="211" t="s">
        <v>9177</v>
      </c>
      <c r="Q4240" s="157"/>
      <c r="R4240" s="155" t="s">
        <v>9178</v>
      </c>
      <c r="S4240" s="155"/>
      <c r="T4240" s="159" t="s">
        <v>75</v>
      </c>
      <c r="U4240" s="155"/>
      <c r="V4240" s="160"/>
    </row>
    <row r="4241" spans="1:22" s="175" customFormat="1" ht="66" hidden="1" customHeight="1" x14ac:dyDescent="0.25">
      <c r="A4241" s="89" t="s">
        <v>1361</v>
      </c>
      <c r="B4241" s="155" t="s">
        <v>681</v>
      </c>
      <c r="C4241" s="155" t="s">
        <v>9179</v>
      </c>
      <c r="D4241" s="155" t="s">
        <v>9179</v>
      </c>
      <c r="E4241" s="157" t="s">
        <v>9180</v>
      </c>
      <c r="F4241" s="155" t="s">
        <v>7604</v>
      </c>
      <c r="G4241" s="158" t="s">
        <v>52</v>
      </c>
      <c r="H4241" s="155"/>
      <c r="I4241" s="158">
        <v>1</v>
      </c>
      <c r="J4241" s="155" t="s">
        <v>54</v>
      </c>
      <c r="K4241" s="158" t="s">
        <v>55</v>
      </c>
      <c r="L4241" s="190">
        <v>44844</v>
      </c>
      <c r="M4241" s="190">
        <f>L4241+1</f>
        <v>44845</v>
      </c>
      <c r="N4241" s="190" t="s">
        <v>496</v>
      </c>
      <c r="O4241" s="190" t="s">
        <v>496</v>
      </c>
      <c r="P4241" s="211"/>
      <c r="Q4241" s="157"/>
      <c r="R4241" s="155"/>
      <c r="S4241" s="155"/>
      <c r="T4241" s="159"/>
      <c r="U4241" s="155"/>
      <c r="V4241" s="160"/>
    </row>
    <row r="4242" spans="1:22" s="175" customFormat="1" ht="66" hidden="1" customHeight="1" x14ac:dyDescent="0.25">
      <c r="A4242" s="113" t="s">
        <v>9181</v>
      </c>
      <c r="B4242" s="155" t="s">
        <v>9182</v>
      </c>
      <c r="C4242" s="155" t="s">
        <v>9183</v>
      </c>
      <c r="D4242" s="155" t="s">
        <v>9184</v>
      </c>
      <c r="E4242" s="157" t="s">
        <v>167</v>
      </c>
      <c r="F4242" s="155" t="s">
        <v>9185</v>
      </c>
      <c r="G4242" s="158" t="s">
        <v>914</v>
      </c>
      <c r="H4242" s="155" t="s">
        <v>2206</v>
      </c>
      <c r="I4242" s="158">
        <v>1</v>
      </c>
      <c r="J4242" s="155" t="s">
        <v>72</v>
      </c>
      <c r="K4242" s="158" t="s">
        <v>55</v>
      </c>
      <c r="L4242" s="190">
        <v>44866</v>
      </c>
      <c r="M4242" s="190">
        <f>EOMONTH(L4242,0)</f>
        <v>44895</v>
      </c>
      <c r="N4242" s="190">
        <v>44870</v>
      </c>
      <c r="O4242" s="190">
        <v>44876</v>
      </c>
      <c r="P4242" s="211" t="s">
        <v>9186</v>
      </c>
      <c r="Q4242" s="157" t="s">
        <v>9187</v>
      </c>
      <c r="R4242" s="155" t="s">
        <v>9188</v>
      </c>
      <c r="S4242" s="155"/>
      <c r="T4242" s="159" t="s">
        <v>66</v>
      </c>
      <c r="U4242" s="155"/>
      <c r="V4242" s="160"/>
    </row>
    <row r="4243" spans="1:22" s="175" customFormat="1" ht="66" hidden="1" customHeight="1" x14ac:dyDescent="0.25">
      <c r="A4243" s="113" t="s">
        <v>9181</v>
      </c>
      <c r="B4243" s="155" t="s">
        <v>9182</v>
      </c>
      <c r="C4243" s="155" t="s">
        <v>9183</v>
      </c>
      <c r="D4243" s="155" t="s">
        <v>9184</v>
      </c>
      <c r="E4243" s="157" t="s">
        <v>167</v>
      </c>
      <c r="F4243" s="155" t="s">
        <v>9185</v>
      </c>
      <c r="G4243" s="158" t="s">
        <v>914</v>
      </c>
      <c r="H4243" s="155" t="s">
        <v>2208</v>
      </c>
      <c r="I4243" s="158">
        <v>1</v>
      </c>
      <c r="J4243" s="155" t="s">
        <v>72</v>
      </c>
      <c r="K4243" s="158" t="s">
        <v>55</v>
      </c>
      <c r="L4243" s="190">
        <v>44866</v>
      </c>
      <c r="M4243" s="190">
        <f t="shared" ref="M4243:M4249" si="66">EOMONTH(L4243,0)</f>
        <v>44895</v>
      </c>
      <c r="N4243" s="190">
        <v>44870</v>
      </c>
      <c r="O4243" s="190">
        <v>44876</v>
      </c>
      <c r="P4243" s="211" t="s">
        <v>9189</v>
      </c>
      <c r="Q4243" s="157"/>
      <c r="R4243" s="155" t="s">
        <v>9188</v>
      </c>
      <c r="S4243" s="155"/>
      <c r="T4243" s="159" t="s">
        <v>66</v>
      </c>
      <c r="U4243" s="155"/>
      <c r="V4243" s="160"/>
    </row>
    <row r="4244" spans="1:22" s="175" customFormat="1" ht="66" hidden="1" customHeight="1" x14ac:dyDescent="0.25">
      <c r="A4244" s="89" t="s">
        <v>9181</v>
      </c>
      <c r="B4244" s="155" t="s">
        <v>9182</v>
      </c>
      <c r="C4244" s="155" t="s">
        <v>9183</v>
      </c>
      <c r="D4244" s="155" t="s">
        <v>9190</v>
      </c>
      <c r="E4244" s="157" t="s">
        <v>167</v>
      </c>
      <c r="F4244" s="155" t="s">
        <v>51</v>
      </c>
      <c r="G4244" s="158" t="s">
        <v>172</v>
      </c>
      <c r="H4244" s="155" t="s">
        <v>2206</v>
      </c>
      <c r="I4244" s="158">
        <v>1</v>
      </c>
      <c r="J4244" s="155" t="s">
        <v>72</v>
      </c>
      <c r="K4244" s="158" t="s">
        <v>55</v>
      </c>
      <c r="L4244" s="190">
        <v>44959</v>
      </c>
      <c r="M4244" s="190">
        <f t="shared" si="66"/>
        <v>44985</v>
      </c>
      <c r="N4244" s="190"/>
      <c r="O4244" s="190"/>
      <c r="P4244" s="211"/>
      <c r="Q4244" s="157"/>
      <c r="R4244" s="155"/>
      <c r="S4244" s="155"/>
      <c r="T4244" s="159"/>
      <c r="U4244" s="155"/>
      <c r="V4244" s="160"/>
    </row>
    <row r="4245" spans="1:22" s="175" customFormat="1" ht="66" hidden="1" customHeight="1" x14ac:dyDescent="0.25">
      <c r="A4245" s="89" t="s">
        <v>9181</v>
      </c>
      <c r="B4245" s="155" t="s">
        <v>9182</v>
      </c>
      <c r="C4245" s="155" t="s">
        <v>9183</v>
      </c>
      <c r="D4245" s="155" t="s">
        <v>9190</v>
      </c>
      <c r="E4245" s="157" t="s">
        <v>167</v>
      </c>
      <c r="F4245" s="155" t="s">
        <v>51</v>
      </c>
      <c r="G4245" s="158" t="s">
        <v>172</v>
      </c>
      <c r="H4245" s="155" t="s">
        <v>2208</v>
      </c>
      <c r="I4245" s="158">
        <v>1</v>
      </c>
      <c r="J4245" s="155" t="s">
        <v>72</v>
      </c>
      <c r="K4245" s="158" t="s">
        <v>55</v>
      </c>
      <c r="L4245" s="190">
        <v>44959</v>
      </c>
      <c r="M4245" s="190">
        <f t="shared" si="66"/>
        <v>44985</v>
      </c>
      <c r="N4245" s="190"/>
      <c r="O4245" s="190"/>
      <c r="P4245" s="211"/>
      <c r="Q4245" s="157"/>
      <c r="R4245" s="155"/>
      <c r="S4245" s="155"/>
      <c r="T4245" s="159"/>
      <c r="U4245" s="155"/>
      <c r="V4245" s="160"/>
    </row>
    <row r="4246" spans="1:22" s="175" customFormat="1" ht="66" hidden="1" customHeight="1" x14ac:dyDescent="0.25">
      <c r="A4246" s="89" t="s">
        <v>9181</v>
      </c>
      <c r="B4246" s="155" t="s">
        <v>9182</v>
      </c>
      <c r="C4246" s="155" t="s">
        <v>9183</v>
      </c>
      <c r="D4246" s="155" t="s">
        <v>9191</v>
      </c>
      <c r="E4246" s="157" t="s">
        <v>167</v>
      </c>
      <c r="F4246" s="155" t="s">
        <v>51</v>
      </c>
      <c r="G4246" s="158" t="s">
        <v>921</v>
      </c>
      <c r="H4246" s="155" t="s">
        <v>2206</v>
      </c>
      <c r="I4246" s="158">
        <v>1</v>
      </c>
      <c r="J4246" s="155" t="s">
        <v>72</v>
      </c>
      <c r="K4246" s="158" t="s">
        <v>55</v>
      </c>
      <c r="L4246" s="190">
        <v>45047</v>
      </c>
      <c r="M4246" s="190">
        <f t="shared" si="66"/>
        <v>45077</v>
      </c>
      <c r="N4246" s="190"/>
      <c r="O4246" s="190"/>
      <c r="P4246" s="211"/>
      <c r="Q4246" s="157"/>
      <c r="R4246" s="155"/>
      <c r="S4246" s="155"/>
      <c r="T4246" s="159"/>
      <c r="U4246" s="155"/>
      <c r="V4246" s="160"/>
    </row>
    <row r="4247" spans="1:22" s="175" customFormat="1" ht="66" hidden="1" customHeight="1" x14ac:dyDescent="0.25">
      <c r="A4247" s="89" t="s">
        <v>9181</v>
      </c>
      <c r="B4247" s="155" t="s">
        <v>9182</v>
      </c>
      <c r="C4247" s="155" t="s">
        <v>9183</v>
      </c>
      <c r="D4247" s="155" t="s">
        <v>9191</v>
      </c>
      <c r="E4247" s="157" t="s">
        <v>167</v>
      </c>
      <c r="F4247" s="155" t="s">
        <v>51</v>
      </c>
      <c r="G4247" s="158" t="s">
        <v>921</v>
      </c>
      <c r="H4247" s="155" t="s">
        <v>2208</v>
      </c>
      <c r="I4247" s="158">
        <v>1</v>
      </c>
      <c r="J4247" s="155" t="s">
        <v>72</v>
      </c>
      <c r="K4247" s="158" t="s">
        <v>55</v>
      </c>
      <c r="L4247" s="190">
        <v>45047</v>
      </c>
      <c r="M4247" s="190">
        <f t="shared" si="66"/>
        <v>45077</v>
      </c>
      <c r="N4247" s="190"/>
      <c r="O4247" s="190"/>
      <c r="P4247" s="211"/>
      <c r="Q4247" s="157"/>
      <c r="R4247" s="155"/>
      <c r="S4247" s="155"/>
      <c r="T4247" s="159"/>
      <c r="U4247" s="155"/>
      <c r="V4247" s="160"/>
    </row>
    <row r="4248" spans="1:22" s="175" customFormat="1" ht="66" hidden="1" customHeight="1" x14ac:dyDescent="0.25">
      <c r="A4248" s="89" t="s">
        <v>9181</v>
      </c>
      <c r="B4248" s="155" t="s">
        <v>9182</v>
      </c>
      <c r="C4248" s="155" t="s">
        <v>9183</v>
      </c>
      <c r="D4248" s="155" t="s">
        <v>9192</v>
      </c>
      <c r="E4248" s="157" t="s">
        <v>167</v>
      </c>
      <c r="F4248" s="155" t="s">
        <v>51</v>
      </c>
      <c r="G4248" s="158" t="s">
        <v>172</v>
      </c>
      <c r="H4248" s="155" t="s">
        <v>2206</v>
      </c>
      <c r="I4248" s="158">
        <v>1</v>
      </c>
      <c r="J4248" s="155" t="s">
        <v>72</v>
      </c>
      <c r="K4248" s="158" t="s">
        <v>55</v>
      </c>
      <c r="L4248" s="190">
        <v>45139</v>
      </c>
      <c r="M4248" s="190">
        <f t="shared" si="66"/>
        <v>45169</v>
      </c>
      <c r="N4248" s="190"/>
      <c r="O4248" s="190"/>
      <c r="P4248" s="211"/>
      <c r="Q4248" s="157"/>
      <c r="R4248" s="155"/>
      <c r="S4248" s="155"/>
      <c r="T4248" s="159"/>
      <c r="U4248" s="155"/>
      <c r="V4248" s="160"/>
    </row>
    <row r="4249" spans="1:22" s="175" customFormat="1" ht="66" hidden="1" customHeight="1" x14ac:dyDescent="0.25">
      <c r="A4249" s="89" t="s">
        <v>9181</v>
      </c>
      <c r="B4249" s="155" t="s">
        <v>9182</v>
      </c>
      <c r="C4249" s="155" t="s">
        <v>9183</v>
      </c>
      <c r="D4249" s="155" t="s">
        <v>9183</v>
      </c>
      <c r="E4249" s="157" t="s">
        <v>167</v>
      </c>
      <c r="F4249" s="155" t="s">
        <v>51</v>
      </c>
      <c r="G4249" s="158" t="s">
        <v>172</v>
      </c>
      <c r="H4249" s="155" t="s">
        <v>2208</v>
      </c>
      <c r="I4249" s="158">
        <v>1</v>
      </c>
      <c r="J4249" s="155" t="s">
        <v>72</v>
      </c>
      <c r="K4249" s="158" t="s">
        <v>55</v>
      </c>
      <c r="L4249" s="190">
        <v>45139</v>
      </c>
      <c r="M4249" s="190">
        <f t="shared" si="66"/>
        <v>45169</v>
      </c>
      <c r="N4249" s="190"/>
      <c r="O4249" s="190"/>
      <c r="P4249" s="211"/>
      <c r="Q4249" s="157"/>
      <c r="R4249" s="155"/>
      <c r="S4249" s="155"/>
      <c r="T4249" s="159"/>
      <c r="U4249" s="155"/>
      <c r="V4249" s="160"/>
    </row>
    <row r="4250" spans="1:22" s="175" customFormat="1" ht="66" hidden="1" customHeight="1" x14ac:dyDescent="0.25">
      <c r="A4250" s="89" t="s">
        <v>9098</v>
      </c>
      <c r="B4250" s="155" t="s">
        <v>9193</v>
      </c>
      <c r="C4250" s="155" t="s">
        <v>9194</v>
      </c>
      <c r="D4250" s="155" t="s">
        <v>9194</v>
      </c>
      <c r="E4250" s="157" t="s">
        <v>9195</v>
      </c>
      <c r="F4250" s="155" t="s">
        <v>1467</v>
      </c>
      <c r="G4250" s="158" t="s">
        <v>52</v>
      </c>
      <c r="H4250" s="155"/>
      <c r="I4250" s="158">
        <v>1</v>
      </c>
      <c r="J4250" s="155" t="s">
        <v>54</v>
      </c>
      <c r="K4250" s="158" t="s">
        <v>55</v>
      </c>
      <c r="L4250" s="190">
        <v>44845</v>
      </c>
      <c r="M4250" s="190">
        <v>44846</v>
      </c>
      <c r="N4250" s="190">
        <v>44841</v>
      </c>
      <c r="O4250" s="190">
        <v>44841</v>
      </c>
      <c r="P4250" s="211" t="s">
        <v>9196</v>
      </c>
      <c r="Q4250" s="157"/>
      <c r="R4250" s="155" t="s">
        <v>381</v>
      </c>
      <c r="S4250" s="155"/>
      <c r="T4250" s="159" t="s">
        <v>66</v>
      </c>
      <c r="U4250" s="155"/>
      <c r="V4250" s="160"/>
    </row>
    <row r="4251" spans="1:22" s="175" customFormat="1" ht="66" hidden="1" customHeight="1" x14ac:dyDescent="0.25">
      <c r="A4251" s="89" t="s">
        <v>2757</v>
      </c>
      <c r="B4251" s="155" t="s">
        <v>2758</v>
      </c>
      <c r="C4251" s="155" t="s">
        <v>9197</v>
      </c>
      <c r="D4251" s="155" t="s">
        <v>9197</v>
      </c>
      <c r="E4251" s="157" t="s">
        <v>9198</v>
      </c>
      <c r="F4251" s="155" t="s">
        <v>9199</v>
      </c>
      <c r="G4251" s="158" t="s">
        <v>52</v>
      </c>
      <c r="H4251" s="155"/>
      <c r="I4251" s="158">
        <v>1</v>
      </c>
      <c r="J4251" s="155" t="s">
        <v>54</v>
      </c>
      <c r="K4251" s="158" t="s">
        <v>55</v>
      </c>
      <c r="L4251" s="190">
        <v>44859</v>
      </c>
      <c r="M4251" s="190">
        <v>44859</v>
      </c>
      <c r="N4251" s="190">
        <v>44842</v>
      </c>
      <c r="O4251" s="190">
        <v>44845</v>
      </c>
      <c r="P4251" s="211" t="s">
        <v>9200</v>
      </c>
      <c r="Q4251" s="157"/>
      <c r="R4251" s="155" t="s">
        <v>1469</v>
      </c>
      <c r="S4251" s="155"/>
      <c r="T4251" s="159" t="s">
        <v>66</v>
      </c>
      <c r="U4251" s="155"/>
      <c r="V4251" s="160"/>
    </row>
    <row r="4252" spans="1:22" s="175" customFormat="1" ht="66" hidden="1" customHeight="1" x14ac:dyDescent="0.25">
      <c r="A4252" s="89" t="s">
        <v>6558</v>
      </c>
      <c r="B4252" s="155" t="s">
        <v>2283</v>
      </c>
      <c r="C4252" s="155" t="s">
        <v>9201</v>
      </c>
      <c r="D4252" s="155" t="s">
        <v>9201</v>
      </c>
      <c r="E4252" s="157" t="s">
        <v>9202</v>
      </c>
      <c r="F4252" s="155" t="s">
        <v>7661</v>
      </c>
      <c r="G4252" s="158" t="s">
        <v>52</v>
      </c>
      <c r="H4252" s="155"/>
      <c r="I4252" s="158">
        <v>1</v>
      </c>
      <c r="J4252" s="155" t="s">
        <v>54</v>
      </c>
      <c r="K4252" s="158" t="s">
        <v>55</v>
      </c>
      <c r="L4252" s="190">
        <v>44859</v>
      </c>
      <c r="M4252" s="190">
        <v>44861</v>
      </c>
      <c r="N4252" s="190">
        <v>44842</v>
      </c>
      <c r="O4252" s="190">
        <v>44844</v>
      </c>
      <c r="P4252" s="211" t="s">
        <v>9203</v>
      </c>
      <c r="Q4252" s="157"/>
      <c r="R4252" s="155" t="s">
        <v>7159</v>
      </c>
      <c r="S4252" s="155"/>
      <c r="T4252" s="159" t="s">
        <v>75</v>
      </c>
      <c r="U4252" s="155"/>
      <c r="V4252" s="160"/>
    </row>
    <row r="4253" spans="1:22" s="175" customFormat="1" ht="66" hidden="1" customHeight="1" x14ac:dyDescent="0.25">
      <c r="A4253" s="89" t="s">
        <v>4079</v>
      </c>
      <c r="B4253" s="155" t="s">
        <v>7744</v>
      </c>
      <c r="C4253" s="155" t="s">
        <v>9204</v>
      </c>
      <c r="D4253" s="155" t="s">
        <v>9204</v>
      </c>
      <c r="E4253" s="157" t="s">
        <v>9205</v>
      </c>
      <c r="F4253" s="155" t="s">
        <v>2050</v>
      </c>
      <c r="G4253" s="158" t="s">
        <v>52</v>
      </c>
      <c r="H4253" s="155"/>
      <c r="I4253" s="158">
        <v>1</v>
      </c>
      <c r="J4253" s="155" t="s">
        <v>54</v>
      </c>
      <c r="K4253" s="158" t="s">
        <v>55</v>
      </c>
      <c r="L4253" s="190">
        <v>44856</v>
      </c>
      <c r="M4253" s="190">
        <v>44864</v>
      </c>
      <c r="N4253" s="190">
        <v>44865</v>
      </c>
      <c r="O4253" s="190">
        <v>44888</v>
      </c>
      <c r="P4253" s="211" t="s">
        <v>9206</v>
      </c>
      <c r="Q4253" s="157"/>
      <c r="R4253" s="155" t="s">
        <v>9207</v>
      </c>
      <c r="S4253" s="155"/>
      <c r="T4253" s="159" t="s">
        <v>75</v>
      </c>
      <c r="U4253" s="155"/>
      <c r="V4253" s="160"/>
    </row>
    <row r="4254" spans="1:22" s="175" customFormat="1" ht="66" hidden="1" customHeight="1" x14ac:dyDescent="0.25">
      <c r="A4254" s="89" t="s">
        <v>10024</v>
      </c>
      <c r="B4254" s="90" t="s">
        <v>3557</v>
      </c>
      <c r="C4254" s="91" t="s">
        <v>3589</v>
      </c>
      <c r="D4254" s="156" t="s">
        <v>3958</v>
      </c>
      <c r="E4254" s="92" t="s">
        <v>4834</v>
      </c>
      <c r="F4254" s="155" t="s">
        <v>3605</v>
      </c>
      <c r="G4254" s="158" t="s">
        <v>52</v>
      </c>
      <c r="H4254" s="90" t="s">
        <v>9208</v>
      </c>
      <c r="I4254" s="158">
        <v>1</v>
      </c>
      <c r="J4254" s="155" t="s">
        <v>62</v>
      </c>
      <c r="K4254" s="158" t="s">
        <v>63</v>
      </c>
      <c r="L4254" s="190">
        <v>44838</v>
      </c>
      <c r="M4254" s="190">
        <v>44838</v>
      </c>
      <c r="N4254" s="190">
        <v>44838</v>
      </c>
      <c r="O4254" s="190">
        <v>44842</v>
      </c>
      <c r="P4254" s="211" t="s">
        <v>9209</v>
      </c>
      <c r="Q4254" s="157"/>
      <c r="R4254" s="155" t="s">
        <v>3960</v>
      </c>
      <c r="S4254" s="155"/>
      <c r="T4254" s="159" t="s">
        <v>66</v>
      </c>
      <c r="U4254" s="155"/>
      <c r="V4254" s="160"/>
    </row>
    <row r="4255" spans="1:22" s="175" customFormat="1" ht="66" hidden="1" customHeight="1" x14ac:dyDescent="0.25">
      <c r="A4255" s="89" t="s">
        <v>662</v>
      </c>
      <c r="B4255" s="155" t="s">
        <v>663</v>
      </c>
      <c r="C4255" s="155" t="s">
        <v>59</v>
      </c>
      <c r="D4255" s="155" t="s">
        <v>59</v>
      </c>
      <c r="E4255" s="92" t="s">
        <v>9210</v>
      </c>
      <c r="F4255" s="155" t="s">
        <v>4991</v>
      </c>
      <c r="G4255" s="158" t="s">
        <v>52</v>
      </c>
      <c r="H4255" s="90"/>
      <c r="I4255" s="158">
        <v>1</v>
      </c>
      <c r="J4255" s="155" t="s">
        <v>8528</v>
      </c>
      <c r="K4255" s="158" t="s">
        <v>63</v>
      </c>
      <c r="L4255" s="190">
        <v>44841</v>
      </c>
      <c r="M4255" s="190">
        <v>44841</v>
      </c>
      <c r="N4255" s="190">
        <v>44841</v>
      </c>
      <c r="O4255" s="190">
        <v>44841</v>
      </c>
      <c r="P4255" s="211" t="s">
        <v>9211</v>
      </c>
      <c r="Q4255" s="157"/>
      <c r="R4255" s="155" t="s">
        <v>4902</v>
      </c>
      <c r="S4255" s="155"/>
      <c r="T4255" s="159" t="s">
        <v>66</v>
      </c>
      <c r="U4255" s="155"/>
      <c r="V4255" s="160"/>
    </row>
    <row r="4256" spans="1:22" s="175" customFormat="1" ht="66" hidden="1" customHeight="1" x14ac:dyDescent="0.25">
      <c r="A4256" s="89" t="s">
        <v>2613</v>
      </c>
      <c r="B4256" s="90" t="s">
        <v>2278</v>
      </c>
      <c r="C4256" s="155" t="s">
        <v>9212</v>
      </c>
      <c r="D4256" s="155" t="s">
        <v>9212</v>
      </c>
      <c r="E4256" s="92" t="s">
        <v>6395</v>
      </c>
      <c r="F4256" s="155" t="s">
        <v>9213</v>
      </c>
      <c r="G4256" s="158" t="s">
        <v>52</v>
      </c>
      <c r="H4256" s="90"/>
      <c r="I4256" s="158">
        <v>1</v>
      </c>
      <c r="J4256" s="155" t="s">
        <v>54</v>
      </c>
      <c r="K4256" s="158" t="s">
        <v>55</v>
      </c>
      <c r="L4256" s="190">
        <v>44849</v>
      </c>
      <c r="M4256" s="190">
        <v>44864</v>
      </c>
      <c r="N4256" s="190">
        <v>44852</v>
      </c>
      <c r="O4256" s="190">
        <v>44853</v>
      </c>
      <c r="P4256" s="211" t="s">
        <v>9214</v>
      </c>
      <c r="Q4256" s="157"/>
      <c r="R4256" s="155" t="s">
        <v>9215</v>
      </c>
      <c r="S4256" s="155"/>
      <c r="T4256" s="159" t="s">
        <v>75</v>
      </c>
      <c r="U4256" s="155"/>
      <c r="V4256" s="160"/>
    </row>
    <row r="4257" spans="1:22" s="175" customFormat="1" ht="66" hidden="1" customHeight="1" x14ac:dyDescent="0.25">
      <c r="A4257" s="89" t="s">
        <v>1748</v>
      </c>
      <c r="B4257" s="155" t="s">
        <v>9216</v>
      </c>
      <c r="C4257" s="155" t="s">
        <v>9217</v>
      </c>
      <c r="D4257" s="155" t="s">
        <v>9217</v>
      </c>
      <c r="E4257" s="157" t="s">
        <v>9218</v>
      </c>
      <c r="F4257" s="155" t="s">
        <v>61</v>
      </c>
      <c r="G4257" s="158" t="s">
        <v>52</v>
      </c>
      <c r="H4257" s="155"/>
      <c r="I4257" s="158">
        <v>1</v>
      </c>
      <c r="J4257" s="155" t="s">
        <v>54</v>
      </c>
      <c r="K4257" s="158" t="s">
        <v>55</v>
      </c>
      <c r="L4257" s="190">
        <v>44851</v>
      </c>
      <c r="M4257" s="190">
        <v>44855</v>
      </c>
      <c r="N4257" s="190">
        <v>44845</v>
      </c>
      <c r="O4257" s="190">
        <v>44849</v>
      </c>
      <c r="P4257" s="211" t="s">
        <v>9219</v>
      </c>
      <c r="Q4257" s="157"/>
      <c r="R4257" s="155" t="s">
        <v>1285</v>
      </c>
      <c r="S4257" s="155"/>
      <c r="T4257" s="159" t="s">
        <v>66</v>
      </c>
      <c r="U4257" s="155"/>
      <c r="V4257" s="160"/>
    </row>
    <row r="4258" spans="1:22" s="175" customFormat="1" ht="66" hidden="1" customHeight="1" x14ac:dyDescent="0.25">
      <c r="A4258" s="89" t="s">
        <v>3454</v>
      </c>
      <c r="B4258" s="155" t="s">
        <v>3455</v>
      </c>
      <c r="C4258" s="155" t="s">
        <v>9220</v>
      </c>
      <c r="D4258" s="155" t="s">
        <v>9220</v>
      </c>
      <c r="E4258" s="157" t="s">
        <v>9221</v>
      </c>
      <c r="F4258" s="155" t="s">
        <v>9222</v>
      </c>
      <c r="G4258" s="158" t="s">
        <v>52</v>
      </c>
      <c r="H4258" s="155"/>
      <c r="I4258" s="158">
        <v>1</v>
      </c>
      <c r="J4258" s="155" t="s">
        <v>54</v>
      </c>
      <c r="K4258" s="158" t="s">
        <v>55</v>
      </c>
      <c r="L4258" s="190">
        <v>44851</v>
      </c>
      <c r="M4258" s="190">
        <v>44854</v>
      </c>
      <c r="N4258" s="190">
        <v>44856</v>
      </c>
      <c r="O4258" s="190">
        <v>44858</v>
      </c>
      <c r="P4258" s="211" t="s">
        <v>9223</v>
      </c>
      <c r="Q4258" s="157"/>
      <c r="R4258" s="155" t="s">
        <v>9224</v>
      </c>
      <c r="S4258" s="155"/>
      <c r="T4258" s="159" t="s">
        <v>75</v>
      </c>
      <c r="U4258" s="155"/>
      <c r="V4258" s="160"/>
    </row>
    <row r="4259" spans="1:22" s="175" customFormat="1" ht="66" hidden="1" customHeight="1" x14ac:dyDescent="0.25">
      <c r="A4259" s="89" t="s">
        <v>9225</v>
      </c>
      <c r="B4259" s="155" t="s">
        <v>9226</v>
      </c>
      <c r="C4259" s="155" t="s">
        <v>9227</v>
      </c>
      <c r="D4259" s="155" t="s">
        <v>9227</v>
      </c>
      <c r="E4259" s="92" t="s">
        <v>9228</v>
      </c>
      <c r="F4259" s="155" t="s">
        <v>2423</v>
      </c>
      <c r="G4259" s="158" t="s">
        <v>52</v>
      </c>
      <c r="H4259" s="90"/>
      <c r="I4259" s="158">
        <v>1</v>
      </c>
      <c r="J4259" s="155" t="s">
        <v>54</v>
      </c>
      <c r="K4259" s="158" t="s">
        <v>55</v>
      </c>
      <c r="L4259" s="190">
        <v>44880</v>
      </c>
      <c r="M4259" s="190">
        <f>L4259+2</f>
        <v>44882</v>
      </c>
      <c r="N4259" s="190">
        <v>44885</v>
      </c>
      <c r="O4259" s="190">
        <v>44887</v>
      </c>
      <c r="P4259" s="211" t="s">
        <v>9229</v>
      </c>
      <c r="Q4259" s="157"/>
      <c r="R4259" s="155" t="s">
        <v>9230</v>
      </c>
      <c r="S4259" s="155"/>
      <c r="T4259" s="159" t="s">
        <v>75</v>
      </c>
      <c r="U4259" s="155"/>
      <c r="V4259" s="160"/>
    </row>
    <row r="4260" spans="1:22" s="175" customFormat="1" ht="66" hidden="1" customHeight="1" x14ac:dyDescent="0.25">
      <c r="A4260" s="113" t="s">
        <v>4357</v>
      </c>
      <c r="B4260" s="155" t="s">
        <v>626</v>
      </c>
      <c r="C4260" s="155" t="s">
        <v>9231</v>
      </c>
      <c r="D4260" s="155" t="s">
        <v>9231</v>
      </c>
      <c r="E4260" s="157" t="s">
        <v>9232</v>
      </c>
      <c r="F4260" s="155" t="s">
        <v>401</v>
      </c>
      <c r="G4260" s="158" t="s">
        <v>52</v>
      </c>
      <c r="H4260" s="155"/>
      <c r="I4260" s="158">
        <v>1</v>
      </c>
      <c r="J4260" s="155" t="s">
        <v>54</v>
      </c>
      <c r="K4260" s="158" t="s">
        <v>55</v>
      </c>
      <c r="L4260" s="190">
        <v>44859</v>
      </c>
      <c r="M4260" s="190">
        <f>L4260+1</f>
        <v>44860</v>
      </c>
      <c r="N4260" s="190">
        <v>44867</v>
      </c>
      <c r="O4260" s="190">
        <v>44875</v>
      </c>
      <c r="P4260" s="211" t="s">
        <v>9233</v>
      </c>
      <c r="Q4260" s="157"/>
      <c r="R4260" s="155" t="s">
        <v>9234</v>
      </c>
      <c r="S4260" s="155"/>
      <c r="T4260" s="159" t="s">
        <v>66</v>
      </c>
      <c r="U4260" s="155"/>
      <c r="V4260" s="160"/>
    </row>
    <row r="4261" spans="1:22" s="175" customFormat="1" ht="66" hidden="1" customHeight="1" x14ac:dyDescent="0.25">
      <c r="A4261" s="89" t="s">
        <v>2757</v>
      </c>
      <c r="B4261" s="155" t="s">
        <v>2758</v>
      </c>
      <c r="C4261" s="155" t="s">
        <v>9235</v>
      </c>
      <c r="D4261" s="155" t="s">
        <v>9235</v>
      </c>
      <c r="E4261" s="92" t="s">
        <v>9236</v>
      </c>
      <c r="F4261" s="155" t="s">
        <v>878</v>
      </c>
      <c r="G4261" s="158" t="s">
        <v>52</v>
      </c>
      <c r="H4261" s="90"/>
      <c r="I4261" s="158">
        <v>1</v>
      </c>
      <c r="J4261" s="155" t="s">
        <v>54</v>
      </c>
      <c r="K4261" s="158" t="s">
        <v>55</v>
      </c>
      <c r="L4261" s="190" t="s">
        <v>59</v>
      </c>
      <c r="M4261" s="190" t="s">
        <v>59</v>
      </c>
      <c r="N4261" s="190" t="s">
        <v>496</v>
      </c>
      <c r="O4261" s="190" t="s">
        <v>496</v>
      </c>
      <c r="P4261" s="211" t="s">
        <v>9237</v>
      </c>
      <c r="Q4261" s="157"/>
      <c r="R4261" s="155"/>
      <c r="S4261" s="155"/>
      <c r="T4261" s="159"/>
      <c r="U4261" s="155"/>
      <c r="V4261" s="160"/>
    </row>
    <row r="4262" spans="1:22" s="175" customFormat="1" ht="66" hidden="1" customHeight="1" x14ac:dyDescent="0.25">
      <c r="A4262" s="89" t="s">
        <v>2757</v>
      </c>
      <c r="B4262" s="155" t="s">
        <v>2758</v>
      </c>
      <c r="C4262" s="155" t="s">
        <v>9238</v>
      </c>
      <c r="D4262" s="155" t="s">
        <v>9238</v>
      </c>
      <c r="E4262" s="92" t="s">
        <v>9239</v>
      </c>
      <c r="F4262" s="155" t="s">
        <v>9240</v>
      </c>
      <c r="G4262" s="158" t="s">
        <v>52</v>
      </c>
      <c r="H4262" s="90"/>
      <c r="I4262" s="158">
        <v>1</v>
      </c>
      <c r="J4262" s="155" t="s">
        <v>54</v>
      </c>
      <c r="K4262" s="158" t="s">
        <v>55</v>
      </c>
      <c r="L4262" s="190">
        <v>44851</v>
      </c>
      <c r="M4262" s="190">
        <v>44851</v>
      </c>
      <c r="N4262" s="190">
        <v>44845</v>
      </c>
      <c r="O4262" s="190">
        <v>44849</v>
      </c>
      <c r="P4262" s="211" t="s">
        <v>9241</v>
      </c>
      <c r="Q4262" s="157"/>
      <c r="R4262" s="155" t="s">
        <v>1469</v>
      </c>
      <c r="S4262" s="155"/>
      <c r="T4262" s="159" t="s">
        <v>75</v>
      </c>
      <c r="U4262" s="155"/>
      <c r="V4262" s="160"/>
    </row>
    <row r="4263" spans="1:22" s="175" customFormat="1" ht="66" hidden="1" customHeight="1" x14ac:dyDescent="0.25">
      <c r="A4263" s="89" t="s">
        <v>1361</v>
      </c>
      <c r="B4263" s="155" t="s">
        <v>681</v>
      </c>
      <c r="C4263" s="155" t="s">
        <v>9116</v>
      </c>
      <c r="D4263" s="155" t="s">
        <v>9116</v>
      </c>
      <c r="E4263" s="92" t="s">
        <v>9117</v>
      </c>
      <c r="F4263" s="155" t="s">
        <v>9242</v>
      </c>
      <c r="G4263" s="158" t="s">
        <v>52</v>
      </c>
      <c r="H4263" s="90"/>
      <c r="I4263" s="158">
        <v>1</v>
      </c>
      <c r="J4263" s="155" t="s">
        <v>54</v>
      </c>
      <c r="K4263" s="158" t="s">
        <v>55</v>
      </c>
      <c r="L4263" s="190">
        <v>44819</v>
      </c>
      <c r="M4263" s="190">
        <v>44864</v>
      </c>
      <c r="N4263" s="190">
        <v>44847</v>
      </c>
      <c r="O4263" s="190">
        <v>44848</v>
      </c>
      <c r="P4263" s="211" t="s">
        <v>9243</v>
      </c>
      <c r="Q4263" s="157"/>
      <c r="R4263" s="155" t="s">
        <v>1469</v>
      </c>
      <c r="S4263" s="155"/>
      <c r="T4263" s="159" t="s">
        <v>75</v>
      </c>
      <c r="U4263" s="155"/>
      <c r="V4263" s="160"/>
    </row>
    <row r="4264" spans="1:22" s="175" customFormat="1" ht="66" hidden="1" customHeight="1" x14ac:dyDescent="0.25">
      <c r="A4264" s="89" t="s">
        <v>2757</v>
      </c>
      <c r="B4264" s="155" t="s">
        <v>2758</v>
      </c>
      <c r="C4264" s="155" t="s">
        <v>9244</v>
      </c>
      <c r="D4264" s="155" t="s">
        <v>9244</v>
      </c>
      <c r="E4264" s="92" t="s">
        <v>9245</v>
      </c>
      <c r="F4264" s="155" t="s">
        <v>8192</v>
      </c>
      <c r="G4264" s="158" t="s">
        <v>52</v>
      </c>
      <c r="H4264" s="90"/>
      <c r="I4264" s="158">
        <v>1</v>
      </c>
      <c r="J4264" s="155" t="s">
        <v>54</v>
      </c>
      <c r="K4264" s="158" t="s">
        <v>55</v>
      </c>
      <c r="L4264" s="190">
        <v>44851</v>
      </c>
      <c r="M4264" s="190">
        <v>44851</v>
      </c>
      <c r="N4264" s="190">
        <v>44849</v>
      </c>
      <c r="O4264" s="190">
        <v>44852</v>
      </c>
      <c r="P4264" s="211" t="s">
        <v>9246</v>
      </c>
      <c r="Q4264" s="157"/>
      <c r="R4264" s="155" t="s">
        <v>81</v>
      </c>
      <c r="S4264" s="155"/>
      <c r="T4264" s="159" t="s">
        <v>66</v>
      </c>
      <c r="U4264" s="155"/>
      <c r="V4264" s="160"/>
    </row>
    <row r="4265" spans="1:22" s="175" customFormat="1" ht="66" hidden="1" customHeight="1" x14ac:dyDescent="0.25">
      <c r="A4265" s="89" t="s">
        <v>5076</v>
      </c>
      <c r="B4265" s="90" t="s">
        <v>5077</v>
      </c>
      <c r="C4265" s="92" t="s">
        <v>9247</v>
      </c>
      <c r="D4265" s="90" t="s">
        <v>9247</v>
      </c>
      <c r="E4265" s="92" t="s">
        <v>9248</v>
      </c>
      <c r="F4265" s="155" t="s">
        <v>5404</v>
      </c>
      <c r="G4265" s="158" t="s">
        <v>52</v>
      </c>
      <c r="H4265" s="90"/>
      <c r="I4265" s="158">
        <v>1</v>
      </c>
      <c r="J4265" s="155" t="s">
        <v>54</v>
      </c>
      <c r="K4265" s="158" t="s">
        <v>55</v>
      </c>
      <c r="L4265" s="190">
        <v>44858</v>
      </c>
      <c r="M4265" s="190">
        <v>44858</v>
      </c>
      <c r="N4265" s="190">
        <v>44858</v>
      </c>
      <c r="O4265" s="190">
        <v>44859</v>
      </c>
      <c r="P4265" s="211" t="s">
        <v>9249</v>
      </c>
      <c r="Q4265" s="157"/>
      <c r="R4265" s="155" t="s">
        <v>81</v>
      </c>
      <c r="S4265" s="155"/>
      <c r="T4265" s="159"/>
      <c r="U4265" s="155" t="s">
        <v>9110</v>
      </c>
      <c r="V4265" s="160"/>
    </row>
    <row r="4266" spans="1:22" s="175" customFormat="1" ht="66" hidden="1" customHeight="1" x14ac:dyDescent="0.25">
      <c r="A4266" s="113" t="s">
        <v>2720</v>
      </c>
      <c r="B4266" s="155" t="s">
        <v>9250</v>
      </c>
      <c r="C4266" s="157" t="s">
        <v>9251</v>
      </c>
      <c r="D4266" s="157" t="s">
        <v>9252</v>
      </c>
      <c r="E4266" s="157" t="s">
        <v>9253</v>
      </c>
      <c r="F4266" s="155" t="s">
        <v>6797</v>
      </c>
      <c r="G4266" s="158" t="s">
        <v>168</v>
      </c>
      <c r="H4266" s="155"/>
      <c r="I4266" s="158">
        <v>1</v>
      </c>
      <c r="J4266" s="155" t="s">
        <v>72</v>
      </c>
      <c r="K4266" s="158" t="s">
        <v>55</v>
      </c>
      <c r="L4266" s="190">
        <v>44849</v>
      </c>
      <c r="M4266" s="190">
        <v>44926</v>
      </c>
      <c r="N4266" s="190">
        <v>44903</v>
      </c>
      <c r="O4266" s="190">
        <v>44926</v>
      </c>
      <c r="P4266" s="211" t="s">
        <v>9254</v>
      </c>
      <c r="Q4266" s="157"/>
      <c r="R4266" s="155" t="s">
        <v>9255</v>
      </c>
      <c r="S4266" s="155"/>
      <c r="T4266" s="159" t="s">
        <v>75</v>
      </c>
      <c r="U4266" s="155" t="s">
        <v>10058</v>
      </c>
      <c r="V4266" s="160"/>
    </row>
    <row r="4267" spans="1:22" s="175" customFormat="1" ht="66" hidden="1" customHeight="1" x14ac:dyDescent="0.25">
      <c r="A4267" s="113" t="s">
        <v>2720</v>
      </c>
      <c r="B4267" s="155" t="s">
        <v>9250</v>
      </c>
      <c r="C4267" s="157" t="s">
        <v>9251</v>
      </c>
      <c r="D4267" s="157" t="s">
        <v>9256</v>
      </c>
      <c r="E4267" s="157" t="s">
        <v>9253</v>
      </c>
      <c r="F4267" s="155" t="s">
        <v>4162</v>
      </c>
      <c r="G4267" s="158" t="s">
        <v>168</v>
      </c>
      <c r="H4267" s="155"/>
      <c r="I4267" s="158">
        <v>1</v>
      </c>
      <c r="J4267" s="155" t="s">
        <v>72</v>
      </c>
      <c r="K4267" s="158" t="s">
        <v>55</v>
      </c>
      <c r="L4267" s="190">
        <v>44849</v>
      </c>
      <c r="M4267" s="190">
        <v>44926</v>
      </c>
      <c r="N4267" s="190">
        <v>44903</v>
      </c>
      <c r="O4267" s="190">
        <v>44926</v>
      </c>
      <c r="P4267" s="211" t="s">
        <v>9257</v>
      </c>
      <c r="Q4267" s="157"/>
      <c r="R4267" s="155" t="s">
        <v>9258</v>
      </c>
      <c r="S4267" s="155"/>
      <c r="T4267" s="159" t="s">
        <v>75</v>
      </c>
      <c r="U4267" s="155" t="s">
        <v>10058</v>
      </c>
      <c r="V4267" s="160"/>
    </row>
    <row r="4268" spans="1:22" s="175" customFormat="1" ht="66" hidden="1" customHeight="1" x14ac:dyDescent="0.25">
      <c r="A4268" s="113" t="s">
        <v>2720</v>
      </c>
      <c r="B4268" s="155" t="s">
        <v>9250</v>
      </c>
      <c r="C4268" s="157" t="s">
        <v>9251</v>
      </c>
      <c r="D4268" s="157" t="s">
        <v>9259</v>
      </c>
      <c r="E4268" s="157" t="s">
        <v>9253</v>
      </c>
      <c r="F4268" s="155" t="s">
        <v>9260</v>
      </c>
      <c r="G4268" s="158" t="s">
        <v>168</v>
      </c>
      <c r="H4268" s="155"/>
      <c r="I4268" s="158">
        <v>1</v>
      </c>
      <c r="J4268" s="155" t="s">
        <v>72</v>
      </c>
      <c r="K4268" s="158" t="s">
        <v>55</v>
      </c>
      <c r="L4268" s="190">
        <v>44866</v>
      </c>
      <c r="M4268" s="190">
        <v>44926</v>
      </c>
      <c r="N4268" s="190">
        <v>44903</v>
      </c>
      <c r="O4268" s="190">
        <v>44926</v>
      </c>
      <c r="P4268" s="211" t="s">
        <v>9261</v>
      </c>
      <c r="Q4268" s="157"/>
      <c r="R4268" s="155" t="s">
        <v>9262</v>
      </c>
      <c r="S4268" s="155"/>
      <c r="T4268" s="159" t="s">
        <v>75</v>
      </c>
      <c r="U4268" s="155" t="s">
        <v>10058</v>
      </c>
      <c r="V4268" s="160"/>
    </row>
    <row r="4269" spans="1:22" s="175" customFormat="1" ht="66" hidden="1" customHeight="1" x14ac:dyDescent="0.25">
      <c r="A4269" s="113" t="s">
        <v>2720</v>
      </c>
      <c r="B4269" s="155" t="s">
        <v>9250</v>
      </c>
      <c r="C4269" s="157" t="s">
        <v>9251</v>
      </c>
      <c r="D4269" s="157" t="s">
        <v>9251</v>
      </c>
      <c r="E4269" s="157" t="s">
        <v>9263</v>
      </c>
      <c r="F4269" s="155" t="s">
        <v>9264</v>
      </c>
      <c r="G4269" s="158" t="s">
        <v>168</v>
      </c>
      <c r="H4269" s="155"/>
      <c r="I4269" s="158">
        <v>1</v>
      </c>
      <c r="J4269" s="155" t="s">
        <v>72</v>
      </c>
      <c r="K4269" s="158" t="s">
        <v>55</v>
      </c>
      <c r="L4269" s="190">
        <v>44849</v>
      </c>
      <c r="M4269" s="190">
        <v>44926</v>
      </c>
      <c r="N4269" s="190">
        <v>44903</v>
      </c>
      <c r="O4269" s="190">
        <v>44926</v>
      </c>
      <c r="P4269" s="211" t="s">
        <v>9265</v>
      </c>
      <c r="Q4269" s="157"/>
      <c r="R4269" s="155" t="s">
        <v>9266</v>
      </c>
      <c r="S4269" s="155"/>
      <c r="T4269" s="159" t="s">
        <v>75</v>
      </c>
      <c r="U4269" s="155" t="s">
        <v>10058</v>
      </c>
      <c r="V4269" s="160"/>
    </row>
    <row r="4270" spans="1:22" s="175" customFormat="1" ht="66" hidden="1" customHeight="1" x14ac:dyDescent="0.25">
      <c r="A4270" s="113" t="s">
        <v>2720</v>
      </c>
      <c r="B4270" s="155" t="s">
        <v>9250</v>
      </c>
      <c r="C4270" s="157" t="s">
        <v>9251</v>
      </c>
      <c r="D4270" s="157" t="s">
        <v>9267</v>
      </c>
      <c r="E4270" s="157" t="s">
        <v>9253</v>
      </c>
      <c r="F4270" s="155" t="s">
        <v>6797</v>
      </c>
      <c r="G4270" s="158" t="s">
        <v>168</v>
      </c>
      <c r="H4270" s="155"/>
      <c r="I4270" s="158">
        <v>1</v>
      </c>
      <c r="J4270" s="155" t="s">
        <v>72</v>
      </c>
      <c r="K4270" s="158" t="s">
        <v>55</v>
      </c>
      <c r="L4270" s="190">
        <v>45200</v>
      </c>
      <c r="M4270" s="190">
        <v>45291</v>
      </c>
      <c r="N4270" s="190"/>
      <c r="O4270" s="190"/>
      <c r="P4270" s="211"/>
      <c r="Q4270" s="157"/>
      <c r="R4270" s="155"/>
      <c r="S4270" s="155"/>
      <c r="T4270" s="159"/>
      <c r="U4270" s="155"/>
      <c r="V4270" s="160"/>
    </row>
    <row r="4271" spans="1:22" s="175" customFormat="1" ht="66" hidden="1" customHeight="1" x14ac:dyDescent="0.25">
      <c r="A4271" s="113" t="s">
        <v>2720</v>
      </c>
      <c r="B4271" s="155" t="s">
        <v>9250</v>
      </c>
      <c r="C4271" s="157" t="s">
        <v>9251</v>
      </c>
      <c r="D4271" s="157" t="s">
        <v>9268</v>
      </c>
      <c r="E4271" s="157" t="s">
        <v>9253</v>
      </c>
      <c r="F4271" s="155" t="s">
        <v>4162</v>
      </c>
      <c r="G4271" s="158" t="s">
        <v>168</v>
      </c>
      <c r="H4271" s="155"/>
      <c r="I4271" s="158">
        <v>1</v>
      </c>
      <c r="J4271" s="155" t="s">
        <v>72</v>
      </c>
      <c r="K4271" s="158" t="s">
        <v>55</v>
      </c>
      <c r="L4271" s="190">
        <v>45200</v>
      </c>
      <c r="M4271" s="190">
        <v>45260</v>
      </c>
      <c r="N4271" s="190"/>
      <c r="O4271" s="190"/>
      <c r="P4271" s="211"/>
      <c r="Q4271" s="157"/>
      <c r="R4271" s="155"/>
      <c r="S4271" s="155"/>
      <c r="T4271" s="159"/>
      <c r="U4271" s="155"/>
      <c r="V4271" s="160"/>
    </row>
    <row r="4272" spans="1:22" s="175" customFormat="1" ht="66" hidden="1" customHeight="1" x14ac:dyDescent="0.25">
      <c r="A4272" s="113" t="s">
        <v>2720</v>
      </c>
      <c r="B4272" s="155" t="s">
        <v>9250</v>
      </c>
      <c r="C4272" s="157" t="s">
        <v>9251</v>
      </c>
      <c r="D4272" s="157" t="s">
        <v>9269</v>
      </c>
      <c r="E4272" s="157" t="s">
        <v>9253</v>
      </c>
      <c r="F4272" s="155" t="s">
        <v>9260</v>
      </c>
      <c r="G4272" s="158" t="s">
        <v>168</v>
      </c>
      <c r="H4272" s="155"/>
      <c r="I4272" s="158">
        <v>1</v>
      </c>
      <c r="J4272" s="155" t="s">
        <v>72</v>
      </c>
      <c r="K4272" s="158" t="s">
        <v>55</v>
      </c>
      <c r="L4272" s="190">
        <v>45231</v>
      </c>
      <c r="M4272" s="190">
        <v>45291</v>
      </c>
      <c r="N4272" s="190"/>
      <c r="O4272" s="190"/>
      <c r="P4272" s="211"/>
      <c r="Q4272" s="157"/>
      <c r="R4272" s="155"/>
      <c r="S4272" s="155"/>
      <c r="T4272" s="159"/>
      <c r="U4272" s="155"/>
      <c r="V4272" s="160"/>
    </row>
    <row r="4273" spans="1:22" s="175" customFormat="1" ht="66.75" hidden="1" customHeight="1" x14ac:dyDescent="0.25">
      <c r="A4273" s="89" t="s">
        <v>4079</v>
      </c>
      <c r="B4273" s="90" t="s">
        <v>7744</v>
      </c>
      <c r="C4273" s="90" t="s">
        <v>6620</v>
      </c>
      <c r="D4273" s="90" t="s">
        <v>6620</v>
      </c>
      <c r="E4273" s="157" t="s">
        <v>4834</v>
      </c>
      <c r="F4273" s="155" t="s">
        <v>4162</v>
      </c>
      <c r="G4273" s="158" t="s">
        <v>52</v>
      </c>
      <c r="H4273" s="90"/>
      <c r="I4273" s="158">
        <v>1</v>
      </c>
      <c r="J4273" s="155" t="s">
        <v>62</v>
      </c>
      <c r="K4273" s="158" t="s">
        <v>63</v>
      </c>
      <c r="L4273" s="190">
        <v>44839</v>
      </c>
      <c r="M4273" s="190">
        <v>44839</v>
      </c>
      <c r="N4273" s="190">
        <v>44839</v>
      </c>
      <c r="O4273" s="190">
        <v>44849</v>
      </c>
      <c r="P4273" s="211" t="s">
        <v>9270</v>
      </c>
      <c r="Q4273" s="157"/>
      <c r="R4273" s="155" t="s">
        <v>9271</v>
      </c>
      <c r="S4273" s="155"/>
      <c r="T4273" s="159" t="s">
        <v>75</v>
      </c>
      <c r="U4273" s="155"/>
      <c r="V4273" s="160"/>
    </row>
    <row r="4274" spans="1:22" s="175" customFormat="1" ht="66.75" hidden="1" customHeight="1" x14ac:dyDescent="0.25">
      <c r="A4274" s="89" t="s">
        <v>4079</v>
      </c>
      <c r="B4274" s="90" t="s">
        <v>7744</v>
      </c>
      <c r="C4274" s="90" t="s">
        <v>6620</v>
      </c>
      <c r="D4274" s="155" t="s">
        <v>6638</v>
      </c>
      <c r="E4274" s="157" t="s">
        <v>4834</v>
      </c>
      <c r="F4274" s="155" t="s">
        <v>4141</v>
      </c>
      <c r="G4274" s="158" t="s">
        <v>52</v>
      </c>
      <c r="H4274" s="90"/>
      <c r="I4274" s="158">
        <v>1</v>
      </c>
      <c r="J4274" s="155" t="s">
        <v>62</v>
      </c>
      <c r="K4274" s="158" t="s">
        <v>63</v>
      </c>
      <c r="L4274" s="190">
        <v>44847</v>
      </c>
      <c r="M4274" s="190">
        <v>44847</v>
      </c>
      <c r="N4274" s="190">
        <v>44847</v>
      </c>
      <c r="O4274" s="190">
        <v>44849</v>
      </c>
      <c r="P4274" s="211" t="s">
        <v>9272</v>
      </c>
      <c r="Q4274" s="157"/>
      <c r="R4274" s="155" t="s">
        <v>1703</v>
      </c>
      <c r="S4274" s="155"/>
      <c r="T4274" s="159" t="s">
        <v>66</v>
      </c>
      <c r="U4274" s="155"/>
      <c r="V4274" s="160"/>
    </row>
    <row r="4275" spans="1:22" s="175" customFormat="1" ht="66.75" hidden="1" customHeight="1" x14ac:dyDescent="0.25">
      <c r="A4275" s="89" t="s">
        <v>4079</v>
      </c>
      <c r="B4275" s="90" t="s">
        <v>7744</v>
      </c>
      <c r="C4275" s="90" t="s">
        <v>6620</v>
      </c>
      <c r="D4275" s="90" t="s">
        <v>6620</v>
      </c>
      <c r="E4275" s="157" t="s">
        <v>4834</v>
      </c>
      <c r="F4275" s="155" t="s">
        <v>4162</v>
      </c>
      <c r="G4275" s="158" t="s">
        <v>52</v>
      </c>
      <c r="H4275" s="90"/>
      <c r="I4275" s="158">
        <v>1</v>
      </c>
      <c r="J4275" s="155" t="s">
        <v>62</v>
      </c>
      <c r="K4275" s="158" t="s">
        <v>63</v>
      </c>
      <c r="L4275" s="190">
        <v>44847</v>
      </c>
      <c r="M4275" s="190">
        <v>44847</v>
      </c>
      <c r="N4275" s="190">
        <v>44847</v>
      </c>
      <c r="O4275" s="190">
        <v>44849</v>
      </c>
      <c r="P4275" s="211" t="s">
        <v>9273</v>
      </c>
      <c r="Q4275" s="157"/>
      <c r="R4275" s="155" t="s">
        <v>9271</v>
      </c>
      <c r="S4275" s="155"/>
      <c r="T4275" s="159" t="s">
        <v>66</v>
      </c>
      <c r="U4275" s="155"/>
      <c r="V4275" s="160"/>
    </row>
    <row r="4276" spans="1:22" s="175" customFormat="1" ht="66.75" hidden="1" customHeight="1" x14ac:dyDescent="0.25">
      <c r="A4276" s="89" t="s">
        <v>6558</v>
      </c>
      <c r="B4276" s="155" t="s">
        <v>2283</v>
      </c>
      <c r="C4276" s="155" t="s">
        <v>7090</v>
      </c>
      <c r="D4276" s="155" t="s">
        <v>7090</v>
      </c>
      <c r="E4276" s="157" t="s">
        <v>7533</v>
      </c>
      <c r="F4276" s="155" t="s">
        <v>4075</v>
      </c>
      <c r="G4276" s="158" t="s">
        <v>52</v>
      </c>
      <c r="H4276" s="90"/>
      <c r="I4276" s="158">
        <v>1</v>
      </c>
      <c r="J4276" s="155" t="s">
        <v>62</v>
      </c>
      <c r="K4276" s="158" t="s">
        <v>63</v>
      </c>
      <c r="L4276" s="190">
        <v>44842</v>
      </c>
      <c r="M4276" s="190">
        <v>44842</v>
      </c>
      <c r="N4276" s="190">
        <v>44842</v>
      </c>
      <c r="O4276" s="190">
        <v>44849</v>
      </c>
      <c r="P4276" s="211" t="s">
        <v>9274</v>
      </c>
      <c r="Q4276" s="157"/>
      <c r="R4276" s="155" t="s">
        <v>381</v>
      </c>
      <c r="S4276" s="155"/>
      <c r="T4276" s="159" t="s">
        <v>75</v>
      </c>
      <c r="U4276" s="155"/>
      <c r="V4276" s="160"/>
    </row>
    <row r="4277" spans="1:22" s="175" customFormat="1" ht="66.75" hidden="1" customHeight="1" x14ac:dyDescent="0.25">
      <c r="A4277" s="89" t="s">
        <v>4079</v>
      </c>
      <c r="B4277" s="90" t="s">
        <v>7744</v>
      </c>
      <c r="C4277" s="90" t="s">
        <v>6620</v>
      </c>
      <c r="D4277" s="90" t="s">
        <v>6620</v>
      </c>
      <c r="E4277" s="157" t="s">
        <v>4834</v>
      </c>
      <c r="F4277" s="155" t="s">
        <v>1642</v>
      </c>
      <c r="G4277" s="158" t="s">
        <v>52</v>
      </c>
      <c r="H4277" s="90"/>
      <c r="I4277" s="158">
        <v>1</v>
      </c>
      <c r="J4277" s="155" t="s">
        <v>62</v>
      </c>
      <c r="K4277" s="158" t="s">
        <v>63</v>
      </c>
      <c r="L4277" s="190">
        <v>44827</v>
      </c>
      <c r="M4277" s="190">
        <v>44827</v>
      </c>
      <c r="N4277" s="190">
        <v>44827</v>
      </c>
      <c r="O4277" s="190">
        <v>44852</v>
      </c>
      <c r="P4277" s="211" t="s">
        <v>9275</v>
      </c>
      <c r="Q4277" s="157"/>
      <c r="R4277" s="155" t="s">
        <v>9276</v>
      </c>
      <c r="S4277" s="155"/>
      <c r="T4277" s="159" t="s">
        <v>75</v>
      </c>
      <c r="U4277" s="155"/>
      <c r="V4277" s="160"/>
    </row>
    <row r="4278" spans="1:22" s="175" customFormat="1" ht="66" hidden="1" customHeight="1" x14ac:dyDescent="0.25">
      <c r="A4278" s="89" t="s">
        <v>1361</v>
      </c>
      <c r="B4278" s="155" t="s">
        <v>681</v>
      </c>
      <c r="C4278" s="155" t="s">
        <v>9277</v>
      </c>
      <c r="D4278" s="155" t="s">
        <v>9277</v>
      </c>
      <c r="E4278" s="92" t="s">
        <v>9278</v>
      </c>
      <c r="F4278" s="155" t="s">
        <v>9279</v>
      </c>
      <c r="G4278" s="158" t="s">
        <v>52</v>
      </c>
      <c r="H4278" s="90"/>
      <c r="I4278" s="158">
        <v>1</v>
      </c>
      <c r="J4278" s="155" t="s">
        <v>54</v>
      </c>
      <c r="K4278" s="158" t="s">
        <v>55</v>
      </c>
      <c r="L4278" s="190">
        <v>44859</v>
      </c>
      <c r="M4278" s="190">
        <f>L4278+7</f>
        <v>44866</v>
      </c>
      <c r="N4278" s="190">
        <v>44858</v>
      </c>
      <c r="O4278" s="190">
        <v>44865</v>
      </c>
      <c r="P4278" s="211" t="s">
        <v>9280</v>
      </c>
      <c r="Q4278" s="157"/>
      <c r="R4278" s="155" t="s">
        <v>9281</v>
      </c>
      <c r="S4278" s="155"/>
      <c r="T4278" s="159" t="s">
        <v>75</v>
      </c>
      <c r="U4278" s="155"/>
      <c r="V4278" s="160"/>
    </row>
    <row r="4279" spans="1:22" s="175" customFormat="1" ht="66" hidden="1" customHeight="1" x14ac:dyDescent="0.25">
      <c r="A4279" s="89" t="s">
        <v>662</v>
      </c>
      <c r="B4279" s="155" t="s">
        <v>663</v>
      </c>
      <c r="C4279" s="155" t="s">
        <v>9282</v>
      </c>
      <c r="D4279" s="155" t="s">
        <v>9282</v>
      </c>
      <c r="E4279" s="92" t="s">
        <v>9283</v>
      </c>
      <c r="F4279" s="155" t="s">
        <v>320</v>
      </c>
      <c r="G4279" s="158" t="s">
        <v>52</v>
      </c>
      <c r="H4279" s="90"/>
      <c r="I4279" s="158">
        <v>1</v>
      </c>
      <c r="J4279" s="155" t="s">
        <v>54</v>
      </c>
      <c r="K4279" s="158" t="s">
        <v>55</v>
      </c>
      <c r="L4279" s="190">
        <v>44854</v>
      </c>
      <c r="M4279" s="190">
        <v>44856</v>
      </c>
      <c r="N4279" s="190">
        <v>44855</v>
      </c>
      <c r="O4279" s="190">
        <v>44865</v>
      </c>
      <c r="P4279" s="211" t="s">
        <v>9284</v>
      </c>
      <c r="Q4279" s="157" t="s">
        <v>9285</v>
      </c>
      <c r="R4279" s="155" t="s">
        <v>9286</v>
      </c>
      <c r="S4279" s="155"/>
      <c r="T4279" s="159" t="s">
        <v>75</v>
      </c>
      <c r="U4279" s="155" t="s">
        <v>9287</v>
      </c>
      <c r="V4279" s="160"/>
    </row>
    <row r="4280" spans="1:22" s="175" customFormat="1" ht="66" hidden="1" customHeight="1" x14ac:dyDescent="0.25">
      <c r="A4280" s="89" t="s">
        <v>7780</v>
      </c>
      <c r="B4280" s="155" t="s">
        <v>4321</v>
      </c>
      <c r="C4280" s="90" t="s">
        <v>59</v>
      </c>
      <c r="D4280" s="90" t="s">
        <v>59</v>
      </c>
      <c r="E4280" s="92" t="s">
        <v>211</v>
      </c>
      <c r="F4280" s="155" t="s">
        <v>79</v>
      </c>
      <c r="G4280" s="158" t="s">
        <v>52</v>
      </c>
      <c r="H4280" s="90"/>
      <c r="I4280" s="158">
        <v>1</v>
      </c>
      <c r="J4280" s="90" t="s">
        <v>62</v>
      </c>
      <c r="K4280" s="158" t="s">
        <v>63</v>
      </c>
      <c r="L4280" s="190">
        <v>44849</v>
      </c>
      <c r="M4280" s="190">
        <v>44849</v>
      </c>
      <c r="N4280" s="190">
        <v>44849</v>
      </c>
      <c r="O4280" s="190">
        <v>44854</v>
      </c>
      <c r="P4280" s="211" t="s">
        <v>9288</v>
      </c>
      <c r="Q4280" s="157"/>
      <c r="R4280" s="155" t="s">
        <v>1703</v>
      </c>
      <c r="S4280" s="155"/>
      <c r="T4280" s="159"/>
      <c r="U4280" s="155" t="s">
        <v>58</v>
      </c>
      <c r="V4280" s="160"/>
    </row>
    <row r="4281" spans="1:22" s="175" customFormat="1" ht="66" hidden="1" customHeight="1" x14ac:dyDescent="0.25">
      <c r="A4281" s="89" t="s">
        <v>7780</v>
      </c>
      <c r="B4281" s="155" t="s">
        <v>4321</v>
      </c>
      <c r="C4281" s="155" t="s">
        <v>9289</v>
      </c>
      <c r="D4281" s="155" t="s">
        <v>9289</v>
      </c>
      <c r="E4281" s="92" t="s">
        <v>9290</v>
      </c>
      <c r="F4281" s="155" t="s">
        <v>79</v>
      </c>
      <c r="G4281" s="158" t="s">
        <v>52</v>
      </c>
      <c r="H4281" s="90"/>
      <c r="I4281" s="158">
        <v>1</v>
      </c>
      <c r="J4281" s="155" t="s">
        <v>54</v>
      </c>
      <c r="K4281" s="158" t="s">
        <v>55</v>
      </c>
      <c r="L4281" s="190">
        <v>44860</v>
      </c>
      <c r="M4281" s="190">
        <v>44862</v>
      </c>
      <c r="N4281" s="190">
        <v>44860</v>
      </c>
      <c r="O4281" s="190">
        <v>44860</v>
      </c>
      <c r="P4281" s="211" t="s">
        <v>9291</v>
      </c>
      <c r="Q4281" s="157"/>
      <c r="R4281" s="155" t="s">
        <v>1703</v>
      </c>
      <c r="S4281" s="155"/>
      <c r="T4281" s="159" t="s">
        <v>66</v>
      </c>
      <c r="U4281" s="155"/>
      <c r="V4281" s="160"/>
    </row>
    <row r="4282" spans="1:22" s="175" customFormat="1" ht="66" hidden="1" customHeight="1" x14ac:dyDescent="0.25">
      <c r="A4282" s="89" t="s">
        <v>5076</v>
      </c>
      <c r="B4282" s="155" t="s">
        <v>5077</v>
      </c>
      <c r="C4282" s="155" t="s">
        <v>9292</v>
      </c>
      <c r="D4282" s="155" t="s">
        <v>9292</v>
      </c>
      <c r="E4282" s="92" t="s">
        <v>9293</v>
      </c>
      <c r="F4282" s="155" t="s">
        <v>9294</v>
      </c>
      <c r="G4282" s="158" t="s">
        <v>52</v>
      </c>
      <c r="H4282" s="90"/>
      <c r="I4282" s="158">
        <v>1</v>
      </c>
      <c r="J4282" s="155" t="s">
        <v>54</v>
      </c>
      <c r="K4282" s="158" t="s">
        <v>55</v>
      </c>
      <c r="L4282" s="190">
        <v>44859</v>
      </c>
      <c r="M4282" s="190">
        <v>44859</v>
      </c>
      <c r="N4282" s="190">
        <v>44858</v>
      </c>
      <c r="O4282" s="190">
        <v>44859</v>
      </c>
      <c r="P4282" s="211" t="s">
        <v>9295</v>
      </c>
      <c r="Q4282" s="157"/>
      <c r="R4282" s="155" t="s">
        <v>81</v>
      </c>
      <c r="S4282" s="155"/>
      <c r="T4282" s="159"/>
      <c r="U4282" s="155" t="s">
        <v>9110</v>
      </c>
      <c r="V4282" s="160"/>
    </row>
    <row r="4283" spans="1:22" s="175" customFormat="1" ht="66" hidden="1" customHeight="1" x14ac:dyDescent="0.25">
      <c r="A4283" s="89" t="s">
        <v>6558</v>
      </c>
      <c r="B4283" s="155" t="s">
        <v>2283</v>
      </c>
      <c r="C4283" s="155" t="s">
        <v>9296</v>
      </c>
      <c r="D4283" s="155" t="s">
        <v>9296</v>
      </c>
      <c r="E4283" s="92" t="s">
        <v>9297</v>
      </c>
      <c r="F4283" s="155" t="s">
        <v>9298</v>
      </c>
      <c r="G4283" s="158" t="s">
        <v>52</v>
      </c>
      <c r="H4283" s="90"/>
      <c r="I4283" s="158">
        <v>1</v>
      </c>
      <c r="J4283" s="155" t="s">
        <v>54</v>
      </c>
      <c r="K4283" s="158" t="s">
        <v>55</v>
      </c>
      <c r="L4283" s="190">
        <v>44858</v>
      </c>
      <c r="M4283" s="190">
        <f>L4283+1</f>
        <v>44859</v>
      </c>
      <c r="N4283" s="190">
        <v>44858</v>
      </c>
      <c r="O4283" s="190">
        <v>44862</v>
      </c>
      <c r="P4283" s="211" t="s">
        <v>9299</v>
      </c>
      <c r="Q4283" s="157"/>
      <c r="R4283" s="155" t="s">
        <v>7505</v>
      </c>
      <c r="S4283" s="155"/>
      <c r="T4283" s="159" t="s">
        <v>75</v>
      </c>
      <c r="U4283" s="155"/>
      <c r="V4283" s="160"/>
    </row>
    <row r="4284" spans="1:22" s="175" customFormat="1" ht="66" hidden="1" customHeight="1" x14ac:dyDescent="0.25">
      <c r="A4284" s="113" t="s">
        <v>3454</v>
      </c>
      <c r="B4284" s="155" t="s">
        <v>10051</v>
      </c>
      <c r="C4284" s="155" t="s">
        <v>9300</v>
      </c>
      <c r="D4284" s="155" t="s">
        <v>9300</v>
      </c>
      <c r="E4284" s="157" t="s">
        <v>9301</v>
      </c>
      <c r="F4284" s="155" t="s">
        <v>9302</v>
      </c>
      <c r="G4284" s="158" t="s">
        <v>52</v>
      </c>
      <c r="H4284" s="155"/>
      <c r="I4284" s="158">
        <v>1</v>
      </c>
      <c r="J4284" s="155" t="s">
        <v>54</v>
      </c>
      <c r="K4284" s="158" t="s">
        <v>55</v>
      </c>
      <c r="L4284" s="190">
        <v>44890</v>
      </c>
      <c r="M4284" s="190">
        <v>44893</v>
      </c>
      <c r="N4284" s="190">
        <v>44891</v>
      </c>
      <c r="O4284" s="190">
        <v>44893</v>
      </c>
      <c r="P4284" s="211" t="s">
        <v>9303</v>
      </c>
      <c r="Q4284" s="157"/>
      <c r="R4284" s="155" t="s">
        <v>9304</v>
      </c>
      <c r="S4284" s="155"/>
      <c r="T4284" s="159" t="s">
        <v>66</v>
      </c>
      <c r="U4284" s="155"/>
      <c r="V4284" s="160"/>
    </row>
    <row r="4285" spans="1:22" s="175" customFormat="1" ht="66" hidden="1" customHeight="1" x14ac:dyDescent="0.25">
      <c r="A4285" s="89" t="s">
        <v>2757</v>
      </c>
      <c r="B4285" s="155" t="s">
        <v>2758</v>
      </c>
      <c r="C4285" s="155" t="s">
        <v>9305</v>
      </c>
      <c r="D4285" s="155" t="s">
        <v>9305</v>
      </c>
      <c r="E4285" s="92" t="s">
        <v>9306</v>
      </c>
      <c r="F4285" s="155" t="s">
        <v>9307</v>
      </c>
      <c r="G4285" s="158" t="s">
        <v>52</v>
      </c>
      <c r="H4285" s="90"/>
      <c r="I4285" s="158">
        <v>1</v>
      </c>
      <c r="J4285" s="155" t="s">
        <v>54</v>
      </c>
      <c r="K4285" s="158" t="s">
        <v>55</v>
      </c>
      <c r="L4285" s="190">
        <v>44859</v>
      </c>
      <c r="M4285" s="190">
        <v>44859</v>
      </c>
      <c r="N4285" s="190">
        <v>44860</v>
      </c>
      <c r="O4285" s="190">
        <v>44863</v>
      </c>
      <c r="P4285" s="211" t="s">
        <v>9308</v>
      </c>
      <c r="Q4285" s="157"/>
      <c r="R4285" s="155" t="s">
        <v>9309</v>
      </c>
      <c r="S4285" s="155"/>
      <c r="T4285" s="159" t="s">
        <v>75</v>
      </c>
      <c r="U4285" s="155"/>
      <c r="V4285" s="160"/>
    </row>
    <row r="4286" spans="1:22" s="175" customFormat="1" ht="66" hidden="1" customHeight="1" x14ac:dyDescent="0.25">
      <c r="A4286" s="89" t="s">
        <v>10005</v>
      </c>
      <c r="B4286" s="155" t="s">
        <v>1950</v>
      </c>
      <c r="C4286" s="155" t="s">
        <v>9310</v>
      </c>
      <c r="D4286" s="155" t="s">
        <v>9310</v>
      </c>
      <c r="E4286" s="92" t="s">
        <v>9311</v>
      </c>
      <c r="F4286" s="155" t="s">
        <v>9312</v>
      </c>
      <c r="G4286" s="158" t="s">
        <v>52</v>
      </c>
      <c r="H4286" s="90"/>
      <c r="I4286" s="158">
        <v>1</v>
      </c>
      <c r="J4286" s="155" t="s">
        <v>54</v>
      </c>
      <c r="K4286" s="158" t="s">
        <v>55</v>
      </c>
      <c r="L4286" s="190">
        <v>44872</v>
      </c>
      <c r="M4286" s="190">
        <v>44876</v>
      </c>
      <c r="N4286" s="190">
        <v>44873</v>
      </c>
      <c r="O4286" s="190">
        <v>44874</v>
      </c>
      <c r="P4286" s="211" t="s">
        <v>9313</v>
      </c>
      <c r="Q4286" s="157"/>
      <c r="R4286" s="155" t="s">
        <v>9314</v>
      </c>
      <c r="S4286" s="155"/>
      <c r="T4286" s="159" t="s">
        <v>75</v>
      </c>
      <c r="U4286" s="155"/>
      <c r="V4286" s="160"/>
    </row>
    <row r="4287" spans="1:22" s="175" customFormat="1" ht="66" hidden="1" customHeight="1" x14ac:dyDescent="0.25">
      <c r="A4287" s="89" t="s">
        <v>10024</v>
      </c>
      <c r="B4287" s="155" t="s">
        <v>3557</v>
      </c>
      <c r="C4287" s="155" t="s">
        <v>59</v>
      </c>
      <c r="D4287" s="155" t="s">
        <v>59</v>
      </c>
      <c r="E4287" s="92" t="s">
        <v>211</v>
      </c>
      <c r="F4287" s="155" t="s">
        <v>3605</v>
      </c>
      <c r="G4287" s="158" t="s">
        <v>52</v>
      </c>
      <c r="H4287" s="90"/>
      <c r="I4287" s="158">
        <v>1</v>
      </c>
      <c r="J4287" s="155" t="s">
        <v>62</v>
      </c>
      <c r="K4287" s="158" t="s">
        <v>63</v>
      </c>
      <c r="L4287" s="190">
        <v>44853</v>
      </c>
      <c r="M4287" s="190">
        <v>44853</v>
      </c>
      <c r="N4287" s="190">
        <v>44853</v>
      </c>
      <c r="O4287" s="190">
        <v>44854</v>
      </c>
      <c r="P4287" s="211" t="s">
        <v>9315</v>
      </c>
      <c r="Q4287" s="157"/>
      <c r="R4287" s="155" t="s">
        <v>7100</v>
      </c>
      <c r="S4287" s="155"/>
      <c r="T4287" s="159" t="s">
        <v>66</v>
      </c>
      <c r="U4287" s="155"/>
      <c r="V4287" s="160"/>
    </row>
    <row r="4288" spans="1:22" s="175" customFormat="1" ht="66" hidden="1" customHeight="1" x14ac:dyDescent="0.25">
      <c r="A4288" s="89" t="s">
        <v>662</v>
      </c>
      <c r="B4288" s="155" t="s">
        <v>9316</v>
      </c>
      <c r="C4288" s="155" t="s">
        <v>59</v>
      </c>
      <c r="D4288" s="155" t="s">
        <v>59</v>
      </c>
      <c r="E4288" s="92" t="s">
        <v>9317</v>
      </c>
      <c r="F4288" s="155" t="s">
        <v>4991</v>
      </c>
      <c r="G4288" s="158" t="s">
        <v>52</v>
      </c>
      <c r="H4288" s="90"/>
      <c r="I4288" s="158">
        <v>1</v>
      </c>
      <c r="J4288" s="155" t="s">
        <v>54</v>
      </c>
      <c r="K4288" s="158" t="s">
        <v>55</v>
      </c>
      <c r="L4288" s="190">
        <v>44854</v>
      </c>
      <c r="M4288" s="190">
        <v>44854</v>
      </c>
      <c r="N4288" s="190">
        <v>44854</v>
      </c>
      <c r="O4288" s="190">
        <v>44855</v>
      </c>
      <c r="P4288" s="211" t="s">
        <v>9318</v>
      </c>
      <c r="Q4288" s="157"/>
      <c r="R4288" s="155" t="s">
        <v>3910</v>
      </c>
      <c r="S4288" s="155"/>
      <c r="T4288" s="159" t="s">
        <v>75</v>
      </c>
      <c r="U4288" s="155"/>
      <c r="V4288" s="160"/>
    </row>
    <row r="4289" spans="1:22" s="175" customFormat="1" ht="66" hidden="1" customHeight="1" x14ac:dyDescent="0.25">
      <c r="A4289" s="113" t="s">
        <v>524</v>
      </c>
      <c r="B4289" s="155" t="s">
        <v>9126</v>
      </c>
      <c r="C4289" s="155" t="s">
        <v>9319</v>
      </c>
      <c r="D4289" s="155" t="s">
        <v>9319</v>
      </c>
      <c r="E4289" s="157" t="s">
        <v>9320</v>
      </c>
      <c r="F4289" s="155" t="s">
        <v>9129</v>
      </c>
      <c r="G4289" s="158" t="s">
        <v>52</v>
      </c>
      <c r="H4289" s="155"/>
      <c r="I4289" s="158">
        <v>1</v>
      </c>
      <c r="J4289" s="155" t="s">
        <v>54</v>
      </c>
      <c r="K4289" s="158" t="s">
        <v>55</v>
      </c>
      <c r="L4289" s="190">
        <v>44860</v>
      </c>
      <c r="M4289" s="190">
        <v>44895</v>
      </c>
      <c r="N4289" s="190">
        <v>44860</v>
      </c>
      <c r="O4289" s="190">
        <v>44868</v>
      </c>
      <c r="P4289" s="211" t="s">
        <v>9321</v>
      </c>
      <c r="Q4289" s="157"/>
      <c r="R4289" s="155" t="s">
        <v>8799</v>
      </c>
      <c r="S4289" s="155"/>
      <c r="T4289" s="159" t="s">
        <v>66</v>
      </c>
      <c r="U4289" s="155"/>
      <c r="V4289" s="160"/>
    </row>
    <row r="4290" spans="1:22" s="175" customFormat="1" ht="66" hidden="1" customHeight="1" x14ac:dyDescent="0.25">
      <c r="A4290" s="89" t="s">
        <v>6902</v>
      </c>
      <c r="B4290" s="155" t="s">
        <v>6903</v>
      </c>
      <c r="C4290" s="155" t="s">
        <v>9322</v>
      </c>
      <c r="D4290" s="155" t="s">
        <v>9322</v>
      </c>
      <c r="E4290" s="92" t="s">
        <v>9323</v>
      </c>
      <c r="F4290" s="155" t="s">
        <v>2050</v>
      </c>
      <c r="G4290" s="158" t="s">
        <v>52</v>
      </c>
      <c r="H4290" s="90"/>
      <c r="I4290" s="158">
        <v>1</v>
      </c>
      <c r="J4290" s="155" t="s">
        <v>72</v>
      </c>
      <c r="K4290" s="158" t="s">
        <v>55</v>
      </c>
      <c r="L4290" s="190">
        <v>44879</v>
      </c>
      <c r="M4290" s="190">
        <v>44881</v>
      </c>
      <c r="N4290" s="190" t="s">
        <v>4682</v>
      </c>
      <c r="O4290" s="190" t="s">
        <v>4682</v>
      </c>
      <c r="P4290" s="211"/>
      <c r="Q4290" s="157"/>
      <c r="R4290" s="155"/>
      <c r="S4290" s="155"/>
      <c r="T4290" s="159"/>
      <c r="U4290" s="155" t="s">
        <v>7836</v>
      </c>
      <c r="V4290" s="160"/>
    </row>
    <row r="4291" spans="1:22" s="175" customFormat="1" ht="66" hidden="1" customHeight="1" x14ac:dyDescent="0.25">
      <c r="A4291" s="89" t="s">
        <v>9324</v>
      </c>
      <c r="B4291" s="155" t="s">
        <v>9325</v>
      </c>
      <c r="C4291" s="155" t="s">
        <v>9326</v>
      </c>
      <c r="D4291" s="155" t="s">
        <v>9326</v>
      </c>
      <c r="E4291" s="92" t="s">
        <v>9327</v>
      </c>
      <c r="F4291" s="155" t="s">
        <v>107</v>
      </c>
      <c r="G4291" s="158" t="s">
        <v>52</v>
      </c>
      <c r="H4291" s="90"/>
      <c r="I4291" s="158">
        <v>1</v>
      </c>
      <c r="J4291" s="155" t="s">
        <v>54</v>
      </c>
      <c r="K4291" s="158" t="s">
        <v>55</v>
      </c>
      <c r="L4291" s="190">
        <v>44877</v>
      </c>
      <c r="M4291" s="190">
        <v>44910</v>
      </c>
      <c r="N4291" s="190">
        <v>44867</v>
      </c>
      <c r="O4291" s="190">
        <v>44914</v>
      </c>
      <c r="P4291" s="211" t="s">
        <v>9328</v>
      </c>
      <c r="Q4291" s="157"/>
      <c r="R4291" s="155" t="s">
        <v>9329</v>
      </c>
      <c r="S4291" s="155"/>
      <c r="T4291" s="159" t="s">
        <v>66</v>
      </c>
      <c r="U4291" s="155"/>
      <c r="V4291" s="160"/>
    </row>
    <row r="4292" spans="1:22" s="175" customFormat="1" ht="66" hidden="1" customHeight="1" x14ac:dyDescent="0.25">
      <c r="A4292" s="89" t="s">
        <v>2613</v>
      </c>
      <c r="B4292" s="90" t="s">
        <v>2278</v>
      </c>
      <c r="C4292" s="155" t="s">
        <v>59</v>
      </c>
      <c r="D4292" s="155" t="s">
        <v>59</v>
      </c>
      <c r="E4292" s="92" t="s">
        <v>211</v>
      </c>
      <c r="F4292" s="155" t="s">
        <v>320</v>
      </c>
      <c r="G4292" s="158" t="s">
        <v>52</v>
      </c>
      <c r="H4292" s="90"/>
      <c r="I4292" s="158">
        <v>1</v>
      </c>
      <c r="J4292" s="155" t="s">
        <v>62</v>
      </c>
      <c r="K4292" s="158" t="s">
        <v>63</v>
      </c>
      <c r="L4292" s="190">
        <v>44854</v>
      </c>
      <c r="M4292" s="190">
        <v>44854</v>
      </c>
      <c r="N4292" s="190">
        <v>44854</v>
      </c>
      <c r="O4292" s="190">
        <v>44862</v>
      </c>
      <c r="P4292" s="211" t="s">
        <v>9330</v>
      </c>
      <c r="Q4292" s="157" t="s">
        <v>9331</v>
      </c>
      <c r="R4292" s="155" t="s">
        <v>8365</v>
      </c>
      <c r="S4292" s="155"/>
      <c r="T4292" s="159" t="s">
        <v>66</v>
      </c>
      <c r="U4292" s="155"/>
      <c r="V4292" s="160"/>
    </row>
    <row r="4293" spans="1:22" s="175" customFormat="1" ht="66" hidden="1" customHeight="1" x14ac:dyDescent="0.25">
      <c r="A4293" s="113" t="s">
        <v>3140</v>
      </c>
      <c r="B4293" s="155" t="s">
        <v>3141</v>
      </c>
      <c r="C4293" s="155" t="s">
        <v>9332</v>
      </c>
      <c r="D4293" s="155" t="s">
        <v>9332</v>
      </c>
      <c r="E4293" s="157" t="s">
        <v>9333</v>
      </c>
      <c r="F4293" s="155" t="s">
        <v>7845</v>
      </c>
      <c r="G4293" s="158" t="s">
        <v>52</v>
      </c>
      <c r="H4293" s="155"/>
      <c r="I4293" s="158">
        <v>1</v>
      </c>
      <c r="J4293" s="155" t="s">
        <v>72</v>
      </c>
      <c r="K4293" s="158" t="s">
        <v>55</v>
      </c>
      <c r="L4293" s="190">
        <v>44885</v>
      </c>
      <c r="M4293" s="190">
        <v>44885</v>
      </c>
      <c r="N4293" s="190">
        <v>44878</v>
      </c>
      <c r="O4293" s="190">
        <v>44879</v>
      </c>
      <c r="P4293" s="211" t="s">
        <v>9334</v>
      </c>
      <c r="Q4293" s="157"/>
      <c r="R4293" s="155" t="s">
        <v>9335</v>
      </c>
      <c r="S4293" s="155"/>
      <c r="T4293" s="159" t="s">
        <v>66</v>
      </c>
      <c r="U4293" s="155"/>
      <c r="V4293" s="160"/>
    </row>
    <row r="4294" spans="1:22" s="175" customFormat="1" ht="66" hidden="1" customHeight="1" x14ac:dyDescent="0.25">
      <c r="A4294" s="113" t="s">
        <v>3140</v>
      </c>
      <c r="B4294" s="155" t="s">
        <v>3141</v>
      </c>
      <c r="C4294" s="155" t="s">
        <v>9336</v>
      </c>
      <c r="D4294" s="155" t="s">
        <v>9336</v>
      </c>
      <c r="E4294" s="157" t="s">
        <v>167</v>
      </c>
      <c r="F4294" s="155" t="s">
        <v>51</v>
      </c>
      <c r="G4294" s="158" t="s">
        <v>52</v>
      </c>
      <c r="H4294" s="155" t="s">
        <v>9337</v>
      </c>
      <c r="I4294" s="158">
        <v>1</v>
      </c>
      <c r="J4294" s="155" t="s">
        <v>72</v>
      </c>
      <c r="K4294" s="158" t="s">
        <v>55</v>
      </c>
      <c r="L4294" s="190">
        <v>44885</v>
      </c>
      <c r="M4294" s="190">
        <f>L4294+7</f>
        <v>44892</v>
      </c>
      <c r="N4294" s="190">
        <v>44885</v>
      </c>
      <c r="O4294" s="190">
        <v>44886</v>
      </c>
      <c r="P4294" s="211" t="s">
        <v>9338</v>
      </c>
      <c r="Q4294" s="157"/>
      <c r="R4294" s="155" t="s">
        <v>9339</v>
      </c>
      <c r="S4294" s="155"/>
      <c r="T4294" s="159" t="s">
        <v>66</v>
      </c>
      <c r="U4294" s="155"/>
      <c r="V4294" s="160"/>
    </row>
    <row r="4295" spans="1:22" s="175" customFormat="1" ht="66" hidden="1" customHeight="1" x14ac:dyDescent="0.25">
      <c r="A4295" s="89" t="s">
        <v>3140</v>
      </c>
      <c r="B4295" s="90" t="s">
        <v>3141</v>
      </c>
      <c r="C4295" s="155" t="s">
        <v>9336</v>
      </c>
      <c r="D4295" s="155" t="s">
        <v>9336</v>
      </c>
      <c r="E4295" s="92" t="s">
        <v>167</v>
      </c>
      <c r="F4295" s="155" t="s">
        <v>51</v>
      </c>
      <c r="G4295" s="158" t="s">
        <v>52</v>
      </c>
      <c r="H4295" s="90" t="s">
        <v>9340</v>
      </c>
      <c r="I4295" s="158">
        <v>1</v>
      </c>
      <c r="J4295" s="155" t="s">
        <v>72</v>
      </c>
      <c r="K4295" s="158" t="s">
        <v>55</v>
      </c>
      <c r="L4295" s="190">
        <v>44885</v>
      </c>
      <c r="M4295" s="190">
        <v>44910</v>
      </c>
      <c r="N4295" s="190"/>
      <c r="O4295" s="190"/>
      <c r="P4295" s="211"/>
      <c r="Q4295" s="157"/>
      <c r="R4295" s="155"/>
      <c r="S4295" s="155"/>
      <c r="T4295" s="159"/>
      <c r="U4295" s="155" t="s">
        <v>7836</v>
      </c>
      <c r="V4295" s="160"/>
    </row>
    <row r="4296" spans="1:22" s="175" customFormat="1" ht="66" hidden="1" customHeight="1" x14ac:dyDescent="0.25">
      <c r="A4296" s="113" t="s">
        <v>662</v>
      </c>
      <c r="B4296" s="155" t="s">
        <v>663</v>
      </c>
      <c r="C4296" s="155" t="s">
        <v>9341</v>
      </c>
      <c r="D4296" s="155" t="s">
        <v>9341</v>
      </c>
      <c r="E4296" s="157" t="s">
        <v>9342</v>
      </c>
      <c r="F4296" s="155" t="s">
        <v>9343</v>
      </c>
      <c r="G4296" s="158" t="s">
        <v>52</v>
      </c>
      <c r="H4296" s="155"/>
      <c r="I4296" s="158">
        <v>1</v>
      </c>
      <c r="J4296" s="155" t="s">
        <v>54</v>
      </c>
      <c r="K4296" s="158" t="s">
        <v>55</v>
      </c>
      <c r="L4296" s="190">
        <v>44847</v>
      </c>
      <c r="M4296" s="190">
        <v>44861</v>
      </c>
      <c r="N4296" s="190">
        <v>44861</v>
      </c>
      <c r="O4296" s="190">
        <v>44862</v>
      </c>
      <c r="P4296" s="211" t="s">
        <v>9344</v>
      </c>
      <c r="Q4296" s="157"/>
      <c r="R4296" s="155" t="s">
        <v>3910</v>
      </c>
      <c r="S4296" s="155"/>
      <c r="T4296" s="159" t="s">
        <v>66</v>
      </c>
      <c r="U4296" s="155"/>
      <c r="V4296" s="160"/>
    </row>
    <row r="4297" spans="1:22" s="175" customFormat="1" ht="66" hidden="1" customHeight="1" x14ac:dyDescent="0.25">
      <c r="A4297" s="113" t="s">
        <v>8997</v>
      </c>
      <c r="B4297" s="155" t="s">
        <v>324</v>
      </c>
      <c r="C4297" s="155" t="s">
        <v>9345</v>
      </c>
      <c r="D4297" s="155" t="s">
        <v>9345</v>
      </c>
      <c r="E4297" s="157" t="s">
        <v>9346</v>
      </c>
      <c r="F4297" s="155" t="s">
        <v>2137</v>
      </c>
      <c r="G4297" s="158" t="s">
        <v>52</v>
      </c>
      <c r="H4297" s="155"/>
      <c r="I4297" s="158">
        <v>1</v>
      </c>
      <c r="J4297" s="155" t="s">
        <v>54</v>
      </c>
      <c r="K4297" s="158" t="s">
        <v>55</v>
      </c>
      <c r="L4297" s="190">
        <v>44872</v>
      </c>
      <c r="M4297" s="190">
        <v>44872</v>
      </c>
      <c r="N4297" s="190">
        <v>44866</v>
      </c>
      <c r="O4297" s="190">
        <v>44869</v>
      </c>
      <c r="P4297" s="211" t="s">
        <v>9347</v>
      </c>
      <c r="Q4297" s="157"/>
      <c r="R4297" s="155" t="s">
        <v>1285</v>
      </c>
      <c r="S4297" s="155"/>
      <c r="T4297" s="159" t="s">
        <v>75</v>
      </c>
      <c r="U4297" s="155"/>
      <c r="V4297" s="160"/>
    </row>
    <row r="4298" spans="1:22" s="175" customFormat="1" ht="66" hidden="1" customHeight="1" x14ac:dyDescent="0.25">
      <c r="A4298" s="113" t="s">
        <v>524</v>
      </c>
      <c r="B4298" s="155" t="s">
        <v>9126</v>
      </c>
      <c r="C4298" s="155" t="s">
        <v>59</v>
      </c>
      <c r="D4298" s="155" t="s">
        <v>59</v>
      </c>
      <c r="E4298" s="157" t="s">
        <v>211</v>
      </c>
      <c r="F4298" s="155" t="s">
        <v>532</v>
      </c>
      <c r="G4298" s="158" t="s">
        <v>52</v>
      </c>
      <c r="H4298" s="155"/>
      <c r="I4298" s="158">
        <v>1</v>
      </c>
      <c r="J4298" s="155" t="s">
        <v>62</v>
      </c>
      <c r="K4298" s="158" t="s">
        <v>63</v>
      </c>
      <c r="L4298" s="190">
        <v>44858</v>
      </c>
      <c r="M4298" s="190">
        <v>44858</v>
      </c>
      <c r="N4298" s="190">
        <v>44858</v>
      </c>
      <c r="O4298" s="190">
        <v>44865</v>
      </c>
      <c r="P4298" s="211" t="s">
        <v>9348</v>
      </c>
      <c r="Q4298" s="157"/>
      <c r="R4298" s="155" t="s">
        <v>8799</v>
      </c>
      <c r="S4298" s="155"/>
      <c r="T4298" s="159" t="s">
        <v>66</v>
      </c>
      <c r="U4298" s="155"/>
      <c r="V4298" s="160"/>
    </row>
    <row r="4299" spans="1:22" s="175" customFormat="1" ht="66" hidden="1" customHeight="1" x14ac:dyDescent="0.25">
      <c r="A4299" s="113" t="s">
        <v>9181</v>
      </c>
      <c r="B4299" s="155" t="s">
        <v>9182</v>
      </c>
      <c r="C4299" s="155" t="s">
        <v>9183</v>
      </c>
      <c r="D4299" s="155" t="s">
        <v>9183</v>
      </c>
      <c r="E4299" s="157" t="s">
        <v>9349</v>
      </c>
      <c r="F4299" s="155" t="s">
        <v>51</v>
      </c>
      <c r="G4299" s="158" t="s">
        <v>52</v>
      </c>
      <c r="H4299" s="155"/>
      <c r="I4299" s="158">
        <v>1</v>
      </c>
      <c r="J4299" s="155" t="s">
        <v>62</v>
      </c>
      <c r="K4299" s="158" t="s">
        <v>63</v>
      </c>
      <c r="L4299" s="190">
        <v>44860</v>
      </c>
      <c r="M4299" s="190">
        <v>44860</v>
      </c>
      <c r="N4299" s="190">
        <v>44860</v>
      </c>
      <c r="O4299" s="190">
        <v>44865</v>
      </c>
      <c r="P4299" s="211" t="s">
        <v>9350</v>
      </c>
      <c r="Q4299" s="157"/>
      <c r="R4299" s="155" t="s">
        <v>156</v>
      </c>
      <c r="S4299" s="155"/>
      <c r="T4299" s="159" t="s">
        <v>66</v>
      </c>
      <c r="U4299" s="155"/>
      <c r="V4299" s="160"/>
    </row>
    <row r="4300" spans="1:22" s="175" customFormat="1" ht="66" hidden="1" customHeight="1" x14ac:dyDescent="0.25">
      <c r="A4300" s="113" t="s">
        <v>9181</v>
      </c>
      <c r="B4300" s="155" t="s">
        <v>9182</v>
      </c>
      <c r="C4300" s="155" t="s">
        <v>9183</v>
      </c>
      <c r="D4300" s="155" t="s">
        <v>9183</v>
      </c>
      <c r="E4300" s="157" t="s">
        <v>9349</v>
      </c>
      <c r="F4300" s="155" t="s">
        <v>51</v>
      </c>
      <c r="G4300" s="158" t="s">
        <v>52</v>
      </c>
      <c r="H4300" s="155"/>
      <c r="I4300" s="158">
        <v>1</v>
      </c>
      <c r="J4300" s="155" t="s">
        <v>62</v>
      </c>
      <c r="K4300" s="158" t="s">
        <v>63</v>
      </c>
      <c r="L4300" s="190">
        <v>44861</v>
      </c>
      <c r="M4300" s="190">
        <v>44861</v>
      </c>
      <c r="N4300" s="190">
        <v>44861</v>
      </c>
      <c r="O4300" s="190">
        <v>44865</v>
      </c>
      <c r="P4300" s="211" t="s">
        <v>9351</v>
      </c>
      <c r="Q4300" s="157"/>
      <c r="R4300" s="155" t="s">
        <v>174</v>
      </c>
      <c r="S4300" s="155"/>
      <c r="T4300" s="159" t="s">
        <v>66</v>
      </c>
      <c r="U4300" s="155"/>
      <c r="V4300" s="160"/>
    </row>
    <row r="4301" spans="1:22" s="175" customFormat="1" ht="66" hidden="1" customHeight="1" x14ac:dyDescent="0.25">
      <c r="A4301" s="89" t="s">
        <v>1361</v>
      </c>
      <c r="B4301" s="155" t="s">
        <v>681</v>
      </c>
      <c r="C4301" s="155" t="s">
        <v>9352</v>
      </c>
      <c r="D4301" s="155" t="s">
        <v>9352</v>
      </c>
      <c r="E4301" s="92" t="s">
        <v>1044</v>
      </c>
      <c r="F4301" s="155" t="s">
        <v>51</v>
      </c>
      <c r="G4301" s="158" t="s">
        <v>52</v>
      </c>
      <c r="H4301" s="90"/>
      <c r="I4301" s="158">
        <v>1</v>
      </c>
      <c r="J4301" s="155" t="s">
        <v>54</v>
      </c>
      <c r="K4301" s="158" t="s">
        <v>55</v>
      </c>
      <c r="L4301" s="190">
        <v>44890</v>
      </c>
      <c r="M4301" s="190">
        <v>44890</v>
      </c>
      <c r="N4301" s="190">
        <v>44882</v>
      </c>
      <c r="O4301" s="190">
        <v>44883</v>
      </c>
      <c r="P4301" s="211" t="s">
        <v>9353</v>
      </c>
      <c r="Q4301" s="157"/>
      <c r="R4301" s="155" t="s">
        <v>853</v>
      </c>
      <c r="S4301" s="155"/>
      <c r="T4301" s="159" t="s">
        <v>75</v>
      </c>
      <c r="U4301" s="155"/>
      <c r="V4301" s="160"/>
    </row>
    <row r="4302" spans="1:22" s="175" customFormat="1" ht="66" hidden="1" customHeight="1" x14ac:dyDescent="0.25">
      <c r="A4302" s="89" t="s">
        <v>1361</v>
      </c>
      <c r="B4302" s="155" t="s">
        <v>681</v>
      </c>
      <c r="C4302" s="155" t="s">
        <v>9354</v>
      </c>
      <c r="D4302" s="155" t="s">
        <v>9354</v>
      </c>
      <c r="E4302" s="92" t="s">
        <v>1549</v>
      </c>
      <c r="F4302" s="155" t="s">
        <v>1550</v>
      </c>
      <c r="G4302" s="158" t="s">
        <v>52</v>
      </c>
      <c r="H4302" s="90"/>
      <c r="I4302" s="158">
        <v>1</v>
      </c>
      <c r="J4302" s="155" t="s">
        <v>54</v>
      </c>
      <c r="K4302" s="158" t="s">
        <v>55</v>
      </c>
      <c r="L4302" s="190">
        <v>44872</v>
      </c>
      <c r="M4302" s="190">
        <v>44872</v>
      </c>
      <c r="N4302" s="190">
        <v>44882</v>
      </c>
      <c r="O4302" s="190">
        <v>44883</v>
      </c>
      <c r="P4302" s="211" t="s">
        <v>9355</v>
      </c>
      <c r="Q4302" s="157"/>
      <c r="R4302" s="155" t="s">
        <v>853</v>
      </c>
      <c r="S4302" s="155"/>
      <c r="T4302" s="159" t="s">
        <v>75</v>
      </c>
      <c r="U4302" s="155"/>
      <c r="V4302" s="160"/>
    </row>
    <row r="4303" spans="1:22" s="175" customFormat="1" ht="66" hidden="1" customHeight="1" x14ac:dyDescent="0.25">
      <c r="A4303" s="89" t="s">
        <v>3491</v>
      </c>
      <c r="B4303" s="155" t="s">
        <v>9356</v>
      </c>
      <c r="C4303" s="155" t="s">
        <v>9357</v>
      </c>
      <c r="D4303" s="155" t="s">
        <v>9357</v>
      </c>
      <c r="E4303" s="92" t="s">
        <v>9358</v>
      </c>
      <c r="F4303" s="155" t="s">
        <v>9359</v>
      </c>
      <c r="G4303" s="158" t="s">
        <v>52</v>
      </c>
      <c r="H4303" s="90"/>
      <c r="I4303" s="158">
        <v>1</v>
      </c>
      <c r="J4303" s="155" t="s">
        <v>54</v>
      </c>
      <c r="K4303" s="158" t="s">
        <v>55</v>
      </c>
      <c r="L4303" s="190">
        <v>44881</v>
      </c>
      <c r="M4303" s="190">
        <f>L4303+7</f>
        <v>44888</v>
      </c>
      <c r="N4303" s="190">
        <v>44873</v>
      </c>
      <c r="O4303" s="190">
        <v>44874</v>
      </c>
      <c r="P4303" s="211" t="s">
        <v>9360</v>
      </c>
      <c r="Q4303" s="157"/>
      <c r="R4303" s="155" t="s">
        <v>9361</v>
      </c>
      <c r="S4303" s="155"/>
      <c r="T4303" s="159" t="s">
        <v>75</v>
      </c>
      <c r="U4303" s="155"/>
      <c r="V4303" s="160"/>
    </row>
    <row r="4304" spans="1:22" s="175" customFormat="1" ht="66" hidden="1" customHeight="1" x14ac:dyDescent="0.25">
      <c r="A4304" s="113" t="s">
        <v>8321</v>
      </c>
      <c r="B4304" s="155" t="s">
        <v>8322</v>
      </c>
      <c r="C4304" s="155" t="s">
        <v>9362</v>
      </c>
      <c r="D4304" s="155" t="s">
        <v>9362</v>
      </c>
      <c r="E4304" s="157" t="s">
        <v>9363</v>
      </c>
      <c r="F4304" s="155" t="s">
        <v>320</v>
      </c>
      <c r="G4304" s="158" t="s">
        <v>52</v>
      </c>
      <c r="H4304" s="155"/>
      <c r="I4304" s="158">
        <v>1</v>
      </c>
      <c r="J4304" s="155" t="s">
        <v>54</v>
      </c>
      <c r="K4304" s="158" t="s">
        <v>55</v>
      </c>
      <c r="L4304" s="190">
        <v>44881</v>
      </c>
      <c r="M4304" s="190">
        <v>44882</v>
      </c>
      <c r="N4304" s="190">
        <v>44876</v>
      </c>
      <c r="O4304" s="190">
        <v>44888</v>
      </c>
      <c r="P4304" s="211" t="s">
        <v>9364</v>
      </c>
      <c r="Q4304" s="157"/>
      <c r="R4304" s="155" t="s">
        <v>2883</v>
      </c>
      <c r="S4304" s="155"/>
      <c r="T4304" s="159" t="s">
        <v>66</v>
      </c>
      <c r="U4304" s="155"/>
      <c r="V4304" s="160"/>
    </row>
    <row r="4305" spans="1:22" s="175" customFormat="1" ht="66" hidden="1" customHeight="1" x14ac:dyDescent="0.25">
      <c r="A4305" s="89" t="s">
        <v>662</v>
      </c>
      <c r="B4305" s="155" t="s">
        <v>663</v>
      </c>
      <c r="C4305" s="155" t="s">
        <v>9365</v>
      </c>
      <c r="D4305" s="155" t="s">
        <v>9365</v>
      </c>
      <c r="E4305" s="92" t="s">
        <v>1057</v>
      </c>
      <c r="F4305" s="155" t="s">
        <v>9366</v>
      </c>
      <c r="G4305" s="158" t="s">
        <v>52</v>
      </c>
      <c r="H4305" s="90"/>
      <c r="I4305" s="158">
        <v>1</v>
      </c>
      <c r="J4305" s="155" t="s">
        <v>54</v>
      </c>
      <c r="K4305" s="158" t="s">
        <v>55</v>
      </c>
      <c r="L4305" s="190">
        <v>44889</v>
      </c>
      <c r="M4305" s="190">
        <v>44892</v>
      </c>
      <c r="N4305" s="190">
        <v>44881</v>
      </c>
      <c r="O4305" s="190">
        <v>44882</v>
      </c>
      <c r="P4305" s="211" t="s">
        <v>9367</v>
      </c>
      <c r="Q4305" s="157"/>
      <c r="R4305" s="155" t="s">
        <v>9368</v>
      </c>
      <c r="S4305" s="155"/>
      <c r="T4305" s="159" t="s">
        <v>75</v>
      </c>
      <c r="U4305" s="155"/>
      <c r="V4305" s="160"/>
    </row>
    <row r="4306" spans="1:22" s="175" customFormat="1" ht="66" hidden="1" customHeight="1" x14ac:dyDescent="0.25">
      <c r="A4306" s="89" t="s">
        <v>8997</v>
      </c>
      <c r="B4306" s="155" t="s">
        <v>324</v>
      </c>
      <c r="C4306" s="155" t="s">
        <v>9369</v>
      </c>
      <c r="D4306" s="155" t="s">
        <v>9369</v>
      </c>
      <c r="E4306" s="92" t="s">
        <v>6938</v>
      </c>
      <c r="F4306" s="155" t="s">
        <v>61</v>
      </c>
      <c r="G4306" s="158" t="s">
        <v>52</v>
      </c>
      <c r="H4306" s="90"/>
      <c r="I4306" s="158">
        <v>1</v>
      </c>
      <c r="J4306" s="155" t="s">
        <v>54</v>
      </c>
      <c r="K4306" s="158" t="s">
        <v>55</v>
      </c>
      <c r="L4306" s="190">
        <v>44890</v>
      </c>
      <c r="M4306" s="190">
        <v>44890</v>
      </c>
      <c r="N4306" s="190">
        <v>44888</v>
      </c>
      <c r="O4306" s="190">
        <v>44894</v>
      </c>
      <c r="P4306" s="211" t="s">
        <v>9370</v>
      </c>
      <c r="Q4306" s="157"/>
      <c r="R4306" s="155" t="s">
        <v>1469</v>
      </c>
      <c r="S4306" s="155"/>
      <c r="T4306" s="159"/>
      <c r="U4306" s="155" t="s">
        <v>5241</v>
      </c>
      <c r="V4306" s="160"/>
    </row>
    <row r="4307" spans="1:22" s="175" customFormat="1" ht="66" hidden="1" customHeight="1" x14ac:dyDescent="0.25">
      <c r="A4307" s="113" t="s">
        <v>4357</v>
      </c>
      <c r="B4307" s="155" t="s">
        <v>626</v>
      </c>
      <c r="C4307" s="155" t="s">
        <v>59</v>
      </c>
      <c r="D4307" s="155" t="s">
        <v>59</v>
      </c>
      <c r="E4307" s="157" t="s">
        <v>211</v>
      </c>
      <c r="F4307" s="155" t="s">
        <v>9371</v>
      </c>
      <c r="G4307" s="158" t="s">
        <v>52</v>
      </c>
      <c r="H4307" s="155"/>
      <c r="I4307" s="158">
        <v>1</v>
      </c>
      <c r="J4307" s="155" t="s">
        <v>62</v>
      </c>
      <c r="K4307" s="158" t="s">
        <v>63</v>
      </c>
      <c r="L4307" s="190">
        <v>44869</v>
      </c>
      <c r="M4307" s="190">
        <v>44869</v>
      </c>
      <c r="N4307" s="190">
        <v>44869</v>
      </c>
      <c r="O4307" s="190">
        <v>44875</v>
      </c>
      <c r="P4307" s="211" t="s">
        <v>9372</v>
      </c>
      <c r="Q4307" s="157"/>
      <c r="R4307" s="155" t="s">
        <v>1469</v>
      </c>
      <c r="S4307" s="155"/>
      <c r="T4307" s="159" t="s">
        <v>66</v>
      </c>
      <c r="U4307" s="155"/>
      <c r="V4307" s="160"/>
    </row>
    <row r="4308" spans="1:22" s="175" customFormat="1" ht="66" hidden="1" customHeight="1" x14ac:dyDescent="0.25">
      <c r="A4308" s="89" t="s">
        <v>1361</v>
      </c>
      <c r="B4308" s="155" t="s">
        <v>681</v>
      </c>
      <c r="C4308" s="155" t="s">
        <v>9373</v>
      </c>
      <c r="D4308" s="155" t="s">
        <v>9373</v>
      </c>
      <c r="E4308" s="92" t="s">
        <v>9374</v>
      </c>
      <c r="F4308" s="155" t="s">
        <v>401</v>
      </c>
      <c r="G4308" s="158" t="s">
        <v>52</v>
      </c>
      <c r="H4308" s="90"/>
      <c r="I4308" s="158">
        <v>1</v>
      </c>
      <c r="J4308" s="155" t="s">
        <v>54</v>
      </c>
      <c r="K4308" s="158" t="s">
        <v>55</v>
      </c>
      <c r="L4308" s="190">
        <v>44872</v>
      </c>
      <c r="M4308" s="190">
        <v>44873</v>
      </c>
      <c r="N4308" s="190">
        <v>44873</v>
      </c>
      <c r="O4308" s="190">
        <v>44874</v>
      </c>
      <c r="P4308" s="211" t="s">
        <v>9375</v>
      </c>
      <c r="Q4308" s="157"/>
      <c r="R4308" s="155" t="s">
        <v>9376</v>
      </c>
      <c r="S4308" s="155"/>
      <c r="T4308" s="159" t="s">
        <v>75</v>
      </c>
      <c r="U4308" s="155"/>
      <c r="V4308" s="160"/>
    </row>
    <row r="4309" spans="1:22" s="175" customFormat="1" ht="66" hidden="1" customHeight="1" x14ac:dyDescent="0.25">
      <c r="A4309" s="113" t="s">
        <v>2757</v>
      </c>
      <c r="B4309" s="155" t="s">
        <v>2758</v>
      </c>
      <c r="C4309" s="155" t="s">
        <v>9377</v>
      </c>
      <c r="D4309" s="155" t="s">
        <v>9377</v>
      </c>
      <c r="E4309" s="157" t="s">
        <v>9378</v>
      </c>
      <c r="F4309" s="155" t="s">
        <v>9307</v>
      </c>
      <c r="G4309" s="158" t="s">
        <v>52</v>
      </c>
      <c r="H4309" s="155"/>
      <c r="I4309" s="158">
        <v>1</v>
      </c>
      <c r="J4309" s="155" t="s">
        <v>54</v>
      </c>
      <c r="K4309" s="158" t="s">
        <v>55</v>
      </c>
      <c r="L4309" s="190">
        <v>44875</v>
      </c>
      <c r="M4309" s="190">
        <v>44875</v>
      </c>
      <c r="N4309" s="190">
        <v>44875</v>
      </c>
      <c r="O4309" s="190">
        <v>44876</v>
      </c>
      <c r="P4309" s="211" t="s">
        <v>9379</v>
      </c>
      <c r="Q4309" s="157"/>
      <c r="R4309" s="155" t="s">
        <v>9380</v>
      </c>
      <c r="S4309" s="155"/>
      <c r="T4309" s="159" t="s">
        <v>66</v>
      </c>
      <c r="U4309" s="155"/>
      <c r="V4309" s="160"/>
    </row>
    <row r="4310" spans="1:22" s="175" customFormat="1" ht="66" hidden="1" customHeight="1" x14ac:dyDescent="0.25">
      <c r="A4310" s="113" t="s">
        <v>2757</v>
      </c>
      <c r="B4310" s="155" t="s">
        <v>2758</v>
      </c>
      <c r="C4310" s="155" t="s">
        <v>9381</v>
      </c>
      <c r="D4310" s="155" t="s">
        <v>9381</v>
      </c>
      <c r="E4310" s="157" t="s">
        <v>9382</v>
      </c>
      <c r="F4310" s="155" t="s">
        <v>9383</v>
      </c>
      <c r="G4310" s="158" t="s">
        <v>52</v>
      </c>
      <c r="H4310" s="155"/>
      <c r="I4310" s="158">
        <v>1</v>
      </c>
      <c r="J4310" s="155" t="s">
        <v>54</v>
      </c>
      <c r="K4310" s="158" t="s">
        <v>55</v>
      </c>
      <c r="L4310" s="190">
        <v>44875</v>
      </c>
      <c r="M4310" s="190">
        <v>44875</v>
      </c>
      <c r="N4310" s="190">
        <v>44875</v>
      </c>
      <c r="O4310" s="190">
        <v>44876</v>
      </c>
      <c r="P4310" s="211" t="s">
        <v>9384</v>
      </c>
      <c r="Q4310" s="157"/>
      <c r="R4310" s="155" t="s">
        <v>9380</v>
      </c>
      <c r="S4310" s="155"/>
      <c r="T4310" s="159" t="s">
        <v>66</v>
      </c>
      <c r="U4310" s="155"/>
      <c r="V4310" s="160"/>
    </row>
    <row r="4311" spans="1:22" s="175" customFormat="1" ht="66" hidden="1" customHeight="1" x14ac:dyDescent="0.25">
      <c r="A4311" s="89" t="s">
        <v>3140</v>
      </c>
      <c r="B4311" s="155" t="s">
        <v>3141</v>
      </c>
      <c r="C4311" s="155" t="s">
        <v>9385</v>
      </c>
      <c r="D4311" s="155" t="s">
        <v>9385</v>
      </c>
      <c r="E4311" s="92" t="s">
        <v>9386</v>
      </c>
      <c r="F4311" s="155" t="s">
        <v>532</v>
      </c>
      <c r="G4311" s="158" t="s">
        <v>52</v>
      </c>
      <c r="H4311" s="90"/>
      <c r="I4311" s="158">
        <v>1</v>
      </c>
      <c r="J4311" s="155" t="s">
        <v>54</v>
      </c>
      <c r="K4311" s="158" t="s">
        <v>55</v>
      </c>
      <c r="L4311" s="190">
        <v>44890</v>
      </c>
      <c r="M4311" s="190">
        <v>44985</v>
      </c>
      <c r="N4311" s="190"/>
      <c r="O4311" s="190"/>
      <c r="P4311" s="211"/>
      <c r="Q4311" s="157"/>
      <c r="R4311" s="155"/>
      <c r="S4311" s="155"/>
      <c r="T4311" s="159"/>
      <c r="U4311" s="155"/>
      <c r="V4311" s="160"/>
    </row>
    <row r="4312" spans="1:22" s="175" customFormat="1" ht="66" hidden="1" customHeight="1" x14ac:dyDescent="0.25">
      <c r="A4312" s="113" t="s">
        <v>2757</v>
      </c>
      <c r="B4312" s="155" t="s">
        <v>2758</v>
      </c>
      <c r="C4312" s="155" t="s">
        <v>59</v>
      </c>
      <c r="D4312" s="155" t="s">
        <v>59</v>
      </c>
      <c r="E4312" s="157" t="s">
        <v>211</v>
      </c>
      <c r="F4312" s="155" t="s">
        <v>2382</v>
      </c>
      <c r="G4312" s="158" t="s">
        <v>52</v>
      </c>
      <c r="H4312" s="155"/>
      <c r="I4312" s="158">
        <v>1</v>
      </c>
      <c r="J4312" s="155" t="s">
        <v>54</v>
      </c>
      <c r="K4312" s="158" t="s">
        <v>63</v>
      </c>
      <c r="L4312" s="190">
        <v>44869</v>
      </c>
      <c r="M4312" s="190">
        <v>44869</v>
      </c>
      <c r="N4312" s="190">
        <v>44869</v>
      </c>
      <c r="O4312" s="190">
        <v>44879</v>
      </c>
      <c r="P4312" s="211" t="s">
        <v>9387</v>
      </c>
      <c r="Q4312" s="157"/>
      <c r="R4312" s="155" t="s">
        <v>2428</v>
      </c>
      <c r="S4312" s="155"/>
      <c r="T4312" s="159" t="s">
        <v>66</v>
      </c>
      <c r="U4312" s="155"/>
      <c r="V4312" s="160"/>
    </row>
    <row r="4313" spans="1:22" s="175" customFormat="1" ht="66" hidden="1" customHeight="1" x14ac:dyDescent="0.25">
      <c r="A4313" s="113" t="s">
        <v>2757</v>
      </c>
      <c r="B4313" s="155" t="s">
        <v>2758</v>
      </c>
      <c r="C4313" s="155" t="s">
        <v>9388</v>
      </c>
      <c r="D4313" s="155" t="s">
        <v>9388</v>
      </c>
      <c r="E4313" s="157" t="s">
        <v>9374</v>
      </c>
      <c r="F4313" s="155" t="s">
        <v>2382</v>
      </c>
      <c r="G4313" s="158" t="s">
        <v>52</v>
      </c>
      <c r="H4313" s="155"/>
      <c r="I4313" s="158">
        <v>1</v>
      </c>
      <c r="J4313" s="155" t="s">
        <v>54</v>
      </c>
      <c r="K4313" s="158" t="s">
        <v>55</v>
      </c>
      <c r="L4313" s="190">
        <v>44870</v>
      </c>
      <c r="M4313" s="190">
        <v>44870</v>
      </c>
      <c r="N4313" s="190">
        <v>44870</v>
      </c>
      <c r="O4313" s="190">
        <v>44879</v>
      </c>
      <c r="P4313" s="211" t="s">
        <v>9389</v>
      </c>
      <c r="Q4313" s="157"/>
      <c r="R4313" s="155" t="s">
        <v>2428</v>
      </c>
      <c r="S4313" s="155"/>
      <c r="T4313" s="159" t="s">
        <v>66</v>
      </c>
      <c r="U4313" s="155"/>
      <c r="V4313" s="160"/>
    </row>
    <row r="4314" spans="1:22" s="175" customFormat="1" ht="66" hidden="1" customHeight="1" x14ac:dyDescent="0.25">
      <c r="A4314" s="113" t="s">
        <v>2757</v>
      </c>
      <c r="B4314" s="155" t="s">
        <v>2758</v>
      </c>
      <c r="C4314" s="155" t="s">
        <v>9388</v>
      </c>
      <c r="D4314" s="155" t="s">
        <v>9388</v>
      </c>
      <c r="E4314" s="157" t="s">
        <v>9374</v>
      </c>
      <c r="F4314" s="155" t="s">
        <v>9390</v>
      </c>
      <c r="G4314" s="158" t="s">
        <v>52</v>
      </c>
      <c r="H4314" s="155"/>
      <c r="I4314" s="158">
        <v>1</v>
      </c>
      <c r="J4314" s="155" t="s">
        <v>54</v>
      </c>
      <c r="K4314" s="158" t="s">
        <v>55</v>
      </c>
      <c r="L4314" s="190">
        <v>44878</v>
      </c>
      <c r="M4314" s="190">
        <v>44878</v>
      </c>
      <c r="N4314" s="190">
        <v>44878</v>
      </c>
      <c r="O4314" s="190">
        <v>44879</v>
      </c>
      <c r="P4314" s="211" t="s">
        <v>9391</v>
      </c>
      <c r="Q4314" s="157"/>
      <c r="R4314" s="155" t="s">
        <v>9392</v>
      </c>
      <c r="S4314" s="155"/>
      <c r="T4314" s="159" t="s">
        <v>66</v>
      </c>
      <c r="U4314" s="155"/>
      <c r="V4314" s="160"/>
    </row>
    <row r="4315" spans="1:22" s="175" customFormat="1" ht="66" hidden="1" customHeight="1" x14ac:dyDescent="0.25">
      <c r="A4315" s="113" t="s">
        <v>4079</v>
      </c>
      <c r="B4315" s="155" t="s">
        <v>7744</v>
      </c>
      <c r="C4315" s="155" t="s">
        <v>59</v>
      </c>
      <c r="D4315" s="155" t="s">
        <v>59</v>
      </c>
      <c r="E4315" s="157" t="s">
        <v>9393</v>
      </c>
      <c r="F4315" s="155" t="s">
        <v>9394</v>
      </c>
      <c r="G4315" s="158" t="s">
        <v>52</v>
      </c>
      <c r="H4315" s="155"/>
      <c r="I4315" s="158">
        <v>1</v>
      </c>
      <c r="J4315" s="155" t="s">
        <v>54</v>
      </c>
      <c r="K4315" s="158" t="s">
        <v>63</v>
      </c>
      <c r="L4315" s="190">
        <v>44870</v>
      </c>
      <c r="M4315" s="190">
        <v>44870</v>
      </c>
      <c r="N4315" s="190">
        <v>44870</v>
      </c>
      <c r="O4315" s="190">
        <v>44876</v>
      </c>
      <c r="P4315" s="211" t="s">
        <v>9395</v>
      </c>
      <c r="Q4315" s="157"/>
      <c r="R4315" s="155" t="s">
        <v>81</v>
      </c>
      <c r="S4315" s="155"/>
      <c r="T4315" s="159" t="s">
        <v>66</v>
      </c>
      <c r="U4315" s="155"/>
      <c r="V4315" s="160"/>
    </row>
    <row r="4316" spans="1:22" s="175" customFormat="1" ht="66" hidden="1" customHeight="1" x14ac:dyDescent="0.25">
      <c r="A4316" s="89" t="s">
        <v>4824</v>
      </c>
      <c r="B4316" s="155" t="s">
        <v>4825</v>
      </c>
      <c r="C4316" s="155" t="s">
        <v>9396</v>
      </c>
      <c r="D4316" s="155" t="s">
        <v>9396</v>
      </c>
      <c r="E4316" s="92" t="s">
        <v>9397</v>
      </c>
      <c r="F4316" s="155" t="s">
        <v>9398</v>
      </c>
      <c r="G4316" s="158" t="s">
        <v>52</v>
      </c>
      <c r="H4316" s="90"/>
      <c r="I4316" s="158">
        <v>1</v>
      </c>
      <c r="J4316" s="155" t="s">
        <v>54</v>
      </c>
      <c r="K4316" s="158" t="s">
        <v>55</v>
      </c>
      <c r="L4316" s="190">
        <v>44890</v>
      </c>
      <c r="M4316" s="190">
        <v>44890</v>
      </c>
      <c r="N4316" s="190">
        <v>44887</v>
      </c>
      <c r="O4316" s="190">
        <v>44907</v>
      </c>
      <c r="P4316" s="211" t="s">
        <v>9399</v>
      </c>
      <c r="Q4316" s="157"/>
      <c r="R4316" s="155" t="s">
        <v>156</v>
      </c>
      <c r="S4316" s="155"/>
      <c r="T4316" s="159"/>
      <c r="U4316" s="155" t="s">
        <v>5241</v>
      </c>
      <c r="V4316" s="160"/>
    </row>
    <row r="4317" spans="1:22" s="175" customFormat="1" ht="66" hidden="1" customHeight="1" x14ac:dyDescent="0.25">
      <c r="A4317" s="89" t="s">
        <v>9400</v>
      </c>
      <c r="B4317" s="155" t="s">
        <v>9401</v>
      </c>
      <c r="C4317" s="155" t="s">
        <v>9402</v>
      </c>
      <c r="D4317" s="155" t="s">
        <v>9402</v>
      </c>
      <c r="E4317" s="92" t="s">
        <v>9403</v>
      </c>
      <c r="F4317" s="155" t="s">
        <v>9404</v>
      </c>
      <c r="G4317" s="158" t="s">
        <v>52</v>
      </c>
      <c r="H4317" s="90"/>
      <c r="I4317" s="158">
        <v>1</v>
      </c>
      <c r="J4317" s="155" t="s">
        <v>54</v>
      </c>
      <c r="K4317" s="158" t="s">
        <v>55</v>
      </c>
      <c r="L4317" s="190">
        <v>44922</v>
      </c>
      <c r="M4317" s="190">
        <v>44922</v>
      </c>
      <c r="N4317" s="190">
        <v>44917</v>
      </c>
      <c r="O4317" s="190">
        <v>44926</v>
      </c>
      <c r="P4317" s="211" t="s">
        <v>9405</v>
      </c>
      <c r="Q4317" s="157"/>
      <c r="R4317" s="155" t="s">
        <v>81</v>
      </c>
      <c r="S4317" s="155"/>
      <c r="T4317" s="159"/>
      <c r="U4317" s="155" t="s">
        <v>5241</v>
      </c>
      <c r="V4317" s="160"/>
    </row>
    <row r="4318" spans="1:22" s="175" customFormat="1" ht="66" hidden="1" customHeight="1" x14ac:dyDescent="0.25">
      <c r="A4318" s="89" t="s">
        <v>10005</v>
      </c>
      <c r="B4318" s="155" t="s">
        <v>1950</v>
      </c>
      <c r="C4318" s="155" t="s">
        <v>9406</v>
      </c>
      <c r="D4318" s="155" t="s">
        <v>9406</v>
      </c>
      <c r="E4318" s="92" t="s">
        <v>9407</v>
      </c>
      <c r="F4318" s="155" t="s">
        <v>2874</v>
      </c>
      <c r="G4318" s="158" t="s">
        <v>52</v>
      </c>
      <c r="H4318" s="90"/>
      <c r="I4318" s="158">
        <v>1</v>
      </c>
      <c r="J4318" s="155" t="s">
        <v>54</v>
      </c>
      <c r="K4318" s="158" t="s">
        <v>55</v>
      </c>
      <c r="L4318" s="190">
        <v>44882</v>
      </c>
      <c r="M4318" s="190">
        <v>44882</v>
      </c>
      <c r="N4318" s="190">
        <v>44882</v>
      </c>
      <c r="O4318" s="190">
        <v>44884</v>
      </c>
      <c r="P4318" s="211" t="s">
        <v>9408</v>
      </c>
      <c r="Q4318" s="157"/>
      <c r="R4318" s="155" t="s">
        <v>9409</v>
      </c>
      <c r="S4318" s="155"/>
      <c r="T4318" s="159" t="s">
        <v>75</v>
      </c>
      <c r="U4318" s="155"/>
      <c r="V4318" s="160"/>
    </row>
    <row r="4319" spans="1:22" s="175" customFormat="1" ht="66" hidden="1" customHeight="1" x14ac:dyDescent="0.25">
      <c r="A4319" s="113" t="s">
        <v>2757</v>
      </c>
      <c r="B4319" s="155" t="s">
        <v>2758</v>
      </c>
      <c r="C4319" s="155" t="s">
        <v>9388</v>
      </c>
      <c r="D4319" s="155" t="s">
        <v>9388</v>
      </c>
      <c r="E4319" s="157" t="s">
        <v>9374</v>
      </c>
      <c r="F4319" s="155" t="s">
        <v>4141</v>
      </c>
      <c r="G4319" s="158" t="s">
        <v>52</v>
      </c>
      <c r="H4319" s="155"/>
      <c r="I4319" s="158">
        <v>1</v>
      </c>
      <c r="J4319" s="155" t="s">
        <v>54</v>
      </c>
      <c r="K4319" s="158" t="s">
        <v>55</v>
      </c>
      <c r="L4319" s="190">
        <v>44881</v>
      </c>
      <c r="M4319" s="190">
        <v>44881</v>
      </c>
      <c r="N4319" s="190">
        <v>44881</v>
      </c>
      <c r="O4319" s="190">
        <v>44881</v>
      </c>
      <c r="P4319" s="211" t="s">
        <v>9410</v>
      </c>
      <c r="Q4319" s="157"/>
      <c r="R4319" s="155" t="s">
        <v>616</v>
      </c>
      <c r="S4319" s="155"/>
      <c r="T4319" s="159" t="s">
        <v>66</v>
      </c>
      <c r="U4319" s="155"/>
      <c r="V4319" s="160"/>
    </row>
    <row r="4320" spans="1:22" s="175" customFormat="1" ht="66" hidden="1" customHeight="1" x14ac:dyDescent="0.25">
      <c r="A4320" s="113" t="s">
        <v>2757</v>
      </c>
      <c r="B4320" s="155" t="s">
        <v>2758</v>
      </c>
      <c r="C4320" s="155" t="s">
        <v>9411</v>
      </c>
      <c r="D4320" s="155" t="s">
        <v>9411</v>
      </c>
      <c r="E4320" s="157" t="s">
        <v>9412</v>
      </c>
      <c r="F4320" s="155" t="s">
        <v>9413</v>
      </c>
      <c r="G4320" s="158" t="s">
        <v>52</v>
      </c>
      <c r="H4320" s="155"/>
      <c r="I4320" s="158">
        <v>1</v>
      </c>
      <c r="J4320" s="155" t="s">
        <v>54</v>
      </c>
      <c r="K4320" s="158" t="s">
        <v>55</v>
      </c>
      <c r="L4320" s="190">
        <v>44890</v>
      </c>
      <c r="M4320" s="190">
        <f>L4320+2</f>
        <v>44892</v>
      </c>
      <c r="N4320" s="190">
        <v>44891</v>
      </c>
      <c r="O4320" s="190">
        <f>EOMONTH(N4320,0)</f>
        <v>44895</v>
      </c>
      <c r="P4320" s="211" t="s">
        <v>9414</v>
      </c>
      <c r="Q4320" s="157"/>
      <c r="R4320" s="155" t="s">
        <v>9415</v>
      </c>
      <c r="S4320" s="155"/>
      <c r="T4320" s="159" t="s">
        <v>66</v>
      </c>
      <c r="U4320" s="155"/>
      <c r="V4320" s="160"/>
    </row>
    <row r="4321" spans="1:22" s="175" customFormat="1" ht="66" hidden="1" customHeight="1" x14ac:dyDescent="0.25">
      <c r="A4321" s="89" t="s">
        <v>6538</v>
      </c>
      <c r="B4321" s="155" t="s">
        <v>9416</v>
      </c>
      <c r="C4321" s="155" t="s">
        <v>9417</v>
      </c>
      <c r="D4321" s="155" t="s">
        <v>9418</v>
      </c>
      <c r="E4321" s="92" t="s">
        <v>333</v>
      </c>
      <c r="F4321" s="155" t="s">
        <v>334</v>
      </c>
      <c r="G4321" s="158" t="s">
        <v>52</v>
      </c>
      <c r="H4321" s="90"/>
      <c r="I4321" s="158">
        <v>1</v>
      </c>
      <c r="J4321" s="155" t="s">
        <v>72</v>
      </c>
      <c r="K4321" s="158" t="s">
        <v>55</v>
      </c>
      <c r="L4321" s="190">
        <v>44889</v>
      </c>
      <c r="M4321" s="190">
        <f>L4321+3</f>
        <v>44892</v>
      </c>
      <c r="N4321" s="190">
        <v>44888</v>
      </c>
      <c r="O4321" s="190">
        <v>44889</v>
      </c>
      <c r="P4321" s="211" t="s">
        <v>9419</v>
      </c>
      <c r="Q4321" s="157"/>
      <c r="R4321" s="155" t="s">
        <v>9420</v>
      </c>
      <c r="S4321" s="155"/>
      <c r="T4321" s="159" t="s">
        <v>75</v>
      </c>
      <c r="U4321" s="155"/>
      <c r="V4321" s="160"/>
    </row>
    <row r="4322" spans="1:22" s="175" customFormat="1" ht="66" hidden="1" customHeight="1" x14ac:dyDescent="0.25">
      <c r="A4322" s="89" t="s">
        <v>6538</v>
      </c>
      <c r="B4322" s="155" t="s">
        <v>9416</v>
      </c>
      <c r="C4322" s="155" t="s">
        <v>9417</v>
      </c>
      <c r="D4322" s="155" t="s">
        <v>9421</v>
      </c>
      <c r="E4322" s="92" t="s">
        <v>333</v>
      </c>
      <c r="F4322" s="155" t="s">
        <v>337</v>
      </c>
      <c r="G4322" s="158" t="s">
        <v>52</v>
      </c>
      <c r="H4322" s="90"/>
      <c r="I4322" s="158">
        <v>1</v>
      </c>
      <c r="J4322" s="155" t="s">
        <v>72</v>
      </c>
      <c r="K4322" s="158" t="s">
        <v>55</v>
      </c>
      <c r="L4322" s="190">
        <v>44889</v>
      </c>
      <c r="M4322" s="190">
        <f>L4322+3</f>
        <v>44892</v>
      </c>
      <c r="N4322" s="190">
        <v>44888</v>
      </c>
      <c r="O4322" s="190">
        <v>44889</v>
      </c>
      <c r="P4322" s="211" t="s">
        <v>9422</v>
      </c>
      <c r="Q4322" s="157"/>
      <c r="R4322" s="155" t="s">
        <v>9420</v>
      </c>
      <c r="S4322" s="155"/>
      <c r="T4322" s="159" t="s">
        <v>75</v>
      </c>
      <c r="U4322" s="155"/>
      <c r="V4322" s="160"/>
    </row>
    <row r="4323" spans="1:22" s="175" customFormat="1" ht="66" hidden="1" customHeight="1" x14ac:dyDescent="0.25">
      <c r="A4323" s="89" t="s">
        <v>1361</v>
      </c>
      <c r="B4323" s="155" t="s">
        <v>681</v>
      </c>
      <c r="C4323" s="155" t="s">
        <v>9373</v>
      </c>
      <c r="D4323" s="155" t="s">
        <v>9373</v>
      </c>
      <c r="E4323" s="92" t="s">
        <v>9374</v>
      </c>
      <c r="F4323" s="155" t="s">
        <v>401</v>
      </c>
      <c r="G4323" s="158" t="s">
        <v>52</v>
      </c>
      <c r="H4323" s="90"/>
      <c r="I4323" s="158">
        <v>1</v>
      </c>
      <c r="J4323" s="155" t="s">
        <v>54</v>
      </c>
      <c r="K4323" s="158" t="s">
        <v>55</v>
      </c>
      <c r="L4323" s="190">
        <v>44870</v>
      </c>
      <c r="M4323" s="190">
        <v>44882</v>
      </c>
      <c r="N4323" s="190">
        <v>44870</v>
      </c>
      <c r="O4323" s="190">
        <v>44887</v>
      </c>
      <c r="P4323" s="211" t="s">
        <v>9423</v>
      </c>
      <c r="Q4323" s="157"/>
      <c r="R4323" s="155" t="s">
        <v>8878</v>
      </c>
      <c r="S4323" s="155"/>
      <c r="T4323" s="159" t="s">
        <v>75</v>
      </c>
      <c r="U4323" s="155"/>
      <c r="V4323" s="160"/>
    </row>
    <row r="4324" spans="1:22" s="175" customFormat="1" ht="66" hidden="1" customHeight="1" x14ac:dyDescent="0.25">
      <c r="A4324" s="89" t="s">
        <v>1361</v>
      </c>
      <c r="B4324" s="155" t="s">
        <v>681</v>
      </c>
      <c r="C4324" s="155" t="s">
        <v>9373</v>
      </c>
      <c r="D4324" s="155" t="s">
        <v>9373</v>
      </c>
      <c r="E4324" s="92" t="s">
        <v>9374</v>
      </c>
      <c r="F4324" s="155" t="s">
        <v>401</v>
      </c>
      <c r="G4324" s="158" t="s">
        <v>52</v>
      </c>
      <c r="H4324" s="90"/>
      <c r="I4324" s="158">
        <v>1</v>
      </c>
      <c r="J4324" s="155" t="s">
        <v>54</v>
      </c>
      <c r="K4324" s="158" t="s">
        <v>55</v>
      </c>
      <c r="L4324" s="190">
        <v>44870</v>
      </c>
      <c r="M4324" s="190">
        <v>44882</v>
      </c>
      <c r="N4324" s="190" t="s">
        <v>4682</v>
      </c>
      <c r="O4324" s="190" t="s">
        <v>4682</v>
      </c>
      <c r="P4324" s="211"/>
      <c r="Q4324" s="157"/>
      <c r="R4324" s="155"/>
      <c r="S4324" s="155"/>
      <c r="T4324" s="159"/>
      <c r="U4324" s="155" t="s">
        <v>7836</v>
      </c>
      <c r="V4324" s="160"/>
    </row>
    <row r="4325" spans="1:22" s="175" customFormat="1" ht="66" customHeight="1" x14ac:dyDescent="0.25">
      <c r="A4325" s="89" t="s">
        <v>10017</v>
      </c>
      <c r="B4325" s="155" t="s">
        <v>3214</v>
      </c>
      <c r="C4325" s="155" t="s">
        <v>9424</v>
      </c>
      <c r="D4325" s="155" t="s">
        <v>9424</v>
      </c>
      <c r="E4325" s="92" t="s">
        <v>9425</v>
      </c>
      <c r="F4325" s="155" t="s">
        <v>5711</v>
      </c>
      <c r="G4325" s="158" t="s">
        <v>52</v>
      </c>
      <c r="H4325" s="90"/>
      <c r="I4325" s="158">
        <v>1</v>
      </c>
      <c r="J4325" s="155" t="s">
        <v>54</v>
      </c>
      <c r="K4325" s="158" t="s">
        <v>55</v>
      </c>
      <c r="L4325" s="190">
        <v>44915</v>
      </c>
      <c r="M4325" s="190">
        <v>44953</v>
      </c>
      <c r="N4325" s="190">
        <v>44942</v>
      </c>
      <c r="O4325" s="190">
        <v>44944</v>
      </c>
      <c r="P4325" s="211" t="s">
        <v>9426</v>
      </c>
      <c r="Q4325" s="157"/>
      <c r="R4325" s="155" t="s">
        <v>9427</v>
      </c>
      <c r="S4325" s="155"/>
      <c r="T4325" s="159" t="s">
        <v>66</v>
      </c>
      <c r="U4325" s="155"/>
      <c r="V4325" s="160"/>
    </row>
    <row r="4326" spans="1:22" s="175" customFormat="1" ht="66" hidden="1" customHeight="1" x14ac:dyDescent="0.25">
      <c r="A4326" s="89" t="s">
        <v>10017</v>
      </c>
      <c r="B4326" s="155" t="s">
        <v>3214</v>
      </c>
      <c r="C4326" s="155" t="s">
        <v>9424</v>
      </c>
      <c r="D4326" s="155" t="s">
        <v>9424</v>
      </c>
      <c r="E4326" s="92" t="s">
        <v>9425</v>
      </c>
      <c r="F4326" s="155" t="s">
        <v>5711</v>
      </c>
      <c r="G4326" s="158" t="s">
        <v>52</v>
      </c>
      <c r="H4326" s="90"/>
      <c r="I4326" s="158">
        <v>1</v>
      </c>
      <c r="J4326" s="155" t="s">
        <v>54</v>
      </c>
      <c r="K4326" s="158" t="s">
        <v>55</v>
      </c>
      <c r="L4326" s="190">
        <v>44915</v>
      </c>
      <c r="M4326" s="190">
        <v>44985</v>
      </c>
      <c r="N4326" s="190"/>
      <c r="O4326" s="190"/>
      <c r="P4326" s="211"/>
      <c r="Q4326" s="157"/>
      <c r="R4326" s="155"/>
      <c r="S4326" s="155"/>
      <c r="T4326" s="159"/>
      <c r="U4326" s="155"/>
      <c r="V4326" s="160"/>
    </row>
    <row r="4327" spans="1:22" s="175" customFormat="1" ht="66" hidden="1" customHeight="1" x14ac:dyDescent="0.25">
      <c r="A4327" s="89" t="s">
        <v>8997</v>
      </c>
      <c r="B4327" s="155" t="s">
        <v>324</v>
      </c>
      <c r="C4327" s="155" t="s">
        <v>9428</v>
      </c>
      <c r="D4327" s="155" t="s">
        <v>9428</v>
      </c>
      <c r="E4327" s="92" t="s">
        <v>6439</v>
      </c>
      <c r="F4327" s="155" t="s">
        <v>9429</v>
      </c>
      <c r="G4327" s="158" t="s">
        <v>52</v>
      </c>
      <c r="H4327" s="90"/>
      <c r="I4327" s="158">
        <v>1</v>
      </c>
      <c r="J4327" s="155" t="s">
        <v>54</v>
      </c>
      <c r="K4327" s="158" t="s">
        <v>55</v>
      </c>
      <c r="L4327" s="190">
        <v>44888</v>
      </c>
      <c r="M4327" s="190">
        <f>L4327</f>
        <v>44888</v>
      </c>
      <c r="N4327" s="190">
        <v>44888</v>
      </c>
      <c r="O4327" s="190">
        <v>44894</v>
      </c>
      <c r="P4327" s="211" t="s">
        <v>9430</v>
      </c>
      <c r="Q4327" s="157"/>
      <c r="R4327" s="155" t="s">
        <v>1469</v>
      </c>
      <c r="S4327" s="155"/>
      <c r="T4327" s="159"/>
      <c r="U4327" s="155" t="s">
        <v>5241</v>
      </c>
      <c r="V4327" s="160"/>
    </row>
    <row r="4328" spans="1:22" s="175" customFormat="1" ht="66" hidden="1" customHeight="1" x14ac:dyDescent="0.25">
      <c r="A4328" s="89" t="s">
        <v>3491</v>
      </c>
      <c r="B4328" s="155" t="s">
        <v>3492</v>
      </c>
      <c r="C4328" s="155" t="s">
        <v>9431</v>
      </c>
      <c r="D4328" s="155" t="s">
        <v>9431</v>
      </c>
      <c r="E4328" s="92" t="s">
        <v>7875</v>
      </c>
      <c r="F4328" s="155" t="s">
        <v>320</v>
      </c>
      <c r="G4328" s="158" t="s">
        <v>52</v>
      </c>
      <c r="H4328" s="90"/>
      <c r="I4328" s="158">
        <v>1</v>
      </c>
      <c r="J4328" s="155" t="s">
        <v>54</v>
      </c>
      <c r="K4328" s="158" t="s">
        <v>55</v>
      </c>
      <c r="L4328" s="190">
        <v>44943</v>
      </c>
      <c r="M4328" s="190">
        <v>44985</v>
      </c>
      <c r="N4328" s="190"/>
      <c r="O4328" s="190"/>
      <c r="P4328" s="211"/>
      <c r="Q4328" s="157"/>
      <c r="R4328" s="155"/>
      <c r="S4328" s="155"/>
      <c r="T4328" s="159"/>
      <c r="U4328" s="155"/>
      <c r="V4328" s="160"/>
    </row>
    <row r="4329" spans="1:22" s="175" customFormat="1" ht="66" hidden="1" customHeight="1" x14ac:dyDescent="0.25">
      <c r="A4329" s="113" t="s">
        <v>7959</v>
      </c>
      <c r="B4329" s="155" t="s">
        <v>7960</v>
      </c>
      <c r="C4329" s="155" t="s">
        <v>9432</v>
      </c>
      <c r="D4329" s="155" t="s">
        <v>9432</v>
      </c>
      <c r="E4329" s="157" t="s">
        <v>9433</v>
      </c>
      <c r="F4329" s="155" t="s">
        <v>4075</v>
      </c>
      <c r="G4329" s="158" t="s">
        <v>52</v>
      </c>
      <c r="H4329" s="155"/>
      <c r="I4329" s="158">
        <v>1</v>
      </c>
      <c r="J4329" s="155" t="s">
        <v>54</v>
      </c>
      <c r="K4329" s="158" t="s">
        <v>55</v>
      </c>
      <c r="L4329" s="190">
        <v>44890</v>
      </c>
      <c r="M4329" s="190">
        <v>44895</v>
      </c>
      <c r="N4329" s="190">
        <v>44895</v>
      </c>
      <c r="O4329" s="190">
        <v>44895</v>
      </c>
      <c r="P4329" s="211" t="s">
        <v>9434</v>
      </c>
      <c r="Q4329" s="157"/>
      <c r="R4329" s="155" t="s">
        <v>9435</v>
      </c>
      <c r="S4329" s="155"/>
      <c r="T4329" s="159" t="s">
        <v>66</v>
      </c>
      <c r="U4329" s="155"/>
      <c r="V4329" s="160"/>
    </row>
    <row r="4330" spans="1:22" s="175" customFormat="1" ht="66" hidden="1" customHeight="1" x14ac:dyDescent="0.25">
      <c r="A4330" s="113" t="s">
        <v>3140</v>
      </c>
      <c r="B4330" s="155" t="s">
        <v>3141</v>
      </c>
      <c r="C4330" s="155" t="s">
        <v>9336</v>
      </c>
      <c r="D4330" s="155" t="s">
        <v>9336</v>
      </c>
      <c r="E4330" s="157" t="s">
        <v>9349</v>
      </c>
      <c r="F4330" s="155" t="s">
        <v>51</v>
      </c>
      <c r="G4330" s="158" t="s">
        <v>52</v>
      </c>
      <c r="H4330" s="155" t="s">
        <v>9340</v>
      </c>
      <c r="I4330" s="158">
        <v>1</v>
      </c>
      <c r="J4330" s="155" t="s">
        <v>62</v>
      </c>
      <c r="K4330" s="158" t="s">
        <v>63</v>
      </c>
      <c r="L4330" s="190">
        <v>44885</v>
      </c>
      <c r="M4330" s="190">
        <v>44885</v>
      </c>
      <c r="N4330" s="190">
        <v>44885</v>
      </c>
      <c r="O4330" s="190">
        <v>44887</v>
      </c>
      <c r="P4330" s="211" t="s">
        <v>9436</v>
      </c>
      <c r="Q4330" s="157"/>
      <c r="R4330" s="155" t="s">
        <v>9437</v>
      </c>
      <c r="S4330" s="155"/>
      <c r="T4330" s="159" t="s">
        <v>66</v>
      </c>
      <c r="U4330" s="155"/>
      <c r="V4330" s="160"/>
    </row>
    <row r="4331" spans="1:22" s="175" customFormat="1" ht="66" hidden="1" customHeight="1" x14ac:dyDescent="0.25">
      <c r="A4331" s="89" t="s">
        <v>6360</v>
      </c>
      <c r="B4331" s="90" t="s">
        <v>9438</v>
      </c>
      <c r="C4331" s="90" t="s">
        <v>59</v>
      </c>
      <c r="D4331" s="90" t="s">
        <v>59</v>
      </c>
      <c r="E4331" s="92" t="s">
        <v>1560</v>
      </c>
      <c r="F4331" s="155" t="s">
        <v>5020</v>
      </c>
      <c r="G4331" s="158" t="s">
        <v>52</v>
      </c>
      <c r="H4331" s="155"/>
      <c r="I4331" s="158">
        <v>1</v>
      </c>
      <c r="J4331" s="155" t="s">
        <v>62</v>
      </c>
      <c r="K4331" s="158" t="s">
        <v>63</v>
      </c>
      <c r="L4331" s="190">
        <v>44884</v>
      </c>
      <c r="M4331" s="190">
        <v>44884</v>
      </c>
      <c r="N4331" s="190">
        <v>44884</v>
      </c>
      <c r="O4331" s="190">
        <v>44887</v>
      </c>
      <c r="P4331" s="124" t="s">
        <v>9439</v>
      </c>
      <c r="Q4331" s="124"/>
      <c r="R4331" s="155" t="s">
        <v>9440</v>
      </c>
      <c r="S4331" s="155"/>
      <c r="T4331" s="159" t="s">
        <v>75</v>
      </c>
      <c r="U4331" s="155"/>
      <c r="V4331" s="160"/>
    </row>
    <row r="4332" spans="1:22" s="175" customFormat="1" ht="66" hidden="1" customHeight="1" x14ac:dyDescent="0.25">
      <c r="A4332" s="89" t="s">
        <v>6558</v>
      </c>
      <c r="B4332" s="155" t="s">
        <v>2283</v>
      </c>
      <c r="C4332" s="155" t="s">
        <v>7090</v>
      </c>
      <c r="D4332" s="155" t="s">
        <v>7457</v>
      </c>
      <c r="E4332" s="157" t="s">
        <v>7533</v>
      </c>
      <c r="F4332" s="155" t="s">
        <v>4141</v>
      </c>
      <c r="G4332" s="158" t="s">
        <v>52</v>
      </c>
      <c r="H4332" s="155"/>
      <c r="I4332" s="158">
        <v>1</v>
      </c>
      <c r="J4332" s="155" t="s">
        <v>62</v>
      </c>
      <c r="K4332" s="158" t="s">
        <v>63</v>
      </c>
      <c r="L4332" s="190">
        <v>44883</v>
      </c>
      <c r="M4332" s="190">
        <v>44883</v>
      </c>
      <c r="N4332" s="190">
        <v>44883</v>
      </c>
      <c r="O4332" s="190">
        <v>44887</v>
      </c>
      <c r="P4332" s="124" t="s">
        <v>9441</v>
      </c>
      <c r="Q4332" s="124"/>
      <c r="R4332" s="155" t="s">
        <v>9442</v>
      </c>
      <c r="S4332" s="155"/>
      <c r="T4332" s="159"/>
      <c r="U4332" s="155" t="s">
        <v>58</v>
      </c>
      <c r="V4332" s="160"/>
    </row>
    <row r="4333" spans="1:22" s="175" customFormat="1" ht="66" hidden="1" customHeight="1" x14ac:dyDescent="0.25">
      <c r="A4333" s="113" t="s">
        <v>8997</v>
      </c>
      <c r="B4333" s="155" t="s">
        <v>324</v>
      </c>
      <c r="C4333" s="155" t="s">
        <v>9443</v>
      </c>
      <c r="D4333" s="155" t="s">
        <v>9443</v>
      </c>
      <c r="E4333" s="157" t="s">
        <v>9444</v>
      </c>
      <c r="F4333" s="155" t="s">
        <v>320</v>
      </c>
      <c r="G4333" s="158" t="s">
        <v>52</v>
      </c>
      <c r="H4333" s="155"/>
      <c r="I4333" s="158">
        <v>1</v>
      </c>
      <c r="J4333" s="155" t="s">
        <v>72</v>
      </c>
      <c r="K4333" s="158" t="s">
        <v>55</v>
      </c>
      <c r="L4333" s="190">
        <v>44895</v>
      </c>
      <c r="M4333" s="190">
        <v>44895</v>
      </c>
      <c r="N4333" s="190">
        <v>44895</v>
      </c>
      <c r="O4333" s="190">
        <v>44895</v>
      </c>
      <c r="P4333" s="211" t="s">
        <v>9445</v>
      </c>
      <c r="Q4333" s="157"/>
      <c r="R4333" s="155" t="s">
        <v>9446</v>
      </c>
      <c r="S4333" s="155"/>
      <c r="T4333" s="159" t="s">
        <v>66</v>
      </c>
      <c r="U4333" s="155"/>
      <c r="V4333" s="160"/>
    </row>
    <row r="4334" spans="1:22" s="175" customFormat="1" ht="66" hidden="1" customHeight="1" x14ac:dyDescent="0.25">
      <c r="A4334" s="89" t="s">
        <v>2505</v>
      </c>
      <c r="B4334" s="155" t="s">
        <v>2506</v>
      </c>
      <c r="C4334" s="155" t="s">
        <v>9447</v>
      </c>
      <c r="D4334" s="155" t="s">
        <v>9447</v>
      </c>
      <c r="E4334" s="92" t="s">
        <v>2534</v>
      </c>
      <c r="F4334" s="155" t="s">
        <v>138</v>
      </c>
      <c r="G4334" s="158" t="s">
        <v>52</v>
      </c>
      <c r="H4334" s="90"/>
      <c r="I4334" s="158">
        <v>1</v>
      </c>
      <c r="J4334" s="155" t="s">
        <v>54</v>
      </c>
      <c r="K4334" s="158" t="s">
        <v>55</v>
      </c>
      <c r="L4334" s="190">
        <v>44897</v>
      </c>
      <c r="M4334" s="190">
        <v>44897</v>
      </c>
      <c r="N4334" s="190">
        <v>44896</v>
      </c>
      <c r="O4334" s="190">
        <v>44903</v>
      </c>
      <c r="P4334" s="211" t="s">
        <v>9448</v>
      </c>
      <c r="Q4334" s="157"/>
      <c r="R4334" s="155" t="s">
        <v>9449</v>
      </c>
      <c r="S4334" s="155"/>
      <c r="T4334" s="159" t="s">
        <v>66</v>
      </c>
      <c r="U4334" s="155"/>
      <c r="V4334" s="160"/>
    </row>
    <row r="4335" spans="1:22" s="175" customFormat="1" ht="66" hidden="1" customHeight="1" x14ac:dyDescent="0.25">
      <c r="A4335" s="89" t="s">
        <v>3140</v>
      </c>
      <c r="B4335" s="155" t="s">
        <v>3141</v>
      </c>
      <c r="C4335" s="155" t="s">
        <v>9450</v>
      </c>
      <c r="D4335" s="155" t="s">
        <v>9450</v>
      </c>
      <c r="E4335" s="92" t="s">
        <v>251</v>
      </c>
      <c r="F4335" s="155" t="s">
        <v>51</v>
      </c>
      <c r="G4335" s="158" t="s">
        <v>52</v>
      </c>
      <c r="H4335" s="90"/>
      <c r="I4335" s="158">
        <v>1</v>
      </c>
      <c r="J4335" s="155" t="s">
        <v>54</v>
      </c>
      <c r="K4335" s="158" t="s">
        <v>55</v>
      </c>
      <c r="L4335" s="190">
        <v>44893</v>
      </c>
      <c r="M4335" s="190">
        <f>L4335+10</f>
        <v>44903</v>
      </c>
      <c r="N4335" s="190"/>
      <c r="O4335" s="190"/>
      <c r="P4335" s="211"/>
      <c r="Q4335" s="157"/>
      <c r="R4335" s="155"/>
      <c r="S4335" s="155"/>
      <c r="T4335" s="159"/>
      <c r="U4335" s="155" t="s">
        <v>7836</v>
      </c>
      <c r="V4335" s="160"/>
    </row>
    <row r="4336" spans="1:22" s="175" customFormat="1" ht="66" hidden="1" customHeight="1" x14ac:dyDescent="0.25">
      <c r="A4336" s="89" t="s">
        <v>6902</v>
      </c>
      <c r="B4336" s="155" t="s">
        <v>6903</v>
      </c>
      <c r="C4336" s="155" t="s">
        <v>9451</v>
      </c>
      <c r="D4336" s="155" t="s">
        <v>9451</v>
      </c>
      <c r="E4336" s="92" t="s">
        <v>9452</v>
      </c>
      <c r="F4336" s="155" t="s">
        <v>9141</v>
      </c>
      <c r="G4336" s="158" t="s">
        <v>52</v>
      </c>
      <c r="H4336" s="90"/>
      <c r="I4336" s="158">
        <v>1</v>
      </c>
      <c r="J4336" s="155" t="s">
        <v>54</v>
      </c>
      <c r="K4336" s="158" t="s">
        <v>55</v>
      </c>
      <c r="L4336" s="190">
        <v>44895</v>
      </c>
      <c r="M4336" s="190">
        <v>44925</v>
      </c>
      <c r="N4336" s="190" t="s">
        <v>4682</v>
      </c>
      <c r="O4336" s="190" t="s">
        <v>4682</v>
      </c>
      <c r="P4336" s="211"/>
      <c r="Q4336" s="157"/>
      <c r="R4336" s="155"/>
      <c r="S4336" s="155"/>
      <c r="T4336" s="159"/>
      <c r="U4336" s="155"/>
      <c r="V4336" s="160"/>
    </row>
    <row r="4337" spans="1:22" s="175" customFormat="1" ht="66" hidden="1" customHeight="1" x14ac:dyDescent="0.25">
      <c r="A4337" s="89" t="s">
        <v>6558</v>
      </c>
      <c r="B4337" s="155" t="s">
        <v>2283</v>
      </c>
      <c r="C4337" s="90" t="s">
        <v>7090</v>
      </c>
      <c r="D4337" s="90" t="s">
        <v>7248</v>
      </c>
      <c r="E4337" s="92" t="s">
        <v>7533</v>
      </c>
      <c r="F4337" s="155" t="s">
        <v>7245</v>
      </c>
      <c r="G4337" s="158" t="s">
        <v>52</v>
      </c>
      <c r="H4337" s="90"/>
      <c r="I4337" s="158">
        <v>1</v>
      </c>
      <c r="J4337" s="155" t="s">
        <v>62</v>
      </c>
      <c r="K4337" s="158" t="s">
        <v>63</v>
      </c>
      <c r="L4337" s="190">
        <v>44890</v>
      </c>
      <c r="M4337" s="190">
        <v>44890</v>
      </c>
      <c r="N4337" s="190">
        <v>44890</v>
      </c>
      <c r="O4337" s="190">
        <v>44890</v>
      </c>
      <c r="P4337" s="211" t="s">
        <v>9453</v>
      </c>
      <c r="Q4337" s="157"/>
      <c r="R4337" s="155" t="s">
        <v>616</v>
      </c>
      <c r="S4337" s="155"/>
      <c r="T4337" s="159" t="s">
        <v>75</v>
      </c>
      <c r="U4337" s="155"/>
      <c r="V4337" s="160"/>
    </row>
    <row r="4338" spans="1:22" s="175" customFormat="1" ht="66" hidden="1" customHeight="1" x14ac:dyDescent="0.25">
      <c r="A4338" s="89" t="s">
        <v>2481</v>
      </c>
      <c r="B4338" s="155" t="s">
        <v>5430</v>
      </c>
      <c r="C4338" s="155" t="s">
        <v>9454</v>
      </c>
      <c r="D4338" s="155" t="s">
        <v>9454</v>
      </c>
      <c r="E4338" s="92" t="s">
        <v>2484</v>
      </c>
      <c r="F4338" s="155" t="s">
        <v>334</v>
      </c>
      <c r="G4338" s="158" t="s">
        <v>52</v>
      </c>
      <c r="H4338" s="90"/>
      <c r="I4338" s="158">
        <v>1</v>
      </c>
      <c r="J4338" s="155" t="s">
        <v>72</v>
      </c>
      <c r="K4338" s="158" t="s">
        <v>55</v>
      </c>
      <c r="L4338" s="190">
        <v>44891</v>
      </c>
      <c r="M4338" s="190">
        <v>44899</v>
      </c>
      <c r="N4338" s="190">
        <v>44897</v>
      </c>
      <c r="O4338" s="190">
        <v>44898</v>
      </c>
      <c r="P4338" s="211" t="s">
        <v>9455</v>
      </c>
      <c r="Q4338" s="157"/>
      <c r="R4338" s="155" t="s">
        <v>9456</v>
      </c>
      <c r="S4338" s="155"/>
      <c r="T4338" s="159" t="s">
        <v>75</v>
      </c>
      <c r="U4338" s="155"/>
      <c r="V4338" s="160"/>
    </row>
    <row r="4339" spans="1:22" s="175" customFormat="1" ht="66" hidden="1" customHeight="1" x14ac:dyDescent="0.25">
      <c r="A4339" s="113" t="s">
        <v>6360</v>
      </c>
      <c r="B4339" s="155" t="s">
        <v>9438</v>
      </c>
      <c r="C4339" s="155" t="s">
        <v>9457</v>
      </c>
      <c r="D4339" s="155" t="s">
        <v>9458</v>
      </c>
      <c r="E4339" s="157" t="s">
        <v>9459</v>
      </c>
      <c r="F4339" s="155" t="s">
        <v>51</v>
      </c>
      <c r="G4339" s="158" t="s">
        <v>703</v>
      </c>
      <c r="H4339" s="155"/>
      <c r="I4339" s="158">
        <v>1</v>
      </c>
      <c r="J4339" s="155" t="s">
        <v>72</v>
      </c>
      <c r="K4339" s="158" t="s">
        <v>55</v>
      </c>
      <c r="L4339" s="190">
        <v>44866</v>
      </c>
      <c r="M4339" s="190">
        <v>44900</v>
      </c>
      <c r="N4339" s="190">
        <v>44895</v>
      </c>
      <c r="O4339" s="190">
        <v>44902</v>
      </c>
      <c r="P4339" s="211" t="s">
        <v>7301</v>
      </c>
      <c r="Q4339" s="157"/>
      <c r="R4339" s="155" t="s">
        <v>8645</v>
      </c>
      <c r="S4339" s="155"/>
      <c r="T4339" s="159" t="s">
        <v>66</v>
      </c>
      <c r="U4339" s="155"/>
      <c r="V4339" s="160"/>
    </row>
    <row r="4340" spans="1:22" s="175" customFormat="1" ht="66" hidden="1" customHeight="1" x14ac:dyDescent="0.25">
      <c r="A4340" s="113" t="s">
        <v>6360</v>
      </c>
      <c r="B4340" s="155" t="s">
        <v>9460</v>
      </c>
      <c r="C4340" s="155" t="s">
        <v>9457</v>
      </c>
      <c r="D4340" s="155" t="s">
        <v>9458</v>
      </c>
      <c r="E4340" s="157" t="s">
        <v>9459</v>
      </c>
      <c r="F4340" s="155" t="s">
        <v>51</v>
      </c>
      <c r="G4340" s="158" t="s">
        <v>703</v>
      </c>
      <c r="H4340" s="155"/>
      <c r="I4340" s="158">
        <v>1</v>
      </c>
      <c r="J4340" s="155" t="s">
        <v>72</v>
      </c>
      <c r="K4340" s="158" t="s">
        <v>55</v>
      </c>
      <c r="L4340" s="190">
        <v>44866</v>
      </c>
      <c r="M4340" s="190">
        <v>44900</v>
      </c>
      <c r="N4340" s="190">
        <v>44895</v>
      </c>
      <c r="O4340" s="190">
        <v>44902</v>
      </c>
      <c r="P4340" s="211" t="s">
        <v>7301</v>
      </c>
      <c r="Q4340" s="157"/>
      <c r="R4340" s="155" t="s">
        <v>8645</v>
      </c>
      <c r="S4340" s="155"/>
      <c r="T4340" s="159" t="s">
        <v>66</v>
      </c>
      <c r="U4340" s="155"/>
      <c r="V4340" s="160"/>
    </row>
    <row r="4341" spans="1:22" s="175" customFormat="1" ht="66" hidden="1" customHeight="1" x14ac:dyDescent="0.25">
      <c r="A4341" s="113" t="s">
        <v>6360</v>
      </c>
      <c r="B4341" s="155" t="s">
        <v>9438</v>
      </c>
      <c r="C4341" s="155" t="s">
        <v>9457</v>
      </c>
      <c r="D4341" s="155" t="s">
        <v>9461</v>
      </c>
      <c r="E4341" s="157" t="s">
        <v>9459</v>
      </c>
      <c r="F4341" s="155" t="s">
        <v>51</v>
      </c>
      <c r="G4341" s="158" t="s">
        <v>168</v>
      </c>
      <c r="H4341" s="155"/>
      <c r="I4341" s="158">
        <v>1</v>
      </c>
      <c r="J4341" s="155" t="s">
        <v>72</v>
      </c>
      <c r="K4341" s="158" t="s">
        <v>55</v>
      </c>
      <c r="L4341" s="190">
        <v>44896</v>
      </c>
      <c r="M4341" s="190">
        <f t="shared" ref="M4341:M4364" si="67">EOMONTH(L4341,0)</f>
        <v>44926</v>
      </c>
      <c r="N4341" s="190">
        <v>44918</v>
      </c>
      <c r="O4341" s="190">
        <v>44921</v>
      </c>
      <c r="P4341" s="211" t="s">
        <v>9462</v>
      </c>
      <c r="Q4341" s="157"/>
      <c r="R4341" s="155" t="s">
        <v>9463</v>
      </c>
      <c r="S4341" s="155"/>
      <c r="T4341" s="159" t="s">
        <v>66</v>
      </c>
      <c r="U4341" s="155"/>
      <c r="V4341" s="160"/>
    </row>
    <row r="4342" spans="1:22" s="175" customFormat="1" ht="66" hidden="1" customHeight="1" x14ac:dyDescent="0.25">
      <c r="A4342" s="113" t="s">
        <v>6360</v>
      </c>
      <c r="B4342" s="155" t="s">
        <v>9460</v>
      </c>
      <c r="C4342" s="155" t="s">
        <v>9457</v>
      </c>
      <c r="D4342" s="155" t="s">
        <v>9461</v>
      </c>
      <c r="E4342" s="157" t="s">
        <v>9459</v>
      </c>
      <c r="F4342" s="155" t="s">
        <v>51</v>
      </c>
      <c r="G4342" s="158" t="s">
        <v>168</v>
      </c>
      <c r="H4342" s="155"/>
      <c r="I4342" s="158">
        <v>1</v>
      </c>
      <c r="J4342" s="155" t="s">
        <v>72</v>
      </c>
      <c r="K4342" s="158" t="s">
        <v>55</v>
      </c>
      <c r="L4342" s="190">
        <v>44896</v>
      </c>
      <c r="M4342" s="190">
        <f t="shared" si="67"/>
        <v>44926</v>
      </c>
      <c r="N4342" s="190">
        <v>44918</v>
      </c>
      <c r="O4342" s="190">
        <v>44921</v>
      </c>
      <c r="P4342" s="211" t="s">
        <v>9462</v>
      </c>
      <c r="Q4342" s="157"/>
      <c r="R4342" s="155" t="s">
        <v>9463</v>
      </c>
      <c r="S4342" s="155"/>
      <c r="T4342" s="159" t="s">
        <v>66</v>
      </c>
      <c r="U4342" s="155"/>
      <c r="V4342" s="160"/>
    </row>
    <row r="4343" spans="1:22" s="175" customFormat="1" ht="66" hidden="1" customHeight="1" x14ac:dyDescent="0.25">
      <c r="A4343" s="113" t="s">
        <v>6360</v>
      </c>
      <c r="B4343" s="155" t="s">
        <v>9438</v>
      </c>
      <c r="C4343" s="155" t="s">
        <v>9457</v>
      </c>
      <c r="D4343" s="155" t="s">
        <v>9464</v>
      </c>
      <c r="E4343" s="157" t="s">
        <v>9459</v>
      </c>
      <c r="F4343" s="155" t="s">
        <v>51</v>
      </c>
      <c r="G4343" s="158" t="s">
        <v>703</v>
      </c>
      <c r="H4343" s="155" t="s">
        <v>10059</v>
      </c>
      <c r="I4343" s="158">
        <v>1</v>
      </c>
      <c r="J4343" s="155" t="s">
        <v>72</v>
      </c>
      <c r="K4343" s="158" t="s">
        <v>55</v>
      </c>
      <c r="L4343" s="190">
        <v>44927</v>
      </c>
      <c r="M4343" s="190">
        <f t="shared" si="67"/>
        <v>44957</v>
      </c>
      <c r="N4343" s="190"/>
      <c r="O4343" s="190"/>
      <c r="P4343" s="211"/>
      <c r="Q4343" s="157"/>
      <c r="R4343" s="155"/>
      <c r="S4343" s="155"/>
      <c r="T4343" s="159"/>
      <c r="U4343" s="155" t="s">
        <v>9465</v>
      </c>
      <c r="V4343" s="160"/>
    </row>
    <row r="4344" spans="1:22" s="175" customFormat="1" ht="66" hidden="1" customHeight="1" x14ac:dyDescent="0.25">
      <c r="A4344" s="113" t="s">
        <v>6360</v>
      </c>
      <c r="B4344" s="155" t="s">
        <v>9438</v>
      </c>
      <c r="C4344" s="155" t="s">
        <v>9457</v>
      </c>
      <c r="D4344" s="155" t="s">
        <v>9466</v>
      </c>
      <c r="E4344" s="157" t="s">
        <v>9459</v>
      </c>
      <c r="F4344" s="155" t="s">
        <v>51</v>
      </c>
      <c r="G4344" s="158" t="s">
        <v>703</v>
      </c>
      <c r="H4344" s="155"/>
      <c r="I4344" s="158">
        <v>1</v>
      </c>
      <c r="J4344" s="155" t="s">
        <v>72</v>
      </c>
      <c r="K4344" s="158" t="s">
        <v>55</v>
      </c>
      <c r="L4344" s="190">
        <v>44958</v>
      </c>
      <c r="M4344" s="190">
        <f t="shared" si="67"/>
        <v>44985</v>
      </c>
      <c r="N4344" s="190"/>
      <c r="O4344" s="190"/>
      <c r="P4344" s="211"/>
      <c r="Q4344" s="157"/>
      <c r="R4344" s="155"/>
      <c r="S4344" s="155"/>
      <c r="T4344" s="159"/>
      <c r="U4344" s="155"/>
      <c r="V4344" s="160"/>
    </row>
    <row r="4345" spans="1:22" s="175" customFormat="1" ht="66" hidden="1" customHeight="1" x14ac:dyDescent="0.25">
      <c r="A4345" s="113" t="s">
        <v>6360</v>
      </c>
      <c r="B4345" s="155" t="s">
        <v>9460</v>
      </c>
      <c r="C4345" s="155" t="s">
        <v>9457</v>
      </c>
      <c r="D4345" s="155" t="s">
        <v>9466</v>
      </c>
      <c r="E4345" s="157" t="s">
        <v>9459</v>
      </c>
      <c r="F4345" s="155" t="s">
        <v>51</v>
      </c>
      <c r="G4345" s="158" t="s">
        <v>703</v>
      </c>
      <c r="H4345" s="155"/>
      <c r="I4345" s="158">
        <v>1</v>
      </c>
      <c r="J4345" s="155" t="s">
        <v>72</v>
      </c>
      <c r="K4345" s="158" t="s">
        <v>55</v>
      </c>
      <c r="L4345" s="190">
        <v>44958</v>
      </c>
      <c r="M4345" s="190">
        <f t="shared" si="67"/>
        <v>44985</v>
      </c>
      <c r="N4345" s="190"/>
      <c r="O4345" s="190"/>
      <c r="P4345" s="211"/>
      <c r="Q4345" s="157"/>
      <c r="R4345" s="155"/>
      <c r="S4345" s="155"/>
      <c r="T4345" s="159"/>
      <c r="U4345" s="155"/>
      <c r="V4345" s="160"/>
    </row>
    <row r="4346" spans="1:22" s="175" customFormat="1" ht="66" hidden="1" customHeight="1" x14ac:dyDescent="0.25">
      <c r="A4346" s="113" t="s">
        <v>6360</v>
      </c>
      <c r="B4346" s="155" t="s">
        <v>9438</v>
      </c>
      <c r="C4346" s="155" t="s">
        <v>9457</v>
      </c>
      <c r="D4346" s="155" t="s">
        <v>9467</v>
      </c>
      <c r="E4346" s="157" t="s">
        <v>9459</v>
      </c>
      <c r="F4346" s="155" t="s">
        <v>51</v>
      </c>
      <c r="G4346" s="158" t="s">
        <v>703</v>
      </c>
      <c r="H4346" s="155"/>
      <c r="I4346" s="158">
        <v>1</v>
      </c>
      <c r="J4346" s="155" t="s">
        <v>72</v>
      </c>
      <c r="K4346" s="158" t="s">
        <v>55</v>
      </c>
      <c r="L4346" s="190">
        <v>44986</v>
      </c>
      <c r="M4346" s="190">
        <f t="shared" si="67"/>
        <v>45016</v>
      </c>
      <c r="N4346" s="190"/>
      <c r="O4346" s="190"/>
      <c r="P4346" s="211"/>
      <c r="Q4346" s="157"/>
      <c r="R4346" s="155"/>
      <c r="S4346" s="155"/>
      <c r="T4346" s="159"/>
      <c r="U4346" s="155"/>
      <c r="V4346" s="160"/>
    </row>
    <row r="4347" spans="1:22" s="175" customFormat="1" ht="66" hidden="1" customHeight="1" x14ac:dyDescent="0.25">
      <c r="A4347" s="113" t="s">
        <v>6360</v>
      </c>
      <c r="B4347" s="155" t="s">
        <v>9460</v>
      </c>
      <c r="C4347" s="155" t="s">
        <v>9457</v>
      </c>
      <c r="D4347" s="155" t="s">
        <v>9467</v>
      </c>
      <c r="E4347" s="157" t="s">
        <v>9459</v>
      </c>
      <c r="F4347" s="155" t="s">
        <v>51</v>
      </c>
      <c r="G4347" s="158" t="s">
        <v>703</v>
      </c>
      <c r="H4347" s="155"/>
      <c r="I4347" s="158">
        <v>1</v>
      </c>
      <c r="J4347" s="155" t="s">
        <v>72</v>
      </c>
      <c r="K4347" s="158" t="s">
        <v>55</v>
      </c>
      <c r="L4347" s="190">
        <v>44986</v>
      </c>
      <c r="M4347" s="190">
        <f t="shared" si="67"/>
        <v>45016</v>
      </c>
      <c r="N4347" s="190"/>
      <c r="O4347" s="190"/>
      <c r="P4347" s="211"/>
      <c r="Q4347" s="157"/>
      <c r="R4347" s="155"/>
      <c r="S4347" s="155"/>
      <c r="T4347" s="159"/>
      <c r="U4347" s="155"/>
      <c r="V4347" s="160"/>
    </row>
    <row r="4348" spans="1:22" s="175" customFormat="1" ht="66" hidden="1" customHeight="1" x14ac:dyDescent="0.25">
      <c r="A4348" s="113" t="s">
        <v>6360</v>
      </c>
      <c r="B4348" s="155" t="s">
        <v>9438</v>
      </c>
      <c r="C4348" s="155" t="s">
        <v>9457</v>
      </c>
      <c r="D4348" s="155" t="s">
        <v>9468</v>
      </c>
      <c r="E4348" s="157" t="s">
        <v>9459</v>
      </c>
      <c r="F4348" s="155" t="s">
        <v>51</v>
      </c>
      <c r="G4348" s="158" t="s">
        <v>703</v>
      </c>
      <c r="H4348" s="155"/>
      <c r="I4348" s="158">
        <v>1</v>
      </c>
      <c r="J4348" s="155" t="s">
        <v>72</v>
      </c>
      <c r="K4348" s="158" t="s">
        <v>55</v>
      </c>
      <c r="L4348" s="190">
        <v>45017</v>
      </c>
      <c r="M4348" s="190">
        <f t="shared" si="67"/>
        <v>45046</v>
      </c>
      <c r="N4348" s="190"/>
      <c r="O4348" s="190"/>
      <c r="P4348" s="211"/>
      <c r="Q4348" s="157"/>
      <c r="R4348" s="155"/>
      <c r="S4348" s="155"/>
      <c r="T4348" s="159"/>
      <c r="U4348" s="155"/>
      <c r="V4348" s="160"/>
    </row>
    <row r="4349" spans="1:22" s="175" customFormat="1" ht="66" hidden="1" customHeight="1" x14ac:dyDescent="0.25">
      <c r="A4349" s="113" t="s">
        <v>6360</v>
      </c>
      <c r="B4349" s="155" t="s">
        <v>9460</v>
      </c>
      <c r="C4349" s="155" t="s">
        <v>9457</v>
      </c>
      <c r="D4349" s="155" t="s">
        <v>9468</v>
      </c>
      <c r="E4349" s="157" t="s">
        <v>9459</v>
      </c>
      <c r="F4349" s="155" t="s">
        <v>51</v>
      </c>
      <c r="G4349" s="158" t="s">
        <v>703</v>
      </c>
      <c r="H4349" s="155"/>
      <c r="I4349" s="158">
        <v>1</v>
      </c>
      <c r="J4349" s="155" t="s">
        <v>72</v>
      </c>
      <c r="K4349" s="158" t="s">
        <v>55</v>
      </c>
      <c r="L4349" s="190">
        <v>45017</v>
      </c>
      <c r="M4349" s="190">
        <f t="shared" si="67"/>
        <v>45046</v>
      </c>
      <c r="N4349" s="190"/>
      <c r="O4349" s="190"/>
      <c r="P4349" s="211"/>
      <c r="Q4349" s="157"/>
      <c r="R4349" s="155"/>
      <c r="S4349" s="155"/>
      <c r="T4349" s="159"/>
      <c r="U4349" s="155"/>
      <c r="V4349" s="160"/>
    </row>
    <row r="4350" spans="1:22" s="175" customFormat="1" ht="66" hidden="1" customHeight="1" x14ac:dyDescent="0.25">
      <c r="A4350" s="113" t="s">
        <v>6360</v>
      </c>
      <c r="B4350" s="155" t="s">
        <v>9438</v>
      </c>
      <c r="C4350" s="155" t="s">
        <v>9457</v>
      </c>
      <c r="D4350" s="155" t="s">
        <v>9469</v>
      </c>
      <c r="E4350" s="157" t="s">
        <v>9459</v>
      </c>
      <c r="F4350" s="155" t="s">
        <v>51</v>
      </c>
      <c r="G4350" s="158" t="s">
        <v>703</v>
      </c>
      <c r="H4350" s="155"/>
      <c r="I4350" s="158">
        <v>1</v>
      </c>
      <c r="J4350" s="155" t="s">
        <v>72</v>
      </c>
      <c r="K4350" s="158" t="s">
        <v>55</v>
      </c>
      <c r="L4350" s="190">
        <v>45047</v>
      </c>
      <c r="M4350" s="190">
        <f t="shared" si="67"/>
        <v>45077</v>
      </c>
      <c r="N4350" s="190"/>
      <c r="O4350" s="190"/>
      <c r="P4350" s="211"/>
      <c r="Q4350" s="157"/>
      <c r="R4350" s="155"/>
      <c r="S4350" s="155"/>
      <c r="T4350" s="159"/>
      <c r="U4350" s="155"/>
      <c r="V4350" s="160"/>
    </row>
    <row r="4351" spans="1:22" s="175" customFormat="1" ht="66" hidden="1" customHeight="1" x14ac:dyDescent="0.25">
      <c r="A4351" s="113" t="s">
        <v>6360</v>
      </c>
      <c r="B4351" s="155" t="s">
        <v>9460</v>
      </c>
      <c r="C4351" s="155" t="s">
        <v>9457</v>
      </c>
      <c r="D4351" s="155" t="s">
        <v>9469</v>
      </c>
      <c r="E4351" s="157" t="s">
        <v>9459</v>
      </c>
      <c r="F4351" s="155" t="s">
        <v>51</v>
      </c>
      <c r="G4351" s="158" t="s">
        <v>703</v>
      </c>
      <c r="H4351" s="155"/>
      <c r="I4351" s="158">
        <v>1</v>
      </c>
      <c r="J4351" s="155" t="s">
        <v>72</v>
      </c>
      <c r="K4351" s="158" t="s">
        <v>55</v>
      </c>
      <c r="L4351" s="190">
        <v>45047</v>
      </c>
      <c r="M4351" s="190">
        <f t="shared" si="67"/>
        <v>45077</v>
      </c>
      <c r="N4351" s="190"/>
      <c r="O4351" s="190"/>
      <c r="P4351" s="211"/>
      <c r="Q4351" s="157"/>
      <c r="R4351" s="155"/>
      <c r="S4351" s="155"/>
      <c r="T4351" s="159"/>
      <c r="U4351" s="155"/>
      <c r="V4351" s="160"/>
    </row>
    <row r="4352" spans="1:22" s="175" customFormat="1" ht="66" hidden="1" customHeight="1" x14ac:dyDescent="0.25">
      <c r="A4352" s="113" t="s">
        <v>6360</v>
      </c>
      <c r="B4352" s="155" t="s">
        <v>9438</v>
      </c>
      <c r="C4352" s="155" t="s">
        <v>9457</v>
      </c>
      <c r="D4352" s="155" t="s">
        <v>9470</v>
      </c>
      <c r="E4352" s="157" t="s">
        <v>9459</v>
      </c>
      <c r="F4352" s="155" t="s">
        <v>51</v>
      </c>
      <c r="G4352" s="158" t="s">
        <v>703</v>
      </c>
      <c r="H4352" s="155"/>
      <c r="I4352" s="158">
        <v>1</v>
      </c>
      <c r="J4352" s="155" t="s">
        <v>72</v>
      </c>
      <c r="K4352" s="158" t="s">
        <v>55</v>
      </c>
      <c r="L4352" s="190">
        <v>45078</v>
      </c>
      <c r="M4352" s="190">
        <f t="shared" si="67"/>
        <v>45107</v>
      </c>
      <c r="N4352" s="190"/>
      <c r="O4352" s="190"/>
      <c r="P4352" s="211"/>
      <c r="Q4352" s="157"/>
      <c r="R4352" s="155"/>
      <c r="S4352" s="155"/>
      <c r="T4352" s="159"/>
      <c r="U4352" s="155"/>
      <c r="V4352" s="160"/>
    </row>
    <row r="4353" spans="1:22" s="175" customFormat="1" ht="66" hidden="1" customHeight="1" x14ac:dyDescent="0.25">
      <c r="A4353" s="113" t="s">
        <v>6360</v>
      </c>
      <c r="B4353" s="155" t="s">
        <v>9460</v>
      </c>
      <c r="C4353" s="155" t="s">
        <v>9457</v>
      </c>
      <c r="D4353" s="155" t="s">
        <v>9470</v>
      </c>
      <c r="E4353" s="157" t="s">
        <v>9459</v>
      </c>
      <c r="F4353" s="155" t="s">
        <v>51</v>
      </c>
      <c r="G4353" s="158" t="s">
        <v>703</v>
      </c>
      <c r="H4353" s="155"/>
      <c r="I4353" s="158">
        <v>1</v>
      </c>
      <c r="J4353" s="155" t="s">
        <v>72</v>
      </c>
      <c r="K4353" s="158" t="s">
        <v>55</v>
      </c>
      <c r="L4353" s="190">
        <v>45078</v>
      </c>
      <c r="M4353" s="190">
        <f t="shared" si="67"/>
        <v>45107</v>
      </c>
      <c r="N4353" s="190"/>
      <c r="O4353" s="190"/>
      <c r="P4353" s="211"/>
      <c r="Q4353" s="157"/>
      <c r="R4353" s="155"/>
      <c r="S4353" s="155"/>
      <c r="T4353" s="159"/>
      <c r="U4353" s="155"/>
      <c r="V4353" s="160"/>
    </row>
    <row r="4354" spans="1:22" s="175" customFormat="1" ht="66" hidden="1" customHeight="1" x14ac:dyDescent="0.25">
      <c r="A4354" s="113" t="s">
        <v>6360</v>
      </c>
      <c r="B4354" s="155" t="s">
        <v>9438</v>
      </c>
      <c r="C4354" s="155" t="s">
        <v>9457</v>
      </c>
      <c r="D4354" s="155" t="s">
        <v>9471</v>
      </c>
      <c r="E4354" s="157" t="s">
        <v>9459</v>
      </c>
      <c r="F4354" s="155" t="s">
        <v>51</v>
      </c>
      <c r="G4354" s="158" t="s">
        <v>703</v>
      </c>
      <c r="H4354" s="155"/>
      <c r="I4354" s="158">
        <v>1</v>
      </c>
      <c r="J4354" s="155" t="s">
        <v>72</v>
      </c>
      <c r="K4354" s="158" t="s">
        <v>55</v>
      </c>
      <c r="L4354" s="190">
        <v>45108</v>
      </c>
      <c r="M4354" s="190">
        <f t="shared" si="67"/>
        <v>45138</v>
      </c>
      <c r="N4354" s="190"/>
      <c r="O4354" s="190"/>
      <c r="P4354" s="211"/>
      <c r="Q4354" s="157"/>
      <c r="R4354" s="155"/>
      <c r="S4354" s="155"/>
      <c r="T4354" s="159"/>
      <c r="U4354" s="155"/>
      <c r="V4354" s="160"/>
    </row>
    <row r="4355" spans="1:22" s="175" customFormat="1" ht="66" hidden="1" customHeight="1" x14ac:dyDescent="0.25">
      <c r="A4355" s="113" t="s">
        <v>6360</v>
      </c>
      <c r="B4355" s="155" t="s">
        <v>9460</v>
      </c>
      <c r="C4355" s="155" t="s">
        <v>9457</v>
      </c>
      <c r="D4355" s="155" t="s">
        <v>9471</v>
      </c>
      <c r="E4355" s="157" t="s">
        <v>9459</v>
      </c>
      <c r="F4355" s="155" t="s">
        <v>51</v>
      </c>
      <c r="G4355" s="158" t="s">
        <v>703</v>
      </c>
      <c r="H4355" s="155"/>
      <c r="I4355" s="158">
        <v>1</v>
      </c>
      <c r="J4355" s="155" t="s">
        <v>72</v>
      </c>
      <c r="K4355" s="158" t="s">
        <v>55</v>
      </c>
      <c r="L4355" s="190">
        <v>45108</v>
      </c>
      <c r="M4355" s="190">
        <f t="shared" si="67"/>
        <v>45138</v>
      </c>
      <c r="N4355" s="190"/>
      <c r="O4355" s="190"/>
      <c r="P4355" s="211"/>
      <c r="Q4355" s="157"/>
      <c r="R4355" s="155"/>
      <c r="S4355" s="155"/>
      <c r="T4355" s="159"/>
      <c r="U4355" s="155"/>
      <c r="V4355" s="160"/>
    </row>
    <row r="4356" spans="1:22" s="175" customFormat="1" ht="66" hidden="1" customHeight="1" x14ac:dyDescent="0.25">
      <c r="A4356" s="113" t="s">
        <v>6360</v>
      </c>
      <c r="B4356" s="155" t="s">
        <v>9438</v>
      </c>
      <c r="C4356" s="155" t="s">
        <v>9457</v>
      </c>
      <c r="D4356" s="155" t="s">
        <v>9472</v>
      </c>
      <c r="E4356" s="157" t="s">
        <v>9459</v>
      </c>
      <c r="F4356" s="155" t="s">
        <v>51</v>
      </c>
      <c r="G4356" s="158" t="s">
        <v>703</v>
      </c>
      <c r="H4356" s="155"/>
      <c r="I4356" s="158">
        <v>1</v>
      </c>
      <c r="J4356" s="155" t="s">
        <v>72</v>
      </c>
      <c r="K4356" s="158" t="s">
        <v>55</v>
      </c>
      <c r="L4356" s="190">
        <v>45139</v>
      </c>
      <c r="M4356" s="190">
        <f t="shared" si="67"/>
        <v>45169</v>
      </c>
      <c r="N4356" s="190"/>
      <c r="O4356" s="190"/>
      <c r="P4356" s="211"/>
      <c r="Q4356" s="157"/>
      <c r="R4356" s="155"/>
      <c r="S4356" s="155"/>
      <c r="T4356" s="159"/>
      <c r="U4356" s="155"/>
      <c r="V4356" s="160"/>
    </row>
    <row r="4357" spans="1:22" s="175" customFormat="1" ht="66" hidden="1" customHeight="1" x14ac:dyDescent="0.25">
      <c r="A4357" s="113" t="s">
        <v>6360</v>
      </c>
      <c r="B4357" s="155" t="s">
        <v>9460</v>
      </c>
      <c r="C4357" s="155" t="s">
        <v>9457</v>
      </c>
      <c r="D4357" s="155" t="s">
        <v>9472</v>
      </c>
      <c r="E4357" s="157" t="s">
        <v>9459</v>
      </c>
      <c r="F4357" s="155" t="s">
        <v>51</v>
      </c>
      <c r="G4357" s="158" t="s">
        <v>703</v>
      </c>
      <c r="H4357" s="155"/>
      <c r="I4357" s="158">
        <v>1</v>
      </c>
      <c r="J4357" s="155" t="s">
        <v>72</v>
      </c>
      <c r="K4357" s="158" t="s">
        <v>55</v>
      </c>
      <c r="L4357" s="190">
        <v>45139</v>
      </c>
      <c r="M4357" s="190">
        <f t="shared" si="67"/>
        <v>45169</v>
      </c>
      <c r="N4357" s="190"/>
      <c r="O4357" s="190"/>
      <c r="P4357" s="211"/>
      <c r="Q4357" s="157"/>
      <c r="R4357" s="155"/>
      <c r="S4357" s="155"/>
      <c r="T4357" s="159"/>
      <c r="U4357" s="155"/>
      <c r="V4357" s="160"/>
    </row>
    <row r="4358" spans="1:22" s="175" customFormat="1" ht="66" hidden="1" customHeight="1" x14ac:dyDescent="0.25">
      <c r="A4358" s="113" t="s">
        <v>6360</v>
      </c>
      <c r="B4358" s="155" t="s">
        <v>9438</v>
      </c>
      <c r="C4358" s="155" t="s">
        <v>9457</v>
      </c>
      <c r="D4358" s="155" t="s">
        <v>9473</v>
      </c>
      <c r="E4358" s="157" t="s">
        <v>9459</v>
      </c>
      <c r="F4358" s="155" t="s">
        <v>51</v>
      </c>
      <c r="G4358" s="158" t="s">
        <v>703</v>
      </c>
      <c r="H4358" s="155"/>
      <c r="I4358" s="158">
        <v>1</v>
      </c>
      <c r="J4358" s="155" t="s">
        <v>72</v>
      </c>
      <c r="K4358" s="158" t="s">
        <v>55</v>
      </c>
      <c r="L4358" s="190">
        <v>45170</v>
      </c>
      <c r="M4358" s="190">
        <f t="shared" si="67"/>
        <v>45199</v>
      </c>
      <c r="N4358" s="190"/>
      <c r="O4358" s="190"/>
      <c r="P4358" s="211"/>
      <c r="Q4358" s="157"/>
      <c r="R4358" s="155"/>
      <c r="S4358" s="155"/>
      <c r="T4358" s="159"/>
      <c r="U4358" s="155"/>
      <c r="V4358" s="160"/>
    </row>
    <row r="4359" spans="1:22" s="175" customFormat="1" ht="66" hidden="1" customHeight="1" x14ac:dyDescent="0.25">
      <c r="A4359" s="113" t="s">
        <v>6360</v>
      </c>
      <c r="B4359" s="155" t="s">
        <v>9460</v>
      </c>
      <c r="C4359" s="155" t="s">
        <v>9457</v>
      </c>
      <c r="D4359" s="155" t="s">
        <v>9473</v>
      </c>
      <c r="E4359" s="157" t="s">
        <v>9459</v>
      </c>
      <c r="F4359" s="155" t="s">
        <v>51</v>
      </c>
      <c r="G4359" s="158" t="s">
        <v>703</v>
      </c>
      <c r="H4359" s="155"/>
      <c r="I4359" s="158">
        <v>1</v>
      </c>
      <c r="J4359" s="155" t="s">
        <v>72</v>
      </c>
      <c r="K4359" s="158" t="s">
        <v>55</v>
      </c>
      <c r="L4359" s="190">
        <v>45170</v>
      </c>
      <c r="M4359" s="190">
        <f t="shared" si="67"/>
        <v>45199</v>
      </c>
      <c r="N4359" s="190"/>
      <c r="O4359" s="190"/>
      <c r="P4359" s="211"/>
      <c r="Q4359" s="157"/>
      <c r="R4359" s="155"/>
      <c r="S4359" s="155"/>
      <c r="T4359" s="159"/>
      <c r="U4359" s="155"/>
      <c r="V4359" s="160"/>
    </row>
    <row r="4360" spans="1:22" s="175" customFormat="1" ht="66" hidden="1" customHeight="1" x14ac:dyDescent="0.25">
      <c r="A4360" s="113" t="s">
        <v>6360</v>
      </c>
      <c r="B4360" s="155" t="s">
        <v>9438</v>
      </c>
      <c r="C4360" s="155" t="s">
        <v>9457</v>
      </c>
      <c r="D4360" s="155" t="s">
        <v>10060</v>
      </c>
      <c r="E4360" s="157" t="s">
        <v>9459</v>
      </c>
      <c r="F4360" s="155" t="s">
        <v>51</v>
      </c>
      <c r="G4360" s="158" t="s">
        <v>703</v>
      </c>
      <c r="H4360" s="155"/>
      <c r="I4360" s="158">
        <v>1</v>
      </c>
      <c r="J4360" s="155" t="s">
        <v>72</v>
      </c>
      <c r="K4360" s="158" t="s">
        <v>55</v>
      </c>
      <c r="L4360" s="190">
        <v>45200</v>
      </c>
      <c r="M4360" s="190">
        <f t="shared" si="67"/>
        <v>45230</v>
      </c>
      <c r="N4360" s="190"/>
      <c r="O4360" s="190"/>
      <c r="P4360" s="211"/>
      <c r="Q4360" s="157"/>
      <c r="R4360" s="155"/>
      <c r="S4360" s="155"/>
      <c r="T4360" s="159"/>
      <c r="U4360" s="155"/>
      <c r="V4360" s="160"/>
    </row>
    <row r="4361" spans="1:22" s="175" customFormat="1" ht="66" hidden="1" customHeight="1" x14ac:dyDescent="0.25">
      <c r="A4361" s="113" t="s">
        <v>6360</v>
      </c>
      <c r="B4361" s="155" t="s">
        <v>9460</v>
      </c>
      <c r="C4361" s="155" t="s">
        <v>9457</v>
      </c>
      <c r="D4361" s="155" t="s">
        <v>10060</v>
      </c>
      <c r="E4361" s="157" t="s">
        <v>9459</v>
      </c>
      <c r="F4361" s="155" t="s">
        <v>51</v>
      </c>
      <c r="G4361" s="158" t="s">
        <v>703</v>
      </c>
      <c r="H4361" s="155"/>
      <c r="I4361" s="158">
        <v>1</v>
      </c>
      <c r="J4361" s="155" t="s">
        <v>72</v>
      </c>
      <c r="K4361" s="158" t="s">
        <v>55</v>
      </c>
      <c r="L4361" s="190">
        <v>45200</v>
      </c>
      <c r="M4361" s="190">
        <f t="shared" si="67"/>
        <v>45230</v>
      </c>
      <c r="N4361" s="190"/>
      <c r="O4361" s="190"/>
      <c r="P4361" s="211"/>
      <c r="Q4361" s="157"/>
      <c r="R4361" s="155"/>
      <c r="S4361" s="155"/>
      <c r="T4361" s="159"/>
      <c r="U4361" s="155"/>
      <c r="V4361" s="160"/>
    </row>
    <row r="4362" spans="1:22" ht="66" hidden="1" customHeight="1" x14ac:dyDescent="0.25">
      <c r="A4362" s="89" t="s">
        <v>9474</v>
      </c>
      <c r="B4362" s="90" t="s">
        <v>9475</v>
      </c>
      <c r="C4362" s="90" t="s">
        <v>9476</v>
      </c>
      <c r="D4362" s="90" t="s">
        <v>9476</v>
      </c>
      <c r="E4362" s="92" t="s">
        <v>4647</v>
      </c>
      <c r="F4362" s="90" t="s">
        <v>1952</v>
      </c>
      <c r="G4362" s="93" t="s">
        <v>52</v>
      </c>
      <c r="H4362" s="90"/>
      <c r="I4362" s="93">
        <v>1</v>
      </c>
      <c r="J4362" s="90" t="s">
        <v>72</v>
      </c>
      <c r="K4362" s="93" t="s">
        <v>55</v>
      </c>
      <c r="L4362" s="114">
        <v>44900</v>
      </c>
      <c r="M4362" s="114">
        <f t="shared" si="67"/>
        <v>44926</v>
      </c>
      <c r="N4362" s="114">
        <v>44912</v>
      </c>
      <c r="O4362" s="114">
        <v>44917</v>
      </c>
      <c r="P4362" s="174" t="s">
        <v>9477</v>
      </c>
      <c r="Q4362" s="92"/>
      <c r="R4362" s="90" t="s">
        <v>9478</v>
      </c>
      <c r="S4362" s="90"/>
      <c r="T4362" s="95" t="s">
        <v>75</v>
      </c>
      <c r="U4362" s="90"/>
    </row>
    <row r="4363" spans="1:22" s="175" customFormat="1" ht="66" hidden="1" customHeight="1" x14ac:dyDescent="0.25">
      <c r="A4363" s="113" t="s">
        <v>9474</v>
      </c>
      <c r="B4363" s="155" t="s">
        <v>9479</v>
      </c>
      <c r="C4363" s="155" t="s">
        <v>9476</v>
      </c>
      <c r="D4363" s="155" t="s">
        <v>9476</v>
      </c>
      <c r="E4363" s="157" t="s">
        <v>4647</v>
      </c>
      <c r="F4363" s="155" t="s">
        <v>1952</v>
      </c>
      <c r="G4363" s="158" t="s">
        <v>52</v>
      </c>
      <c r="H4363" s="155"/>
      <c r="I4363" s="158">
        <v>1</v>
      </c>
      <c r="J4363" s="155" t="s">
        <v>72</v>
      </c>
      <c r="K4363" s="158" t="s">
        <v>55</v>
      </c>
      <c r="L4363" s="190">
        <v>44900</v>
      </c>
      <c r="M4363" s="190">
        <f t="shared" si="67"/>
        <v>44926</v>
      </c>
      <c r="N4363" s="190">
        <v>44916</v>
      </c>
      <c r="O4363" s="114">
        <v>44917</v>
      </c>
      <c r="P4363" s="211" t="s">
        <v>9480</v>
      </c>
      <c r="Q4363" s="157"/>
      <c r="R4363" s="90" t="s">
        <v>9481</v>
      </c>
      <c r="S4363" s="90"/>
      <c r="T4363" s="95" t="s">
        <v>75</v>
      </c>
      <c r="U4363" s="155"/>
      <c r="V4363" s="160"/>
    </row>
    <row r="4364" spans="1:22" s="175" customFormat="1" ht="66" hidden="1" customHeight="1" x14ac:dyDescent="0.25">
      <c r="A4364" s="113" t="s">
        <v>9482</v>
      </c>
      <c r="B4364" s="155" t="s">
        <v>9483</v>
      </c>
      <c r="C4364" s="155" t="s">
        <v>9484</v>
      </c>
      <c r="D4364" s="155" t="s">
        <v>9484</v>
      </c>
      <c r="E4364" s="157" t="s">
        <v>9485</v>
      </c>
      <c r="F4364" s="155" t="s">
        <v>532</v>
      </c>
      <c r="G4364" s="158" t="s">
        <v>52</v>
      </c>
      <c r="H4364" s="155"/>
      <c r="I4364" s="158">
        <v>1</v>
      </c>
      <c r="J4364" s="155" t="s">
        <v>54</v>
      </c>
      <c r="K4364" s="158" t="s">
        <v>55</v>
      </c>
      <c r="L4364" s="190">
        <v>44910</v>
      </c>
      <c r="M4364" s="190">
        <f t="shared" si="67"/>
        <v>44926</v>
      </c>
      <c r="N4364" s="190">
        <v>44905</v>
      </c>
      <c r="O4364" s="190">
        <v>44911</v>
      </c>
      <c r="P4364" s="211" t="s">
        <v>9486</v>
      </c>
      <c r="Q4364" s="157"/>
      <c r="R4364" s="155" t="s">
        <v>9487</v>
      </c>
      <c r="S4364" s="155"/>
      <c r="T4364" s="159" t="s">
        <v>66</v>
      </c>
      <c r="U4364" s="155"/>
      <c r="V4364" s="160"/>
    </row>
    <row r="4365" spans="1:22" s="175" customFormat="1" ht="66" hidden="1" customHeight="1" x14ac:dyDescent="0.25">
      <c r="A4365" s="113" t="s">
        <v>524</v>
      </c>
      <c r="B4365" s="155" t="s">
        <v>9126</v>
      </c>
      <c r="C4365" s="155" t="s">
        <v>59</v>
      </c>
      <c r="D4365" s="155" t="s">
        <v>59</v>
      </c>
      <c r="E4365" s="157" t="s">
        <v>211</v>
      </c>
      <c r="F4365" s="155" t="s">
        <v>340</v>
      </c>
      <c r="G4365" s="158" t="s">
        <v>52</v>
      </c>
      <c r="H4365" s="155"/>
      <c r="I4365" s="158">
        <v>1</v>
      </c>
      <c r="J4365" s="155" t="s">
        <v>62</v>
      </c>
      <c r="K4365" s="158" t="s">
        <v>63</v>
      </c>
      <c r="L4365" s="190">
        <v>44888</v>
      </c>
      <c r="M4365" s="190">
        <v>44888</v>
      </c>
      <c r="N4365" s="190">
        <v>44888</v>
      </c>
      <c r="O4365" s="190">
        <v>44888</v>
      </c>
      <c r="P4365" s="211" t="s">
        <v>9488</v>
      </c>
      <c r="Q4365" s="157"/>
      <c r="R4365" s="155" t="s">
        <v>9489</v>
      </c>
      <c r="S4365" s="155"/>
      <c r="T4365" s="159" t="s">
        <v>66</v>
      </c>
      <c r="U4365" s="155"/>
      <c r="V4365" s="160"/>
    </row>
    <row r="4366" spans="1:22" s="175" customFormat="1" ht="66" hidden="1" customHeight="1" x14ac:dyDescent="0.25">
      <c r="A4366" s="113" t="s">
        <v>6824</v>
      </c>
      <c r="B4366" s="155" t="s">
        <v>6825</v>
      </c>
      <c r="C4366" s="155" t="s">
        <v>9490</v>
      </c>
      <c r="D4366" s="155" t="s">
        <v>9490</v>
      </c>
      <c r="E4366" s="157" t="s">
        <v>9323</v>
      </c>
      <c r="F4366" s="155" t="s">
        <v>2050</v>
      </c>
      <c r="G4366" s="158" t="s">
        <v>52</v>
      </c>
      <c r="H4366" s="155"/>
      <c r="I4366" s="158">
        <v>1</v>
      </c>
      <c r="J4366" s="155" t="s">
        <v>72</v>
      </c>
      <c r="K4366" s="158" t="s">
        <v>55</v>
      </c>
      <c r="L4366" s="190">
        <v>44910</v>
      </c>
      <c r="M4366" s="190">
        <v>44926</v>
      </c>
      <c r="N4366" s="190">
        <v>44905</v>
      </c>
      <c r="O4366" s="190">
        <v>44907</v>
      </c>
      <c r="P4366" s="211" t="s">
        <v>9491</v>
      </c>
      <c r="Q4366" s="157"/>
      <c r="R4366" s="155" t="s">
        <v>3876</v>
      </c>
      <c r="S4366" s="155"/>
      <c r="T4366" s="159" t="s">
        <v>66</v>
      </c>
      <c r="U4366" s="155"/>
      <c r="V4366" s="160"/>
    </row>
    <row r="4367" spans="1:22" s="175" customFormat="1" ht="66" hidden="1" customHeight="1" x14ac:dyDescent="0.25">
      <c r="A4367" s="113" t="s">
        <v>5076</v>
      </c>
      <c r="B4367" s="155" t="s">
        <v>5077</v>
      </c>
      <c r="C4367" s="155" t="s">
        <v>9492</v>
      </c>
      <c r="D4367" s="155" t="s">
        <v>9492</v>
      </c>
      <c r="E4367" s="157" t="s">
        <v>9493</v>
      </c>
      <c r="F4367" s="155" t="s">
        <v>9294</v>
      </c>
      <c r="G4367" s="158" t="s">
        <v>52</v>
      </c>
      <c r="H4367" s="155"/>
      <c r="I4367" s="158">
        <v>1</v>
      </c>
      <c r="J4367" s="155" t="s">
        <v>54</v>
      </c>
      <c r="K4367" s="158" t="s">
        <v>55</v>
      </c>
      <c r="L4367" s="190">
        <v>44910</v>
      </c>
      <c r="M4367" s="190">
        <v>44926</v>
      </c>
      <c r="N4367" s="190">
        <v>44904</v>
      </c>
      <c r="O4367" s="190">
        <v>44908</v>
      </c>
      <c r="P4367" s="211" t="s">
        <v>9295</v>
      </c>
      <c r="Q4367" s="157"/>
      <c r="R4367" s="155" t="s">
        <v>81</v>
      </c>
      <c r="S4367" s="155"/>
      <c r="T4367" s="159"/>
      <c r="U4367" s="155" t="s">
        <v>9110</v>
      </c>
      <c r="V4367" s="160"/>
    </row>
    <row r="4368" spans="1:22" s="175" customFormat="1" ht="66" hidden="1" customHeight="1" x14ac:dyDescent="0.25">
      <c r="A4368" s="113" t="s">
        <v>3454</v>
      </c>
      <c r="B4368" s="155" t="s">
        <v>3455</v>
      </c>
      <c r="C4368" s="155" t="s">
        <v>9494</v>
      </c>
      <c r="D4368" s="155" t="s">
        <v>9494</v>
      </c>
      <c r="E4368" s="157" t="s">
        <v>9495</v>
      </c>
      <c r="F4368" s="155" t="s">
        <v>2146</v>
      </c>
      <c r="G4368" s="158" t="s">
        <v>52</v>
      </c>
      <c r="H4368" s="155"/>
      <c r="I4368" s="158">
        <v>1</v>
      </c>
      <c r="J4368" s="155" t="s">
        <v>54</v>
      </c>
      <c r="K4368" s="158" t="s">
        <v>55</v>
      </c>
      <c r="L4368" s="190">
        <v>44924</v>
      </c>
      <c r="M4368" s="190">
        <v>44925</v>
      </c>
      <c r="N4368" s="190">
        <v>44924</v>
      </c>
      <c r="O4368" s="190">
        <v>44925</v>
      </c>
      <c r="P4368" s="211" t="s">
        <v>9496</v>
      </c>
      <c r="Q4368" s="157"/>
      <c r="R4368" s="155" t="s">
        <v>9497</v>
      </c>
      <c r="S4368" s="155"/>
      <c r="T4368" s="159" t="s">
        <v>75</v>
      </c>
      <c r="U4368" s="155"/>
      <c r="V4368" s="160"/>
    </row>
    <row r="4369" spans="1:22" s="175" customFormat="1" ht="66" hidden="1" customHeight="1" x14ac:dyDescent="0.25">
      <c r="A4369" s="113" t="s">
        <v>6558</v>
      </c>
      <c r="B4369" s="155" t="s">
        <v>2283</v>
      </c>
      <c r="C4369" s="155" t="s">
        <v>9498</v>
      </c>
      <c r="D4369" s="155" t="s">
        <v>9498</v>
      </c>
      <c r="E4369" s="157" t="s">
        <v>9499</v>
      </c>
      <c r="F4369" s="155" t="s">
        <v>9500</v>
      </c>
      <c r="G4369" s="158" t="s">
        <v>52</v>
      </c>
      <c r="H4369" s="155"/>
      <c r="I4369" s="158">
        <v>1</v>
      </c>
      <c r="J4369" s="155" t="s">
        <v>54</v>
      </c>
      <c r="K4369" s="158" t="s">
        <v>55</v>
      </c>
      <c r="L4369" s="190">
        <v>44910</v>
      </c>
      <c r="M4369" s="190">
        <v>44926</v>
      </c>
      <c r="N4369" s="190">
        <v>44913</v>
      </c>
      <c r="O4369" s="190">
        <v>44917</v>
      </c>
      <c r="P4369" s="211" t="s">
        <v>9501</v>
      </c>
      <c r="Q4369" s="157"/>
      <c r="R4369" s="155" t="s">
        <v>9502</v>
      </c>
      <c r="S4369" s="155"/>
      <c r="T4369" s="159" t="s">
        <v>75</v>
      </c>
      <c r="U4369" s="155"/>
      <c r="V4369" s="160"/>
    </row>
    <row r="4370" spans="1:22" s="175" customFormat="1" ht="66" customHeight="1" x14ac:dyDescent="0.25">
      <c r="A4370" s="113" t="s">
        <v>5076</v>
      </c>
      <c r="B4370" s="155" t="s">
        <v>6383</v>
      </c>
      <c r="C4370" s="155" t="s">
        <v>9503</v>
      </c>
      <c r="D4370" s="155" t="s">
        <v>9503</v>
      </c>
      <c r="E4370" s="157" t="s">
        <v>9504</v>
      </c>
      <c r="F4370" s="155" t="s">
        <v>6412</v>
      </c>
      <c r="G4370" s="158" t="s">
        <v>52</v>
      </c>
      <c r="H4370" s="155"/>
      <c r="I4370" s="158">
        <v>1</v>
      </c>
      <c r="J4370" s="155" t="s">
        <v>54</v>
      </c>
      <c r="K4370" s="158" t="s">
        <v>55</v>
      </c>
      <c r="L4370" s="190">
        <v>44910</v>
      </c>
      <c r="M4370" s="190">
        <v>44950</v>
      </c>
      <c r="N4370" s="190">
        <v>44920</v>
      </c>
      <c r="O4370" s="190">
        <v>44929</v>
      </c>
      <c r="P4370" s="211" t="s">
        <v>9505</v>
      </c>
      <c r="Q4370" s="157"/>
      <c r="R4370" s="155" t="s">
        <v>9506</v>
      </c>
      <c r="S4370" s="155"/>
      <c r="T4370" s="159" t="s">
        <v>75</v>
      </c>
      <c r="U4370" s="155"/>
      <c r="V4370" s="160"/>
    </row>
    <row r="4371" spans="1:22" s="175" customFormat="1" ht="66" hidden="1" customHeight="1" x14ac:dyDescent="0.25">
      <c r="A4371" s="113" t="s">
        <v>3418</v>
      </c>
      <c r="B4371" s="155" t="s">
        <v>3214</v>
      </c>
      <c r="C4371" s="155" t="s">
        <v>9507</v>
      </c>
      <c r="D4371" s="155" t="s">
        <v>9507</v>
      </c>
      <c r="E4371" s="157" t="s">
        <v>9508</v>
      </c>
      <c r="F4371" s="155" t="s">
        <v>9509</v>
      </c>
      <c r="G4371" s="158" t="s">
        <v>52</v>
      </c>
      <c r="H4371" s="155"/>
      <c r="I4371" s="158">
        <v>1</v>
      </c>
      <c r="J4371" s="155" t="s">
        <v>54</v>
      </c>
      <c r="K4371" s="158" t="s">
        <v>55</v>
      </c>
      <c r="L4371" s="190">
        <v>44720</v>
      </c>
      <c r="M4371" s="190">
        <v>44720</v>
      </c>
      <c r="N4371" s="127">
        <v>44720</v>
      </c>
      <c r="O4371" s="127">
        <v>44722</v>
      </c>
      <c r="P4371" s="124" t="s">
        <v>9510</v>
      </c>
      <c r="Q4371" s="124"/>
      <c r="R4371" s="155" t="s">
        <v>853</v>
      </c>
      <c r="S4371" s="155"/>
      <c r="T4371" s="159" t="s">
        <v>75</v>
      </c>
      <c r="U4371" s="155"/>
      <c r="V4371" s="160"/>
    </row>
    <row r="4372" spans="1:22" s="175" customFormat="1" ht="66" hidden="1" customHeight="1" x14ac:dyDescent="0.25">
      <c r="A4372" s="113" t="s">
        <v>2505</v>
      </c>
      <c r="B4372" s="155" t="s">
        <v>2506</v>
      </c>
      <c r="C4372" s="155" t="s">
        <v>9511</v>
      </c>
      <c r="D4372" s="155" t="s">
        <v>9511</v>
      </c>
      <c r="E4372" s="157" t="s">
        <v>2671</v>
      </c>
      <c r="F4372" s="155" t="s">
        <v>320</v>
      </c>
      <c r="G4372" s="158" t="s">
        <v>52</v>
      </c>
      <c r="H4372" s="155"/>
      <c r="I4372" s="158">
        <v>1</v>
      </c>
      <c r="J4372" s="155" t="s">
        <v>72</v>
      </c>
      <c r="K4372" s="158" t="s">
        <v>55</v>
      </c>
      <c r="L4372" s="190">
        <v>44912</v>
      </c>
      <c r="M4372" s="190">
        <v>44926</v>
      </c>
      <c r="N4372" s="127">
        <v>44914</v>
      </c>
      <c r="O4372" s="127">
        <v>44915</v>
      </c>
      <c r="P4372" s="124" t="s">
        <v>9512</v>
      </c>
      <c r="Q4372" s="124"/>
      <c r="R4372" s="155" t="s">
        <v>9513</v>
      </c>
      <c r="S4372" s="155"/>
      <c r="T4372" s="159" t="s">
        <v>66</v>
      </c>
      <c r="U4372" s="155"/>
      <c r="V4372" s="160"/>
    </row>
    <row r="4373" spans="1:22" s="175" customFormat="1" ht="66" hidden="1" customHeight="1" x14ac:dyDescent="0.25">
      <c r="A4373" s="113" t="s">
        <v>2757</v>
      </c>
      <c r="B4373" s="155" t="s">
        <v>2758</v>
      </c>
      <c r="C4373" s="155" t="s">
        <v>9514</v>
      </c>
      <c r="D4373" s="155" t="s">
        <v>9514</v>
      </c>
      <c r="E4373" s="157" t="s">
        <v>9515</v>
      </c>
      <c r="F4373" s="155" t="s">
        <v>320</v>
      </c>
      <c r="G4373" s="158" t="s">
        <v>52</v>
      </c>
      <c r="H4373" s="155"/>
      <c r="I4373" s="158">
        <v>1</v>
      </c>
      <c r="J4373" s="155" t="s">
        <v>54</v>
      </c>
      <c r="K4373" s="158" t="s">
        <v>55</v>
      </c>
      <c r="L4373" s="190">
        <v>44919</v>
      </c>
      <c r="M4373" s="190">
        <v>44926</v>
      </c>
      <c r="N4373" s="127">
        <v>44925</v>
      </c>
      <c r="O4373" s="127">
        <v>44925</v>
      </c>
      <c r="P4373" s="124" t="s">
        <v>9516</v>
      </c>
      <c r="Q4373" s="124"/>
      <c r="R4373" s="155" t="s">
        <v>9517</v>
      </c>
      <c r="S4373" s="155"/>
      <c r="T4373" s="159" t="s">
        <v>75</v>
      </c>
      <c r="U4373" s="155"/>
      <c r="V4373" s="160"/>
    </row>
    <row r="4374" spans="1:22" s="175" customFormat="1" ht="66" hidden="1" customHeight="1" x14ac:dyDescent="0.25">
      <c r="A4374" s="113" t="s">
        <v>2613</v>
      </c>
      <c r="B4374" s="155" t="s">
        <v>9518</v>
      </c>
      <c r="C4374" s="155" t="s">
        <v>9519</v>
      </c>
      <c r="D4374" s="155" t="s">
        <v>9519</v>
      </c>
      <c r="E4374" s="157" t="s">
        <v>9520</v>
      </c>
      <c r="F4374" s="155" t="s">
        <v>79</v>
      </c>
      <c r="G4374" s="158" t="s">
        <v>52</v>
      </c>
      <c r="H4374" s="155"/>
      <c r="I4374" s="158">
        <v>1</v>
      </c>
      <c r="J4374" s="155" t="s">
        <v>54</v>
      </c>
      <c r="K4374" s="158" t="s">
        <v>55</v>
      </c>
      <c r="L4374" s="190">
        <v>44959</v>
      </c>
      <c r="M4374" s="190">
        <f>L4374+5</f>
        <v>44964</v>
      </c>
      <c r="N4374" s="127"/>
      <c r="O4374" s="127"/>
      <c r="P4374" s="124"/>
      <c r="Q4374" s="124"/>
      <c r="R4374" s="155"/>
      <c r="S4374" s="155"/>
      <c r="T4374" s="159"/>
      <c r="U4374" s="155"/>
      <c r="V4374" s="160"/>
    </row>
    <row r="4375" spans="1:22" s="175" customFormat="1" ht="66" hidden="1" customHeight="1" x14ac:dyDescent="0.25">
      <c r="A4375" s="113" t="s">
        <v>2757</v>
      </c>
      <c r="B4375" s="155" t="s">
        <v>2758</v>
      </c>
      <c r="C4375" s="155" t="s">
        <v>9521</v>
      </c>
      <c r="D4375" s="155" t="s">
        <v>9521</v>
      </c>
      <c r="E4375" s="157" t="s">
        <v>9522</v>
      </c>
      <c r="F4375" s="155" t="s">
        <v>9523</v>
      </c>
      <c r="G4375" s="158" t="s">
        <v>52</v>
      </c>
      <c r="H4375" s="155"/>
      <c r="I4375" s="158">
        <v>1</v>
      </c>
      <c r="J4375" s="155" t="s">
        <v>54</v>
      </c>
      <c r="K4375" s="158" t="s">
        <v>55</v>
      </c>
      <c r="L4375" s="190">
        <v>44918</v>
      </c>
      <c r="M4375" s="190">
        <f>L4375+2</f>
        <v>44920</v>
      </c>
      <c r="N4375" s="127">
        <v>44910</v>
      </c>
      <c r="O4375" s="127">
        <v>44911</v>
      </c>
      <c r="P4375" s="124" t="s">
        <v>9524</v>
      </c>
      <c r="Q4375" s="124"/>
      <c r="R4375" s="155" t="s">
        <v>9525</v>
      </c>
      <c r="S4375" s="155"/>
      <c r="T4375" s="159" t="s">
        <v>66</v>
      </c>
      <c r="U4375" s="155"/>
      <c r="V4375" s="160"/>
    </row>
    <row r="4376" spans="1:22" s="175" customFormat="1" ht="66" customHeight="1" x14ac:dyDescent="0.25">
      <c r="A4376" s="113" t="s">
        <v>3491</v>
      </c>
      <c r="B4376" s="155" t="s">
        <v>9526</v>
      </c>
      <c r="C4376" s="155" t="s">
        <v>9527</v>
      </c>
      <c r="D4376" s="155" t="s">
        <v>9527</v>
      </c>
      <c r="E4376" s="157" t="s">
        <v>9528</v>
      </c>
      <c r="F4376" s="155" t="s">
        <v>61</v>
      </c>
      <c r="G4376" s="158" t="s">
        <v>52</v>
      </c>
      <c r="H4376" s="155"/>
      <c r="I4376" s="158">
        <v>1</v>
      </c>
      <c r="J4376" s="155" t="s">
        <v>54</v>
      </c>
      <c r="K4376" s="158" t="s">
        <v>55</v>
      </c>
      <c r="L4376" s="190">
        <v>44914</v>
      </c>
      <c r="M4376" s="190">
        <v>44933</v>
      </c>
      <c r="N4376" s="127">
        <v>44925</v>
      </c>
      <c r="O4376" s="127">
        <v>44935</v>
      </c>
      <c r="P4376" s="124" t="s">
        <v>9529</v>
      </c>
      <c r="Q4376" s="124"/>
      <c r="R4376" s="155" t="s">
        <v>9530</v>
      </c>
      <c r="S4376" s="155"/>
      <c r="T4376" s="159" t="s">
        <v>66</v>
      </c>
      <c r="U4376" s="155"/>
      <c r="V4376" s="160"/>
    </row>
    <row r="4377" spans="1:22" s="175" customFormat="1" ht="66" hidden="1" customHeight="1" x14ac:dyDescent="0.25">
      <c r="A4377" s="113" t="s">
        <v>2757</v>
      </c>
      <c r="B4377" s="155" t="s">
        <v>2758</v>
      </c>
      <c r="C4377" s="155" t="s">
        <v>9531</v>
      </c>
      <c r="D4377" s="155" t="s">
        <v>9531</v>
      </c>
      <c r="E4377" s="157" t="s">
        <v>6439</v>
      </c>
      <c r="F4377" s="155" t="s">
        <v>401</v>
      </c>
      <c r="G4377" s="158" t="s">
        <v>52</v>
      </c>
      <c r="H4377" s="155"/>
      <c r="I4377" s="158">
        <v>1</v>
      </c>
      <c r="J4377" s="155" t="s">
        <v>54</v>
      </c>
      <c r="K4377" s="158" t="s">
        <v>55</v>
      </c>
      <c r="L4377" s="190">
        <v>44918</v>
      </c>
      <c r="M4377" s="190">
        <f>L4377+2</f>
        <v>44920</v>
      </c>
      <c r="N4377" s="127">
        <v>44908</v>
      </c>
      <c r="O4377" s="127">
        <v>44909</v>
      </c>
      <c r="P4377" s="124" t="s">
        <v>9532</v>
      </c>
      <c r="Q4377" s="124"/>
      <c r="R4377" s="155" t="s">
        <v>8543</v>
      </c>
      <c r="S4377" s="155"/>
      <c r="T4377" s="159" t="s">
        <v>66</v>
      </c>
      <c r="U4377" s="155"/>
      <c r="V4377" s="160"/>
    </row>
    <row r="4378" spans="1:22" s="175" customFormat="1" ht="66" hidden="1" customHeight="1" x14ac:dyDescent="0.25">
      <c r="A4378" s="113" t="s">
        <v>2757</v>
      </c>
      <c r="B4378" s="155" t="s">
        <v>2758</v>
      </c>
      <c r="C4378" s="155" t="s">
        <v>9533</v>
      </c>
      <c r="D4378" s="155" t="s">
        <v>9533</v>
      </c>
      <c r="E4378" s="157" t="s">
        <v>6439</v>
      </c>
      <c r="F4378" s="155" t="s">
        <v>401</v>
      </c>
      <c r="G4378" s="158" t="s">
        <v>52</v>
      </c>
      <c r="H4378" s="155"/>
      <c r="I4378" s="158">
        <v>1</v>
      </c>
      <c r="J4378" s="155" t="s">
        <v>54</v>
      </c>
      <c r="K4378" s="158" t="s">
        <v>55</v>
      </c>
      <c r="L4378" s="190">
        <v>44918</v>
      </c>
      <c r="M4378" s="190">
        <f>L4378+2</f>
        <v>44920</v>
      </c>
      <c r="N4378" s="127">
        <v>44908</v>
      </c>
      <c r="O4378" s="127">
        <v>44909</v>
      </c>
      <c r="P4378" s="124" t="s">
        <v>9534</v>
      </c>
      <c r="Q4378" s="124"/>
      <c r="R4378" s="155" t="s">
        <v>8286</v>
      </c>
      <c r="S4378" s="155"/>
      <c r="T4378" s="159"/>
      <c r="U4378" s="155" t="s">
        <v>9535</v>
      </c>
      <c r="V4378" s="160"/>
    </row>
    <row r="4379" spans="1:22" s="175" customFormat="1" ht="66" hidden="1" customHeight="1" x14ac:dyDescent="0.25">
      <c r="A4379" s="113" t="s">
        <v>9536</v>
      </c>
      <c r="B4379" s="155" t="s">
        <v>3557</v>
      </c>
      <c r="C4379" s="155" t="s">
        <v>9537</v>
      </c>
      <c r="D4379" s="155" t="s">
        <v>9537</v>
      </c>
      <c r="E4379" s="157" t="s">
        <v>9538</v>
      </c>
      <c r="F4379" s="155" t="s">
        <v>9539</v>
      </c>
      <c r="G4379" s="158" t="s">
        <v>52</v>
      </c>
      <c r="H4379" s="155"/>
      <c r="I4379" s="158">
        <v>1</v>
      </c>
      <c r="J4379" s="155" t="s">
        <v>54</v>
      </c>
      <c r="K4379" s="158" t="s">
        <v>55</v>
      </c>
      <c r="L4379" s="190">
        <v>44978</v>
      </c>
      <c r="M4379" s="190">
        <f>L4379+7</f>
        <v>44985</v>
      </c>
      <c r="N4379" s="127"/>
      <c r="O4379" s="127"/>
      <c r="P4379" s="124"/>
      <c r="Q4379" s="124"/>
      <c r="R4379" s="155"/>
      <c r="S4379" s="155"/>
      <c r="T4379" s="159"/>
      <c r="U4379" s="155"/>
      <c r="V4379" s="160"/>
    </row>
    <row r="4380" spans="1:22" s="175" customFormat="1" ht="66" hidden="1" customHeight="1" x14ac:dyDescent="0.25">
      <c r="A4380" s="113" t="s">
        <v>5142</v>
      </c>
      <c r="B4380" s="155" t="s">
        <v>5143</v>
      </c>
      <c r="C4380" s="155" t="s">
        <v>9540</v>
      </c>
      <c r="D4380" s="155" t="s">
        <v>9540</v>
      </c>
      <c r="E4380" s="157" t="s">
        <v>9541</v>
      </c>
      <c r="F4380" s="155" t="s">
        <v>9542</v>
      </c>
      <c r="G4380" s="158" t="s">
        <v>52</v>
      </c>
      <c r="H4380" s="155"/>
      <c r="I4380" s="158">
        <v>1</v>
      </c>
      <c r="J4380" s="155" t="s">
        <v>54</v>
      </c>
      <c r="K4380" s="158" t="s">
        <v>55</v>
      </c>
      <c r="L4380" s="190">
        <v>44920</v>
      </c>
      <c r="M4380" s="190">
        <v>44926</v>
      </c>
      <c r="N4380" s="127">
        <v>44917</v>
      </c>
      <c r="O4380" s="127">
        <v>44918</v>
      </c>
      <c r="P4380" s="124" t="s">
        <v>9543</v>
      </c>
      <c r="Q4380" s="124"/>
      <c r="R4380" s="155" t="s">
        <v>9544</v>
      </c>
      <c r="S4380" s="155"/>
      <c r="T4380" s="159" t="s">
        <v>75</v>
      </c>
      <c r="U4380" s="155"/>
      <c r="V4380" s="160"/>
    </row>
    <row r="4381" spans="1:22" s="175" customFormat="1" ht="66" hidden="1" customHeight="1" x14ac:dyDescent="0.25">
      <c r="A4381" s="113" t="s">
        <v>524</v>
      </c>
      <c r="B4381" s="155" t="s">
        <v>9126</v>
      </c>
      <c r="C4381" s="155" t="s">
        <v>8740</v>
      </c>
      <c r="D4381" s="155" t="s">
        <v>8740</v>
      </c>
      <c r="E4381" s="157" t="s">
        <v>9545</v>
      </c>
      <c r="F4381" s="155" t="s">
        <v>6797</v>
      </c>
      <c r="G4381" s="158" t="s">
        <v>52</v>
      </c>
      <c r="H4381" s="155"/>
      <c r="I4381" s="158">
        <v>1</v>
      </c>
      <c r="J4381" s="155" t="s">
        <v>62</v>
      </c>
      <c r="K4381" s="158" t="s">
        <v>63</v>
      </c>
      <c r="L4381" s="190">
        <v>44896</v>
      </c>
      <c r="M4381" s="190">
        <v>44896</v>
      </c>
      <c r="N4381" s="190">
        <v>44896</v>
      </c>
      <c r="O4381" s="190">
        <v>44907</v>
      </c>
      <c r="P4381" s="124" t="s">
        <v>9546</v>
      </c>
      <c r="Q4381" s="124"/>
      <c r="R4381" s="155" t="s">
        <v>9547</v>
      </c>
      <c r="S4381" s="155"/>
      <c r="T4381" s="159" t="s">
        <v>66</v>
      </c>
      <c r="U4381" s="155"/>
      <c r="V4381" s="160"/>
    </row>
    <row r="4382" spans="1:22" s="175" customFormat="1" ht="66" hidden="1" customHeight="1" x14ac:dyDescent="0.25">
      <c r="A4382" s="113" t="s">
        <v>3454</v>
      </c>
      <c r="B4382" s="155" t="s">
        <v>9356</v>
      </c>
      <c r="C4382" s="155" t="s">
        <v>9357</v>
      </c>
      <c r="D4382" s="155" t="s">
        <v>9357</v>
      </c>
      <c r="E4382" s="92" t="s">
        <v>9548</v>
      </c>
      <c r="F4382" s="155" t="s">
        <v>9359</v>
      </c>
      <c r="G4382" s="158" t="s">
        <v>52</v>
      </c>
      <c r="H4382" s="155"/>
      <c r="I4382" s="158">
        <v>1</v>
      </c>
      <c r="J4382" s="155" t="s">
        <v>62</v>
      </c>
      <c r="K4382" s="158" t="s">
        <v>63</v>
      </c>
      <c r="L4382" s="190">
        <v>44900</v>
      </c>
      <c r="M4382" s="190">
        <v>44900</v>
      </c>
      <c r="N4382" s="190">
        <v>44900</v>
      </c>
      <c r="O4382" s="190">
        <v>44907</v>
      </c>
      <c r="P4382" s="124" t="s">
        <v>9549</v>
      </c>
      <c r="Q4382" s="124"/>
      <c r="R4382" s="155" t="s">
        <v>9550</v>
      </c>
      <c r="S4382" s="155"/>
      <c r="T4382" s="159" t="s">
        <v>66</v>
      </c>
      <c r="U4382" s="155"/>
      <c r="V4382" s="160"/>
    </row>
    <row r="4383" spans="1:22" s="175" customFormat="1" ht="66" hidden="1" customHeight="1" x14ac:dyDescent="0.25">
      <c r="A4383" s="113" t="s">
        <v>329</v>
      </c>
      <c r="B4383" s="155" t="s">
        <v>330</v>
      </c>
      <c r="C4383" s="155" t="s">
        <v>8867</v>
      </c>
      <c r="D4383" s="155" t="s">
        <v>8870</v>
      </c>
      <c r="E4383" s="157" t="s">
        <v>5994</v>
      </c>
      <c r="F4383" s="155" t="s">
        <v>334</v>
      </c>
      <c r="G4383" s="158" t="s">
        <v>52</v>
      </c>
      <c r="H4383" s="155"/>
      <c r="I4383" s="158">
        <v>1</v>
      </c>
      <c r="J4383" s="155" t="s">
        <v>62</v>
      </c>
      <c r="K4383" s="158" t="s">
        <v>63</v>
      </c>
      <c r="L4383" s="190">
        <v>44877</v>
      </c>
      <c r="M4383" s="190">
        <v>44877</v>
      </c>
      <c r="N4383" s="190">
        <v>44877</v>
      </c>
      <c r="O4383" s="190">
        <v>44907</v>
      </c>
      <c r="P4383" s="124" t="s">
        <v>9551</v>
      </c>
      <c r="Q4383" s="124"/>
      <c r="R4383" s="155" t="s">
        <v>9552</v>
      </c>
      <c r="S4383" s="155"/>
      <c r="T4383" s="159" t="s">
        <v>66</v>
      </c>
      <c r="U4383" s="155"/>
      <c r="V4383" s="160"/>
    </row>
    <row r="4384" spans="1:22" s="175" customFormat="1" ht="66" hidden="1" customHeight="1" x14ac:dyDescent="0.25">
      <c r="A4384" s="113" t="s">
        <v>2757</v>
      </c>
      <c r="B4384" s="155" t="s">
        <v>2758</v>
      </c>
      <c r="C4384" s="155" t="s">
        <v>59</v>
      </c>
      <c r="D4384" s="155" t="s">
        <v>59</v>
      </c>
      <c r="E4384" s="157" t="s">
        <v>211</v>
      </c>
      <c r="F4384" s="155" t="s">
        <v>9553</v>
      </c>
      <c r="G4384" s="158" t="s">
        <v>52</v>
      </c>
      <c r="H4384" s="155"/>
      <c r="I4384" s="158">
        <v>1</v>
      </c>
      <c r="J4384" s="155" t="s">
        <v>62</v>
      </c>
      <c r="K4384" s="158" t="s">
        <v>63</v>
      </c>
      <c r="L4384" s="190">
        <v>44889</v>
      </c>
      <c r="M4384" s="190">
        <v>44889</v>
      </c>
      <c r="N4384" s="190">
        <v>44889</v>
      </c>
      <c r="O4384" s="190">
        <v>44907</v>
      </c>
      <c r="P4384" s="124" t="s">
        <v>9554</v>
      </c>
      <c r="Q4384" s="124"/>
      <c r="R4384" s="155" t="s">
        <v>81</v>
      </c>
      <c r="S4384" s="155"/>
      <c r="T4384" s="159" t="s">
        <v>75</v>
      </c>
      <c r="U4384" s="155"/>
      <c r="V4384" s="160"/>
    </row>
    <row r="4385" spans="1:22" s="175" customFormat="1" ht="66" hidden="1" customHeight="1" x14ac:dyDescent="0.25">
      <c r="A4385" s="113" t="s">
        <v>2757</v>
      </c>
      <c r="B4385" s="155" t="s">
        <v>2758</v>
      </c>
      <c r="C4385" s="155" t="s">
        <v>9555</v>
      </c>
      <c r="D4385" s="155" t="s">
        <v>9555</v>
      </c>
      <c r="E4385" s="157" t="s">
        <v>9556</v>
      </c>
      <c r="F4385" s="155" t="s">
        <v>9557</v>
      </c>
      <c r="G4385" s="158" t="s">
        <v>52</v>
      </c>
      <c r="H4385" s="155"/>
      <c r="I4385" s="158">
        <v>1</v>
      </c>
      <c r="J4385" s="155" t="s">
        <v>54</v>
      </c>
      <c r="K4385" s="158" t="s">
        <v>55</v>
      </c>
      <c r="L4385" s="190">
        <v>44903</v>
      </c>
      <c r="M4385" s="190">
        <v>44903</v>
      </c>
      <c r="N4385" s="190">
        <v>44903</v>
      </c>
      <c r="O4385" s="190">
        <v>44907</v>
      </c>
      <c r="P4385" s="124" t="s">
        <v>9558</v>
      </c>
      <c r="Q4385" s="124"/>
      <c r="R4385" s="155" t="s">
        <v>8261</v>
      </c>
      <c r="S4385" s="155"/>
      <c r="T4385" s="159" t="s">
        <v>66</v>
      </c>
      <c r="U4385" s="155"/>
      <c r="V4385" s="160"/>
    </row>
    <row r="4386" spans="1:22" s="175" customFormat="1" ht="66" hidden="1" customHeight="1" x14ac:dyDescent="0.25">
      <c r="A4386" s="113" t="s">
        <v>6558</v>
      </c>
      <c r="B4386" s="155" t="s">
        <v>2283</v>
      </c>
      <c r="C4386" s="155" t="s">
        <v>7090</v>
      </c>
      <c r="D4386" s="155" t="s">
        <v>7163</v>
      </c>
      <c r="E4386" s="157" t="s">
        <v>7533</v>
      </c>
      <c r="F4386" s="90" t="s">
        <v>7130</v>
      </c>
      <c r="G4386" s="158" t="s">
        <v>52</v>
      </c>
      <c r="H4386" s="155"/>
      <c r="I4386" s="158">
        <v>1</v>
      </c>
      <c r="J4386" s="155" t="s">
        <v>62</v>
      </c>
      <c r="K4386" s="158" t="s">
        <v>63</v>
      </c>
      <c r="L4386" s="190">
        <v>44897</v>
      </c>
      <c r="M4386" s="190">
        <v>44897</v>
      </c>
      <c r="N4386" s="190">
        <v>44897</v>
      </c>
      <c r="O4386" s="190">
        <v>44907</v>
      </c>
      <c r="P4386" s="124" t="s">
        <v>9559</v>
      </c>
      <c r="Q4386" s="124"/>
      <c r="R4386" s="155" t="s">
        <v>7165</v>
      </c>
      <c r="S4386" s="155"/>
      <c r="T4386" s="159" t="s">
        <v>75</v>
      </c>
      <c r="U4386" s="155"/>
      <c r="V4386" s="160"/>
    </row>
    <row r="4387" spans="1:22" s="175" customFormat="1" ht="66" hidden="1" customHeight="1" x14ac:dyDescent="0.25">
      <c r="A4387" s="113" t="s">
        <v>3454</v>
      </c>
      <c r="B4387" s="155" t="s">
        <v>10051</v>
      </c>
      <c r="C4387" s="155" t="s">
        <v>9560</v>
      </c>
      <c r="D4387" s="155" t="s">
        <v>9560</v>
      </c>
      <c r="E4387" s="157" t="s">
        <v>9561</v>
      </c>
      <c r="F4387" s="90" t="s">
        <v>2146</v>
      </c>
      <c r="G4387" s="158" t="s">
        <v>52</v>
      </c>
      <c r="H4387" s="155"/>
      <c r="I4387" s="158">
        <v>1</v>
      </c>
      <c r="J4387" s="155" t="s">
        <v>54</v>
      </c>
      <c r="K4387" s="158" t="s">
        <v>55</v>
      </c>
      <c r="L4387" s="190">
        <v>44920</v>
      </c>
      <c r="M4387" s="190">
        <v>44985</v>
      </c>
      <c r="N4387" s="190"/>
      <c r="O4387" s="190"/>
      <c r="P4387" s="124"/>
      <c r="Q4387" s="124"/>
      <c r="R4387" s="155"/>
      <c r="S4387" s="155"/>
      <c r="T4387" s="159"/>
      <c r="U4387" s="155"/>
      <c r="V4387" s="160"/>
    </row>
    <row r="4388" spans="1:22" s="175" customFormat="1" ht="66" customHeight="1" x14ac:dyDescent="0.25">
      <c r="A4388" s="113" t="s">
        <v>662</v>
      </c>
      <c r="B4388" s="155" t="s">
        <v>663</v>
      </c>
      <c r="C4388" s="155" t="s">
        <v>9562</v>
      </c>
      <c r="D4388" s="155" t="s">
        <v>9562</v>
      </c>
      <c r="E4388" s="157" t="s">
        <v>9563</v>
      </c>
      <c r="F4388" s="90" t="s">
        <v>9564</v>
      </c>
      <c r="G4388" s="158" t="s">
        <v>52</v>
      </c>
      <c r="H4388" s="155"/>
      <c r="I4388" s="158">
        <v>1</v>
      </c>
      <c r="J4388" s="155" t="s">
        <v>54</v>
      </c>
      <c r="K4388" s="158" t="s">
        <v>55</v>
      </c>
      <c r="L4388" s="190">
        <v>44576</v>
      </c>
      <c r="M4388" s="190">
        <v>44582</v>
      </c>
      <c r="N4388" s="190">
        <v>44931</v>
      </c>
      <c r="O4388" s="190">
        <v>44932</v>
      </c>
      <c r="P4388" s="124" t="s">
        <v>9565</v>
      </c>
      <c r="Q4388" s="124"/>
      <c r="R4388" s="155" t="s">
        <v>9566</v>
      </c>
      <c r="S4388" s="155"/>
      <c r="T4388" s="159" t="s">
        <v>75</v>
      </c>
      <c r="U4388" s="155"/>
      <c r="V4388" s="160"/>
    </row>
    <row r="4389" spans="1:22" s="175" customFormat="1" ht="66" hidden="1" customHeight="1" x14ac:dyDescent="0.25">
      <c r="A4389" s="113" t="s">
        <v>662</v>
      </c>
      <c r="B4389" s="155" t="s">
        <v>663</v>
      </c>
      <c r="C4389" s="155" t="s">
        <v>9567</v>
      </c>
      <c r="D4389" s="155" t="s">
        <v>9567</v>
      </c>
      <c r="E4389" s="157" t="s">
        <v>9568</v>
      </c>
      <c r="F4389" s="90" t="s">
        <v>657</v>
      </c>
      <c r="G4389" s="158" t="s">
        <v>52</v>
      </c>
      <c r="H4389" s="155"/>
      <c r="I4389" s="158">
        <v>1</v>
      </c>
      <c r="J4389" s="155" t="s">
        <v>54</v>
      </c>
      <c r="K4389" s="158" t="s">
        <v>55</v>
      </c>
      <c r="L4389" s="190">
        <v>44917</v>
      </c>
      <c r="M4389" s="190">
        <v>44926</v>
      </c>
      <c r="N4389" s="190">
        <v>44917</v>
      </c>
      <c r="O4389" s="190">
        <v>44917</v>
      </c>
      <c r="P4389" s="124" t="s">
        <v>9569</v>
      </c>
      <c r="Q4389" s="124"/>
      <c r="R4389" s="155" t="s">
        <v>354</v>
      </c>
      <c r="S4389" s="155"/>
      <c r="T4389" s="159"/>
      <c r="U4389" s="155" t="s">
        <v>5241</v>
      </c>
      <c r="V4389" s="160"/>
    </row>
    <row r="4390" spans="1:22" s="175" customFormat="1" ht="66" hidden="1" customHeight="1" x14ac:dyDescent="0.25">
      <c r="A4390" s="113" t="s">
        <v>662</v>
      </c>
      <c r="B4390" s="155" t="s">
        <v>663</v>
      </c>
      <c r="C4390" s="155" t="s">
        <v>9570</v>
      </c>
      <c r="D4390" s="155" t="s">
        <v>9570</v>
      </c>
      <c r="E4390" s="157" t="s">
        <v>9571</v>
      </c>
      <c r="F4390" s="90" t="s">
        <v>9572</v>
      </c>
      <c r="G4390" s="158" t="s">
        <v>52</v>
      </c>
      <c r="H4390" s="155"/>
      <c r="I4390" s="158">
        <v>1</v>
      </c>
      <c r="J4390" s="155" t="s">
        <v>54</v>
      </c>
      <c r="K4390" s="158" t="s">
        <v>55</v>
      </c>
      <c r="L4390" s="190">
        <v>44917</v>
      </c>
      <c r="M4390" s="190">
        <v>44926</v>
      </c>
      <c r="N4390" s="190">
        <v>44917</v>
      </c>
      <c r="O4390" s="190">
        <v>44918</v>
      </c>
      <c r="P4390" s="124" t="s">
        <v>9573</v>
      </c>
      <c r="Q4390" s="124"/>
      <c r="R4390" s="155" t="s">
        <v>354</v>
      </c>
      <c r="S4390" s="155"/>
      <c r="T4390" s="159"/>
      <c r="U4390" s="155" t="s">
        <v>5241</v>
      </c>
      <c r="V4390" s="160"/>
    </row>
    <row r="4391" spans="1:22" s="175" customFormat="1" ht="66" hidden="1" customHeight="1" x14ac:dyDescent="0.25">
      <c r="A4391" s="113" t="s">
        <v>5076</v>
      </c>
      <c r="B4391" s="155" t="s">
        <v>5077</v>
      </c>
      <c r="C4391" s="155" t="s">
        <v>9574</v>
      </c>
      <c r="D4391" s="155" t="s">
        <v>9574</v>
      </c>
      <c r="E4391" s="157" t="s">
        <v>9575</v>
      </c>
      <c r="F4391" s="155" t="s">
        <v>9576</v>
      </c>
      <c r="G4391" s="158" t="s">
        <v>52</v>
      </c>
      <c r="H4391" s="155"/>
      <c r="I4391" s="158">
        <v>1</v>
      </c>
      <c r="J4391" s="155" t="s">
        <v>54</v>
      </c>
      <c r="K4391" s="158" t="s">
        <v>55</v>
      </c>
      <c r="L4391" s="190">
        <v>44921</v>
      </c>
      <c r="M4391" s="190">
        <v>44926</v>
      </c>
      <c r="N4391" s="190">
        <v>44915</v>
      </c>
      <c r="O4391" s="190">
        <v>44915</v>
      </c>
      <c r="P4391" s="211" t="s">
        <v>9577</v>
      </c>
      <c r="Q4391" s="157"/>
      <c r="R4391" s="155" t="s">
        <v>81</v>
      </c>
      <c r="S4391" s="155"/>
      <c r="T4391" s="159"/>
      <c r="U4391" s="155" t="s">
        <v>9578</v>
      </c>
      <c r="V4391" s="160"/>
    </row>
    <row r="4392" spans="1:22" s="175" customFormat="1" ht="66" hidden="1" customHeight="1" x14ac:dyDescent="0.25">
      <c r="A4392" s="113" t="s">
        <v>2757</v>
      </c>
      <c r="B4392" s="155" t="s">
        <v>2758</v>
      </c>
      <c r="C4392" s="155" t="s">
        <v>9555</v>
      </c>
      <c r="D4392" s="155" t="s">
        <v>9555</v>
      </c>
      <c r="E4392" s="157" t="s">
        <v>9556</v>
      </c>
      <c r="F4392" s="155" t="s">
        <v>2382</v>
      </c>
      <c r="G4392" s="158" t="s">
        <v>52</v>
      </c>
      <c r="H4392" s="155"/>
      <c r="I4392" s="158">
        <v>1</v>
      </c>
      <c r="J4392" s="155" t="s">
        <v>54</v>
      </c>
      <c r="K4392" s="158" t="s">
        <v>55</v>
      </c>
      <c r="L4392" s="190">
        <v>44909</v>
      </c>
      <c r="M4392" s="190">
        <v>44909</v>
      </c>
      <c r="N4392" s="190">
        <v>44909</v>
      </c>
      <c r="O4392" s="190">
        <v>44911</v>
      </c>
      <c r="P4392" s="124" t="s">
        <v>9579</v>
      </c>
      <c r="Q4392" s="124"/>
      <c r="R4392" s="155" t="s">
        <v>9580</v>
      </c>
      <c r="S4392" s="155"/>
      <c r="T4392" s="159" t="s">
        <v>66</v>
      </c>
      <c r="U4392" s="155"/>
      <c r="V4392" s="160"/>
    </row>
    <row r="4393" spans="1:22" s="175" customFormat="1" ht="66" hidden="1" customHeight="1" x14ac:dyDescent="0.25">
      <c r="A4393" s="113" t="s">
        <v>6558</v>
      </c>
      <c r="B4393" s="155" t="s">
        <v>2283</v>
      </c>
      <c r="C4393" s="155" t="s">
        <v>8566</v>
      </c>
      <c r="D4393" s="155" t="s">
        <v>8585</v>
      </c>
      <c r="E4393" s="157" t="s">
        <v>9581</v>
      </c>
      <c r="F4393" s="155" t="s">
        <v>629</v>
      </c>
      <c r="G4393" s="158" t="s">
        <v>52</v>
      </c>
      <c r="H4393" s="155" t="s">
        <v>8573</v>
      </c>
      <c r="I4393" s="158">
        <v>1</v>
      </c>
      <c r="J4393" s="155" t="s">
        <v>62</v>
      </c>
      <c r="K4393" s="158" t="s">
        <v>63</v>
      </c>
      <c r="L4393" s="190">
        <v>44889</v>
      </c>
      <c r="M4393" s="190">
        <v>44889</v>
      </c>
      <c r="N4393" s="190">
        <v>44889</v>
      </c>
      <c r="O4393" s="94">
        <v>44907</v>
      </c>
      <c r="P4393" s="273" t="s">
        <v>9582</v>
      </c>
      <c r="Q4393" s="124"/>
      <c r="R4393" s="90" t="s">
        <v>7175</v>
      </c>
      <c r="S4393" s="90"/>
      <c r="T4393" s="95" t="s">
        <v>75</v>
      </c>
      <c r="U4393" s="90"/>
      <c r="V4393" s="160"/>
    </row>
    <row r="4394" spans="1:22" s="175" customFormat="1" ht="66" hidden="1" customHeight="1" x14ac:dyDescent="0.25">
      <c r="A4394" s="89" t="s">
        <v>1361</v>
      </c>
      <c r="B4394" s="155" t="s">
        <v>681</v>
      </c>
      <c r="C4394" s="155" t="s">
        <v>8632</v>
      </c>
      <c r="D4394" s="155" t="s">
        <v>8632</v>
      </c>
      <c r="E4394" s="157" t="s">
        <v>4834</v>
      </c>
      <c r="F4394" s="155" t="s">
        <v>5020</v>
      </c>
      <c r="G4394" s="158" t="s">
        <v>52</v>
      </c>
      <c r="H4394" s="155"/>
      <c r="I4394" s="158">
        <v>1</v>
      </c>
      <c r="J4394" s="155" t="s">
        <v>62</v>
      </c>
      <c r="K4394" s="158" t="s">
        <v>63</v>
      </c>
      <c r="L4394" s="190">
        <v>44903</v>
      </c>
      <c r="M4394" s="190">
        <v>44903</v>
      </c>
      <c r="N4394" s="190">
        <v>44903</v>
      </c>
      <c r="O4394" s="94">
        <v>44907</v>
      </c>
      <c r="P4394" s="223" t="s">
        <v>9583</v>
      </c>
      <c r="Q4394" s="124"/>
      <c r="R4394" s="155" t="s">
        <v>354</v>
      </c>
      <c r="S4394" s="155"/>
      <c r="T4394" s="159" t="s">
        <v>75</v>
      </c>
      <c r="U4394" s="155"/>
      <c r="V4394" s="160"/>
    </row>
    <row r="4395" spans="1:22" s="175" customFormat="1" ht="66" hidden="1" customHeight="1" x14ac:dyDescent="0.25">
      <c r="A4395" s="113" t="s">
        <v>6558</v>
      </c>
      <c r="B4395" s="155" t="s">
        <v>2283</v>
      </c>
      <c r="C4395" s="155" t="s">
        <v>8566</v>
      </c>
      <c r="D4395" s="155" t="s">
        <v>7296</v>
      </c>
      <c r="E4395" s="157" t="s">
        <v>9584</v>
      </c>
      <c r="F4395" s="155" t="s">
        <v>6841</v>
      </c>
      <c r="G4395" s="158" t="s">
        <v>168</v>
      </c>
      <c r="H4395" s="155"/>
      <c r="I4395" s="158">
        <v>1</v>
      </c>
      <c r="J4395" s="155" t="s">
        <v>72</v>
      </c>
      <c r="K4395" s="158" t="s">
        <v>55</v>
      </c>
      <c r="L4395" s="190">
        <v>44911</v>
      </c>
      <c r="M4395" s="190">
        <v>44911</v>
      </c>
      <c r="N4395" s="190">
        <v>44911</v>
      </c>
      <c r="O4395" s="190">
        <v>44914</v>
      </c>
      <c r="P4395" s="273" t="s">
        <v>9585</v>
      </c>
      <c r="Q4395" s="124"/>
      <c r="R4395" s="90" t="s">
        <v>8641</v>
      </c>
      <c r="S4395" s="90"/>
      <c r="T4395" s="95" t="s">
        <v>66</v>
      </c>
      <c r="U4395" s="90"/>
      <c r="V4395" s="160"/>
    </row>
    <row r="4396" spans="1:22" s="175" customFormat="1" ht="66" hidden="1" customHeight="1" x14ac:dyDescent="0.25">
      <c r="A4396" s="113" t="s">
        <v>8997</v>
      </c>
      <c r="B4396" s="155" t="s">
        <v>324</v>
      </c>
      <c r="C4396" s="155" t="s">
        <v>9586</v>
      </c>
      <c r="D4396" s="155" t="s">
        <v>9586</v>
      </c>
      <c r="E4396" s="157" t="s">
        <v>9587</v>
      </c>
      <c r="F4396" s="155" t="s">
        <v>9588</v>
      </c>
      <c r="G4396" s="158" t="s">
        <v>52</v>
      </c>
      <c r="H4396" s="155"/>
      <c r="I4396" s="158">
        <v>1</v>
      </c>
      <c r="J4396" s="155" t="s">
        <v>54</v>
      </c>
      <c r="K4396" s="158" t="s">
        <v>55</v>
      </c>
      <c r="L4396" s="190">
        <v>44915</v>
      </c>
      <c r="M4396" s="190">
        <v>44915</v>
      </c>
      <c r="N4396" s="190">
        <v>44915</v>
      </c>
      <c r="O4396" s="190">
        <v>44926</v>
      </c>
      <c r="P4396" s="273" t="s">
        <v>9589</v>
      </c>
      <c r="Q4396" s="124"/>
      <c r="R4396" s="90" t="s">
        <v>616</v>
      </c>
      <c r="S4396" s="90"/>
      <c r="T4396" s="95" t="s">
        <v>75</v>
      </c>
      <c r="U4396" s="90"/>
      <c r="V4396" s="160"/>
    </row>
    <row r="4397" spans="1:22" s="175" customFormat="1" ht="66" customHeight="1" x14ac:dyDescent="0.25">
      <c r="A4397" s="113" t="s">
        <v>3491</v>
      </c>
      <c r="B4397" s="155" t="s">
        <v>9526</v>
      </c>
      <c r="C4397" s="155" t="s">
        <v>9590</v>
      </c>
      <c r="D4397" s="155" t="s">
        <v>9590</v>
      </c>
      <c r="E4397" s="157" t="s">
        <v>9591</v>
      </c>
      <c r="F4397" s="155" t="s">
        <v>61</v>
      </c>
      <c r="G4397" s="158" t="s">
        <v>52</v>
      </c>
      <c r="H4397" s="155"/>
      <c r="I4397" s="158">
        <v>1</v>
      </c>
      <c r="J4397" s="155" t="s">
        <v>54</v>
      </c>
      <c r="K4397" s="158" t="s">
        <v>55</v>
      </c>
      <c r="L4397" s="190">
        <v>44914</v>
      </c>
      <c r="M4397" s="190">
        <v>44933</v>
      </c>
      <c r="N4397" s="127">
        <v>44925</v>
      </c>
      <c r="O4397" s="127">
        <v>44935</v>
      </c>
      <c r="P4397" s="273" t="s">
        <v>9592</v>
      </c>
      <c r="Q4397" s="124"/>
      <c r="R4397" s="90" t="s">
        <v>74</v>
      </c>
      <c r="S4397" s="90"/>
      <c r="T4397" s="159" t="s">
        <v>66</v>
      </c>
      <c r="U4397" s="90"/>
      <c r="V4397" s="160"/>
    </row>
    <row r="4398" spans="1:22" s="175" customFormat="1" ht="66" hidden="1" customHeight="1" x14ac:dyDescent="0.25">
      <c r="A4398" s="113" t="s">
        <v>4357</v>
      </c>
      <c r="B4398" s="155" t="s">
        <v>626</v>
      </c>
      <c r="C4398" s="155" t="s">
        <v>9593</v>
      </c>
      <c r="D4398" s="155" t="s">
        <v>9593</v>
      </c>
      <c r="E4398" s="157" t="s">
        <v>9594</v>
      </c>
      <c r="F4398" s="155" t="s">
        <v>401</v>
      </c>
      <c r="G4398" s="158" t="s">
        <v>52</v>
      </c>
      <c r="H4398" s="155"/>
      <c r="I4398" s="158">
        <v>1</v>
      </c>
      <c r="J4398" s="155" t="s">
        <v>54</v>
      </c>
      <c r="K4398" s="158" t="s">
        <v>55</v>
      </c>
      <c r="L4398" s="190">
        <v>44921</v>
      </c>
      <c r="M4398" s="190">
        <v>44926</v>
      </c>
      <c r="N4398" s="190">
        <v>44924</v>
      </c>
      <c r="O4398" s="190">
        <v>44926</v>
      </c>
      <c r="P4398" s="273" t="s">
        <v>9595</v>
      </c>
      <c r="Q4398" s="124"/>
      <c r="R4398" s="90" t="s">
        <v>9544</v>
      </c>
      <c r="S4398" s="90"/>
      <c r="T4398" s="95" t="s">
        <v>66</v>
      </c>
      <c r="U4398" s="90"/>
      <c r="V4398" s="160"/>
    </row>
    <row r="4399" spans="1:22" s="175" customFormat="1" ht="66" customHeight="1" x14ac:dyDescent="0.25">
      <c r="A4399" s="113" t="s">
        <v>9596</v>
      </c>
      <c r="B4399" s="155" t="s">
        <v>9597</v>
      </c>
      <c r="C4399" s="155" t="s">
        <v>9598</v>
      </c>
      <c r="D4399" s="155" t="s">
        <v>9598</v>
      </c>
      <c r="E4399" s="157" t="s">
        <v>9599</v>
      </c>
      <c r="F4399" s="155" t="s">
        <v>401</v>
      </c>
      <c r="G4399" s="158" t="s">
        <v>52</v>
      </c>
      <c r="H4399" s="155"/>
      <c r="I4399" s="158">
        <v>1</v>
      </c>
      <c r="J4399" s="155" t="s">
        <v>54</v>
      </c>
      <c r="K4399" s="158" t="s">
        <v>55</v>
      </c>
      <c r="L4399" s="190">
        <v>44923</v>
      </c>
      <c r="M4399" s="190">
        <f>L4399+10</f>
        <v>44933</v>
      </c>
      <c r="N4399" s="190">
        <v>44940</v>
      </c>
      <c r="O4399" s="190">
        <v>44944</v>
      </c>
      <c r="P4399" s="273" t="s">
        <v>8520</v>
      </c>
      <c r="Q4399" s="124"/>
      <c r="R4399" s="90" t="s">
        <v>9600</v>
      </c>
      <c r="S4399" s="90"/>
      <c r="T4399" s="95"/>
      <c r="U4399" s="90" t="s">
        <v>58</v>
      </c>
      <c r="V4399" s="160"/>
    </row>
    <row r="4400" spans="1:22" s="175" customFormat="1" ht="66" hidden="1" customHeight="1" x14ac:dyDescent="0.25">
      <c r="A4400" s="113" t="s">
        <v>6558</v>
      </c>
      <c r="B4400" s="155" t="s">
        <v>2283</v>
      </c>
      <c r="C4400" s="155" t="s">
        <v>9601</v>
      </c>
      <c r="D4400" s="155" t="s">
        <v>9601</v>
      </c>
      <c r="E4400" s="157" t="s">
        <v>9602</v>
      </c>
      <c r="F4400" s="155" t="s">
        <v>4084</v>
      </c>
      <c r="G4400" s="158" t="s">
        <v>52</v>
      </c>
      <c r="H4400" s="155"/>
      <c r="I4400" s="158">
        <v>1</v>
      </c>
      <c r="J4400" s="155" t="s">
        <v>54</v>
      </c>
      <c r="K4400" s="158" t="s">
        <v>55</v>
      </c>
      <c r="L4400" s="190">
        <v>44920</v>
      </c>
      <c r="M4400" s="190">
        <v>44920</v>
      </c>
      <c r="N4400" s="190">
        <v>44920</v>
      </c>
      <c r="O4400" s="190">
        <v>44922</v>
      </c>
      <c r="P4400" s="273" t="s">
        <v>9603</v>
      </c>
      <c r="Q4400" s="124"/>
      <c r="R4400" s="90" t="s">
        <v>9604</v>
      </c>
      <c r="S4400" s="90"/>
      <c r="T4400" s="95" t="s">
        <v>75</v>
      </c>
      <c r="U4400" s="90"/>
      <c r="V4400" s="160"/>
    </row>
    <row r="4401" spans="1:22" s="175" customFormat="1" ht="66" customHeight="1" x14ac:dyDescent="0.25">
      <c r="A4401" s="113" t="s">
        <v>2613</v>
      </c>
      <c r="B4401" s="155" t="s">
        <v>9518</v>
      </c>
      <c r="C4401" s="155" t="s">
        <v>9605</v>
      </c>
      <c r="D4401" s="155" t="s">
        <v>9605</v>
      </c>
      <c r="E4401" s="157" t="s">
        <v>9606</v>
      </c>
      <c r="F4401" s="155" t="s">
        <v>9607</v>
      </c>
      <c r="G4401" s="158" t="s">
        <v>52</v>
      </c>
      <c r="H4401" s="155"/>
      <c r="I4401" s="158">
        <v>1</v>
      </c>
      <c r="J4401" s="155" t="s">
        <v>54</v>
      </c>
      <c r="K4401" s="158" t="s">
        <v>55</v>
      </c>
      <c r="L4401" s="190">
        <v>44930</v>
      </c>
      <c r="M4401" s="190">
        <f>L4401+2</f>
        <v>44932</v>
      </c>
      <c r="N4401" s="190">
        <v>44930</v>
      </c>
      <c r="O4401" s="190">
        <v>44930</v>
      </c>
      <c r="P4401" s="273" t="s">
        <v>9608</v>
      </c>
      <c r="Q4401" s="124"/>
      <c r="R4401" s="90" t="s">
        <v>9609</v>
      </c>
      <c r="S4401" s="90"/>
      <c r="T4401" s="95" t="s">
        <v>66</v>
      </c>
      <c r="U4401" s="90"/>
      <c r="V4401" s="160"/>
    </row>
    <row r="4402" spans="1:22" s="175" customFormat="1" ht="66" hidden="1" customHeight="1" x14ac:dyDescent="0.25">
      <c r="A4402" s="216" t="s">
        <v>9610</v>
      </c>
      <c r="B4402" s="217" t="s">
        <v>2758</v>
      </c>
      <c r="C4402" s="155" t="s">
        <v>9611</v>
      </c>
      <c r="D4402" s="155" t="s">
        <v>9611</v>
      </c>
      <c r="E4402" s="157" t="s">
        <v>9612</v>
      </c>
      <c r="F4402" s="155" t="s">
        <v>2382</v>
      </c>
      <c r="G4402" s="158" t="s">
        <v>52</v>
      </c>
      <c r="H4402" s="155"/>
      <c r="I4402" s="158">
        <v>1</v>
      </c>
      <c r="J4402" s="155" t="s">
        <v>54</v>
      </c>
      <c r="K4402" s="158" t="s">
        <v>55</v>
      </c>
      <c r="L4402" s="190">
        <v>45006</v>
      </c>
      <c r="M4402" s="190">
        <v>45036</v>
      </c>
      <c r="N4402" s="190"/>
      <c r="O4402" s="190"/>
      <c r="P4402" s="273"/>
      <c r="Q4402" s="124"/>
      <c r="R4402" s="90"/>
      <c r="S4402" s="90"/>
      <c r="T4402" s="95"/>
      <c r="U4402" s="90"/>
      <c r="V4402" s="160"/>
    </row>
    <row r="4403" spans="1:22" ht="66" hidden="1" customHeight="1" x14ac:dyDescent="0.25">
      <c r="A4403" s="89" t="s">
        <v>3034</v>
      </c>
      <c r="B4403" s="90" t="s">
        <v>3052</v>
      </c>
      <c r="C4403" s="90" t="s">
        <v>3129</v>
      </c>
      <c r="D4403" s="90" t="s">
        <v>3129</v>
      </c>
      <c r="E4403" s="92" t="s">
        <v>9613</v>
      </c>
      <c r="F4403" s="90" t="s">
        <v>401</v>
      </c>
      <c r="G4403" s="93" t="s">
        <v>172</v>
      </c>
      <c r="H4403" s="90"/>
      <c r="I4403" s="93" t="s">
        <v>53</v>
      </c>
      <c r="J4403" s="90" t="s">
        <v>72</v>
      </c>
      <c r="K4403" s="93" t="s">
        <v>63</v>
      </c>
      <c r="L4403" s="114">
        <v>44896</v>
      </c>
      <c r="M4403" s="114">
        <f>L4403+29</f>
        <v>44925</v>
      </c>
      <c r="N4403" s="94">
        <v>44917</v>
      </c>
      <c r="O4403" s="94">
        <v>44921</v>
      </c>
      <c r="P4403" s="96" t="s">
        <v>9614</v>
      </c>
      <c r="Q4403" s="92"/>
      <c r="R4403" s="90" t="s">
        <v>9615</v>
      </c>
      <c r="S4403" s="90"/>
      <c r="T4403" s="95" t="s">
        <v>66</v>
      </c>
      <c r="U4403" s="90"/>
    </row>
    <row r="4404" spans="1:22" ht="66" hidden="1" customHeight="1" x14ac:dyDescent="0.25">
      <c r="A4404" s="89" t="s">
        <v>6558</v>
      </c>
      <c r="B4404" s="90" t="s">
        <v>2283</v>
      </c>
      <c r="C4404" s="90" t="s">
        <v>7857</v>
      </c>
      <c r="D4404" s="90" t="s">
        <v>7862</v>
      </c>
      <c r="E4404" s="92" t="s">
        <v>8017</v>
      </c>
      <c r="F4404" s="155" t="s">
        <v>7245</v>
      </c>
      <c r="G4404" s="93" t="s">
        <v>52</v>
      </c>
      <c r="H4404" s="90"/>
      <c r="I4404" s="93" t="s">
        <v>53</v>
      </c>
      <c r="J4404" s="90" t="s">
        <v>62</v>
      </c>
      <c r="K4404" s="93" t="s">
        <v>63</v>
      </c>
      <c r="L4404" s="94">
        <v>44917</v>
      </c>
      <c r="M4404" s="94">
        <v>44917</v>
      </c>
      <c r="N4404" s="94">
        <v>44917</v>
      </c>
      <c r="O4404" s="94">
        <v>44918</v>
      </c>
      <c r="P4404" s="96" t="s">
        <v>9616</v>
      </c>
      <c r="Q4404" s="92"/>
      <c r="R4404" s="90" t="s">
        <v>3138</v>
      </c>
      <c r="S4404" s="90"/>
      <c r="T4404" s="95" t="s">
        <v>75</v>
      </c>
      <c r="U4404" s="90"/>
    </row>
    <row r="4405" spans="1:22" ht="66" hidden="1" customHeight="1" x14ac:dyDescent="0.25">
      <c r="A4405" s="89" t="s">
        <v>2757</v>
      </c>
      <c r="B4405" s="90" t="s">
        <v>2758</v>
      </c>
      <c r="C4405" s="90" t="s">
        <v>59</v>
      </c>
      <c r="D4405" s="90" t="s">
        <v>59</v>
      </c>
      <c r="E4405" s="92" t="s">
        <v>211</v>
      </c>
      <c r="F4405" s="155" t="s">
        <v>6642</v>
      </c>
      <c r="G4405" s="93" t="s">
        <v>52</v>
      </c>
      <c r="H4405" s="90"/>
      <c r="I4405" s="93" t="s">
        <v>53</v>
      </c>
      <c r="J4405" s="90" t="s">
        <v>62</v>
      </c>
      <c r="K4405" s="93" t="s">
        <v>63</v>
      </c>
      <c r="L4405" s="94">
        <v>44910</v>
      </c>
      <c r="M4405" s="94">
        <v>44910</v>
      </c>
      <c r="N4405" s="94">
        <v>44910</v>
      </c>
      <c r="O4405" s="94">
        <v>44918</v>
      </c>
      <c r="P4405" s="96" t="s">
        <v>9617</v>
      </c>
      <c r="Q4405" s="92"/>
      <c r="R4405" s="90" t="s">
        <v>9618</v>
      </c>
      <c r="S4405" s="90"/>
      <c r="T4405" s="95" t="s">
        <v>66</v>
      </c>
      <c r="U4405" s="90"/>
    </row>
    <row r="4406" spans="1:22" ht="66" hidden="1" customHeight="1" x14ac:dyDescent="0.25">
      <c r="A4406" s="89" t="s">
        <v>8321</v>
      </c>
      <c r="B4406" s="155" t="s">
        <v>8322</v>
      </c>
      <c r="C4406" s="90" t="s">
        <v>59</v>
      </c>
      <c r="D4406" s="90" t="s">
        <v>59</v>
      </c>
      <c r="E4406" s="92" t="s">
        <v>618</v>
      </c>
      <c r="F4406" s="155" t="s">
        <v>6797</v>
      </c>
      <c r="G4406" s="93" t="s">
        <v>52</v>
      </c>
      <c r="H4406" s="90"/>
      <c r="I4406" s="93" t="s">
        <v>53</v>
      </c>
      <c r="J4406" s="90" t="s">
        <v>62</v>
      </c>
      <c r="K4406" s="93" t="s">
        <v>63</v>
      </c>
      <c r="L4406" s="94">
        <v>44921</v>
      </c>
      <c r="M4406" s="94">
        <v>44921</v>
      </c>
      <c r="N4406" s="94">
        <v>44921</v>
      </c>
      <c r="O4406" s="94">
        <v>44922</v>
      </c>
      <c r="P4406" s="96" t="s">
        <v>9619</v>
      </c>
      <c r="Q4406" s="92"/>
      <c r="R4406" s="90" t="s">
        <v>2314</v>
      </c>
      <c r="S4406" s="90"/>
      <c r="T4406" s="95" t="s">
        <v>66</v>
      </c>
      <c r="U4406" s="90"/>
    </row>
    <row r="4407" spans="1:22" ht="66" hidden="1" customHeight="1" x14ac:dyDescent="0.25">
      <c r="A4407" s="89" t="s">
        <v>8321</v>
      </c>
      <c r="B4407" s="155" t="s">
        <v>8322</v>
      </c>
      <c r="C4407" s="90" t="s">
        <v>59</v>
      </c>
      <c r="D4407" s="90" t="s">
        <v>59</v>
      </c>
      <c r="E4407" s="92" t="s">
        <v>9620</v>
      </c>
      <c r="F4407" s="155" t="s">
        <v>9621</v>
      </c>
      <c r="G4407" s="93" t="s">
        <v>52</v>
      </c>
      <c r="H4407" s="90"/>
      <c r="I4407" s="93" t="s">
        <v>53</v>
      </c>
      <c r="J4407" s="90" t="s">
        <v>62</v>
      </c>
      <c r="K4407" s="93" t="s">
        <v>63</v>
      </c>
      <c r="L4407" s="94">
        <v>44921</v>
      </c>
      <c r="M4407" s="94">
        <v>44921</v>
      </c>
      <c r="N4407" s="94">
        <v>44921</v>
      </c>
      <c r="O4407" s="94">
        <v>44922</v>
      </c>
      <c r="P4407" s="96" t="s">
        <v>9622</v>
      </c>
      <c r="Q4407" s="92"/>
      <c r="R4407" s="90" t="s">
        <v>9623</v>
      </c>
      <c r="S4407" s="90"/>
      <c r="T4407" s="95" t="s">
        <v>66</v>
      </c>
      <c r="U4407" s="90"/>
    </row>
    <row r="4408" spans="1:22" ht="66" hidden="1" customHeight="1" x14ac:dyDescent="0.25">
      <c r="A4408" s="89" t="s">
        <v>582</v>
      </c>
      <c r="B4408" s="90" t="s">
        <v>583</v>
      </c>
      <c r="C4408" s="155" t="s">
        <v>59</v>
      </c>
      <c r="D4408" s="155" t="s">
        <v>59</v>
      </c>
      <c r="E4408" s="92" t="s">
        <v>211</v>
      </c>
      <c r="F4408" s="155" t="s">
        <v>6841</v>
      </c>
      <c r="G4408" s="93" t="s">
        <v>52</v>
      </c>
      <c r="H4408" s="90"/>
      <c r="I4408" s="93" t="s">
        <v>53</v>
      </c>
      <c r="J4408" s="90" t="s">
        <v>62</v>
      </c>
      <c r="K4408" s="93" t="s">
        <v>63</v>
      </c>
      <c r="L4408" s="94">
        <v>44921</v>
      </c>
      <c r="M4408" s="94">
        <v>44921</v>
      </c>
      <c r="N4408" s="94">
        <v>44921</v>
      </c>
      <c r="O4408" s="94">
        <v>44922</v>
      </c>
      <c r="P4408" s="96" t="s">
        <v>9624</v>
      </c>
      <c r="Q4408" s="92"/>
      <c r="R4408" s="90" t="s">
        <v>6607</v>
      </c>
      <c r="S4408" s="90"/>
      <c r="T4408" s="95" t="s">
        <v>66</v>
      </c>
      <c r="U4408" s="90"/>
    </row>
    <row r="4409" spans="1:22" ht="66" hidden="1" customHeight="1" x14ac:dyDescent="0.25">
      <c r="A4409" s="89" t="s">
        <v>9536</v>
      </c>
      <c r="B4409" s="90" t="s">
        <v>3557</v>
      </c>
      <c r="C4409" s="155" t="s">
        <v>3589</v>
      </c>
      <c r="D4409" s="155" t="s">
        <v>3950</v>
      </c>
      <c r="E4409" s="157" t="s">
        <v>4834</v>
      </c>
      <c r="F4409" s="155" t="s">
        <v>629</v>
      </c>
      <c r="G4409" s="93" t="s">
        <v>52</v>
      </c>
      <c r="H4409" s="90"/>
      <c r="I4409" s="93" t="s">
        <v>53</v>
      </c>
      <c r="J4409" s="90" t="s">
        <v>62</v>
      </c>
      <c r="K4409" s="93" t="s">
        <v>63</v>
      </c>
      <c r="L4409" s="94">
        <v>44897</v>
      </c>
      <c r="M4409" s="94">
        <v>44897</v>
      </c>
      <c r="N4409" s="94">
        <v>44897</v>
      </c>
      <c r="O4409" s="94">
        <v>44915</v>
      </c>
      <c r="P4409" s="96" t="s">
        <v>9625</v>
      </c>
      <c r="Q4409" s="92" t="s">
        <v>9626</v>
      </c>
      <c r="R4409" s="90" t="s">
        <v>2883</v>
      </c>
      <c r="S4409" s="90"/>
      <c r="T4409" s="95" t="s">
        <v>75</v>
      </c>
      <c r="U4409" s="90"/>
    </row>
    <row r="4410" spans="1:22" ht="66" hidden="1" customHeight="1" x14ac:dyDescent="0.25">
      <c r="A4410" s="89" t="s">
        <v>9536</v>
      </c>
      <c r="B4410" s="90" t="s">
        <v>3557</v>
      </c>
      <c r="C4410" s="155" t="s">
        <v>9537</v>
      </c>
      <c r="D4410" s="155" t="s">
        <v>9537</v>
      </c>
      <c r="E4410" s="157" t="s">
        <v>9538</v>
      </c>
      <c r="F4410" s="155" t="s">
        <v>9539</v>
      </c>
      <c r="G4410" s="93" t="s">
        <v>52</v>
      </c>
      <c r="H4410" s="90"/>
      <c r="I4410" s="93" t="s">
        <v>53</v>
      </c>
      <c r="J4410" s="90" t="s">
        <v>54</v>
      </c>
      <c r="K4410" s="93" t="s">
        <v>55</v>
      </c>
      <c r="L4410" s="94">
        <v>44911</v>
      </c>
      <c r="M4410" s="94">
        <v>44911</v>
      </c>
      <c r="N4410" s="94">
        <v>44911</v>
      </c>
      <c r="O4410" s="94">
        <v>44918</v>
      </c>
      <c r="P4410" s="96" t="s">
        <v>9627</v>
      </c>
      <c r="Q4410" s="92"/>
      <c r="R4410" s="90" t="s">
        <v>3133</v>
      </c>
      <c r="S4410" s="90"/>
      <c r="T4410" s="95" t="s">
        <v>75</v>
      </c>
      <c r="U4410" s="90"/>
    </row>
    <row r="4411" spans="1:22" ht="66" hidden="1" customHeight="1" x14ac:dyDescent="0.25">
      <c r="A4411" s="89" t="s">
        <v>556</v>
      </c>
      <c r="B4411" s="90" t="s">
        <v>8976</v>
      </c>
      <c r="C4411" s="155" t="s">
        <v>9628</v>
      </c>
      <c r="D4411" s="155" t="s">
        <v>9628</v>
      </c>
      <c r="E4411" s="157" t="s">
        <v>9629</v>
      </c>
      <c r="F4411" s="155" t="s">
        <v>340</v>
      </c>
      <c r="G4411" s="93" t="s">
        <v>52</v>
      </c>
      <c r="H4411" s="90"/>
      <c r="I4411" s="93" t="s">
        <v>53</v>
      </c>
      <c r="J4411" s="90" t="s">
        <v>54</v>
      </c>
      <c r="K4411" s="93" t="s">
        <v>55</v>
      </c>
      <c r="L4411" s="94">
        <v>44924</v>
      </c>
      <c r="M4411" s="94">
        <f>L4411+1</f>
        <v>44925</v>
      </c>
      <c r="N4411" s="94">
        <v>44924</v>
      </c>
      <c r="O4411" s="94">
        <v>44926</v>
      </c>
      <c r="P4411" s="96" t="s">
        <v>9630</v>
      </c>
      <c r="Q4411" s="92"/>
      <c r="R4411" s="90" t="s">
        <v>9631</v>
      </c>
      <c r="S4411" s="90"/>
      <c r="T4411" s="95" t="s">
        <v>66</v>
      </c>
      <c r="U4411" s="90"/>
    </row>
    <row r="4412" spans="1:22" ht="66" hidden="1" customHeight="1" x14ac:dyDescent="0.25">
      <c r="A4412" s="89" t="s">
        <v>9632</v>
      </c>
      <c r="B4412" s="90" t="s">
        <v>9633</v>
      </c>
      <c r="C4412" s="155" t="s">
        <v>9634</v>
      </c>
      <c r="D4412" s="155" t="s">
        <v>9634</v>
      </c>
      <c r="E4412" s="157" t="s">
        <v>167</v>
      </c>
      <c r="F4412" s="155" t="s">
        <v>51</v>
      </c>
      <c r="G4412" s="93" t="s">
        <v>52</v>
      </c>
      <c r="H4412" s="90"/>
      <c r="I4412" s="93" t="s">
        <v>53</v>
      </c>
      <c r="J4412" s="90" t="s">
        <v>72</v>
      </c>
      <c r="K4412" s="93" t="s">
        <v>55</v>
      </c>
      <c r="L4412" s="94">
        <v>44926</v>
      </c>
      <c r="M4412" s="94">
        <v>44933</v>
      </c>
      <c r="N4412" s="94"/>
      <c r="O4412" s="94"/>
      <c r="P4412" s="96"/>
      <c r="Q4412" s="92"/>
      <c r="R4412" s="90"/>
      <c r="S4412" s="90"/>
      <c r="T4412" s="95"/>
      <c r="U4412" s="90" t="s">
        <v>10002</v>
      </c>
    </row>
    <row r="4413" spans="1:22" s="175" customFormat="1" ht="66" hidden="1" customHeight="1" x14ac:dyDescent="0.25">
      <c r="A4413" s="113" t="s">
        <v>4079</v>
      </c>
      <c r="B4413" s="155" t="s">
        <v>4080</v>
      </c>
      <c r="C4413" s="155" t="s">
        <v>9635</v>
      </c>
      <c r="D4413" s="155" t="s">
        <v>9636</v>
      </c>
      <c r="E4413" s="157" t="s">
        <v>605</v>
      </c>
      <c r="F4413" s="155" t="s">
        <v>6622</v>
      </c>
      <c r="G4413" s="158" t="s">
        <v>168</v>
      </c>
      <c r="H4413" s="155"/>
      <c r="I4413" s="158">
        <v>1</v>
      </c>
      <c r="J4413" s="155" t="s">
        <v>72</v>
      </c>
      <c r="K4413" s="158" t="s">
        <v>55</v>
      </c>
      <c r="L4413" s="190">
        <v>45017</v>
      </c>
      <c r="M4413" s="190">
        <f t="shared" ref="M4413:M4429" si="68">EOMONTH(L4413,0)</f>
        <v>45046</v>
      </c>
      <c r="N4413" s="190"/>
      <c r="O4413" s="190"/>
      <c r="P4413" s="211"/>
      <c r="Q4413" s="157"/>
      <c r="R4413" s="155"/>
      <c r="S4413" s="155"/>
      <c r="T4413" s="158"/>
      <c r="U4413" s="155"/>
      <c r="V4413" s="160"/>
    </row>
    <row r="4414" spans="1:22" s="175" customFormat="1" ht="66" hidden="1" customHeight="1" x14ac:dyDescent="0.25">
      <c r="A4414" s="113" t="s">
        <v>4079</v>
      </c>
      <c r="B4414" s="155" t="s">
        <v>4080</v>
      </c>
      <c r="C4414" s="155" t="s">
        <v>9635</v>
      </c>
      <c r="D4414" s="155" t="s">
        <v>9637</v>
      </c>
      <c r="E4414" s="157" t="s">
        <v>605</v>
      </c>
      <c r="F4414" s="155" t="s">
        <v>6629</v>
      </c>
      <c r="G4414" s="158" t="s">
        <v>168</v>
      </c>
      <c r="H4414" s="155"/>
      <c r="I4414" s="158">
        <v>1</v>
      </c>
      <c r="J4414" s="155" t="s">
        <v>72</v>
      </c>
      <c r="K4414" s="158" t="s">
        <v>55</v>
      </c>
      <c r="L4414" s="190">
        <v>45017</v>
      </c>
      <c r="M4414" s="190">
        <f t="shared" si="68"/>
        <v>45046</v>
      </c>
      <c r="N4414" s="190"/>
      <c r="O4414" s="190"/>
      <c r="P4414" s="211"/>
      <c r="Q4414" s="157"/>
      <c r="R4414" s="155"/>
      <c r="S4414" s="155"/>
      <c r="T4414" s="158"/>
      <c r="U4414" s="155"/>
      <c r="V4414" s="160"/>
    </row>
    <row r="4415" spans="1:22" s="175" customFormat="1" ht="66" hidden="1" customHeight="1" x14ac:dyDescent="0.25">
      <c r="A4415" s="113" t="s">
        <v>4079</v>
      </c>
      <c r="B4415" s="155" t="s">
        <v>4080</v>
      </c>
      <c r="C4415" s="155" t="s">
        <v>9635</v>
      </c>
      <c r="D4415" s="155" t="s">
        <v>9638</v>
      </c>
      <c r="E4415" s="157" t="s">
        <v>605</v>
      </c>
      <c r="F4415" s="155" t="s">
        <v>9639</v>
      </c>
      <c r="G4415" s="158" t="s">
        <v>168</v>
      </c>
      <c r="H4415" s="155"/>
      <c r="I4415" s="158">
        <v>1</v>
      </c>
      <c r="J4415" s="155" t="s">
        <v>72</v>
      </c>
      <c r="K4415" s="158" t="s">
        <v>55</v>
      </c>
      <c r="L4415" s="190">
        <v>44896</v>
      </c>
      <c r="M4415" s="190">
        <f t="shared" si="68"/>
        <v>44926</v>
      </c>
      <c r="N4415" s="190">
        <f>EOMONTH(M4415,0)</f>
        <v>44926</v>
      </c>
      <c r="O4415" s="190">
        <f>EOMONTH(N4415,0)</f>
        <v>44926</v>
      </c>
      <c r="P4415" s="211" t="s">
        <v>9640</v>
      </c>
      <c r="Q4415" s="157"/>
      <c r="R4415" s="155" t="s">
        <v>9641</v>
      </c>
      <c r="S4415" s="155"/>
      <c r="T4415" s="158" t="s">
        <v>75</v>
      </c>
      <c r="U4415" s="155"/>
      <c r="V4415" s="160"/>
    </row>
    <row r="4416" spans="1:22" s="175" customFormat="1" ht="66" hidden="1" customHeight="1" x14ac:dyDescent="0.25">
      <c r="A4416" s="113" t="s">
        <v>4079</v>
      </c>
      <c r="B4416" s="155" t="s">
        <v>4080</v>
      </c>
      <c r="C4416" s="155" t="s">
        <v>9635</v>
      </c>
      <c r="D4416" s="155" t="s">
        <v>9642</v>
      </c>
      <c r="E4416" s="157" t="s">
        <v>605</v>
      </c>
      <c r="F4416" s="155" t="s">
        <v>290</v>
      </c>
      <c r="G4416" s="158" t="s">
        <v>168</v>
      </c>
      <c r="H4416" s="155"/>
      <c r="I4416" s="158">
        <v>1</v>
      </c>
      <c r="J4416" s="155" t="s">
        <v>72</v>
      </c>
      <c r="K4416" s="158" t="s">
        <v>55</v>
      </c>
      <c r="L4416" s="190">
        <v>45017</v>
      </c>
      <c r="M4416" s="190">
        <f t="shared" si="68"/>
        <v>45046</v>
      </c>
      <c r="N4416" s="190"/>
      <c r="O4416" s="190"/>
      <c r="P4416" s="211"/>
      <c r="Q4416" s="157"/>
      <c r="R4416" s="155"/>
      <c r="S4416" s="155"/>
      <c r="T4416" s="158"/>
      <c r="U4416" s="155"/>
      <c r="V4416" s="160"/>
    </row>
    <row r="4417" spans="1:22" s="175" customFormat="1" ht="66" hidden="1" customHeight="1" x14ac:dyDescent="0.25">
      <c r="A4417" s="113" t="s">
        <v>4079</v>
      </c>
      <c r="B4417" s="155" t="s">
        <v>4080</v>
      </c>
      <c r="C4417" s="155" t="s">
        <v>9635</v>
      </c>
      <c r="D4417" s="155" t="s">
        <v>9643</v>
      </c>
      <c r="E4417" s="157" t="s">
        <v>605</v>
      </c>
      <c r="F4417" s="155" t="s">
        <v>4141</v>
      </c>
      <c r="G4417" s="158" t="s">
        <v>168</v>
      </c>
      <c r="H4417" s="155"/>
      <c r="I4417" s="158">
        <v>1</v>
      </c>
      <c r="J4417" s="155" t="s">
        <v>72</v>
      </c>
      <c r="K4417" s="158" t="s">
        <v>55</v>
      </c>
      <c r="L4417" s="190">
        <v>45047</v>
      </c>
      <c r="M4417" s="190">
        <f t="shared" si="68"/>
        <v>45077</v>
      </c>
      <c r="N4417" s="190"/>
      <c r="O4417" s="190"/>
      <c r="P4417" s="211"/>
      <c r="Q4417" s="157"/>
      <c r="R4417" s="155"/>
      <c r="S4417" s="155"/>
      <c r="T4417" s="158"/>
      <c r="U4417" s="155"/>
      <c r="V4417" s="160"/>
    </row>
    <row r="4418" spans="1:22" s="175" customFormat="1" ht="66" hidden="1" customHeight="1" x14ac:dyDescent="0.25">
      <c r="A4418" s="113" t="s">
        <v>4079</v>
      </c>
      <c r="B4418" s="155" t="s">
        <v>4080</v>
      </c>
      <c r="C4418" s="155" t="s">
        <v>9635</v>
      </c>
      <c r="D4418" s="155" t="s">
        <v>9644</v>
      </c>
      <c r="E4418" s="157" t="s">
        <v>605</v>
      </c>
      <c r="F4418" s="155" t="s">
        <v>6642</v>
      </c>
      <c r="G4418" s="158" t="s">
        <v>168</v>
      </c>
      <c r="H4418" s="155"/>
      <c r="I4418" s="158">
        <v>1</v>
      </c>
      <c r="J4418" s="155" t="s">
        <v>72</v>
      </c>
      <c r="K4418" s="158" t="s">
        <v>55</v>
      </c>
      <c r="L4418" s="190">
        <v>45017</v>
      </c>
      <c r="M4418" s="190">
        <f t="shared" si="68"/>
        <v>45046</v>
      </c>
      <c r="N4418" s="190"/>
      <c r="O4418" s="190"/>
      <c r="P4418" s="211"/>
      <c r="Q4418" s="157"/>
      <c r="R4418" s="155"/>
      <c r="S4418" s="155"/>
      <c r="T4418" s="158"/>
      <c r="U4418" s="155"/>
      <c r="V4418" s="160"/>
    </row>
    <row r="4419" spans="1:22" s="175" customFormat="1" ht="66" hidden="1" customHeight="1" x14ac:dyDescent="0.25">
      <c r="A4419" s="113" t="s">
        <v>4079</v>
      </c>
      <c r="B4419" s="155" t="s">
        <v>4080</v>
      </c>
      <c r="C4419" s="155" t="s">
        <v>9635</v>
      </c>
      <c r="D4419" s="155" t="s">
        <v>9645</v>
      </c>
      <c r="E4419" s="157" t="s">
        <v>605</v>
      </c>
      <c r="F4419" s="155" t="s">
        <v>6797</v>
      </c>
      <c r="G4419" s="158" t="s">
        <v>75</v>
      </c>
      <c r="H4419" s="155"/>
      <c r="I4419" s="158">
        <v>1</v>
      </c>
      <c r="J4419" s="155" t="s">
        <v>72</v>
      </c>
      <c r="K4419" s="158" t="s">
        <v>55</v>
      </c>
      <c r="L4419" s="190">
        <v>45047</v>
      </c>
      <c r="M4419" s="190">
        <f t="shared" si="68"/>
        <v>45077</v>
      </c>
      <c r="N4419" s="190"/>
      <c r="O4419" s="190"/>
      <c r="P4419" s="211"/>
      <c r="Q4419" s="157"/>
      <c r="R4419" s="155"/>
      <c r="S4419" s="155"/>
      <c r="T4419" s="158"/>
      <c r="U4419" s="155"/>
      <c r="V4419" s="160"/>
    </row>
    <row r="4420" spans="1:22" s="175" customFormat="1" ht="66" hidden="1" customHeight="1" x14ac:dyDescent="0.25">
      <c r="A4420" s="113" t="s">
        <v>4079</v>
      </c>
      <c r="B4420" s="155" t="s">
        <v>4080</v>
      </c>
      <c r="C4420" s="155" t="s">
        <v>9635</v>
      </c>
      <c r="D4420" s="155" t="s">
        <v>9646</v>
      </c>
      <c r="E4420" s="157" t="s">
        <v>605</v>
      </c>
      <c r="F4420" s="155" t="s">
        <v>6797</v>
      </c>
      <c r="G4420" s="158" t="s">
        <v>75</v>
      </c>
      <c r="H4420" s="155"/>
      <c r="I4420" s="158">
        <v>1</v>
      </c>
      <c r="J4420" s="155" t="s">
        <v>72</v>
      </c>
      <c r="K4420" s="158" t="s">
        <v>55</v>
      </c>
      <c r="L4420" s="190">
        <v>45231</v>
      </c>
      <c r="M4420" s="190">
        <f t="shared" si="68"/>
        <v>45260</v>
      </c>
      <c r="N4420" s="190"/>
      <c r="O4420" s="190"/>
      <c r="P4420" s="211"/>
      <c r="Q4420" s="157"/>
      <c r="R4420" s="155"/>
      <c r="S4420" s="155"/>
      <c r="T4420" s="158"/>
      <c r="U4420" s="155"/>
      <c r="V4420" s="160"/>
    </row>
    <row r="4421" spans="1:22" s="175" customFormat="1" ht="66" hidden="1" customHeight="1" x14ac:dyDescent="0.25">
      <c r="A4421" s="113" t="s">
        <v>4079</v>
      </c>
      <c r="B4421" s="155" t="s">
        <v>4080</v>
      </c>
      <c r="C4421" s="155" t="s">
        <v>9635</v>
      </c>
      <c r="D4421" s="155" t="s">
        <v>9647</v>
      </c>
      <c r="E4421" s="157" t="s">
        <v>605</v>
      </c>
      <c r="F4421" s="155" t="s">
        <v>4162</v>
      </c>
      <c r="G4421" s="158" t="s">
        <v>75</v>
      </c>
      <c r="H4421" s="155"/>
      <c r="I4421" s="158">
        <v>1</v>
      </c>
      <c r="J4421" s="155" t="s">
        <v>72</v>
      </c>
      <c r="K4421" s="158" t="s">
        <v>55</v>
      </c>
      <c r="L4421" s="190">
        <v>44958</v>
      </c>
      <c r="M4421" s="190">
        <f t="shared" si="68"/>
        <v>44985</v>
      </c>
      <c r="N4421" s="190"/>
      <c r="O4421" s="190"/>
      <c r="P4421" s="211"/>
      <c r="Q4421" s="157"/>
      <c r="R4421" s="155"/>
      <c r="S4421" s="155"/>
      <c r="T4421" s="158"/>
      <c r="U4421" s="155"/>
      <c r="V4421" s="160"/>
    </row>
    <row r="4422" spans="1:22" s="175" customFormat="1" ht="66" hidden="1" customHeight="1" x14ac:dyDescent="0.25">
      <c r="A4422" s="113" t="s">
        <v>4079</v>
      </c>
      <c r="B4422" s="155" t="s">
        <v>4080</v>
      </c>
      <c r="C4422" s="155" t="s">
        <v>9635</v>
      </c>
      <c r="D4422" s="155" t="s">
        <v>9648</v>
      </c>
      <c r="E4422" s="157" t="s">
        <v>605</v>
      </c>
      <c r="F4422" s="155" t="s">
        <v>4162</v>
      </c>
      <c r="G4422" s="158" t="s">
        <v>75</v>
      </c>
      <c r="H4422" s="155"/>
      <c r="I4422" s="158">
        <v>1</v>
      </c>
      <c r="J4422" s="155" t="s">
        <v>72</v>
      </c>
      <c r="K4422" s="158" t="s">
        <v>55</v>
      </c>
      <c r="L4422" s="190">
        <v>45139</v>
      </c>
      <c r="M4422" s="190">
        <f t="shared" si="68"/>
        <v>45169</v>
      </c>
      <c r="N4422" s="190"/>
      <c r="O4422" s="190"/>
      <c r="P4422" s="211"/>
      <c r="Q4422" s="157"/>
      <c r="R4422" s="155"/>
      <c r="S4422" s="155"/>
      <c r="T4422" s="158"/>
      <c r="U4422" s="155"/>
      <c r="V4422" s="160"/>
    </row>
    <row r="4423" spans="1:22" s="175" customFormat="1" ht="66" hidden="1" customHeight="1" x14ac:dyDescent="0.25">
      <c r="A4423" s="113" t="s">
        <v>4079</v>
      </c>
      <c r="B4423" s="155" t="s">
        <v>4080</v>
      </c>
      <c r="C4423" s="155" t="s">
        <v>9635</v>
      </c>
      <c r="D4423" s="155" t="s">
        <v>9649</v>
      </c>
      <c r="E4423" s="157" t="s">
        <v>605</v>
      </c>
      <c r="F4423" s="155" t="s">
        <v>498</v>
      </c>
      <c r="G4423" s="158" t="s">
        <v>75</v>
      </c>
      <c r="H4423" s="155"/>
      <c r="I4423" s="158">
        <v>1</v>
      </c>
      <c r="J4423" s="155" t="s">
        <v>72</v>
      </c>
      <c r="K4423" s="158" t="s">
        <v>55</v>
      </c>
      <c r="L4423" s="190">
        <v>44986</v>
      </c>
      <c r="M4423" s="190">
        <f t="shared" si="68"/>
        <v>45016</v>
      </c>
      <c r="N4423" s="190"/>
      <c r="O4423" s="190"/>
      <c r="P4423" s="211"/>
      <c r="Q4423" s="157"/>
      <c r="R4423" s="155"/>
      <c r="S4423" s="155"/>
      <c r="T4423" s="158"/>
      <c r="U4423" s="155"/>
      <c r="V4423" s="160"/>
    </row>
    <row r="4424" spans="1:22" s="175" customFormat="1" ht="66" hidden="1" customHeight="1" x14ac:dyDescent="0.25">
      <c r="A4424" s="113" t="s">
        <v>4079</v>
      </c>
      <c r="B4424" s="155" t="s">
        <v>4080</v>
      </c>
      <c r="C4424" s="155" t="s">
        <v>9635</v>
      </c>
      <c r="D4424" s="155" t="s">
        <v>9650</v>
      </c>
      <c r="E4424" s="157" t="s">
        <v>605</v>
      </c>
      <c r="F4424" s="155" t="s">
        <v>498</v>
      </c>
      <c r="G4424" s="158" t="s">
        <v>75</v>
      </c>
      <c r="H4424" s="155"/>
      <c r="I4424" s="158">
        <v>1</v>
      </c>
      <c r="J4424" s="155" t="s">
        <v>72</v>
      </c>
      <c r="K4424" s="158" t="s">
        <v>55</v>
      </c>
      <c r="L4424" s="190">
        <v>45170</v>
      </c>
      <c r="M4424" s="190">
        <f t="shared" si="68"/>
        <v>45199</v>
      </c>
      <c r="N4424" s="190"/>
      <c r="O4424" s="190"/>
      <c r="P4424" s="211"/>
      <c r="Q4424" s="157"/>
      <c r="R4424" s="155"/>
      <c r="S4424" s="155"/>
      <c r="T4424" s="158"/>
      <c r="U4424" s="155"/>
      <c r="V4424" s="160"/>
    </row>
    <row r="4425" spans="1:22" s="175" customFormat="1" ht="66" hidden="1" customHeight="1" x14ac:dyDescent="0.25">
      <c r="A4425" s="113" t="s">
        <v>4079</v>
      </c>
      <c r="B4425" s="155" t="s">
        <v>4080</v>
      </c>
      <c r="C4425" s="155" t="s">
        <v>9635</v>
      </c>
      <c r="D4425" s="155" t="s">
        <v>9651</v>
      </c>
      <c r="E4425" s="157" t="s">
        <v>605</v>
      </c>
      <c r="F4425" s="155" t="s">
        <v>4169</v>
      </c>
      <c r="G4425" s="158" t="s">
        <v>75</v>
      </c>
      <c r="H4425" s="155"/>
      <c r="I4425" s="158">
        <v>1</v>
      </c>
      <c r="J4425" s="155" t="s">
        <v>72</v>
      </c>
      <c r="K4425" s="158" t="s">
        <v>55</v>
      </c>
      <c r="L4425" s="190">
        <v>44986</v>
      </c>
      <c r="M4425" s="190">
        <f t="shared" si="68"/>
        <v>45016</v>
      </c>
      <c r="N4425" s="190"/>
      <c r="O4425" s="190"/>
      <c r="P4425" s="211"/>
      <c r="Q4425" s="157"/>
      <c r="R4425" s="155"/>
      <c r="S4425" s="155"/>
      <c r="T4425" s="158"/>
      <c r="U4425" s="155"/>
      <c r="V4425" s="160"/>
    </row>
    <row r="4426" spans="1:22" s="175" customFormat="1" ht="66" hidden="1" customHeight="1" x14ac:dyDescent="0.25">
      <c r="A4426" s="113" t="s">
        <v>4079</v>
      </c>
      <c r="B4426" s="155" t="s">
        <v>4080</v>
      </c>
      <c r="C4426" s="155" t="s">
        <v>9635</v>
      </c>
      <c r="D4426" s="155" t="s">
        <v>9652</v>
      </c>
      <c r="E4426" s="157" t="s">
        <v>605</v>
      </c>
      <c r="F4426" s="155" t="s">
        <v>4169</v>
      </c>
      <c r="G4426" s="158" t="s">
        <v>75</v>
      </c>
      <c r="H4426" s="155"/>
      <c r="I4426" s="158">
        <v>1</v>
      </c>
      <c r="J4426" s="155" t="s">
        <v>72</v>
      </c>
      <c r="K4426" s="158" t="s">
        <v>55</v>
      </c>
      <c r="L4426" s="190">
        <v>45170</v>
      </c>
      <c r="M4426" s="190">
        <f t="shared" si="68"/>
        <v>45199</v>
      </c>
      <c r="N4426" s="190"/>
      <c r="O4426" s="190"/>
      <c r="P4426" s="211"/>
      <c r="Q4426" s="157"/>
      <c r="R4426" s="155"/>
      <c r="S4426" s="155"/>
      <c r="T4426" s="158"/>
      <c r="U4426" s="155"/>
      <c r="V4426" s="160"/>
    </row>
    <row r="4427" spans="1:22" s="175" customFormat="1" ht="66" hidden="1" customHeight="1" x14ac:dyDescent="0.25">
      <c r="A4427" s="113" t="s">
        <v>4079</v>
      </c>
      <c r="B4427" s="155" t="s">
        <v>4080</v>
      </c>
      <c r="C4427" s="155" t="s">
        <v>9635</v>
      </c>
      <c r="D4427" s="155" t="s">
        <v>9653</v>
      </c>
      <c r="E4427" s="157" t="s">
        <v>605</v>
      </c>
      <c r="F4427" s="155" t="s">
        <v>9654</v>
      </c>
      <c r="G4427" s="158" t="s">
        <v>168</v>
      </c>
      <c r="H4427" s="155"/>
      <c r="I4427" s="158">
        <v>1</v>
      </c>
      <c r="J4427" s="155" t="s">
        <v>72</v>
      </c>
      <c r="K4427" s="158" t="s">
        <v>55</v>
      </c>
      <c r="L4427" s="190">
        <v>44986</v>
      </c>
      <c r="M4427" s="190">
        <f t="shared" si="68"/>
        <v>45016</v>
      </c>
      <c r="N4427" s="190"/>
      <c r="O4427" s="190"/>
      <c r="P4427" s="211"/>
      <c r="Q4427" s="157"/>
      <c r="R4427" s="155"/>
      <c r="S4427" s="155"/>
      <c r="T4427" s="158"/>
      <c r="U4427" s="155"/>
      <c r="V4427" s="160"/>
    </row>
    <row r="4428" spans="1:22" s="175" customFormat="1" ht="66" hidden="1" customHeight="1" x14ac:dyDescent="0.25">
      <c r="A4428" s="113" t="s">
        <v>4079</v>
      </c>
      <c r="B4428" s="155" t="s">
        <v>4080</v>
      </c>
      <c r="C4428" s="155" t="s">
        <v>9635</v>
      </c>
      <c r="D4428" s="155" t="s">
        <v>9655</v>
      </c>
      <c r="E4428" s="157" t="s">
        <v>605</v>
      </c>
      <c r="F4428" s="155" t="s">
        <v>9656</v>
      </c>
      <c r="G4428" s="158" t="s">
        <v>75</v>
      </c>
      <c r="H4428" s="155"/>
      <c r="I4428" s="158">
        <v>1</v>
      </c>
      <c r="J4428" s="155" t="s">
        <v>72</v>
      </c>
      <c r="K4428" s="158" t="s">
        <v>55</v>
      </c>
      <c r="L4428" s="190">
        <v>45017</v>
      </c>
      <c r="M4428" s="190">
        <f t="shared" si="68"/>
        <v>45046</v>
      </c>
      <c r="N4428" s="190"/>
      <c r="O4428" s="190"/>
      <c r="P4428" s="211"/>
      <c r="Q4428" s="157"/>
      <c r="R4428" s="155"/>
      <c r="S4428" s="155"/>
      <c r="T4428" s="158"/>
      <c r="U4428" s="155"/>
      <c r="V4428" s="160"/>
    </row>
    <row r="4429" spans="1:22" s="175" customFormat="1" ht="66" hidden="1" customHeight="1" x14ac:dyDescent="0.25">
      <c r="A4429" s="113" t="s">
        <v>4079</v>
      </c>
      <c r="B4429" s="155" t="s">
        <v>4080</v>
      </c>
      <c r="C4429" s="155" t="s">
        <v>9635</v>
      </c>
      <c r="D4429" s="155" t="s">
        <v>9657</v>
      </c>
      <c r="E4429" s="157" t="s">
        <v>605</v>
      </c>
      <c r="F4429" s="155" t="s">
        <v>9656</v>
      </c>
      <c r="G4429" s="158" t="s">
        <v>75</v>
      </c>
      <c r="H4429" s="155"/>
      <c r="I4429" s="158">
        <v>1</v>
      </c>
      <c r="J4429" s="155" t="s">
        <v>72</v>
      </c>
      <c r="K4429" s="158" t="s">
        <v>55</v>
      </c>
      <c r="L4429" s="190">
        <v>45139</v>
      </c>
      <c r="M4429" s="190">
        <f t="shared" si="68"/>
        <v>45169</v>
      </c>
      <c r="N4429" s="190"/>
      <c r="O4429" s="190"/>
      <c r="P4429" s="211"/>
      <c r="Q4429" s="157"/>
      <c r="R4429" s="155"/>
      <c r="S4429" s="155"/>
      <c r="T4429" s="158"/>
      <c r="U4429" s="155"/>
      <c r="V4429" s="160"/>
    </row>
    <row r="4430" spans="1:22" s="175" customFormat="1" ht="66" hidden="1" customHeight="1" x14ac:dyDescent="0.25">
      <c r="A4430" s="113" t="s">
        <v>4079</v>
      </c>
      <c r="B4430" s="155" t="s">
        <v>4080</v>
      </c>
      <c r="C4430" s="155" t="s">
        <v>9635</v>
      </c>
      <c r="D4430" s="155" t="s">
        <v>9658</v>
      </c>
      <c r="E4430" s="157" t="s">
        <v>605</v>
      </c>
      <c r="F4430" s="155" t="s">
        <v>4182</v>
      </c>
      <c r="G4430" s="158" t="s">
        <v>75</v>
      </c>
      <c r="H4430" s="155" t="s">
        <v>4183</v>
      </c>
      <c r="I4430" s="158">
        <v>1</v>
      </c>
      <c r="J4430" s="155" t="s">
        <v>72</v>
      </c>
      <c r="K4430" s="158" t="s">
        <v>55</v>
      </c>
      <c r="L4430" s="190">
        <v>45017</v>
      </c>
      <c r="M4430" s="190">
        <f>EOMONTH(L4430,0)+30</f>
        <v>45076</v>
      </c>
      <c r="N4430" s="190"/>
      <c r="O4430" s="190"/>
      <c r="P4430" s="211"/>
      <c r="Q4430" s="157"/>
      <c r="R4430" s="155"/>
      <c r="S4430" s="155"/>
      <c r="T4430" s="158"/>
      <c r="U4430" s="155"/>
      <c r="V4430" s="160"/>
    </row>
    <row r="4431" spans="1:22" s="175" customFormat="1" ht="66" hidden="1" customHeight="1" x14ac:dyDescent="0.25">
      <c r="A4431" s="113" t="s">
        <v>4079</v>
      </c>
      <c r="B4431" s="155" t="s">
        <v>4080</v>
      </c>
      <c r="C4431" s="155" t="s">
        <v>9635</v>
      </c>
      <c r="D4431" s="155" t="s">
        <v>9658</v>
      </c>
      <c r="E4431" s="157" t="s">
        <v>605</v>
      </c>
      <c r="F4431" s="155" t="s">
        <v>4182</v>
      </c>
      <c r="G4431" s="158" t="s">
        <v>75</v>
      </c>
      <c r="H4431" s="155" t="s">
        <v>4187</v>
      </c>
      <c r="I4431" s="158">
        <v>1</v>
      </c>
      <c r="J4431" s="155" t="s">
        <v>72</v>
      </c>
      <c r="K4431" s="158" t="s">
        <v>55</v>
      </c>
      <c r="L4431" s="190">
        <v>45017</v>
      </c>
      <c r="M4431" s="190">
        <f t="shared" ref="M4431:M4452" si="69">EOMONTH(L4431,0)+30</f>
        <v>45076</v>
      </c>
      <c r="N4431" s="190"/>
      <c r="O4431" s="190"/>
      <c r="P4431" s="211"/>
      <c r="Q4431" s="157"/>
      <c r="R4431" s="155"/>
      <c r="S4431" s="155"/>
      <c r="T4431" s="158"/>
      <c r="U4431" s="155"/>
      <c r="V4431" s="160"/>
    </row>
    <row r="4432" spans="1:22" s="175" customFormat="1" ht="66" hidden="1" customHeight="1" x14ac:dyDescent="0.25">
      <c r="A4432" s="113" t="s">
        <v>4079</v>
      </c>
      <c r="B4432" s="155" t="s">
        <v>4080</v>
      </c>
      <c r="C4432" s="155" t="s">
        <v>9635</v>
      </c>
      <c r="D4432" s="155" t="s">
        <v>9658</v>
      </c>
      <c r="E4432" s="157" t="s">
        <v>605</v>
      </c>
      <c r="F4432" s="155" t="s">
        <v>4182</v>
      </c>
      <c r="G4432" s="158" t="s">
        <v>75</v>
      </c>
      <c r="H4432" s="155" t="s">
        <v>6682</v>
      </c>
      <c r="I4432" s="158">
        <v>1</v>
      </c>
      <c r="J4432" s="155" t="s">
        <v>72</v>
      </c>
      <c r="K4432" s="158" t="s">
        <v>55</v>
      </c>
      <c r="L4432" s="190">
        <v>45017</v>
      </c>
      <c r="M4432" s="190">
        <f t="shared" si="69"/>
        <v>45076</v>
      </c>
      <c r="N4432" s="190"/>
      <c r="O4432" s="190"/>
      <c r="P4432" s="211"/>
      <c r="Q4432" s="157"/>
      <c r="R4432" s="155"/>
      <c r="S4432" s="155"/>
      <c r="T4432" s="158"/>
      <c r="U4432" s="155"/>
      <c r="V4432" s="160"/>
    </row>
    <row r="4433" spans="1:22" s="175" customFormat="1" ht="66" hidden="1" customHeight="1" x14ac:dyDescent="0.25">
      <c r="A4433" s="113" t="s">
        <v>4079</v>
      </c>
      <c r="B4433" s="155" t="s">
        <v>4080</v>
      </c>
      <c r="C4433" s="155" t="s">
        <v>9635</v>
      </c>
      <c r="D4433" s="155" t="s">
        <v>9658</v>
      </c>
      <c r="E4433" s="157" t="s">
        <v>605</v>
      </c>
      <c r="F4433" s="155" t="s">
        <v>4182</v>
      </c>
      <c r="G4433" s="158" t="s">
        <v>75</v>
      </c>
      <c r="H4433" s="155" t="s">
        <v>6684</v>
      </c>
      <c r="I4433" s="158">
        <v>1</v>
      </c>
      <c r="J4433" s="155" t="s">
        <v>72</v>
      </c>
      <c r="K4433" s="158" t="s">
        <v>55</v>
      </c>
      <c r="L4433" s="190">
        <v>45017</v>
      </c>
      <c r="M4433" s="190">
        <f t="shared" si="69"/>
        <v>45076</v>
      </c>
      <c r="N4433" s="190"/>
      <c r="O4433" s="190"/>
      <c r="P4433" s="211"/>
      <c r="Q4433" s="157"/>
      <c r="R4433" s="155"/>
      <c r="S4433" s="155"/>
      <c r="T4433" s="158"/>
      <c r="U4433" s="155"/>
      <c r="V4433" s="160"/>
    </row>
    <row r="4434" spans="1:22" s="175" customFormat="1" ht="66" hidden="1" customHeight="1" x14ac:dyDescent="0.25">
      <c r="A4434" s="113" t="s">
        <v>4079</v>
      </c>
      <c r="B4434" s="155" t="s">
        <v>4080</v>
      </c>
      <c r="C4434" s="155" t="s">
        <v>9635</v>
      </c>
      <c r="D4434" s="155" t="s">
        <v>9658</v>
      </c>
      <c r="E4434" s="157" t="s">
        <v>605</v>
      </c>
      <c r="F4434" s="155" t="s">
        <v>4182</v>
      </c>
      <c r="G4434" s="158" t="s">
        <v>75</v>
      </c>
      <c r="H4434" s="155" t="s">
        <v>4194</v>
      </c>
      <c r="I4434" s="158">
        <v>1</v>
      </c>
      <c r="J4434" s="155" t="s">
        <v>72</v>
      </c>
      <c r="K4434" s="158" t="s">
        <v>55</v>
      </c>
      <c r="L4434" s="190">
        <v>45017</v>
      </c>
      <c r="M4434" s="190">
        <f t="shared" si="69"/>
        <v>45076</v>
      </c>
      <c r="N4434" s="190"/>
      <c r="O4434" s="190"/>
      <c r="P4434" s="211"/>
      <c r="Q4434" s="157"/>
      <c r="R4434" s="155"/>
      <c r="S4434" s="155"/>
      <c r="T4434" s="158"/>
      <c r="U4434" s="155"/>
      <c r="V4434" s="160"/>
    </row>
    <row r="4435" spans="1:22" s="175" customFormat="1" ht="66" hidden="1" customHeight="1" x14ac:dyDescent="0.25">
      <c r="A4435" s="113" t="s">
        <v>4079</v>
      </c>
      <c r="B4435" s="155" t="s">
        <v>4080</v>
      </c>
      <c r="C4435" s="155" t="s">
        <v>9635</v>
      </c>
      <c r="D4435" s="155" t="s">
        <v>9658</v>
      </c>
      <c r="E4435" s="157" t="s">
        <v>605</v>
      </c>
      <c r="F4435" s="155" t="s">
        <v>4182</v>
      </c>
      <c r="G4435" s="158" t="s">
        <v>75</v>
      </c>
      <c r="H4435" s="155" t="s">
        <v>4197</v>
      </c>
      <c r="I4435" s="158">
        <v>1</v>
      </c>
      <c r="J4435" s="155" t="s">
        <v>72</v>
      </c>
      <c r="K4435" s="158" t="s">
        <v>55</v>
      </c>
      <c r="L4435" s="190">
        <v>45017</v>
      </c>
      <c r="M4435" s="190">
        <f t="shared" si="69"/>
        <v>45076</v>
      </c>
      <c r="N4435" s="190"/>
      <c r="O4435" s="190"/>
      <c r="P4435" s="211"/>
      <c r="Q4435" s="157"/>
      <c r="R4435" s="155"/>
      <c r="S4435" s="155"/>
      <c r="T4435" s="158"/>
      <c r="U4435" s="155"/>
      <c r="V4435" s="160"/>
    </row>
    <row r="4436" spans="1:22" s="175" customFormat="1" ht="66" hidden="1" customHeight="1" x14ac:dyDescent="0.25">
      <c r="A4436" s="113" t="s">
        <v>4079</v>
      </c>
      <c r="B4436" s="155" t="s">
        <v>4080</v>
      </c>
      <c r="C4436" s="155" t="s">
        <v>9635</v>
      </c>
      <c r="D4436" s="155" t="s">
        <v>9658</v>
      </c>
      <c r="E4436" s="157" t="s">
        <v>605</v>
      </c>
      <c r="F4436" s="155" t="s">
        <v>4182</v>
      </c>
      <c r="G4436" s="158" t="s">
        <v>75</v>
      </c>
      <c r="H4436" s="155" t="s">
        <v>4199</v>
      </c>
      <c r="I4436" s="158">
        <v>1</v>
      </c>
      <c r="J4436" s="155" t="s">
        <v>72</v>
      </c>
      <c r="K4436" s="158" t="s">
        <v>55</v>
      </c>
      <c r="L4436" s="190">
        <v>45017</v>
      </c>
      <c r="M4436" s="190">
        <f t="shared" si="69"/>
        <v>45076</v>
      </c>
      <c r="N4436" s="190"/>
      <c r="O4436" s="190"/>
      <c r="P4436" s="211"/>
      <c r="Q4436" s="157"/>
      <c r="R4436" s="155"/>
      <c r="S4436" s="155"/>
      <c r="T4436" s="158"/>
      <c r="U4436" s="155"/>
      <c r="V4436" s="160"/>
    </row>
    <row r="4437" spans="1:22" s="175" customFormat="1" ht="66" hidden="1" customHeight="1" x14ac:dyDescent="0.25">
      <c r="A4437" s="113" t="s">
        <v>4079</v>
      </c>
      <c r="B4437" s="155" t="s">
        <v>4080</v>
      </c>
      <c r="C4437" s="155" t="s">
        <v>9635</v>
      </c>
      <c r="D4437" s="155" t="s">
        <v>9658</v>
      </c>
      <c r="E4437" s="157" t="s">
        <v>605</v>
      </c>
      <c r="F4437" s="155" t="s">
        <v>4182</v>
      </c>
      <c r="G4437" s="158" t="s">
        <v>75</v>
      </c>
      <c r="H4437" s="155" t="s">
        <v>6687</v>
      </c>
      <c r="I4437" s="158">
        <v>1</v>
      </c>
      <c r="J4437" s="155" t="s">
        <v>72</v>
      </c>
      <c r="K4437" s="158" t="s">
        <v>55</v>
      </c>
      <c r="L4437" s="190">
        <v>45017</v>
      </c>
      <c r="M4437" s="190">
        <f t="shared" si="69"/>
        <v>45076</v>
      </c>
      <c r="N4437" s="190"/>
      <c r="O4437" s="190"/>
      <c r="P4437" s="211"/>
      <c r="Q4437" s="157"/>
      <c r="R4437" s="155"/>
      <c r="S4437" s="155"/>
      <c r="T4437" s="158"/>
      <c r="U4437" s="155"/>
      <c r="V4437" s="160"/>
    </row>
    <row r="4438" spans="1:22" s="175" customFormat="1" ht="66" hidden="1" customHeight="1" x14ac:dyDescent="0.25">
      <c r="A4438" s="113" t="s">
        <v>4079</v>
      </c>
      <c r="B4438" s="155" t="s">
        <v>4080</v>
      </c>
      <c r="C4438" s="155" t="s">
        <v>9635</v>
      </c>
      <c r="D4438" s="155" t="s">
        <v>9658</v>
      </c>
      <c r="E4438" s="157" t="s">
        <v>605</v>
      </c>
      <c r="F4438" s="155" t="s">
        <v>4182</v>
      </c>
      <c r="G4438" s="158" t="s">
        <v>75</v>
      </c>
      <c r="H4438" s="155" t="s">
        <v>4203</v>
      </c>
      <c r="I4438" s="158">
        <v>1</v>
      </c>
      <c r="J4438" s="155" t="s">
        <v>72</v>
      </c>
      <c r="K4438" s="158" t="s">
        <v>55</v>
      </c>
      <c r="L4438" s="190">
        <v>45017</v>
      </c>
      <c r="M4438" s="190">
        <f t="shared" si="69"/>
        <v>45076</v>
      </c>
      <c r="N4438" s="190"/>
      <c r="O4438" s="190"/>
      <c r="P4438" s="211"/>
      <c r="Q4438" s="157"/>
      <c r="R4438" s="155"/>
      <c r="S4438" s="155"/>
      <c r="T4438" s="158"/>
      <c r="U4438" s="155"/>
      <c r="V4438" s="160"/>
    </row>
    <row r="4439" spans="1:22" s="175" customFormat="1" ht="66" hidden="1" customHeight="1" x14ac:dyDescent="0.25">
      <c r="A4439" s="113" t="s">
        <v>4079</v>
      </c>
      <c r="B4439" s="155" t="s">
        <v>4080</v>
      </c>
      <c r="C4439" s="155" t="s">
        <v>9635</v>
      </c>
      <c r="D4439" s="155" t="s">
        <v>9658</v>
      </c>
      <c r="E4439" s="157" t="s">
        <v>605</v>
      </c>
      <c r="F4439" s="155" t="s">
        <v>4182</v>
      </c>
      <c r="G4439" s="158" t="s">
        <v>75</v>
      </c>
      <c r="H4439" s="155" t="s">
        <v>4205</v>
      </c>
      <c r="I4439" s="158">
        <v>1</v>
      </c>
      <c r="J4439" s="155" t="s">
        <v>72</v>
      </c>
      <c r="K4439" s="158" t="s">
        <v>55</v>
      </c>
      <c r="L4439" s="190">
        <v>45017</v>
      </c>
      <c r="M4439" s="190">
        <f t="shared" si="69"/>
        <v>45076</v>
      </c>
      <c r="N4439" s="190"/>
      <c r="O4439" s="190"/>
      <c r="P4439" s="211"/>
      <c r="Q4439" s="157"/>
      <c r="R4439" s="155"/>
      <c r="S4439" s="155"/>
      <c r="T4439" s="158"/>
      <c r="U4439" s="155"/>
      <c r="V4439" s="160"/>
    </row>
    <row r="4440" spans="1:22" s="175" customFormat="1" ht="66" hidden="1" customHeight="1" x14ac:dyDescent="0.25">
      <c r="A4440" s="113" t="s">
        <v>4079</v>
      </c>
      <c r="B4440" s="155" t="s">
        <v>4080</v>
      </c>
      <c r="C4440" s="155" t="s">
        <v>9635</v>
      </c>
      <c r="D4440" s="155" t="s">
        <v>9658</v>
      </c>
      <c r="E4440" s="157" t="s">
        <v>605</v>
      </c>
      <c r="F4440" s="155" t="s">
        <v>4182</v>
      </c>
      <c r="G4440" s="158" t="s">
        <v>75</v>
      </c>
      <c r="H4440" s="155" t="s">
        <v>4207</v>
      </c>
      <c r="I4440" s="158">
        <v>1</v>
      </c>
      <c r="J4440" s="155" t="s">
        <v>72</v>
      </c>
      <c r="K4440" s="158" t="s">
        <v>55</v>
      </c>
      <c r="L4440" s="190">
        <v>45017</v>
      </c>
      <c r="M4440" s="190">
        <f t="shared" si="69"/>
        <v>45076</v>
      </c>
      <c r="N4440" s="190"/>
      <c r="O4440" s="190"/>
      <c r="P4440" s="211"/>
      <c r="Q4440" s="157"/>
      <c r="R4440" s="155"/>
      <c r="S4440" s="155"/>
      <c r="T4440" s="158"/>
      <c r="U4440" s="155"/>
      <c r="V4440" s="160"/>
    </row>
    <row r="4441" spans="1:22" s="175" customFormat="1" ht="66" hidden="1" customHeight="1" x14ac:dyDescent="0.25">
      <c r="A4441" s="113" t="s">
        <v>4079</v>
      </c>
      <c r="B4441" s="155" t="s">
        <v>4080</v>
      </c>
      <c r="C4441" s="155" t="s">
        <v>9635</v>
      </c>
      <c r="D4441" s="155" t="s">
        <v>9658</v>
      </c>
      <c r="E4441" s="157" t="s">
        <v>605</v>
      </c>
      <c r="F4441" s="155" t="s">
        <v>4182</v>
      </c>
      <c r="G4441" s="158" t="s">
        <v>75</v>
      </c>
      <c r="H4441" s="155" t="s">
        <v>4209</v>
      </c>
      <c r="I4441" s="158">
        <v>1</v>
      </c>
      <c r="J4441" s="155" t="s">
        <v>72</v>
      </c>
      <c r="K4441" s="158" t="s">
        <v>55</v>
      </c>
      <c r="L4441" s="190">
        <v>45017</v>
      </c>
      <c r="M4441" s="190">
        <f t="shared" si="69"/>
        <v>45076</v>
      </c>
      <c r="N4441" s="190"/>
      <c r="O4441" s="190"/>
      <c r="P4441" s="211"/>
      <c r="Q4441" s="157"/>
      <c r="R4441" s="155"/>
      <c r="S4441" s="155"/>
      <c r="T4441" s="158"/>
      <c r="U4441" s="155"/>
      <c r="V4441" s="160"/>
    </row>
    <row r="4442" spans="1:22" s="175" customFormat="1" ht="66" hidden="1" customHeight="1" x14ac:dyDescent="0.25">
      <c r="A4442" s="113" t="s">
        <v>4079</v>
      </c>
      <c r="B4442" s="155" t="s">
        <v>4080</v>
      </c>
      <c r="C4442" s="155" t="s">
        <v>9635</v>
      </c>
      <c r="D4442" s="155" t="s">
        <v>9658</v>
      </c>
      <c r="E4442" s="157" t="s">
        <v>605</v>
      </c>
      <c r="F4442" s="155" t="s">
        <v>4182</v>
      </c>
      <c r="G4442" s="158" t="s">
        <v>75</v>
      </c>
      <c r="H4442" s="155" t="s">
        <v>4211</v>
      </c>
      <c r="I4442" s="158">
        <v>1</v>
      </c>
      <c r="J4442" s="155" t="s">
        <v>72</v>
      </c>
      <c r="K4442" s="158" t="s">
        <v>55</v>
      </c>
      <c r="L4442" s="190">
        <v>45017</v>
      </c>
      <c r="M4442" s="190">
        <f t="shared" si="69"/>
        <v>45076</v>
      </c>
      <c r="N4442" s="190"/>
      <c r="O4442" s="190"/>
      <c r="P4442" s="211"/>
      <c r="Q4442" s="157"/>
      <c r="R4442" s="155"/>
      <c r="S4442" s="155"/>
      <c r="T4442" s="158"/>
      <c r="U4442" s="155"/>
      <c r="V4442" s="160"/>
    </row>
    <row r="4443" spans="1:22" s="175" customFormat="1" ht="66" hidden="1" customHeight="1" x14ac:dyDescent="0.25">
      <c r="A4443" s="113" t="s">
        <v>4079</v>
      </c>
      <c r="B4443" s="155" t="s">
        <v>4080</v>
      </c>
      <c r="C4443" s="155" t="s">
        <v>9635</v>
      </c>
      <c r="D4443" s="155" t="s">
        <v>9658</v>
      </c>
      <c r="E4443" s="157" t="s">
        <v>605</v>
      </c>
      <c r="F4443" s="155" t="s">
        <v>4182</v>
      </c>
      <c r="G4443" s="158" t="s">
        <v>75</v>
      </c>
      <c r="H4443" s="155" t="s">
        <v>4213</v>
      </c>
      <c r="I4443" s="158">
        <v>1</v>
      </c>
      <c r="J4443" s="155" t="s">
        <v>72</v>
      </c>
      <c r="K4443" s="158" t="s">
        <v>55</v>
      </c>
      <c r="L4443" s="190">
        <v>45017</v>
      </c>
      <c r="M4443" s="190">
        <f t="shared" si="69"/>
        <v>45076</v>
      </c>
      <c r="N4443" s="190"/>
      <c r="O4443" s="190"/>
      <c r="P4443" s="211"/>
      <c r="Q4443" s="157"/>
      <c r="R4443" s="155"/>
      <c r="S4443" s="155"/>
      <c r="T4443" s="158"/>
      <c r="U4443" s="155"/>
      <c r="V4443" s="160"/>
    </row>
    <row r="4444" spans="1:22" s="175" customFormat="1" ht="66" hidden="1" customHeight="1" x14ac:dyDescent="0.25">
      <c r="A4444" s="113" t="s">
        <v>4079</v>
      </c>
      <c r="B4444" s="155" t="s">
        <v>4080</v>
      </c>
      <c r="C4444" s="155" t="s">
        <v>9635</v>
      </c>
      <c r="D4444" s="155" t="s">
        <v>9658</v>
      </c>
      <c r="E4444" s="157" t="s">
        <v>605</v>
      </c>
      <c r="F4444" s="155" t="s">
        <v>4182</v>
      </c>
      <c r="G4444" s="158" t="s">
        <v>75</v>
      </c>
      <c r="H4444" s="155" t="s">
        <v>4214</v>
      </c>
      <c r="I4444" s="158">
        <v>1</v>
      </c>
      <c r="J4444" s="155" t="s">
        <v>72</v>
      </c>
      <c r="K4444" s="158" t="s">
        <v>55</v>
      </c>
      <c r="L4444" s="190">
        <v>45017</v>
      </c>
      <c r="M4444" s="190">
        <f t="shared" si="69"/>
        <v>45076</v>
      </c>
      <c r="N4444" s="190"/>
      <c r="O4444" s="190"/>
      <c r="P4444" s="211"/>
      <c r="Q4444" s="157"/>
      <c r="R4444" s="155"/>
      <c r="S4444" s="155"/>
      <c r="T4444" s="158"/>
      <c r="U4444" s="155"/>
      <c r="V4444" s="160"/>
    </row>
    <row r="4445" spans="1:22" s="175" customFormat="1" ht="66" hidden="1" customHeight="1" x14ac:dyDescent="0.25">
      <c r="A4445" s="113" t="s">
        <v>4079</v>
      </c>
      <c r="B4445" s="155" t="s">
        <v>4080</v>
      </c>
      <c r="C4445" s="155" t="s">
        <v>9635</v>
      </c>
      <c r="D4445" s="155" t="s">
        <v>9658</v>
      </c>
      <c r="E4445" s="157" t="s">
        <v>605</v>
      </c>
      <c r="F4445" s="155" t="s">
        <v>4182</v>
      </c>
      <c r="G4445" s="158" t="s">
        <v>75</v>
      </c>
      <c r="H4445" s="155" t="s">
        <v>4215</v>
      </c>
      <c r="I4445" s="158">
        <v>1</v>
      </c>
      <c r="J4445" s="155" t="s">
        <v>72</v>
      </c>
      <c r="K4445" s="158" t="s">
        <v>55</v>
      </c>
      <c r="L4445" s="190">
        <v>45017</v>
      </c>
      <c r="M4445" s="190">
        <f t="shared" si="69"/>
        <v>45076</v>
      </c>
      <c r="N4445" s="190"/>
      <c r="O4445" s="190"/>
      <c r="P4445" s="211"/>
      <c r="Q4445" s="157"/>
      <c r="R4445" s="155"/>
      <c r="S4445" s="155"/>
      <c r="T4445" s="158"/>
      <c r="U4445" s="155"/>
      <c r="V4445" s="160"/>
    </row>
    <row r="4446" spans="1:22" s="175" customFormat="1" ht="66" hidden="1" customHeight="1" x14ac:dyDescent="0.25">
      <c r="A4446" s="113" t="s">
        <v>4079</v>
      </c>
      <c r="B4446" s="155" t="s">
        <v>4080</v>
      </c>
      <c r="C4446" s="155" t="s">
        <v>9635</v>
      </c>
      <c r="D4446" s="155" t="s">
        <v>9658</v>
      </c>
      <c r="E4446" s="157" t="s">
        <v>605</v>
      </c>
      <c r="F4446" s="155" t="s">
        <v>4182</v>
      </c>
      <c r="G4446" s="158" t="s">
        <v>75</v>
      </c>
      <c r="H4446" s="155" t="s">
        <v>4216</v>
      </c>
      <c r="I4446" s="158">
        <v>1</v>
      </c>
      <c r="J4446" s="155" t="s">
        <v>72</v>
      </c>
      <c r="K4446" s="158" t="s">
        <v>55</v>
      </c>
      <c r="L4446" s="190">
        <v>45017</v>
      </c>
      <c r="M4446" s="190">
        <f t="shared" si="69"/>
        <v>45076</v>
      </c>
      <c r="N4446" s="190"/>
      <c r="O4446" s="190"/>
      <c r="P4446" s="211"/>
      <c r="Q4446" s="157"/>
      <c r="R4446" s="155"/>
      <c r="S4446" s="155"/>
      <c r="T4446" s="158"/>
      <c r="U4446" s="155"/>
      <c r="V4446" s="160"/>
    </row>
    <row r="4447" spans="1:22" s="175" customFormat="1" ht="66" hidden="1" customHeight="1" x14ac:dyDescent="0.25">
      <c r="A4447" s="113" t="s">
        <v>4079</v>
      </c>
      <c r="B4447" s="155" t="s">
        <v>4080</v>
      </c>
      <c r="C4447" s="155" t="s">
        <v>9635</v>
      </c>
      <c r="D4447" s="155" t="s">
        <v>9658</v>
      </c>
      <c r="E4447" s="157" t="s">
        <v>605</v>
      </c>
      <c r="F4447" s="155" t="s">
        <v>4182</v>
      </c>
      <c r="G4447" s="158" t="s">
        <v>75</v>
      </c>
      <c r="H4447" s="155" t="s">
        <v>4218</v>
      </c>
      <c r="I4447" s="158">
        <v>1</v>
      </c>
      <c r="J4447" s="155" t="s">
        <v>72</v>
      </c>
      <c r="K4447" s="158" t="s">
        <v>55</v>
      </c>
      <c r="L4447" s="190">
        <v>45017</v>
      </c>
      <c r="M4447" s="190">
        <f t="shared" si="69"/>
        <v>45076</v>
      </c>
      <c r="N4447" s="190"/>
      <c r="O4447" s="190"/>
      <c r="P4447" s="211"/>
      <c r="Q4447" s="157"/>
      <c r="R4447" s="155"/>
      <c r="S4447" s="155"/>
      <c r="T4447" s="158"/>
      <c r="U4447" s="155"/>
      <c r="V4447" s="160"/>
    </row>
    <row r="4448" spans="1:22" s="175" customFormat="1" ht="66" hidden="1" customHeight="1" x14ac:dyDescent="0.25">
      <c r="A4448" s="113" t="s">
        <v>4079</v>
      </c>
      <c r="B4448" s="155" t="s">
        <v>4080</v>
      </c>
      <c r="C4448" s="155" t="s">
        <v>9635</v>
      </c>
      <c r="D4448" s="155" t="s">
        <v>9658</v>
      </c>
      <c r="E4448" s="157" t="s">
        <v>605</v>
      </c>
      <c r="F4448" s="155" t="s">
        <v>4182</v>
      </c>
      <c r="G4448" s="158" t="s">
        <v>75</v>
      </c>
      <c r="H4448" s="155" t="s">
        <v>4219</v>
      </c>
      <c r="I4448" s="158">
        <v>1</v>
      </c>
      <c r="J4448" s="155" t="s">
        <v>72</v>
      </c>
      <c r="K4448" s="158" t="s">
        <v>55</v>
      </c>
      <c r="L4448" s="190">
        <v>45017</v>
      </c>
      <c r="M4448" s="190">
        <f t="shared" si="69"/>
        <v>45076</v>
      </c>
      <c r="N4448" s="190"/>
      <c r="O4448" s="190"/>
      <c r="P4448" s="211"/>
      <c r="Q4448" s="157"/>
      <c r="R4448" s="155"/>
      <c r="S4448" s="155"/>
      <c r="T4448" s="158"/>
      <c r="U4448" s="155"/>
      <c r="V4448" s="160"/>
    </row>
    <row r="4449" spans="1:22" s="175" customFormat="1" ht="66" hidden="1" customHeight="1" x14ac:dyDescent="0.25">
      <c r="A4449" s="113" t="s">
        <v>4079</v>
      </c>
      <c r="B4449" s="155" t="s">
        <v>4080</v>
      </c>
      <c r="C4449" s="155" t="s">
        <v>9635</v>
      </c>
      <c r="D4449" s="155" t="s">
        <v>9658</v>
      </c>
      <c r="E4449" s="157" t="s">
        <v>605</v>
      </c>
      <c r="F4449" s="155" t="s">
        <v>4182</v>
      </c>
      <c r="G4449" s="158" t="s">
        <v>75</v>
      </c>
      <c r="H4449" s="155" t="s">
        <v>4221</v>
      </c>
      <c r="I4449" s="158">
        <v>1</v>
      </c>
      <c r="J4449" s="155" t="s">
        <v>72</v>
      </c>
      <c r="K4449" s="158" t="s">
        <v>55</v>
      </c>
      <c r="L4449" s="190">
        <v>45017</v>
      </c>
      <c r="M4449" s="190">
        <f t="shared" si="69"/>
        <v>45076</v>
      </c>
      <c r="N4449" s="190"/>
      <c r="O4449" s="190"/>
      <c r="P4449" s="211"/>
      <c r="Q4449" s="157"/>
      <c r="R4449" s="155"/>
      <c r="S4449" s="155"/>
      <c r="T4449" s="158"/>
      <c r="U4449" s="155"/>
      <c r="V4449" s="160"/>
    </row>
    <row r="4450" spans="1:22" s="175" customFormat="1" ht="66" hidden="1" customHeight="1" x14ac:dyDescent="0.25">
      <c r="A4450" s="113" t="s">
        <v>4079</v>
      </c>
      <c r="B4450" s="155" t="s">
        <v>4080</v>
      </c>
      <c r="C4450" s="155" t="s">
        <v>9635</v>
      </c>
      <c r="D4450" s="155" t="s">
        <v>9658</v>
      </c>
      <c r="E4450" s="157" t="s">
        <v>605</v>
      </c>
      <c r="F4450" s="155" t="s">
        <v>4182</v>
      </c>
      <c r="G4450" s="158" t="s">
        <v>75</v>
      </c>
      <c r="H4450" s="155" t="s">
        <v>4223</v>
      </c>
      <c r="I4450" s="158">
        <v>1</v>
      </c>
      <c r="J4450" s="155" t="s">
        <v>72</v>
      </c>
      <c r="K4450" s="158" t="s">
        <v>55</v>
      </c>
      <c r="L4450" s="190">
        <v>45017</v>
      </c>
      <c r="M4450" s="190">
        <f t="shared" si="69"/>
        <v>45076</v>
      </c>
      <c r="N4450" s="190"/>
      <c r="O4450" s="190"/>
      <c r="P4450" s="211"/>
      <c r="Q4450" s="157"/>
      <c r="R4450" s="155"/>
      <c r="S4450" s="155"/>
      <c r="T4450" s="158"/>
      <c r="U4450" s="155"/>
      <c r="V4450" s="160"/>
    </row>
    <row r="4451" spans="1:22" s="175" customFormat="1" ht="66" hidden="1" customHeight="1" x14ac:dyDescent="0.25">
      <c r="A4451" s="113" t="s">
        <v>4079</v>
      </c>
      <c r="B4451" s="155" t="s">
        <v>4080</v>
      </c>
      <c r="C4451" s="155" t="s">
        <v>9635</v>
      </c>
      <c r="D4451" s="155" t="s">
        <v>9658</v>
      </c>
      <c r="E4451" s="157" t="s">
        <v>605</v>
      </c>
      <c r="F4451" s="155" t="s">
        <v>4182</v>
      </c>
      <c r="G4451" s="158" t="s">
        <v>75</v>
      </c>
      <c r="H4451" s="155" t="s">
        <v>4225</v>
      </c>
      <c r="I4451" s="158">
        <v>1</v>
      </c>
      <c r="J4451" s="155" t="s">
        <v>72</v>
      </c>
      <c r="K4451" s="158" t="s">
        <v>55</v>
      </c>
      <c r="L4451" s="190">
        <v>45017</v>
      </c>
      <c r="M4451" s="190">
        <f t="shared" si="69"/>
        <v>45076</v>
      </c>
      <c r="N4451" s="190"/>
      <c r="O4451" s="190"/>
      <c r="P4451" s="211"/>
      <c r="Q4451" s="157"/>
      <c r="R4451" s="155"/>
      <c r="S4451" s="155"/>
      <c r="T4451" s="158"/>
      <c r="U4451" s="155"/>
      <c r="V4451" s="160"/>
    </row>
    <row r="4452" spans="1:22" s="175" customFormat="1" ht="66" hidden="1" customHeight="1" x14ac:dyDescent="0.25">
      <c r="A4452" s="113" t="s">
        <v>4079</v>
      </c>
      <c r="B4452" s="155" t="s">
        <v>4080</v>
      </c>
      <c r="C4452" s="155" t="s">
        <v>9635</v>
      </c>
      <c r="D4452" s="155" t="s">
        <v>9658</v>
      </c>
      <c r="E4452" s="157" t="s">
        <v>605</v>
      </c>
      <c r="F4452" s="155" t="s">
        <v>4182</v>
      </c>
      <c r="G4452" s="158" t="s">
        <v>75</v>
      </c>
      <c r="H4452" s="155" t="s">
        <v>4227</v>
      </c>
      <c r="I4452" s="158">
        <v>1</v>
      </c>
      <c r="J4452" s="155" t="s">
        <v>72</v>
      </c>
      <c r="K4452" s="158" t="s">
        <v>55</v>
      </c>
      <c r="L4452" s="190">
        <v>45017</v>
      </c>
      <c r="M4452" s="190">
        <f t="shared" si="69"/>
        <v>45076</v>
      </c>
      <c r="N4452" s="190"/>
      <c r="O4452" s="190"/>
      <c r="P4452" s="211"/>
      <c r="Q4452" s="157"/>
      <c r="R4452" s="155"/>
      <c r="S4452" s="155"/>
      <c r="T4452" s="158"/>
      <c r="U4452" s="155"/>
      <c r="V4452" s="160"/>
    </row>
    <row r="4453" spans="1:22" s="175" customFormat="1" ht="66" hidden="1" customHeight="1" x14ac:dyDescent="0.25">
      <c r="A4453" s="113" t="s">
        <v>4079</v>
      </c>
      <c r="B4453" s="155" t="s">
        <v>4080</v>
      </c>
      <c r="C4453" s="155" t="s">
        <v>9635</v>
      </c>
      <c r="D4453" s="155" t="s">
        <v>9659</v>
      </c>
      <c r="E4453" s="157" t="s">
        <v>605</v>
      </c>
      <c r="F4453" s="155" t="s">
        <v>4182</v>
      </c>
      <c r="G4453" s="158" t="s">
        <v>75</v>
      </c>
      <c r="H4453" s="155" t="s">
        <v>4183</v>
      </c>
      <c r="I4453" s="158">
        <v>1</v>
      </c>
      <c r="J4453" s="155" t="s">
        <v>72</v>
      </c>
      <c r="K4453" s="158" t="s">
        <v>55</v>
      </c>
      <c r="L4453" s="190">
        <v>45170</v>
      </c>
      <c r="M4453" s="190">
        <f>EOMONTH(L4453,0)+30</f>
        <v>45229</v>
      </c>
      <c r="N4453" s="190"/>
      <c r="O4453" s="190"/>
      <c r="P4453" s="211"/>
      <c r="Q4453" s="157"/>
      <c r="R4453" s="155"/>
      <c r="S4453" s="155"/>
      <c r="T4453" s="158"/>
      <c r="U4453" s="155"/>
      <c r="V4453" s="160"/>
    </row>
    <row r="4454" spans="1:22" s="175" customFormat="1" ht="66" hidden="1" customHeight="1" x14ac:dyDescent="0.25">
      <c r="A4454" s="113" t="s">
        <v>4079</v>
      </c>
      <c r="B4454" s="155" t="s">
        <v>4080</v>
      </c>
      <c r="C4454" s="155" t="s">
        <v>9635</v>
      </c>
      <c r="D4454" s="155" t="s">
        <v>9659</v>
      </c>
      <c r="E4454" s="157" t="s">
        <v>605</v>
      </c>
      <c r="F4454" s="155" t="s">
        <v>4182</v>
      </c>
      <c r="G4454" s="158" t="s">
        <v>75</v>
      </c>
      <c r="H4454" s="155" t="s">
        <v>4187</v>
      </c>
      <c r="I4454" s="158">
        <v>1</v>
      </c>
      <c r="J4454" s="155" t="s">
        <v>72</v>
      </c>
      <c r="K4454" s="158" t="s">
        <v>55</v>
      </c>
      <c r="L4454" s="190">
        <v>45170</v>
      </c>
      <c r="M4454" s="190">
        <f t="shared" ref="M4454:M4475" si="70">EOMONTH(L4454,0)+30</f>
        <v>45229</v>
      </c>
      <c r="N4454" s="190"/>
      <c r="O4454" s="190"/>
      <c r="P4454" s="211"/>
      <c r="Q4454" s="157"/>
      <c r="R4454" s="155"/>
      <c r="S4454" s="155"/>
      <c r="T4454" s="158"/>
      <c r="U4454" s="155"/>
      <c r="V4454" s="160"/>
    </row>
    <row r="4455" spans="1:22" s="175" customFormat="1" ht="66" hidden="1" customHeight="1" x14ac:dyDescent="0.25">
      <c r="A4455" s="113" t="s">
        <v>4079</v>
      </c>
      <c r="B4455" s="155" t="s">
        <v>4080</v>
      </c>
      <c r="C4455" s="155" t="s">
        <v>9635</v>
      </c>
      <c r="D4455" s="155" t="s">
        <v>9659</v>
      </c>
      <c r="E4455" s="157" t="s">
        <v>605</v>
      </c>
      <c r="F4455" s="155" t="s">
        <v>4182</v>
      </c>
      <c r="G4455" s="158" t="s">
        <v>75</v>
      </c>
      <c r="H4455" s="155" t="s">
        <v>6682</v>
      </c>
      <c r="I4455" s="158">
        <v>1</v>
      </c>
      <c r="J4455" s="155" t="s">
        <v>72</v>
      </c>
      <c r="K4455" s="158" t="s">
        <v>55</v>
      </c>
      <c r="L4455" s="190">
        <v>45170</v>
      </c>
      <c r="M4455" s="190">
        <f t="shared" si="70"/>
        <v>45229</v>
      </c>
      <c r="N4455" s="190"/>
      <c r="O4455" s="190"/>
      <c r="P4455" s="211"/>
      <c r="Q4455" s="157"/>
      <c r="R4455" s="155"/>
      <c r="S4455" s="155"/>
      <c r="T4455" s="158"/>
      <c r="U4455" s="155"/>
      <c r="V4455" s="160"/>
    </row>
    <row r="4456" spans="1:22" s="175" customFormat="1" ht="66" hidden="1" customHeight="1" x14ac:dyDescent="0.25">
      <c r="A4456" s="113" t="s">
        <v>4079</v>
      </c>
      <c r="B4456" s="155" t="s">
        <v>4080</v>
      </c>
      <c r="C4456" s="155" t="s">
        <v>9635</v>
      </c>
      <c r="D4456" s="155" t="s">
        <v>9659</v>
      </c>
      <c r="E4456" s="157" t="s">
        <v>605</v>
      </c>
      <c r="F4456" s="155" t="s">
        <v>4182</v>
      </c>
      <c r="G4456" s="158" t="s">
        <v>75</v>
      </c>
      <c r="H4456" s="155" t="s">
        <v>6684</v>
      </c>
      <c r="I4456" s="158">
        <v>1</v>
      </c>
      <c r="J4456" s="155" t="s">
        <v>72</v>
      </c>
      <c r="K4456" s="158" t="s">
        <v>55</v>
      </c>
      <c r="L4456" s="190">
        <v>45170</v>
      </c>
      <c r="M4456" s="190">
        <f t="shared" si="70"/>
        <v>45229</v>
      </c>
      <c r="N4456" s="190"/>
      <c r="O4456" s="190"/>
      <c r="P4456" s="211"/>
      <c r="Q4456" s="157"/>
      <c r="R4456" s="155"/>
      <c r="S4456" s="155"/>
      <c r="T4456" s="158"/>
      <c r="U4456" s="155"/>
      <c r="V4456" s="160"/>
    </row>
    <row r="4457" spans="1:22" s="175" customFormat="1" ht="66" hidden="1" customHeight="1" x14ac:dyDescent="0.25">
      <c r="A4457" s="113" t="s">
        <v>4079</v>
      </c>
      <c r="B4457" s="155" t="s">
        <v>4080</v>
      </c>
      <c r="C4457" s="155" t="s">
        <v>9635</v>
      </c>
      <c r="D4457" s="155" t="s">
        <v>9659</v>
      </c>
      <c r="E4457" s="157" t="s">
        <v>605</v>
      </c>
      <c r="F4457" s="155" t="s">
        <v>4182</v>
      </c>
      <c r="G4457" s="158" t="s">
        <v>75</v>
      </c>
      <c r="H4457" s="155" t="s">
        <v>4194</v>
      </c>
      <c r="I4457" s="158">
        <v>1</v>
      </c>
      <c r="J4457" s="155" t="s">
        <v>72</v>
      </c>
      <c r="K4457" s="158" t="s">
        <v>55</v>
      </c>
      <c r="L4457" s="190">
        <v>45170</v>
      </c>
      <c r="M4457" s="190">
        <f t="shared" si="70"/>
        <v>45229</v>
      </c>
      <c r="N4457" s="190"/>
      <c r="O4457" s="190"/>
      <c r="P4457" s="211"/>
      <c r="Q4457" s="157"/>
      <c r="R4457" s="155"/>
      <c r="S4457" s="155"/>
      <c r="T4457" s="158"/>
      <c r="U4457" s="155"/>
      <c r="V4457" s="160"/>
    </row>
    <row r="4458" spans="1:22" s="175" customFormat="1" ht="66" hidden="1" customHeight="1" x14ac:dyDescent="0.25">
      <c r="A4458" s="113" t="s">
        <v>4079</v>
      </c>
      <c r="B4458" s="155" t="s">
        <v>4080</v>
      </c>
      <c r="C4458" s="155" t="s">
        <v>9635</v>
      </c>
      <c r="D4458" s="155" t="s">
        <v>9659</v>
      </c>
      <c r="E4458" s="157" t="s">
        <v>605</v>
      </c>
      <c r="F4458" s="155" t="s">
        <v>4182</v>
      </c>
      <c r="G4458" s="158" t="s">
        <v>75</v>
      </c>
      <c r="H4458" s="155" t="s">
        <v>4197</v>
      </c>
      <c r="I4458" s="158">
        <v>1</v>
      </c>
      <c r="J4458" s="155" t="s">
        <v>72</v>
      </c>
      <c r="K4458" s="158" t="s">
        <v>55</v>
      </c>
      <c r="L4458" s="190">
        <v>45170</v>
      </c>
      <c r="M4458" s="190">
        <f t="shared" si="70"/>
        <v>45229</v>
      </c>
      <c r="N4458" s="190"/>
      <c r="O4458" s="190"/>
      <c r="P4458" s="211"/>
      <c r="Q4458" s="157"/>
      <c r="R4458" s="155"/>
      <c r="S4458" s="155"/>
      <c r="T4458" s="158"/>
      <c r="U4458" s="155"/>
      <c r="V4458" s="160"/>
    </row>
    <row r="4459" spans="1:22" s="175" customFormat="1" ht="66" hidden="1" customHeight="1" x14ac:dyDescent="0.25">
      <c r="A4459" s="113" t="s">
        <v>4079</v>
      </c>
      <c r="B4459" s="155" t="s">
        <v>4080</v>
      </c>
      <c r="C4459" s="155" t="s">
        <v>9635</v>
      </c>
      <c r="D4459" s="155" t="s">
        <v>9659</v>
      </c>
      <c r="E4459" s="157" t="s">
        <v>605</v>
      </c>
      <c r="F4459" s="155" t="s">
        <v>4182</v>
      </c>
      <c r="G4459" s="158" t="s">
        <v>75</v>
      </c>
      <c r="H4459" s="155" t="s">
        <v>4199</v>
      </c>
      <c r="I4459" s="158">
        <v>1</v>
      </c>
      <c r="J4459" s="155" t="s">
        <v>72</v>
      </c>
      <c r="K4459" s="158" t="s">
        <v>55</v>
      </c>
      <c r="L4459" s="190">
        <v>45170</v>
      </c>
      <c r="M4459" s="190">
        <f t="shared" si="70"/>
        <v>45229</v>
      </c>
      <c r="N4459" s="190"/>
      <c r="O4459" s="190"/>
      <c r="P4459" s="211"/>
      <c r="Q4459" s="157"/>
      <c r="R4459" s="155"/>
      <c r="S4459" s="155"/>
      <c r="T4459" s="158"/>
      <c r="U4459" s="155"/>
      <c r="V4459" s="160"/>
    </row>
    <row r="4460" spans="1:22" s="175" customFormat="1" ht="66" hidden="1" customHeight="1" x14ac:dyDescent="0.25">
      <c r="A4460" s="113" t="s">
        <v>4079</v>
      </c>
      <c r="B4460" s="155" t="s">
        <v>4080</v>
      </c>
      <c r="C4460" s="155" t="s">
        <v>9635</v>
      </c>
      <c r="D4460" s="155" t="s">
        <v>9659</v>
      </c>
      <c r="E4460" s="157" t="s">
        <v>605</v>
      </c>
      <c r="F4460" s="155" t="s">
        <v>4182</v>
      </c>
      <c r="G4460" s="158" t="s">
        <v>75</v>
      </c>
      <c r="H4460" s="155" t="s">
        <v>4281</v>
      </c>
      <c r="I4460" s="158">
        <v>1</v>
      </c>
      <c r="J4460" s="155" t="s">
        <v>72</v>
      </c>
      <c r="K4460" s="158" t="s">
        <v>55</v>
      </c>
      <c r="L4460" s="190">
        <v>45170</v>
      </c>
      <c r="M4460" s="190">
        <f t="shared" si="70"/>
        <v>45229</v>
      </c>
      <c r="N4460" s="190"/>
      <c r="O4460" s="190"/>
      <c r="P4460" s="211"/>
      <c r="Q4460" s="157"/>
      <c r="R4460" s="155"/>
      <c r="S4460" s="155"/>
      <c r="T4460" s="158"/>
      <c r="U4460" s="155"/>
      <c r="V4460" s="160"/>
    </row>
    <row r="4461" spans="1:22" s="175" customFormat="1" ht="66" hidden="1" customHeight="1" x14ac:dyDescent="0.25">
      <c r="A4461" s="113" t="s">
        <v>4079</v>
      </c>
      <c r="B4461" s="155" t="s">
        <v>4080</v>
      </c>
      <c r="C4461" s="155" t="s">
        <v>9635</v>
      </c>
      <c r="D4461" s="155" t="s">
        <v>9659</v>
      </c>
      <c r="E4461" s="157" t="s">
        <v>605</v>
      </c>
      <c r="F4461" s="155" t="s">
        <v>4182</v>
      </c>
      <c r="G4461" s="158" t="s">
        <v>75</v>
      </c>
      <c r="H4461" s="155" t="s">
        <v>4203</v>
      </c>
      <c r="I4461" s="158">
        <v>1</v>
      </c>
      <c r="J4461" s="155" t="s">
        <v>72</v>
      </c>
      <c r="K4461" s="158" t="s">
        <v>55</v>
      </c>
      <c r="L4461" s="190">
        <v>45170</v>
      </c>
      <c r="M4461" s="190">
        <f t="shared" si="70"/>
        <v>45229</v>
      </c>
      <c r="N4461" s="190"/>
      <c r="O4461" s="190"/>
      <c r="P4461" s="211"/>
      <c r="Q4461" s="157"/>
      <c r="R4461" s="155"/>
      <c r="S4461" s="155"/>
      <c r="T4461" s="158"/>
      <c r="U4461" s="155"/>
      <c r="V4461" s="160"/>
    </row>
    <row r="4462" spans="1:22" s="175" customFormat="1" ht="66" hidden="1" customHeight="1" x14ac:dyDescent="0.25">
      <c r="A4462" s="113" t="s">
        <v>4079</v>
      </c>
      <c r="B4462" s="155" t="s">
        <v>4080</v>
      </c>
      <c r="C4462" s="155" t="s">
        <v>9635</v>
      </c>
      <c r="D4462" s="155" t="s">
        <v>9659</v>
      </c>
      <c r="E4462" s="157" t="s">
        <v>605</v>
      </c>
      <c r="F4462" s="155" t="s">
        <v>4182</v>
      </c>
      <c r="G4462" s="158" t="s">
        <v>75</v>
      </c>
      <c r="H4462" s="155" t="s">
        <v>4205</v>
      </c>
      <c r="I4462" s="158">
        <v>1</v>
      </c>
      <c r="J4462" s="155" t="s">
        <v>72</v>
      </c>
      <c r="K4462" s="158" t="s">
        <v>55</v>
      </c>
      <c r="L4462" s="190">
        <v>45170</v>
      </c>
      <c r="M4462" s="190">
        <f t="shared" si="70"/>
        <v>45229</v>
      </c>
      <c r="N4462" s="190"/>
      <c r="O4462" s="190"/>
      <c r="P4462" s="211"/>
      <c r="Q4462" s="157"/>
      <c r="R4462" s="155"/>
      <c r="S4462" s="155"/>
      <c r="T4462" s="158"/>
      <c r="U4462" s="155"/>
      <c r="V4462" s="160"/>
    </row>
    <row r="4463" spans="1:22" s="175" customFormat="1" ht="66" hidden="1" customHeight="1" x14ac:dyDescent="0.25">
      <c r="A4463" s="113" t="s">
        <v>4079</v>
      </c>
      <c r="B4463" s="155" t="s">
        <v>4080</v>
      </c>
      <c r="C4463" s="155" t="s">
        <v>9635</v>
      </c>
      <c r="D4463" s="155" t="s">
        <v>9659</v>
      </c>
      <c r="E4463" s="157" t="s">
        <v>605</v>
      </c>
      <c r="F4463" s="155" t="s">
        <v>4182</v>
      </c>
      <c r="G4463" s="158" t="s">
        <v>75</v>
      </c>
      <c r="H4463" s="155" t="s">
        <v>4207</v>
      </c>
      <c r="I4463" s="158">
        <v>1</v>
      </c>
      <c r="J4463" s="155" t="s">
        <v>72</v>
      </c>
      <c r="K4463" s="158" t="s">
        <v>55</v>
      </c>
      <c r="L4463" s="190">
        <v>45170</v>
      </c>
      <c r="M4463" s="190">
        <f t="shared" si="70"/>
        <v>45229</v>
      </c>
      <c r="N4463" s="190"/>
      <c r="O4463" s="190"/>
      <c r="P4463" s="211"/>
      <c r="Q4463" s="157"/>
      <c r="R4463" s="155"/>
      <c r="S4463" s="155"/>
      <c r="T4463" s="158"/>
      <c r="U4463" s="155"/>
      <c r="V4463" s="160"/>
    </row>
    <row r="4464" spans="1:22" s="175" customFormat="1" ht="66" hidden="1" customHeight="1" x14ac:dyDescent="0.25">
      <c r="A4464" s="113" t="s">
        <v>4079</v>
      </c>
      <c r="B4464" s="155" t="s">
        <v>4080</v>
      </c>
      <c r="C4464" s="155" t="s">
        <v>9635</v>
      </c>
      <c r="D4464" s="155" t="s">
        <v>9659</v>
      </c>
      <c r="E4464" s="157" t="s">
        <v>605</v>
      </c>
      <c r="F4464" s="155" t="s">
        <v>4182</v>
      </c>
      <c r="G4464" s="158" t="s">
        <v>75</v>
      </c>
      <c r="H4464" s="155" t="s">
        <v>4209</v>
      </c>
      <c r="I4464" s="158">
        <v>1</v>
      </c>
      <c r="J4464" s="155" t="s">
        <v>72</v>
      </c>
      <c r="K4464" s="158" t="s">
        <v>55</v>
      </c>
      <c r="L4464" s="190">
        <v>45170</v>
      </c>
      <c r="M4464" s="190">
        <f t="shared" si="70"/>
        <v>45229</v>
      </c>
      <c r="N4464" s="190"/>
      <c r="O4464" s="190"/>
      <c r="P4464" s="211"/>
      <c r="Q4464" s="157"/>
      <c r="R4464" s="155"/>
      <c r="S4464" s="155"/>
      <c r="T4464" s="158"/>
      <c r="U4464" s="155"/>
      <c r="V4464" s="160"/>
    </row>
    <row r="4465" spans="1:22" s="175" customFormat="1" ht="66" hidden="1" customHeight="1" x14ac:dyDescent="0.25">
      <c r="A4465" s="113" t="s">
        <v>4079</v>
      </c>
      <c r="B4465" s="155" t="s">
        <v>4080</v>
      </c>
      <c r="C4465" s="155" t="s">
        <v>9635</v>
      </c>
      <c r="D4465" s="155" t="s">
        <v>9659</v>
      </c>
      <c r="E4465" s="157" t="s">
        <v>605</v>
      </c>
      <c r="F4465" s="155" t="s">
        <v>4182</v>
      </c>
      <c r="G4465" s="158" t="s">
        <v>75</v>
      </c>
      <c r="H4465" s="155" t="s">
        <v>4211</v>
      </c>
      <c r="I4465" s="158">
        <v>1</v>
      </c>
      <c r="J4465" s="155" t="s">
        <v>72</v>
      </c>
      <c r="K4465" s="158" t="s">
        <v>55</v>
      </c>
      <c r="L4465" s="190">
        <v>45170</v>
      </c>
      <c r="M4465" s="190">
        <f t="shared" si="70"/>
        <v>45229</v>
      </c>
      <c r="N4465" s="190"/>
      <c r="O4465" s="190"/>
      <c r="P4465" s="211"/>
      <c r="Q4465" s="157"/>
      <c r="R4465" s="155"/>
      <c r="S4465" s="155"/>
      <c r="T4465" s="158"/>
      <c r="U4465" s="155"/>
      <c r="V4465" s="160"/>
    </row>
    <row r="4466" spans="1:22" s="175" customFormat="1" ht="66" hidden="1" customHeight="1" x14ac:dyDescent="0.25">
      <c r="A4466" s="113" t="s">
        <v>4079</v>
      </c>
      <c r="B4466" s="155" t="s">
        <v>4080</v>
      </c>
      <c r="C4466" s="155" t="s">
        <v>9635</v>
      </c>
      <c r="D4466" s="155" t="s">
        <v>9659</v>
      </c>
      <c r="E4466" s="157" t="s">
        <v>605</v>
      </c>
      <c r="F4466" s="155" t="s">
        <v>4182</v>
      </c>
      <c r="G4466" s="158" t="s">
        <v>75</v>
      </c>
      <c r="H4466" s="155" t="s">
        <v>4213</v>
      </c>
      <c r="I4466" s="158">
        <v>1</v>
      </c>
      <c r="J4466" s="155" t="s">
        <v>72</v>
      </c>
      <c r="K4466" s="158" t="s">
        <v>55</v>
      </c>
      <c r="L4466" s="190">
        <v>45170</v>
      </c>
      <c r="M4466" s="190">
        <f t="shared" si="70"/>
        <v>45229</v>
      </c>
      <c r="N4466" s="190"/>
      <c r="O4466" s="190"/>
      <c r="P4466" s="211"/>
      <c r="Q4466" s="157"/>
      <c r="R4466" s="155"/>
      <c r="S4466" s="155"/>
      <c r="T4466" s="158"/>
      <c r="U4466" s="155"/>
      <c r="V4466" s="160"/>
    </row>
    <row r="4467" spans="1:22" s="175" customFormat="1" ht="66" hidden="1" customHeight="1" x14ac:dyDescent="0.25">
      <c r="A4467" s="113" t="s">
        <v>4079</v>
      </c>
      <c r="B4467" s="155" t="s">
        <v>4080</v>
      </c>
      <c r="C4467" s="155" t="s">
        <v>9635</v>
      </c>
      <c r="D4467" s="155" t="s">
        <v>9659</v>
      </c>
      <c r="E4467" s="157" t="s">
        <v>605</v>
      </c>
      <c r="F4467" s="155" t="s">
        <v>4182</v>
      </c>
      <c r="G4467" s="158" t="s">
        <v>75</v>
      </c>
      <c r="H4467" s="155" t="s">
        <v>4214</v>
      </c>
      <c r="I4467" s="158">
        <v>1</v>
      </c>
      <c r="J4467" s="155" t="s">
        <v>72</v>
      </c>
      <c r="K4467" s="158" t="s">
        <v>55</v>
      </c>
      <c r="L4467" s="190">
        <v>45170</v>
      </c>
      <c r="M4467" s="190">
        <f t="shared" si="70"/>
        <v>45229</v>
      </c>
      <c r="N4467" s="190"/>
      <c r="O4467" s="190"/>
      <c r="P4467" s="211"/>
      <c r="Q4467" s="157"/>
      <c r="R4467" s="155"/>
      <c r="S4467" s="155"/>
      <c r="T4467" s="158"/>
      <c r="U4467" s="155"/>
      <c r="V4467" s="160"/>
    </row>
    <row r="4468" spans="1:22" s="175" customFormat="1" ht="66" hidden="1" customHeight="1" x14ac:dyDescent="0.25">
      <c r="A4468" s="113" t="s">
        <v>4079</v>
      </c>
      <c r="B4468" s="155" t="s">
        <v>4080</v>
      </c>
      <c r="C4468" s="155" t="s">
        <v>9635</v>
      </c>
      <c r="D4468" s="155" t="s">
        <v>9659</v>
      </c>
      <c r="E4468" s="157" t="s">
        <v>605</v>
      </c>
      <c r="F4468" s="155" t="s">
        <v>4182</v>
      </c>
      <c r="G4468" s="158" t="s">
        <v>75</v>
      </c>
      <c r="H4468" s="155" t="s">
        <v>4215</v>
      </c>
      <c r="I4468" s="158">
        <v>1</v>
      </c>
      <c r="J4468" s="155" t="s">
        <v>72</v>
      </c>
      <c r="K4468" s="158" t="s">
        <v>55</v>
      </c>
      <c r="L4468" s="190">
        <v>45170</v>
      </c>
      <c r="M4468" s="190">
        <f t="shared" si="70"/>
        <v>45229</v>
      </c>
      <c r="N4468" s="190"/>
      <c r="O4468" s="190"/>
      <c r="P4468" s="211"/>
      <c r="Q4468" s="157"/>
      <c r="R4468" s="155"/>
      <c r="S4468" s="155"/>
      <c r="T4468" s="158"/>
      <c r="U4468" s="155"/>
      <c r="V4468" s="160"/>
    </row>
    <row r="4469" spans="1:22" s="175" customFormat="1" ht="66" hidden="1" customHeight="1" x14ac:dyDescent="0.25">
      <c r="A4469" s="113" t="s">
        <v>4079</v>
      </c>
      <c r="B4469" s="155" t="s">
        <v>4080</v>
      </c>
      <c r="C4469" s="155" t="s">
        <v>9635</v>
      </c>
      <c r="D4469" s="155" t="s">
        <v>9659</v>
      </c>
      <c r="E4469" s="157" t="s">
        <v>605</v>
      </c>
      <c r="F4469" s="155" t="s">
        <v>4182</v>
      </c>
      <c r="G4469" s="158" t="s">
        <v>75</v>
      </c>
      <c r="H4469" s="155" t="s">
        <v>4216</v>
      </c>
      <c r="I4469" s="158">
        <v>1</v>
      </c>
      <c r="J4469" s="155" t="s">
        <v>72</v>
      </c>
      <c r="K4469" s="158" t="s">
        <v>55</v>
      </c>
      <c r="L4469" s="190">
        <v>45170</v>
      </c>
      <c r="M4469" s="190">
        <f t="shared" si="70"/>
        <v>45229</v>
      </c>
      <c r="N4469" s="190"/>
      <c r="O4469" s="190"/>
      <c r="P4469" s="211"/>
      <c r="Q4469" s="157"/>
      <c r="R4469" s="155"/>
      <c r="S4469" s="155"/>
      <c r="T4469" s="158"/>
      <c r="U4469" s="155"/>
      <c r="V4469" s="160"/>
    </row>
    <row r="4470" spans="1:22" s="175" customFormat="1" ht="66" hidden="1" customHeight="1" x14ac:dyDescent="0.25">
      <c r="A4470" s="113" t="s">
        <v>4079</v>
      </c>
      <c r="B4470" s="155" t="s">
        <v>4080</v>
      </c>
      <c r="C4470" s="155" t="s">
        <v>9635</v>
      </c>
      <c r="D4470" s="155" t="s">
        <v>9659</v>
      </c>
      <c r="E4470" s="157" t="s">
        <v>605</v>
      </c>
      <c r="F4470" s="155" t="s">
        <v>4182</v>
      </c>
      <c r="G4470" s="158" t="s">
        <v>75</v>
      </c>
      <c r="H4470" s="155" t="s">
        <v>4218</v>
      </c>
      <c r="I4470" s="158">
        <v>1</v>
      </c>
      <c r="J4470" s="155" t="s">
        <v>72</v>
      </c>
      <c r="K4470" s="158" t="s">
        <v>55</v>
      </c>
      <c r="L4470" s="190">
        <v>45170</v>
      </c>
      <c r="M4470" s="190">
        <f t="shared" si="70"/>
        <v>45229</v>
      </c>
      <c r="N4470" s="190"/>
      <c r="O4470" s="190"/>
      <c r="P4470" s="211"/>
      <c r="Q4470" s="157"/>
      <c r="R4470" s="155"/>
      <c r="S4470" s="155"/>
      <c r="T4470" s="158"/>
      <c r="U4470" s="155"/>
      <c r="V4470" s="160"/>
    </row>
    <row r="4471" spans="1:22" s="175" customFormat="1" ht="66" hidden="1" customHeight="1" x14ac:dyDescent="0.25">
      <c r="A4471" s="113" t="s">
        <v>4079</v>
      </c>
      <c r="B4471" s="155" t="s">
        <v>4080</v>
      </c>
      <c r="C4471" s="155" t="s">
        <v>9635</v>
      </c>
      <c r="D4471" s="155" t="s">
        <v>9659</v>
      </c>
      <c r="E4471" s="157" t="s">
        <v>605</v>
      </c>
      <c r="F4471" s="155" t="s">
        <v>4182</v>
      </c>
      <c r="G4471" s="158" t="s">
        <v>75</v>
      </c>
      <c r="H4471" s="155" t="s">
        <v>4219</v>
      </c>
      <c r="I4471" s="158">
        <v>1</v>
      </c>
      <c r="J4471" s="155" t="s">
        <v>72</v>
      </c>
      <c r="K4471" s="158" t="s">
        <v>55</v>
      </c>
      <c r="L4471" s="190">
        <v>45170</v>
      </c>
      <c r="M4471" s="190">
        <f t="shared" si="70"/>
        <v>45229</v>
      </c>
      <c r="N4471" s="190"/>
      <c r="O4471" s="190"/>
      <c r="P4471" s="211"/>
      <c r="Q4471" s="157"/>
      <c r="R4471" s="155"/>
      <c r="S4471" s="155"/>
      <c r="T4471" s="158"/>
      <c r="U4471" s="155"/>
      <c r="V4471" s="160"/>
    </row>
    <row r="4472" spans="1:22" s="175" customFormat="1" ht="66" hidden="1" customHeight="1" x14ac:dyDescent="0.25">
      <c r="A4472" s="113" t="s">
        <v>4079</v>
      </c>
      <c r="B4472" s="155" t="s">
        <v>4080</v>
      </c>
      <c r="C4472" s="155" t="s">
        <v>9635</v>
      </c>
      <c r="D4472" s="155" t="s">
        <v>9659</v>
      </c>
      <c r="E4472" s="157" t="s">
        <v>605</v>
      </c>
      <c r="F4472" s="155" t="s">
        <v>4182</v>
      </c>
      <c r="G4472" s="158" t="s">
        <v>75</v>
      </c>
      <c r="H4472" s="155" t="s">
        <v>4221</v>
      </c>
      <c r="I4472" s="158">
        <v>1</v>
      </c>
      <c r="J4472" s="155" t="s">
        <v>72</v>
      </c>
      <c r="K4472" s="158" t="s">
        <v>55</v>
      </c>
      <c r="L4472" s="190">
        <v>45170</v>
      </c>
      <c r="M4472" s="190">
        <f t="shared" si="70"/>
        <v>45229</v>
      </c>
      <c r="N4472" s="190"/>
      <c r="O4472" s="190"/>
      <c r="P4472" s="211"/>
      <c r="Q4472" s="157"/>
      <c r="R4472" s="155"/>
      <c r="S4472" s="155"/>
      <c r="T4472" s="158"/>
      <c r="U4472" s="155"/>
      <c r="V4472" s="160"/>
    </row>
    <row r="4473" spans="1:22" s="175" customFormat="1" ht="66" hidden="1" customHeight="1" x14ac:dyDescent="0.25">
      <c r="A4473" s="113" t="s">
        <v>4079</v>
      </c>
      <c r="B4473" s="155" t="s">
        <v>4080</v>
      </c>
      <c r="C4473" s="155" t="s">
        <v>9635</v>
      </c>
      <c r="D4473" s="155" t="s">
        <v>9659</v>
      </c>
      <c r="E4473" s="157" t="s">
        <v>605</v>
      </c>
      <c r="F4473" s="155" t="s">
        <v>4182</v>
      </c>
      <c r="G4473" s="158" t="s">
        <v>75</v>
      </c>
      <c r="H4473" s="155" t="s">
        <v>4223</v>
      </c>
      <c r="I4473" s="158">
        <v>1</v>
      </c>
      <c r="J4473" s="155" t="s">
        <v>72</v>
      </c>
      <c r="K4473" s="158" t="s">
        <v>55</v>
      </c>
      <c r="L4473" s="190">
        <v>45170</v>
      </c>
      <c r="M4473" s="190">
        <f t="shared" si="70"/>
        <v>45229</v>
      </c>
      <c r="N4473" s="190"/>
      <c r="O4473" s="190"/>
      <c r="P4473" s="211"/>
      <c r="Q4473" s="157"/>
      <c r="R4473" s="155"/>
      <c r="S4473" s="155"/>
      <c r="T4473" s="158"/>
      <c r="U4473" s="155"/>
      <c r="V4473" s="160"/>
    </row>
    <row r="4474" spans="1:22" s="175" customFormat="1" ht="66" hidden="1" customHeight="1" x14ac:dyDescent="0.25">
      <c r="A4474" s="113" t="s">
        <v>4079</v>
      </c>
      <c r="B4474" s="155" t="s">
        <v>4080</v>
      </c>
      <c r="C4474" s="155" t="s">
        <v>9635</v>
      </c>
      <c r="D4474" s="155" t="s">
        <v>9659</v>
      </c>
      <c r="E4474" s="157" t="s">
        <v>605</v>
      </c>
      <c r="F4474" s="155" t="s">
        <v>4182</v>
      </c>
      <c r="G4474" s="158" t="s">
        <v>75</v>
      </c>
      <c r="H4474" s="155" t="s">
        <v>4225</v>
      </c>
      <c r="I4474" s="158">
        <v>1</v>
      </c>
      <c r="J4474" s="155" t="s">
        <v>72</v>
      </c>
      <c r="K4474" s="158" t="s">
        <v>55</v>
      </c>
      <c r="L4474" s="190">
        <v>45170</v>
      </c>
      <c r="M4474" s="190">
        <f t="shared" si="70"/>
        <v>45229</v>
      </c>
      <c r="N4474" s="190"/>
      <c r="O4474" s="190"/>
      <c r="P4474" s="211"/>
      <c r="Q4474" s="157"/>
      <c r="R4474" s="155"/>
      <c r="S4474" s="155"/>
      <c r="T4474" s="158"/>
      <c r="U4474" s="155"/>
      <c r="V4474" s="160"/>
    </row>
    <row r="4475" spans="1:22" s="175" customFormat="1" ht="66" hidden="1" customHeight="1" x14ac:dyDescent="0.25">
      <c r="A4475" s="113" t="s">
        <v>4079</v>
      </c>
      <c r="B4475" s="155" t="s">
        <v>4080</v>
      </c>
      <c r="C4475" s="155" t="s">
        <v>9635</v>
      </c>
      <c r="D4475" s="155" t="s">
        <v>9659</v>
      </c>
      <c r="E4475" s="157" t="s">
        <v>605</v>
      </c>
      <c r="F4475" s="155" t="s">
        <v>4182</v>
      </c>
      <c r="G4475" s="158" t="s">
        <v>75</v>
      </c>
      <c r="H4475" s="155" t="s">
        <v>4227</v>
      </c>
      <c r="I4475" s="158">
        <v>1</v>
      </c>
      <c r="J4475" s="155" t="s">
        <v>72</v>
      </c>
      <c r="K4475" s="158" t="s">
        <v>55</v>
      </c>
      <c r="L4475" s="190">
        <v>45170</v>
      </c>
      <c r="M4475" s="190">
        <f t="shared" si="70"/>
        <v>45229</v>
      </c>
      <c r="N4475" s="190"/>
      <c r="O4475" s="190"/>
      <c r="P4475" s="211"/>
      <c r="Q4475" s="157"/>
      <c r="R4475" s="155"/>
      <c r="S4475" s="155"/>
      <c r="T4475" s="158"/>
      <c r="U4475" s="155"/>
      <c r="V4475" s="160"/>
    </row>
    <row r="4476" spans="1:22" s="175" customFormat="1" ht="66" hidden="1" customHeight="1" x14ac:dyDescent="0.25">
      <c r="A4476" s="113" t="s">
        <v>4079</v>
      </c>
      <c r="B4476" s="155" t="s">
        <v>4080</v>
      </c>
      <c r="C4476" s="155" t="s">
        <v>9635</v>
      </c>
      <c r="D4476" s="155" t="s">
        <v>9660</v>
      </c>
      <c r="E4476" s="157" t="s">
        <v>605</v>
      </c>
      <c r="F4476" s="155" t="s">
        <v>1290</v>
      </c>
      <c r="G4476" s="158" t="s">
        <v>75</v>
      </c>
      <c r="H4476" s="155"/>
      <c r="I4476" s="158">
        <v>1</v>
      </c>
      <c r="J4476" s="155" t="s">
        <v>72</v>
      </c>
      <c r="K4476" s="158" t="s">
        <v>55</v>
      </c>
      <c r="L4476" s="190">
        <v>45017</v>
      </c>
      <c r="M4476" s="190">
        <f t="shared" ref="M4476:M4486" si="71">EOMONTH(L4476,0)</f>
        <v>45046</v>
      </c>
      <c r="N4476" s="190"/>
      <c r="O4476" s="190"/>
      <c r="P4476" s="211"/>
      <c r="Q4476" s="157"/>
      <c r="R4476" s="155"/>
      <c r="S4476" s="155"/>
      <c r="T4476" s="158"/>
      <c r="U4476" s="155"/>
      <c r="V4476" s="160"/>
    </row>
    <row r="4477" spans="1:22" s="175" customFormat="1" ht="66" hidden="1" customHeight="1" x14ac:dyDescent="0.25">
      <c r="A4477" s="113" t="s">
        <v>4079</v>
      </c>
      <c r="B4477" s="155" t="s">
        <v>4080</v>
      </c>
      <c r="C4477" s="155" t="s">
        <v>9635</v>
      </c>
      <c r="D4477" s="155" t="s">
        <v>9661</v>
      </c>
      <c r="E4477" s="157" t="s">
        <v>605</v>
      </c>
      <c r="F4477" s="155" t="s">
        <v>1290</v>
      </c>
      <c r="G4477" s="158" t="s">
        <v>75</v>
      </c>
      <c r="H4477" s="155"/>
      <c r="I4477" s="158">
        <v>1</v>
      </c>
      <c r="J4477" s="155" t="s">
        <v>72</v>
      </c>
      <c r="K4477" s="158" t="s">
        <v>55</v>
      </c>
      <c r="L4477" s="190">
        <v>45170</v>
      </c>
      <c r="M4477" s="190">
        <f t="shared" si="71"/>
        <v>45199</v>
      </c>
      <c r="N4477" s="190"/>
      <c r="O4477" s="190"/>
      <c r="P4477" s="211"/>
      <c r="Q4477" s="157"/>
      <c r="R4477" s="155"/>
      <c r="S4477" s="155"/>
      <c r="T4477" s="158"/>
      <c r="U4477" s="155"/>
      <c r="V4477" s="160"/>
    </row>
    <row r="4478" spans="1:22" s="175" customFormat="1" ht="66" hidden="1" customHeight="1" x14ac:dyDescent="0.25">
      <c r="A4478" s="113" t="s">
        <v>4079</v>
      </c>
      <c r="B4478" s="155" t="s">
        <v>4080</v>
      </c>
      <c r="C4478" s="155" t="s">
        <v>9635</v>
      </c>
      <c r="D4478" s="155" t="s">
        <v>9662</v>
      </c>
      <c r="E4478" s="157" t="s">
        <v>605</v>
      </c>
      <c r="F4478" s="155" t="s">
        <v>2780</v>
      </c>
      <c r="G4478" s="158" t="s">
        <v>75</v>
      </c>
      <c r="H4478" s="155"/>
      <c r="I4478" s="158">
        <v>1</v>
      </c>
      <c r="J4478" s="155" t="s">
        <v>72</v>
      </c>
      <c r="K4478" s="158" t="s">
        <v>55</v>
      </c>
      <c r="L4478" s="190">
        <v>45017</v>
      </c>
      <c r="M4478" s="190">
        <f t="shared" si="71"/>
        <v>45046</v>
      </c>
      <c r="N4478" s="190"/>
      <c r="O4478" s="190"/>
      <c r="P4478" s="211"/>
      <c r="Q4478" s="157"/>
      <c r="R4478" s="155"/>
      <c r="S4478" s="155"/>
      <c r="T4478" s="158"/>
      <c r="U4478" s="155"/>
      <c r="V4478" s="160"/>
    </row>
    <row r="4479" spans="1:22" s="175" customFormat="1" ht="66" hidden="1" customHeight="1" x14ac:dyDescent="0.25">
      <c r="A4479" s="113" t="s">
        <v>4079</v>
      </c>
      <c r="B4479" s="155" t="s">
        <v>4080</v>
      </c>
      <c r="C4479" s="155" t="s">
        <v>9635</v>
      </c>
      <c r="D4479" s="155" t="s">
        <v>9663</v>
      </c>
      <c r="E4479" s="157" t="s">
        <v>605</v>
      </c>
      <c r="F4479" s="155" t="s">
        <v>2780</v>
      </c>
      <c r="G4479" s="158" t="s">
        <v>75</v>
      </c>
      <c r="H4479" s="155"/>
      <c r="I4479" s="158">
        <v>1</v>
      </c>
      <c r="J4479" s="155" t="s">
        <v>72</v>
      </c>
      <c r="K4479" s="158" t="s">
        <v>55</v>
      </c>
      <c r="L4479" s="190">
        <v>45170</v>
      </c>
      <c r="M4479" s="190">
        <f t="shared" si="71"/>
        <v>45199</v>
      </c>
      <c r="N4479" s="190"/>
      <c r="O4479" s="190"/>
      <c r="P4479" s="211"/>
      <c r="Q4479" s="157"/>
      <c r="R4479" s="155"/>
      <c r="S4479" s="155"/>
      <c r="T4479" s="158"/>
      <c r="U4479" s="155"/>
      <c r="V4479" s="160"/>
    </row>
    <row r="4480" spans="1:22" s="175" customFormat="1" ht="66" hidden="1" customHeight="1" x14ac:dyDescent="0.25">
      <c r="A4480" s="113" t="s">
        <v>4079</v>
      </c>
      <c r="B4480" s="155" t="s">
        <v>4080</v>
      </c>
      <c r="C4480" s="155" t="s">
        <v>9635</v>
      </c>
      <c r="D4480" s="155" t="s">
        <v>9664</v>
      </c>
      <c r="E4480" s="157" t="s">
        <v>605</v>
      </c>
      <c r="F4480" s="155" t="s">
        <v>4272</v>
      </c>
      <c r="G4480" s="158" t="s">
        <v>75</v>
      </c>
      <c r="H4480" s="155"/>
      <c r="I4480" s="158">
        <v>1</v>
      </c>
      <c r="J4480" s="155" t="s">
        <v>72</v>
      </c>
      <c r="K4480" s="158" t="s">
        <v>55</v>
      </c>
      <c r="L4480" s="190">
        <v>45017</v>
      </c>
      <c r="M4480" s="190">
        <f t="shared" si="71"/>
        <v>45046</v>
      </c>
      <c r="N4480" s="190"/>
      <c r="O4480" s="190"/>
      <c r="P4480" s="211"/>
      <c r="Q4480" s="157"/>
      <c r="R4480" s="155"/>
      <c r="S4480" s="155"/>
      <c r="T4480" s="158"/>
      <c r="U4480" s="155"/>
      <c r="V4480" s="160"/>
    </row>
    <row r="4481" spans="1:22" s="175" customFormat="1" ht="66" hidden="1" customHeight="1" x14ac:dyDescent="0.25">
      <c r="A4481" s="113" t="s">
        <v>4079</v>
      </c>
      <c r="B4481" s="155" t="s">
        <v>4080</v>
      </c>
      <c r="C4481" s="155" t="s">
        <v>9635</v>
      </c>
      <c r="D4481" s="155" t="s">
        <v>9665</v>
      </c>
      <c r="E4481" s="157" t="s">
        <v>605</v>
      </c>
      <c r="F4481" s="155" t="s">
        <v>4272</v>
      </c>
      <c r="G4481" s="158" t="s">
        <v>75</v>
      </c>
      <c r="H4481" s="155"/>
      <c r="I4481" s="158">
        <v>1</v>
      </c>
      <c r="J4481" s="155" t="s">
        <v>72</v>
      </c>
      <c r="K4481" s="158" t="s">
        <v>55</v>
      </c>
      <c r="L4481" s="190">
        <v>45170</v>
      </c>
      <c r="M4481" s="190">
        <f t="shared" si="71"/>
        <v>45199</v>
      </c>
      <c r="N4481" s="190"/>
      <c r="O4481" s="190"/>
      <c r="P4481" s="211"/>
      <c r="Q4481" s="157"/>
      <c r="R4481" s="155"/>
      <c r="S4481" s="155"/>
      <c r="T4481" s="158"/>
      <c r="U4481" s="155"/>
      <c r="V4481" s="160"/>
    </row>
    <row r="4482" spans="1:22" s="175" customFormat="1" ht="66" hidden="1" customHeight="1" x14ac:dyDescent="0.25">
      <c r="A4482" s="113" t="s">
        <v>4079</v>
      </c>
      <c r="B4482" s="155" t="s">
        <v>4080</v>
      </c>
      <c r="C4482" s="155" t="s">
        <v>9635</v>
      </c>
      <c r="D4482" s="155" t="s">
        <v>9666</v>
      </c>
      <c r="E4482" s="157" t="s">
        <v>605</v>
      </c>
      <c r="F4482" s="155" t="s">
        <v>6845</v>
      </c>
      <c r="G4482" s="158" t="s">
        <v>168</v>
      </c>
      <c r="H4482" s="155"/>
      <c r="I4482" s="158">
        <v>1</v>
      </c>
      <c r="J4482" s="155" t="s">
        <v>72</v>
      </c>
      <c r="K4482" s="158" t="s">
        <v>55</v>
      </c>
      <c r="L4482" s="190">
        <v>45047</v>
      </c>
      <c r="M4482" s="190">
        <f t="shared" si="71"/>
        <v>45077</v>
      </c>
      <c r="N4482" s="190"/>
      <c r="O4482" s="190"/>
      <c r="P4482" s="211"/>
      <c r="Q4482" s="157"/>
      <c r="R4482" s="155"/>
      <c r="S4482" s="155"/>
      <c r="T4482" s="158"/>
      <c r="U4482" s="155"/>
      <c r="V4482" s="160"/>
    </row>
    <row r="4483" spans="1:22" s="175" customFormat="1" ht="66" hidden="1" customHeight="1" x14ac:dyDescent="0.25">
      <c r="A4483" s="113" t="s">
        <v>4079</v>
      </c>
      <c r="B4483" s="155" t="s">
        <v>4080</v>
      </c>
      <c r="C4483" s="155" t="s">
        <v>9635</v>
      </c>
      <c r="D4483" s="155" t="s">
        <v>9667</v>
      </c>
      <c r="E4483" s="157" t="s">
        <v>605</v>
      </c>
      <c r="F4483" s="155" t="s">
        <v>9668</v>
      </c>
      <c r="G4483" s="158" t="s">
        <v>2369</v>
      </c>
      <c r="H4483" s="155"/>
      <c r="I4483" s="158">
        <v>1</v>
      </c>
      <c r="J4483" s="155" t="s">
        <v>72</v>
      </c>
      <c r="K4483" s="158" t="s">
        <v>55</v>
      </c>
      <c r="L4483" s="190">
        <v>44986</v>
      </c>
      <c r="M4483" s="190">
        <f t="shared" si="71"/>
        <v>45016</v>
      </c>
      <c r="N4483" s="190"/>
      <c r="O4483" s="190"/>
      <c r="P4483" s="211"/>
      <c r="Q4483" s="157"/>
      <c r="R4483" s="155"/>
      <c r="S4483" s="155"/>
      <c r="T4483" s="158"/>
      <c r="U4483" s="155"/>
      <c r="V4483" s="160"/>
    </row>
    <row r="4484" spans="1:22" s="175" customFormat="1" ht="66" hidden="1" customHeight="1" x14ac:dyDescent="0.25">
      <c r="A4484" s="113" t="s">
        <v>4079</v>
      </c>
      <c r="B4484" s="155" t="s">
        <v>4080</v>
      </c>
      <c r="C4484" s="155" t="s">
        <v>9635</v>
      </c>
      <c r="D4484" s="155" t="s">
        <v>9669</v>
      </c>
      <c r="E4484" s="157" t="s">
        <v>605</v>
      </c>
      <c r="F4484" s="155" t="s">
        <v>9668</v>
      </c>
      <c r="G4484" s="158" t="s">
        <v>2369</v>
      </c>
      <c r="H4484" s="155"/>
      <c r="I4484" s="158">
        <v>1</v>
      </c>
      <c r="J4484" s="155" t="s">
        <v>72</v>
      </c>
      <c r="K4484" s="158" t="s">
        <v>55</v>
      </c>
      <c r="L4484" s="190">
        <v>45108</v>
      </c>
      <c r="M4484" s="190">
        <f t="shared" si="71"/>
        <v>45138</v>
      </c>
      <c r="N4484" s="190"/>
      <c r="O4484" s="190"/>
      <c r="P4484" s="211"/>
      <c r="Q4484" s="157"/>
      <c r="R4484" s="155"/>
      <c r="S4484" s="155"/>
      <c r="T4484" s="158"/>
      <c r="U4484" s="155"/>
      <c r="V4484" s="160"/>
    </row>
    <row r="4485" spans="1:22" s="175" customFormat="1" ht="66" hidden="1" customHeight="1" x14ac:dyDescent="0.25">
      <c r="A4485" s="113" t="s">
        <v>4079</v>
      </c>
      <c r="B4485" s="155" t="s">
        <v>4080</v>
      </c>
      <c r="C4485" s="155" t="s">
        <v>9635</v>
      </c>
      <c r="D4485" s="155" t="s">
        <v>9670</v>
      </c>
      <c r="E4485" s="157" t="s">
        <v>605</v>
      </c>
      <c r="F4485" s="155" t="s">
        <v>9668</v>
      </c>
      <c r="G4485" s="158" t="s">
        <v>2369</v>
      </c>
      <c r="H4485" s="155"/>
      <c r="I4485" s="158">
        <v>1</v>
      </c>
      <c r="J4485" s="155" t="s">
        <v>72</v>
      </c>
      <c r="K4485" s="158" t="s">
        <v>55</v>
      </c>
      <c r="L4485" s="190">
        <v>45231</v>
      </c>
      <c r="M4485" s="190">
        <f t="shared" si="71"/>
        <v>45260</v>
      </c>
      <c r="N4485" s="190"/>
      <c r="O4485" s="190"/>
      <c r="P4485" s="211"/>
      <c r="Q4485" s="157"/>
      <c r="R4485" s="155"/>
      <c r="S4485" s="155"/>
      <c r="T4485" s="158"/>
      <c r="U4485" s="155"/>
      <c r="V4485" s="160"/>
    </row>
    <row r="4486" spans="1:22" s="175" customFormat="1" ht="66" hidden="1" customHeight="1" x14ac:dyDescent="0.25">
      <c r="A4486" s="113" t="s">
        <v>4079</v>
      </c>
      <c r="B4486" s="155" t="s">
        <v>4080</v>
      </c>
      <c r="C4486" s="155" t="s">
        <v>9635</v>
      </c>
      <c r="D4486" s="155" t="s">
        <v>9671</v>
      </c>
      <c r="E4486" s="157" t="s">
        <v>605</v>
      </c>
      <c r="F4486" s="155" t="s">
        <v>6738</v>
      </c>
      <c r="G4486" s="158" t="s">
        <v>168</v>
      </c>
      <c r="H4486" s="155"/>
      <c r="I4486" s="158">
        <v>1</v>
      </c>
      <c r="J4486" s="155" t="s">
        <v>72</v>
      </c>
      <c r="K4486" s="158" t="s">
        <v>55</v>
      </c>
      <c r="L4486" s="190">
        <v>44958</v>
      </c>
      <c r="M4486" s="190">
        <f t="shared" si="71"/>
        <v>44985</v>
      </c>
      <c r="N4486" s="190"/>
      <c r="O4486" s="190"/>
      <c r="P4486" s="211"/>
      <c r="Q4486" s="157"/>
      <c r="R4486" s="155"/>
      <c r="S4486" s="155"/>
      <c r="T4486" s="158"/>
      <c r="U4486" s="155"/>
      <c r="V4486" s="160"/>
    </row>
    <row r="4487" spans="1:22" ht="66" customHeight="1" x14ac:dyDescent="0.25">
      <c r="A4487" s="89" t="s">
        <v>6611</v>
      </c>
      <c r="B4487" s="90" t="s">
        <v>6612</v>
      </c>
      <c r="C4487" s="155" t="s">
        <v>9672</v>
      </c>
      <c r="D4487" s="155" t="s">
        <v>9672</v>
      </c>
      <c r="E4487" s="157" t="s">
        <v>143</v>
      </c>
      <c r="F4487" s="155" t="s">
        <v>51</v>
      </c>
      <c r="G4487" s="93" t="s">
        <v>52</v>
      </c>
      <c r="H4487" s="90"/>
      <c r="I4487" s="93" t="s">
        <v>53</v>
      </c>
      <c r="J4487" s="90" t="s">
        <v>54</v>
      </c>
      <c r="K4487" s="93" t="s">
        <v>55</v>
      </c>
      <c r="L4487" s="94">
        <v>44586</v>
      </c>
      <c r="M4487" s="94">
        <v>44588</v>
      </c>
      <c r="N4487" s="94">
        <v>44933</v>
      </c>
      <c r="O4487" s="94">
        <v>44933</v>
      </c>
      <c r="P4487" s="96" t="s">
        <v>6614</v>
      </c>
      <c r="Q4487" s="92"/>
      <c r="R4487" s="90" t="s">
        <v>5925</v>
      </c>
      <c r="S4487" s="90"/>
      <c r="T4487" s="95" t="s">
        <v>66</v>
      </c>
      <c r="U4487" s="90"/>
    </row>
    <row r="4488" spans="1:22" ht="66" customHeight="1" x14ac:dyDescent="0.25">
      <c r="A4488" s="89" t="s">
        <v>8997</v>
      </c>
      <c r="B4488" s="90" t="s">
        <v>324</v>
      </c>
      <c r="C4488" s="155" t="s">
        <v>9673</v>
      </c>
      <c r="D4488" s="155" t="s">
        <v>9673</v>
      </c>
      <c r="E4488" s="157" t="s">
        <v>9674</v>
      </c>
      <c r="F4488" s="155" t="s">
        <v>9675</v>
      </c>
      <c r="G4488" s="93" t="s">
        <v>52</v>
      </c>
      <c r="H4488" s="90"/>
      <c r="I4488" s="93" t="s">
        <v>53</v>
      </c>
      <c r="J4488" s="90" t="s">
        <v>54</v>
      </c>
      <c r="K4488" s="93" t="s">
        <v>55</v>
      </c>
      <c r="L4488" s="94">
        <v>44929</v>
      </c>
      <c r="M4488" s="94">
        <v>44931</v>
      </c>
      <c r="N4488" s="94">
        <v>44929</v>
      </c>
      <c r="O4488" s="94">
        <v>44929</v>
      </c>
      <c r="P4488" s="96" t="s">
        <v>9676</v>
      </c>
      <c r="Q4488" s="92"/>
      <c r="R4488" s="90" t="s">
        <v>9677</v>
      </c>
      <c r="S4488" s="90"/>
      <c r="T4488" s="95"/>
      <c r="U4488" s="90" t="s">
        <v>9535</v>
      </c>
    </row>
    <row r="4489" spans="1:22" ht="66" hidden="1" customHeight="1" x14ac:dyDescent="0.25">
      <c r="A4489" s="89" t="s">
        <v>10017</v>
      </c>
      <c r="B4489" s="90" t="s">
        <v>3214</v>
      </c>
      <c r="C4489" s="155" t="s">
        <v>9678</v>
      </c>
      <c r="D4489" s="155" t="s">
        <v>9678</v>
      </c>
      <c r="E4489" s="157" t="s">
        <v>9679</v>
      </c>
      <c r="F4489" s="155" t="s">
        <v>148</v>
      </c>
      <c r="G4489" s="93" t="s">
        <v>52</v>
      </c>
      <c r="H4489" s="90"/>
      <c r="I4489" s="93" t="s">
        <v>53</v>
      </c>
      <c r="J4489" s="90" t="s">
        <v>54</v>
      </c>
      <c r="K4489" s="93" t="s">
        <v>55</v>
      </c>
      <c r="L4489" s="94">
        <v>44966</v>
      </c>
      <c r="M4489" s="94">
        <v>44981</v>
      </c>
      <c r="N4489" s="94"/>
      <c r="O4489" s="94"/>
      <c r="P4489" s="96"/>
      <c r="Q4489" s="92"/>
      <c r="R4489" s="90"/>
      <c r="S4489" s="90"/>
      <c r="T4489" s="95"/>
      <c r="U4489" s="90"/>
    </row>
    <row r="4490" spans="1:22" s="175" customFormat="1" ht="66" hidden="1" customHeight="1" x14ac:dyDescent="0.25">
      <c r="A4490" s="89" t="s">
        <v>10005</v>
      </c>
      <c r="B4490" s="155" t="s">
        <v>10006</v>
      </c>
      <c r="C4490" s="155" t="s">
        <v>9680</v>
      </c>
      <c r="D4490" s="155" t="s">
        <v>9681</v>
      </c>
      <c r="E4490" s="157" t="s">
        <v>605</v>
      </c>
      <c r="F4490" s="155" t="s">
        <v>6982</v>
      </c>
      <c r="G4490" s="158" t="s">
        <v>703</v>
      </c>
      <c r="H4490" s="155"/>
      <c r="I4490" s="158">
        <v>1</v>
      </c>
      <c r="J4490" s="155" t="s">
        <v>72</v>
      </c>
      <c r="K4490" s="158" t="s">
        <v>55</v>
      </c>
      <c r="L4490" s="190">
        <v>44927</v>
      </c>
      <c r="M4490" s="190">
        <f t="shared" ref="M4490:M4502" si="72">EOMONTH(L4490,0)</f>
        <v>44957</v>
      </c>
      <c r="N4490" s="127"/>
      <c r="O4490" s="127"/>
      <c r="P4490" s="124"/>
      <c r="Q4490" s="157"/>
      <c r="R4490" s="155"/>
      <c r="S4490" s="155"/>
      <c r="T4490" s="159"/>
      <c r="U4490" s="90" t="s">
        <v>10002</v>
      </c>
      <c r="V4490" s="160"/>
    </row>
    <row r="4491" spans="1:22" s="175" customFormat="1" ht="66" hidden="1" customHeight="1" x14ac:dyDescent="0.25">
      <c r="A4491" s="89" t="s">
        <v>10005</v>
      </c>
      <c r="B4491" s="155" t="s">
        <v>10006</v>
      </c>
      <c r="C4491" s="155" t="s">
        <v>9680</v>
      </c>
      <c r="D4491" s="155" t="s">
        <v>9682</v>
      </c>
      <c r="E4491" s="157" t="s">
        <v>605</v>
      </c>
      <c r="F4491" s="155" t="s">
        <v>6982</v>
      </c>
      <c r="G4491" s="158" t="s">
        <v>703</v>
      </c>
      <c r="H4491" s="155"/>
      <c r="I4491" s="158">
        <v>1</v>
      </c>
      <c r="J4491" s="155" t="s">
        <v>72</v>
      </c>
      <c r="K4491" s="158" t="s">
        <v>55</v>
      </c>
      <c r="L4491" s="190">
        <v>44958</v>
      </c>
      <c r="M4491" s="190">
        <f t="shared" si="72"/>
        <v>44985</v>
      </c>
      <c r="N4491" s="127"/>
      <c r="O4491" s="127"/>
      <c r="P4491" s="124"/>
      <c r="Q4491" s="157"/>
      <c r="R4491" s="155"/>
      <c r="S4491" s="155"/>
      <c r="T4491" s="159"/>
      <c r="U4491" s="155"/>
      <c r="V4491" s="160"/>
    </row>
    <row r="4492" spans="1:22" s="175" customFormat="1" ht="66" hidden="1" customHeight="1" x14ac:dyDescent="0.25">
      <c r="A4492" s="89" t="s">
        <v>10005</v>
      </c>
      <c r="B4492" s="155" t="s">
        <v>10006</v>
      </c>
      <c r="C4492" s="155" t="s">
        <v>9680</v>
      </c>
      <c r="D4492" s="155" t="s">
        <v>9683</v>
      </c>
      <c r="E4492" s="157" t="s">
        <v>605</v>
      </c>
      <c r="F4492" s="155" t="s">
        <v>6982</v>
      </c>
      <c r="G4492" s="158" t="s">
        <v>703</v>
      </c>
      <c r="H4492" s="155"/>
      <c r="I4492" s="158">
        <v>1</v>
      </c>
      <c r="J4492" s="155" t="s">
        <v>72</v>
      </c>
      <c r="K4492" s="158" t="s">
        <v>55</v>
      </c>
      <c r="L4492" s="190">
        <v>44986</v>
      </c>
      <c r="M4492" s="190">
        <f t="shared" si="72"/>
        <v>45016</v>
      </c>
      <c r="N4492" s="127"/>
      <c r="O4492" s="127"/>
      <c r="P4492" s="124"/>
      <c r="Q4492" s="157"/>
      <c r="R4492" s="155"/>
      <c r="S4492" s="155"/>
      <c r="T4492" s="159"/>
      <c r="U4492" s="155"/>
      <c r="V4492" s="160"/>
    </row>
    <row r="4493" spans="1:22" s="175" customFormat="1" ht="66" hidden="1" customHeight="1" x14ac:dyDescent="0.25">
      <c r="A4493" s="89" t="s">
        <v>10005</v>
      </c>
      <c r="B4493" s="155" t="s">
        <v>10006</v>
      </c>
      <c r="C4493" s="155" t="s">
        <v>9680</v>
      </c>
      <c r="D4493" s="155" t="s">
        <v>9684</v>
      </c>
      <c r="E4493" s="157" t="s">
        <v>605</v>
      </c>
      <c r="F4493" s="155" t="s">
        <v>6982</v>
      </c>
      <c r="G4493" s="158" t="s">
        <v>703</v>
      </c>
      <c r="H4493" s="155"/>
      <c r="I4493" s="158">
        <v>1</v>
      </c>
      <c r="J4493" s="155" t="s">
        <v>72</v>
      </c>
      <c r="K4493" s="158" t="s">
        <v>55</v>
      </c>
      <c r="L4493" s="190">
        <v>45017</v>
      </c>
      <c r="M4493" s="190">
        <f t="shared" si="72"/>
        <v>45046</v>
      </c>
      <c r="N4493" s="127"/>
      <c r="O4493" s="127"/>
      <c r="P4493" s="124"/>
      <c r="Q4493" s="157"/>
      <c r="R4493" s="155"/>
      <c r="S4493" s="155"/>
      <c r="T4493" s="159"/>
      <c r="U4493" s="155"/>
      <c r="V4493" s="160"/>
    </row>
    <row r="4494" spans="1:22" s="175" customFormat="1" ht="66" hidden="1" customHeight="1" x14ac:dyDescent="0.25">
      <c r="A4494" s="89" t="s">
        <v>10005</v>
      </c>
      <c r="B4494" s="155" t="s">
        <v>10006</v>
      </c>
      <c r="C4494" s="155" t="s">
        <v>9680</v>
      </c>
      <c r="D4494" s="155" t="s">
        <v>9685</v>
      </c>
      <c r="E4494" s="157" t="s">
        <v>605</v>
      </c>
      <c r="F4494" s="155" t="s">
        <v>6982</v>
      </c>
      <c r="G4494" s="158" t="s">
        <v>703</v>
      </c>
      <c r="H4494" s="155"/>
      <c r="I4494" s="158">
        <v>1</v>
      </c>
      <c r="J4494" s="155" t="s">
        <v>72</v>
      </c>
      <c r="K4494" s="158" t="s">
        <v>55</v>
      </c>
      <c r="L4494" s="190">
        <v>45047</v>
      </c>
      <c r="M4494" s="190">
        <f t="shared" si="72"/>
        <v>45077</v>
      </c>
      <c r="N4494" s="127"/>
      <c r="O4494" s="127"/>
      <c r="P4494" s="124"/>
      <c r="Q4494" s="157"/>
      <c r="R4494" s="155"/>
      <c r="S4494" s="155"/>
      <c r="T4494" s="159"/>
      <c r="U4494" s="155"/>
      <c r="V4494" s="160"/>
    </row>
    <row r="4495" spans="1:22" s="175" customFormat="1" ht="66" hidden="1" customHeight="1" x14ac:dyDescent="0.25">
      <c r="A4495" s="89" t="s">
        <v>10005</v>
      </c>
      <c r="B4495" s="155" t="s">
        <v>10006</v>
      </c>
      <c r="C4495" s="155" t="s">
        <v>9680</v>
      </c>
      <c r="D4495" s="155" t="s">
        <v>9686</v>
      </c>
      <c r="E4495" s="157" t="s">
        <v>605</v>
      </c>
      <c r="F4495" s="155" t="s">
        <v>6982</v>
      </c>
      <c r="G4495" s="158" t="s">
        <v>703</v>
      </c>
      <c r="H4495" s="155"/>
      <c r="I4495" s="158">
        <v>1</v>
      </c>
      <c r="J4495" s="155" t="s">
        <v>72</v>
      </c>
      <c r="K4495" s="158" t="s">
        <v>55</v>
      </c>
      <c r="L4495" s="190">
        <v>45078</v>
      </c>
      <c r="M4495" s="190">
        <f t="shared" si="72"/>
        <v>45107</v>
      </c>
      <c r="N4495" s="127"/>
      <c r="O4495" s="127"/>
      <c r="P4495" s="124"/>
      <c r="Q4495" s="157"/>
      <c r="R4495" s="155"/>
      <c r="S4495" s="155"/>
      <c r="T4495" s="159"/>
      <c r="U4495" s="155"/>
      <c r="V4495" s="160"/>
    </row>
    <row r="4496" spans="1:22" s="175" customFormat="1" ht="66" hidden="1" customHeight="1" x14ac:dyDescent="0.25">
      <c r="A4496" s="89" t="s">
        <v>10005</v>
      </c>
      <c r="B4496" s="155" t="s">
        <v>10006</v>
      </c>
      <c r="C4496" s="155" t="s">
        <v>9680</v>
      </c>
      <c r="D4496" s="155" t="s">
        <v>9687</v>
      </c>
      <c r="E4496" s="157" t="s">
        <v>605</v>
      </c>
      <c r="F4496" s="155" t="s">
        <v>6982</v>
      </c>
      <c r="G4496" s="158" t="s">
        <v>703</v>
      </c>
      <c r="H4496" s="155"/>
      <c r="I4496" s="158">
        <v>1</v>
      </c>
      <c r="J4496" s="155" t="s">
        <v>72</v>
      </c>
      <c r="K4496" s="158" t="s">
        <v>55</v>
      </c>
      <c r="L4496" s="190">
        <v>45108</v>
      </c>
      <c r="M4496" s="190">
        <f t="shared" si="72"/>
        <v>45138</v>
      </c>
      <c r="N4496" s="190"/>
      <c r="O4496" s="127"/>
      <c r="P4496" s="124"/>
      <c r="Q4496" s="157"/>
      <c r="R4496" s="90"/>
      <c r="S4496" s="155"/>
      <c r="T4496" s="159"/>
      <c r="U4496" s="155"/>
      <c r="V4496" s="160"/>
    </row>
    <row r="4497" spans="1:22" s="175" customFormat="1" ht="66" hidden="1" customHeight="1" x14ac:dyDescent="0.25">
      <c r="A4497" s="89" t="s">
        <v>10005</v>
      </c>
      <c r="B4497" s="155" t="s">
        <v>10006</v>
      </c>
      <c r="C4497" s="155" t="s">
        <v>9680</v>
      </c>
      <c r="D4497" s="155" t="s">
        <v>9688</v>
      </c>
      <c r="E4497" s="157" t="s">
        <v>605</v>
      </c>
      <c r="F4497" s="155" t="s">
        <v>6982</v>
      </c>
      <c r="G4497" s="158" t="s">
        <v>703</v>
      </c>
      <c r="H4497" s="155"/>
      <c r="I4497" s="158">
        <v>1</v>
      </c>
      <c r="J4497" s="155" t="s">
        <v>72</v>
      </c>
      <c r="K4497" s="158" t="s">
        <v>55</v>
      </c>
      <c r="L4497" s="190">
        <v>45139</v>
      </c>
      <c r="M4497" s="190">
        <f t="shared" si="72"/>
        <v>45169</v>
      </c>
      <c r="N4497" s="190"/>
      <c r="O4497" s="127"/>
      <c r="P4497" s="124"/>
      <c r="Q4497" s="157"/>
      <c r="R4497" s="90"/>
      <c r="S4497" s="155"/>
      <c r="T4497" s="159"/>
      <c r="U4497" s="155"/>
      <c r="V4497" s="160"/>
    </row>
    <row r="4498" spans="1:22" s="175" customFormat="1" ht="66" hidden="1" customHeight="1" x14ac:dyDescent="0.25">
      <c r="A4498" s="89" t="s">
        <v>10005</v>
      </c>
      <c r="B4498" s="155" t="s">
        <v>10006</v>
      </c>
      <c r="C4498" s="155" t="s">
        <v>9680</v>
      </c>
      <c r="D4498" s="155" t="s">
        <v>9689</v>
      </c>
      <c r="E4498" s="157" t="s">
        <v>605</v>
      </c>
      <c r="F4498" s="155" t="s">
        <v>6982</v>
      </c>
      <c r="G4498" s="158" t="s">
        <v>703</v>
      </c>
      <c r="H4498" s="155"/>
      <c r="I4498" s="158">
        <v>1</v>
      </c>
      <c r="J4498" s="155" t="s">
        <v>72</v>
      </c>
      <c r="K4498" s="158" t="s">
        <v>55</v>
      </c>
      <c r="L4498" s="190">
        <v>45170</v>
      </c>
      <c r="M4498" s="190">
        <f t="shared" si="72"/>
        <v>45199</v>
      </c>
      <c r="N4498" s="190"/>
      <c r="O4498" s="127"/>
      <c r="P4498" s="124"/>
      <c r="Q4498" s="157"/>
      <c r="R4498" s="90"/>
      <c r="S4498" s="155"/>
      <c r="T4498" s="159"/>
      <c r="U4498" s="155"/>
      <c r="V4498" s="160"/>
    </row>
    <row r="4499" spans="1:22" s="175" customFormat="1" ht="66" hidden="1" customHeight="1" x14ac:dyDescent="0.25">
      <c r="A4499" s="89" t="s">
        <v>10005</v>
      </c>
      <c r="B4499" s="155" t="s">
        <v>10006</v>
      </c>
      <c r="C4499" s="155" t="s">
        <v>9680</v>
      </c>
      <c r="D4499" s="155" t="s">
        <v>9690</v>
      </c>
      <c r="E4499" s="157" t="s">
        <v>605</v>
      </c>
      <c r="F4499" s="155" t="s">
        <v>6982</v>
      </c>
      <c r="G4499" s="158" t="s">
        <v>703</v>
      </c>
      <c r="H4499" s="155"/>
      <c r="I4499" s="158">
        <v>1</v>
      </c>
      <c r="J4499" s="155" t="s">
        <v>72</v>
      </c>
      <c r="K4499" s="158" t="s">
        <v>55</v>
      </c>
      <c r="L4499" s="190">
        <v>45200</v>
      </c>
      <c r="M4499" s="190">
        <f t="shared" si="72"/>
        <v>45230</v>
      </c>
      <c r="N4499" s="190"/>
      <c r="O4499" s="127"/>
      <c r="P4499" s="124"/>
      <c r="Q4499" s="157"/>
      <c r="R4499" s="90"/>
      <c r="S4499" s="155"/>
      <c r="T4499" s="159"/>
      <c r="U4499" s="155"/>
      <c r="V4499" s="160"/>
    </row>
    <row r="4500" spans="1:22" s="175" customFormat="1" ht="66" hidden="1" customHeight="1" x14ac:dyDescent="0.25">
      <c r="A4500" s="89" t="s">
        <v>10005</v>
      </c>
      <c r="B4500" s="155" t="s">
        <v>10006</v>
      </c>
      <c r="C4500" s="155" t="s">
        <v>9680</v>
      </c>
      <c r="D4500" s="155" t="s">
        <v>9691</v>
      </c>
      <c r="E4500" s="157" t="s">
        <v>605</v>
      </c>
      <c r="F4500" s="155" t="s">
        <v>6982</v>
      </c>
      <c r="G4500" s="158" t="s">
        <v>703</v>
      </c>
      <c r="H4500" s="155"/>
      <c r="I4500" s="158">
        <v>1</v>
      </c>
      <c r="J4500" s="155" t="s">
        <v>72</v>
      </c>
      <c r="K4500" s="158" t="s">
        <v>55</v>
      </c>
      <c r="L4500" s="190">
        <v>45231</v>
      </c>
      <c r="M4500" s="190">
        <f t="shared" si="72"/>
        <v>45260</v>
      </c>
      <c r="N4500" s="127"/>
      <c r="O4500" s="127"/>
      <c r="P4500" s="124"/>
      <c r="Q4500" s="157"/>
      <c r="R4500" s="90"/>
      <c r="S4500" s="155"/>
      <c r="T4500" s="159"/>
      <c r="U4500" s="155"/>
      <c r="V4500" s="160"/>
    </row>
    <row r="4501" spans="1:22" s="175" customFormat="1" ht="66" hidden="1" customHeight="1" x14ac:dyDescent="0.25">
      <c r="A4501" s="89" t="s">
        <v>10005</v>
      </c>
      <c r="B4501" s="155" t="s">
        <v>10006</v>
      </c>
      <c r="C4501" s="155" t="s">
        <v>9680</v>
      </c>
      <c r="D4501" s="155" t="s">
        <v>9692</v>
      </c>
      <c r="E4501" s="157" t="s">
        <v>605</v>
      </c>
      <c r="F4501" s="155" t="s">
        <v>6982</v>
      </c>
      <c r="G4501" s="158" t="s">
        <v>703</v>
      </c>
      <c r="H4501" s="155"/>
      <c r="I4501" s="158">
        <v>1</v>
      </c>
      <c r="J4501" s="155" t="s">
        <v>72</v>
      </c>
      <c r="K4501" s="158" t="s">
        <v>55</v>
      </c>
      <c r="L4501" s="190">
        <v>45261</v>
      </c>
      <c r="M4501" s="190">
        <f t="shared" si="72"/>
        <v>45291</v>
      </c>
      <c r="N4501" s="190"/>
      <c r="O4501" s="127"/>
      <c r="P4501" s="124"/>
      <c r="Q4501" s="157"/>
      <c r="R4501" s="90"/>
      <c r="S4501" s="155"/>
      <c r="T4501" s="159"/>
      <c r="U4501" s="155"/>
      <c r="V4501" s="160"/>
    </row>
    <row r="4502" spans="1:22" s="175" customFormat="1" ht="66" hidden="1" customHeight="1" x14ac:dyDescent="0.25">
      <c r="A4502" s="89" t="s">
        <v>10005</v>
      </c>
      <c r="B4502" s="155" t="s">
        <v>10006</v>
      </c>
      <c r="C4502" s="155" t="s">
        <v>9680</v>
      </c>
      <c r="D4502" s="155" t="s">
        <v>9693</v>
      </c>
      <c r="E4502" s="157" t="s">
        <v>605</v>
      </c>
      <c r="F4502" s="155" t="s">
        <v>1952</v>
      </c>
      <c r="G4502" s="158" t="s">
        <v>75</v>
      </c>
      <c r="H4502" s="155"/>
      <c r="I4502" s="158">
        <v>1</v>
      </c>
      <c r="J4502" s="155" t="s">
        <v>72</v>
      </c>
      <c r="K4502" s="158" t="s">
        <v>55</v>
      </c>
      <c r="L4502" s="190">
        <v>44986</v>
      </c>
      <c r="M4502" s="190">
        <f t="shared" si="72"/>
        <v>45016</v>
      </c>
      <c r="N4502" s="127"/>
      <c r="O4502" s="127"/>
      <c r="P4502" s="124"/>
      <c r="Q4502" s="157"/>
      <c r="R4502" s="155"/>
      <c r="S4502" s="155"/>
      <c r="T4502" s="159"/>
      <c r="U4502" s="155"/>
      <c r="V4502" s="160"/>
    </row>
    <row r="4503" spans="1:22" s="175" customFormat="1" ht="66" hidden="1" customHeight="1" x14ac:dyDescent="0.25">
      <c r="A4503" s="89" t="s">
        <v>10005</v>
      </c>
      <c r="B4503" s="155" t="s">
        <v>10006</v>
      </c>
      <c r="C4503" s="155" t="s">
        <v>9680</v>
      </c>
      <c r="D4503" s="155" t="s">
        <v>9694</v>
      </c>
      <c r="E4503" s="157" t="s">
        <v>605</v>
      </c>
      <c r="F4503" s="155" t="s">
        <v>1952</v>
      </c>
      <c r="G4503" s="158" t="s">
        <v>75</v>
      </c>
      <c r="H4503" s="155"/>
      <c r="I4503" s="158">
        <v>1</v>
      </c>
      <c r="J4503" s="155" t="s">
        <v>72</v>
      </c>
      <c r="K4503" s="158" t="s">
        <v>55</v>
      </c>
      <c r="L4503" s="190">
        <v>45170</v>
      </c>
      <c r="M4503" s="190">
        <f>EOMONTH(L4503,0)</f>
        <v>45199</v>
      </c>
      <c r="N4503" s="127"/>
      <c r="O4503" s="127"/>
      <c r="P4503" s="124"/>
      <c r="Q4503" s="157"/>
      <c r="R4503" s="155"/>
      <c r="S4503" s="155"/>
      <c r="T4503" s="159"/>
      <c r="U4503" s="155"/>
      <c r="V4503" s="160"/>
    </row>
    <row r="4504" spans="1:22" s="175" customFormat="1" ht="66" customHeight="1" x14ac:dyDescent="0.25">
      <c r="A4504" s="89" t="s">
        <v>10005</v>
      </c>
      <c r="B4504" s="155" t="s">
        <v>10006</v>
      </c>
      <c r="C4504" s="155" t="s">
        <v>9680</v>
      </c>
      <c r="D4504" s="155" t="s">
        <v>9695</v>
      </c>
      <c r="E4504" s="157" t="s">
        <v>605</v>
      </c>
      <c r="F4504" s="155" t="s">
        <v>1964</v>
      </c>
      <c r="G4504" s="158" t="s">
        <v>703</v>
      </c>
      <c r="H4504" s="155"/>
      <c r="I4504" s="158">
        <v>1</v>
      </c>
      <c r="J4504" s="155" t="s">
        <v>72</v>
      </c>
      <c r="K4504" s="158" t="s">
        <v>55</v>
      </c>
      <c r="L4504" s="190">
        <v>44927</v>
      </c>
      <c r="M4504" s="190">
        <f t="shared" ref="M4504:M4516" si="73">EOMONTH(L4504,0)</f>
        <v>44957</v>
      </c>
      <c r="N4504" s="127">
        <v>44953</v>
      </c>
      <c r="O4504" s="127">
        <v>44957</v>
      </c>
      <c r="P4504" s="96" t="s">
        <v>550</v>
      </c>
      <c r="Q4504" s="157"/>
      <c r="R4504" s="90" t="s">
        <v>1469</v>
      </c>
      <c r="S4504" s="90"/>
      <c r="T4504" s="95"/>
      <c r="U4504" s="90" t="s">
        <v>7004</v>
      </c>
      <c r="V4504" s="160"/>
    </row>
    <row r="4505" spans="1:22" ht="66" hidden="1" customHeight="1" x14ac:dyDescent="0.25">
      <c r="A4505" s="89" t="s">
        <v>10005</v>
      </c>
      <c r="B4505" s="90" t="s">
        <v>10006</v>
      </c>
      <c r="C4505" s="155" t="s">
        <v>9680</v>
      </c>
      <c r="D4505" s="155" t="s">
        <v>9696</v>
      </c>
      <c r="E4505" s="92" t="s">
        <v>605</v>
      </c>
      <c r="F4505" s="155" t="s">
        <v>1964</v>
      </c>
      <c r="G4505" s="93" t="s">
        <v>703</v>
      </c>
      <c r="H4505" s="90"/>
      <c r="I4505" s="93">
        <v>1</v>
      </c>
      <c r="J4505" s="90" t="s">
        <v>72</v>
      </c>
      <c r="K4505" s="93" t="s">
        <v>55</v>
      </c>
      <c r="L4505" s="190">
        <v>44958</v>
      </c>
      <c r="M4505" s="114">
        <f t="shared" si="73"/>
        <v>44985</v>
      </c>
      <c r="N4505" s="94"/>
      <c r="O4505" s="94"/>
      <c r="P4505" s="96"/>
      <c r="Q4505" s="92"/>
      <c r="R4505" s="90"/>
      <c r="S4505" s="90"/>
      <c r="T4505" s="95"/>
      <c r="U4505" s="90"/>
    </row>
    <row r="4506" spans="1:22" ht="66" hidden="1" customHeight="1" x14ac:dyDescent="0.25">
      <c r="A4506" s="89" t="s">
        <v>10005</v>
      </c>
      <c r="B4506" s="90" t="s">
        <v>10006</v>
      </c>
      <c r="C4506" s="155" t="s">
        <v>9680</v>
      </c>
      <c r="D4506" s="155" t="s">
        <v>9697</v>
      </c>
      <c r="E4506" s="92" t="s">
        <v>605</v>
      </c>
      <c r="F4506" s="155" t="s">
        <v>1964</v>
      </c>
      <c r="G4506" s="93" t="s">
        <v>703</v>
      </c>
      <c r="H4506" s="90"/>
      <c r="I4506" s="93">
        <v>1</v>
      </c>
      <c r="J4506" s="90" t="s">
        <v>72</v>
      </c>
      <c r="K4506" s="93" t="s">
        <v>55</v>
      </c>
      <c r="L4506" s="190">
        <v>44986</v>
      </c>
      <c r="M4506" s="114">
        <f t="shared" si="73"/>
        <v>45016</v>
      </c>
      <c r="N4506" s="94"/>
      <c r="O4506" s="94"/>
      <c r="P4506" s="96"/>
      <c r="Q4506" s="92"/>
      <c r="R4506" s="90"/>
      <c r="S4506" s="90"/>
      <c r="T4506" s="95"/>
      <c r="U4506" s="90"/>
    </row>
    <row r="4507" spans="1:22" ht="66" hidden="1" customHeight="1" x14ac:dyDescent="0.25">
      <c r="A4507" s="89" t="s">
        <v>10005</v>
      </c>
      <c r="B4507" s="90" t="s">
        <v>10006</v>
      </c>
      <c r="C4507" s="155" t="s">
        <v>9680</v>
      </c>
      <c r="D4507" s="155" t="s">
        <v>9698</v>
      </c>
      <c r="E4507" s="92" t="s">
        <v>605</v>
      </c>
      <c r="F4507" s="155" t="s">
        <v>1964</v>
      </c>
      <c r="G4507" s="93" t="s">
        <v>703</v>
      </c>
      <c r="H4507" s="90"/>
      <c r="I4507" s="93">
        <v>1</v>
      </c>
      <c r="J4507" s="90" t="s">
        <v>72</v>
      </c>
      <c r="K4507" s="93" t="s">
        <v>55</v>
      </c>
      <c r="L4507" s="190">
        <v>45017</v>
      </c>
      <c r="M4507" s="114">
        <f t="shared" si="73"/>
        <v>45046</v>
      </c>
      <c r="N4507" s="94"/>
      <c r="O4507" s="94"/>
      <c r="P4507" s="96"/>
      <c r="Q4507" s="92"/>
      <c r="R4507" s="90"/>
      <c r="S4507" s="90"/>
      <c r="T4507" s="95"/>
      <c r="U4507" s="90"/>
    </row>
    <row r="4508" spans="1:22" ht="66" hidden="1" customHeight="1" x14ac:dyDescent="0.25">
      <c r="A4508" s="89" t="s">
        <v>10005</v>
      </c>
      <c r="B4508" s="90" t="s">
        <v>10006</v>
      </c>
      <c r="C4508" s="155" t="s">
        <v>9680</v>
      </c>
      <c r="D4508" s="155" t="s">
        <v>9699</v>
      </c>
      <c r="E4508" s="92" t="s">
        <v>605</v>
      </c>
      <c r="F4508" s="155" t="s">
        <v>1964</v>
      </c>
      <c r="G4508" s="93" t="s">
        <v>703</v>
      </c>
      <c r="H4508" s="90"/>
      <c r="I4508" s="93">
        <v>1</v>
      </c>
      <c r="J4508" s="90" t="s">
        <v>72</v>
      </c>
      <c r="K4508" s="93" t="s">
        <v>55</v>
      </c>
      <c r="L4508" s="190">
        <v>45047</v>
      </c>
      <c r="M4508" s="114">
        <f t="shared" si="73"/>
        <v>45077</v>
      </c>
      <c r="N4508" s="94"/>
      <c r="O4508" s="94"/>
      <c r="P4508" s="96"/>
      <c r="Q4508" s="92"/>
      <c r="R4508" s="90"/>
      <c r="S4508" s="90"/>
      <c r="T4508" s="95"/>
      <c r="U4508" s="90"/>
    </row>
    <row r="4509" spans="1:22" ht="66" hidden="1" customHeight="1" x14ac:dyDescent="0.25">
      <c r="A4509" s="89" t="s">
        <v>10005</v>
      </c>
      <c r="B4509" s="90" t="s">
        <v>10006</v>
      </c>
      <c r="C4509" s="155" t="s">
        <v>9680</v>
      </c>
      <c r="D4509" s="155" t="s">
        <v>9700</v>
      </c>
      <c r="E4509" s="92" t="s">
        <v>605</v>
      </c>
      <c r="F4509" s="155" t="s">
        <v>1964</v>
      </c>
      <c r="G4509" s="93" t="s">
        <v>703</v>
      </c>
      <c r="H4509" s="90"/>
      <c r="I4509" s="93">
        <v>1</v>
      </c>
      <c r="J4509" s="90" t="s">
        <v>72</v>
      </c>
      <c r="K4509" s="93" t="s">
        <v>55</v>
      </c>
      <c r="L4509" s="190">
        <v>45078</v>
      </c>
      <c r="M4509" s="114">
        <f t="shared" si="73"/>
        <v>45107</v>
      </c>
      <c r="N4509" s="94"/>
      <c r="O4509" s="94"/>
      <c r="P4509" s="96"/>
      <c r="Q4509" s="92"/>
      <c r="R4509" s="90"/>
      <c r="S4509" s="90"/>
      <c r="T4509" s="95"/>
      <c r="U4509" s="90"/>
    </row>
    <row r="4510" spans="1:22" ht="66" hidden="1" customHeight="1" x14ac:dyDescent="0.25">
      <c r="A4510" s="89" t="s">
        <v>10005</v>
      </c>
      <c r="B4510" s="90" t="s">
        <v>10006</v>
      </c>
      <c r="C4510" s="155" t="s">
        <v>9680</v>
      </c>
      <c r="D4510" s="155" t="s">
        <v>9701</v>
      </c>
      <c r="E4510" s="92" t="s">
        <v>605</v>
      </c>
      <c r="F4510" s="155" t="s">
        <v>1964</v>
      </c>
      <c r="G4510" s="93" t="s">
        <v>703</v>
      </c>
      <c r="H4510" s="90"/>
      <c r="I4510" s="93">
        <v>1</v>
      </c>
      <c r="J4510" s="90" t="s">
        <v>72</v>
      </c>
      <c r="K4510" s="93" t="s">
        <v>55</v>
      </c>
      <c r="L4510" s="190">
        <v>45108</v>
      </c>
      <c r="M4510" s="114">
        <f t="shared" si="73"/>
        <v>45138</v>
      </c>
      <c r="N4510" s="94"/>
      <c r="O4510" s="94"/>
      <c r="P4510" s="96"/>
      <c r="Q4510" s="92"/>
      <c r="R4510" s="90"/>
      <c r="S4510" s="90"/>
      <c r="T4510" s="95"/>
      <c r="U4510" s="90"/>
    </row>
    <row r="4511" spans="1:22" ht="66" hidden="1" customHeight="1" x14ac:dyDescent="0.25">
      <c r="A4511" s="89" t="s">
        <v>10005</v>
      </c>
      <c r="B4511" s="90" t="s">
        <v>10006</v>
      </c>
      <c r="C4511" s="155" t="s">
        <v>9680</v>
      </c>
      <c r="D4511" s="155" t="s">
        <v>9702</v>
      </c>
      <c r="E4511" s="92" t="s">
        <v>605</v>
      </c>
      <c r="F4511" s="155" t="s">
        <v>1964</v>
      </c>
      <c r="G4511" s="93" t="s">
        <v>703</v>
      </c>
      <c r="H4511" s="90"/>
      <c r="I4511" s="93">
        <v>1</v>
      </c>
      <c r="J4511" s="90" t="s">
        <v>72</v>
      </c>
      <c r="K4511" s="93" t="s">
        <v>55</v>
      </c>
      <c r="L4511" s="190">
        <v>45139</v>
      </c>
      <c r="M4511" s="114">
        <f t="shared" si="73"/>
        <v>45169</v>
      </c>
      <c r="N4511" s="94"/>
      <c r="O4511" s="94"/>
      <c r="P4511" s="96"/>
      <c r="Q4511" s="92"/>
      <c r="R4511" s="90"/>
      <c r="S4511" s="90"/>
      <c r="T4511" s="95"/>
      <c r="U4511" s="90"/>
    </row>
    <row r="4512" spans="1:22" ht="66" hidden="1" customHeight="1" x14ac:dyDescent="0.25">
      <c r="A4512" s="89" t="s">
        <v>10005</v>
      </c>
      <c r="B4512" s="90" t="s">
        <v>10006</v>
      </c>
      <c r="C4512" s="155" t="s">
        <v>9680</v>
      </c>
      <c r="D4512" s="155" t="s">
        <v>9703</v>
      </c>
      <c r="E4512" s="92" t="s">
        <v>605</v>
      </c>
      <c r="F4512" s="155" t="s">
        <v>1964</v>
      </c>
      <c r="G4512" s="93" t="s">
        <v>703</v>
      </c>
      <c r="H4512" s="90"/>
      <c r="I4512" s="93">
        <v>1</v>
      </c>
      <c r="J4512" s="90" t="s">
        <v>72</v>
      </c>
      <c r="K4512" s="93" t="s">
        <v>55</v>
      </c>
      <c r="L4512" s="190">
        <v>45170</v>
      </c>
      <c r="M4512" s="114">
        <f t="shared" si="73"/>
        <v>45199</v>
      </c>
      <c r="N4512" s="114"/>
      <c r="O4512" s="114"/>
      <c r="P4512" s="96"/>
      <c r="Q4512" s="92"/>
      <c r="R4512" s="90"/>
      <c r="S4512" s="90"/>
      <c r="T4512" s="95"/>
      <c r="U4512" s="90"/>
    </row>
    <row r="4513" spans="1:21" ht="66" hidden="1" customHeight="1" x14ac:dyDescent="0.25">
      <c r="A4513" s="89" t="s">
        <v>10005</v>
      </c>
      <c r="B4513" s="90" t="s">
        <v>10006</v>
      </c>
      <c r="C4513" s="155" t="s">
        <v>9680</v>
      </c>
      <c r="D4513" s="155" t="s">
        <v>9704</v>
      </c>
      <c r="E4513" s="92" t="s">
        <v>605</v>
      </c>
      <c r="F4513" s="155" t="s">
        <v>1964</v>
      </c>
      <c r="G4513" s="93" t="s">
        <v>703</v>
      </c>
      <c r="H4513" s="90"/>
      <c r="I4513" s="93">
        <v>1</v>
      </c>
      <c r="J4513" s="90" t="s">
        <v>72</v>
      </c>
      <c r="K4513" s="93" t="s">
        <v>55</v>
      </c>
      <c r="L4513" s="190">
        <v>45200</v>
      </c>
      <c r="M4513" s="114">
        <f t="shared" si="73"/>
        <v>45230</v>
      </c>
      <c r="N4513" s="94"/>
      <c r="O4513" s="94"/>
      <c r="P4513" s="96"/>
      <c r="Q4513" s="92"/>
      <c r="R4513" s="90"/>
      <c r="S4513" s="90"/>
      <c r="T4513" s="95"/>
      <c r="U4513" s="90"/>
    </row>
    <row r="4514" spans="1:21" ht="66" hidden="1" customHeight="1" x14ac:dyDescent="0.25">
      <c r="A4514" s="89" t="s">
        <v>10005</v>
      </c>
      <c r="B4514" s="90" t="s">
        <v>10006</v>
      </c>
      <c r="C4514" s="155" t="s">
        <v>9680</v>
      </c>
      <c r="D4514" s="155" t="s">
        <v>9705</v>
      </c>
      <c r="E4514" s="92" t="s">
        <v>605</v>
      </c>
      <c r="F4514" s="155" t="s">
        <v>1964</v>
      </c>
      <c r="G4514" s="93" t="s">
        <v>703</v>
      </c>
      <c r="H4514" s="90"/>
      <c r="I4514" s="93">
        <v>1</v>
      </c>
      <c r="J4514" s="90" t="s">
        <v>72</v>
      </c>
      <c r="K4514" s="93" t="s">
        <v>55</v>
      </c>
      <c r="L4514" s="190">
        <v>45231</v>
      </c>
      <c r="M4514" s="114">
        <f t="shared" si="73"/>
        <v>45260</v>
      </c>
      <c r="N4514" s="94"/>
      <c r="O4514" s="94"/>
      <c r="P4514" s="96"/>
      <c r="Q4514" s="92"/>
      <c r="R4514" s="90"/>
      <c r="S4514" s="90"/>
      <c r="T4514" s="95"/>
      <c r="U4514" s="90"/>
    </row>
    <row r="4515" spans="1:21" ht="66" hidden="1" customHeight="1" x14ac:dyDescent="0.25">
      <c r="A4515" s="89" t="s">
        <v>10005</v>
      </c>
      <c r="B4515" s="90" t="s">
        <v>10006</v>
      </c>
      <c r="C4515" s="155" t="s">
        <v>9680</v>
      </c>
      <c r="D4515" s="155" t="s">
        <v>9706</v>
      </c>
      <c r="E4515" s="92" t="s">
        <v>605</v>
      </c>
      <c r="F4515" s="155" t="s">
        <v>1964</v>
      </c>
      <c r="G4515" s="93" t="s">
        <v>703</v>
      </c>
      <c r="H4515" s="90"/>
      <c r="I4515" s="93">
        <v>1</v>
      </c>
      <c r="J4515" s="90" t="s">
        <v>72</v>
      </c>
      <c r="K4515" s="93" t="s">
        <v>55</v>
      </c>
      <c r="L4515" s="190">
        <v>45261</v>
      </c>
      <c r="M4515" s="114">
        <f t="shared" si="73"/>
        <v>45291</v>
      </c>
      <c r="N4515" s="94"/>
      <c r="O4515" s="94"/>
      <c r="P4515" s="96"/>
      <c r="Q4515" s="92"/>
      <c r="R4515" s="90"/>
      <c r="S4515" s="90"/>
      <c r="T4515" s="95"/>
      <c r="U4515" s="90"/>
    </row>
    <row r="4516" spans="1:21" ht="66" hidden="1" customHeight="1" x14ac:dyDescent="0.25">
      <c r="A4516" s="89" t="s">
        <v>10005</v>
      </c>
      <c r="B4516" s="90" t="s">
        <v>10006</v>
      </c>
      <c r="C4516" s="155" t="s">
        <v>9680</v>
      </c>
      <c r="D4516" s="90" t="s">
        <v>9707</v>
      </c>
      <c r="E4516" s="92" t="s">
        <v>605</v>
      </c>
      <c r="F4516" s="90" t="s">
        <v>502</v>
      </c>
      <c r="G4516" s="93" t="s">
        <v>172</v>
      </c>
      <c r="H4516" s="90"/>
      <c r="I4516" s="93">
        <v>1</v>
      </c>
      <c r="J4516" s="90" t="s">
        <v>72</v>
      </c>
      <c r="K4516" s="93" t="s">
        <v>55</v>
      </c>
      <c r="L4516" s="114">
        <v>44958</v>
      </c>
      <c r="M4516" s="114">
        <f t="shared" si="73"/>
        <v>44985</v>
      </c>
      <c r="N4516" s="94"/>
      <c r="O4516" s="94"/>
      <c r="P4516" s="96"/>
      <c r="Q4516" s="92"/>
      <c r="R4516" s="90"/>
      <c r="S4516" s="90"/>
      <c r="T4516" s="95"/>
      <c r="U4516" s="90"/>
    </row>
    <row r="4517" spans="1:21" ht="66" hidden="1" customHeight="1" x14ac:dyDescent="0.25">
      <c r="A4517" s="89" t="s">
        <v>10005</v>
      </c>
      <c r="B4517" s="90" t="s">
        <v>10006</v>
      </c>
      <c r="C4517" s="155" t="s">
        <v>9680</v>
      </c>
      <c r="D4517" s="90" t="s">
        <v>9708</v>
      </c>
      <c r="E4517" s="92" t="s">
        <v>605</v>
      </c>
      <c r="F4517" s="90" t="s">
        <v>502</v>
      </c>
      <c r="G4517" s="93" t="s">
        <v>172</v>
      </c>
      <c r="H4517" s="90"/>
      <c r="I4517" s="93">
        <v>1</v>
      </c>
      <c r="J4517" s="90" t="s">
        <v>72</v>
      </c>
      <c r="K4517" s="93" t="s">
        <v>55</v>
      </c>
      <c r="L4517" s="114">
        <v>45047</v>
      </c>
      <c r="M4517" s="190">
        <f>EOMONTH(L4517,0)</f>
        <v>45077</v>
      </c>
      <c r="N4517" s="94"/>
      <c r="O4517" s="94"/>
      <c r="P4517" s="96"/>
      <c r="Q4517" s="92"/>
      <c r="R4517" s="90"/>
      <c r="S4517" s="90"/>
      <c r="T4517" s="95"/>
      <c r="U4517" s="90"/>
    </row>
    <row r="4518" spans="1:21" ht="66" hidden="1" customHeight="1" x14ac:dyDescent="0.25">
      <c r="A4518" s="89" t="s">
        <v>10005</v>
      </c>
      <c r="B4518" s="90" t="s">
        <v>10006</v>
      </c>
      <c r="C4518" s="155" t="s">
        <v>9680</v>
      </c>
      <c r="D4518" s="90" t="s">
        <v>9709</v>
      </c>
      <c r="E4518" s="92" t="s">
        <v>605</v>
      </c>
      <c r="F4518" s="90" t="s">
        <v>502</v>
      </c>
      <c r="G4518" s="93" t="s">
        <v>172</v>
      </c>
      <c r="H4518" s="90"/>
      <c r="I4518" s="93">
        <v>1</v>
      </c>
      <c r="J4518" s="90" t="s">
        <v>72</v>
      </c>
      <c r="K4518" s="93" t="s">
        <v>55</v>
      </c>
      <c r="L4518" s="114">
        <v>45139</v>
      </c>
      <c r="M4518" s="114">
        <f t="shared" ref="M4518:M4532" si="74">EOMONTH(L4518,0)</f>
        <v>45169</v>
      </c>
      <c r="N4518" s="94"/>
      <c r="O4518" s="94"/>
      <c r="P4518" s="96"/>
      <c r="Q4518" s="92"/>
      <c r="R4518" s="90"/>
      <c r="S4518" s="90"/>
      <c r="T4518" s="95"/>
      <c r="U4518" s="90"/>
    </row>
    <row r="4519" spans="1:21" ht="66" hidden="1" customHeight="1" x14ac:dyDescent="0.25">
      <c r="A4519" s="89" t="s">
        <v>10005</v>
      </c>
      <c r="B4519" s="90" t="s">
        <v>10006</v>
      </c>
      <c r="C4519" s="155" t="s">
        <v>9680</v>
      </c>
      <c r="D4519" s="90" t="s">
        <v>9710</v>
      </c>
      <c r="E4519" s="92" t="s">
        <v>605</v>
      </c>
      <c r="F4519" s="90" t="s">
        <v>502</v>
      </c>
      <c r="G4519" s="93" t="s">
        <v>172</v>
      </c>
      <c r="H4519" s="90"/>
      <c r="I4519" s="93">
        <v>1</v>
      </c>
      <c r="J4519" s="90" t="s">
        <v>72</v>
      </c>
      <c r="K4519" s="93" t="s">
        <v>55</v>
      </c>
      <c r="L4519" s="114">
        <v>45231</v>
      </c>
      <c r="M4519" s="114">
        <f t="shared" si="74"/>
        <v>45260</v>
      </c>
      <c r="N4519" s="94"/>
      <c r="O4519" s="94"/>
      <c r="P4519" s="96"/>
      <c r="Q4519" s="92"/>
      <c r="R4519" s="90"/>
      <c r="S4519" s="90"/>
      <c r="T4519" s="95"/>
      <c r="U4519" s="90"/>
    </row>
    <row r="4520" spans="1:21" ht="66" hidden="1" customHeight="1" x14ac:dyDescent="0.25">
      <c r="A4520" s="89" t="s">
        <v>10005</v>
      </c>
      <c r="B4520" s="90" t="s">
        <v>10006</v>
      </c>
      <c r="C4520" s="155" t="s">
        <v>9680</v>
      </c>
      <c r="D4520" s="90" t="s">
        <v>9711</v>
      </c>
      <c r="E4520" s="92" t="s">
        <v>605</v>
      </c>
      <c r="F4520" s="90" t="s">
        <v>1986</v>
      </c>
      <c r="G4520" s="93" t="s">
        <v>172</v>
      </c>
      <c r="H4520" s="90"/>
      <c r="I4520" s="93">
        <v>1</v>
      </c>
      <c r="J4520" s="90" t="s">
        <v>72</v>
      </c>
      <c r="K4520" s="93" t="s">
        <v>55</v>
      </c>
      <c r="L4520" s="114">
        <v>44958</v>
      </c>
      <c r="M4520" s="114">
        <f t="shared" si="74"/>
        <v>44985</v>
      </c>
      <c r="N4520" s="94"/>
      <c r="O4520" s="94"/>
      <c r="P4520" s="96"/>
      <c r="Q4520" s="92"/>
      <c r="R4520" s="90"/>
      <c r="S4520" s="90"/>
      <c r="T4520" s="95"/>
      <c r="U4520" s="90"/>
    </row>
    <row r="4521" spans="1:21" ht="66" hidden="1" customHeight="1" x14ac:dyDescent="0.25">
      <c r="A4521" s="89" t="s">
        <v>10005</v>
      </c>
      <c r="B4521" s="90" t="s">
        <v>10006</v>
      </c>
      <c r="C4521" s="155" t="s">
        <v>9680</v>
      </c>
      <c r="D4521" s="90" t="s">
        <v>9712</v>
      </c>
      <c r="E4521" s="92" t="s">
        <v>605</v>
      </c>
      <c r="F4521" s="90" t="s">
        <v>1986</v>
      </c>
      <c r="G4521" s="93" t="s">
        <v>168</v>
      </c>
      <c r="H4521" s="90"/>
      <c r="I4521" s="93">
        <v>1</v>
      </c>
      <c r="J4521" s="90" t="s">
        <v>72</v>
      </c>
      <c r="K4521" s="93" t="s">
        <v>55</v>
      </c>
      <c r="L4521" s="114">
        <v>45047</v>
      </c>
      <c r="M4521" s="114">
        <f>EOMONTH(L4521,0)</f>
        <v>45077</v>
      </c>
      <c r="N4521" s="94"/>
      <c r="O4521" s="94"/>
      <c r="P4521" s="96"/>
      <c r="Q4521" s="92"/>
      <c r="R4521" s="90"/>
      <c r="S4521" s="90"/>
      <c r="T4521" s="95"/>
      <c r="U4521" s="90"/>
    </row>
    <row r="4522" spans="1:21" ht="66" hidden="1" customHeight="1" x14ac:dyDescent="0.25">
      <c r="A4522" s="89" t="s">
        <v>10005</v>
      </c>
      <c r="B4522" s="90" t="s">
        <v>10006</v>
      </c>
      <c r="C4522" s="155" t="s">
        <v>9680</v>
      </c>
      <c r="D4522" s="90" t="s">
        <v>9713</v>
      </c>
      <c r="E4522" s="92" t="s">
        <v>605</v>
      </c>
      <c r="F4522" s="90" t="s">
        <v>1986</v>
      </c>
      <c r="G4522" s="93" t="s">
        <v>172</v>
      </c>
      <c r="H4522" s="90"/>
      <c r="I4522" s="93">
        <v>1</v>
      </c>
      <c r="J4522" s="90" t="s">
        <v>72</v>
      </c>
      <c r="K4522" s="93" t="s">
        <v>55</v>
      </c>
      <c r="L4522" s="114">
        <v>45139</v>
      </c>
      <c r="M4522" s="114">
        <f t="shared" si="74"/>
        <v>45169</v>
      </c>
      <c r="N4522" s="94"/>
      <c r="O4522" s="94"/>
      <c r="P4522" s="96"/>
      <c r="Q4522" s="92"/>
      <c r="R4522" s="90"/>
      <c r="S4522" s="90"/>
      <c r="T4522" s="95"/>
      <c r="U4522" s="90"/>
    </row>
    <row r="4523" spans="1:21" ht="66" hidden="1" customHeight="1" x14ac:dyDescent="0.25">
      <c r="A4523" s="89" t="s">
        <v>10005</v>
      </c>
      <c r="B4523" s="90" t="s">
        <v>10006</v>
      </c>
      <c r="C4523" s="155" t="s">
        <v>9680</v>
      </c>
      <c r="D4523" s="90" t="s">
        <v>9714</v>
      </c>
      <c r="E4523" s="92" t="s">
        <v>605</v>
      </c>
      <c r="F4523" s="90" t="s">
        <v>1986</v>
      </c>
      <c r="G4523" s="93" t="s">
        <v>172</v>
      </c>
      <c r="H4523" s="90"/>
      <c r="I4523" s="93">
        <v>1</v>
      </c>
      <c r="J4523" s="90" t="s">
        <v>72</v>
      </c>
      <c r="K4523" s="93" t="s">
        <v>55</v>
      </c>
      <c r="L4523" s="114">
        <v>45231</v>
      </c>
      <c r="M4523" s="114">
        <f t="shared" si="74"/>
        <v>45260</v>
      </c>
      <c r="N4523" s="94"/>
      <c r="O4523" s="94"/>
      <c r="P4523" s="96"/>
      <c r="Q4523" s="92"/>
      <c r="R4523" s="90"/>
      <c r="S4523" s="90"/>
      <c r="T4523" s="95"/>
      <c r="U4523" s="90"/>
    </row>
    <row r="4524" spans="1:21" ht="66" hidden="1" customHeight="1" x14ac:dyDescent="0.25">
      <c r="A4524" s="89" t="s">
        <v>10005</v>
      </c>
      <c r="B4524" s="90" t="s">
        <v>10006</v>
      </c>
      <c r="C4524" s="155" t="s">
        <v>9680</v>
      </c>
      <c r="D4524" s="90" t="s">
        <v>9715</v>
      </c>
      <c r="E4524" s="92" t="s">
        <v>605</v>
      </c>
      <c r="F4524" s="90" t="s">
        <v>7039</v>
      </c>
      <c r="G4524" s="93" t="s">
        <v>172</v>
      </c>
      <c r="H4524" s="90"/>
      <c r="I4524" s="93">
        <v>1</v>
      </c>
      <c r="J4524" s="90" t="s">
        <v>72</v>
      </c>
      <c r="K4524" s="93" t="s">
        <v>55</v>
      </c>
      <c r="L4524" s="114">
        <v>44958</v>
      </c>
      <c r="M4524" s="114">
        <f t="shared" si="74"/>
        <v>44985</v>
      </c>
      <c r="N4524" s="94"/>
      <c r="O4524" s="94"/>
      <c r="P4524" s="96"/>
      <c r="Q4524" s="92"/>
      <c r="R4524" s="90"/>
      <c r="S4524" s="90"/>
      <c r="T4524" s="95"/>
      <c r="U4524" s="90"/>
    </row>
    <row r="4525" spans="1:21" ht="66" hidden="1" customHeight="1" x14ac:dyDescent="0.25">
      <c r="A4525" s="89" t="s">
        <v>10005</v>
      </c>
      <c r="B4525" s="90" t="s">
        <v>10006</v>
      </c>
      <c r="C4525" s="155" t="s">
        <v>9680</v>
      </c>
      <c r="D4525" s="90" t="s">
        <v>9716</v>
      </c>
      <c r="E4525" s="92" t="s">
        <v>605</v>
      </c>
      <c r="F4525" s="90" t="s">
        <v>7039</v>
      </c>
      <c r="G4525" s="93" t="s">
        <v>172</v>
      </c>
      <c r="H4525" s="90"/>
      <c r="I4525" s="93">
        <v>1</v>
      </c>
      <c r="J4525" s="90" t="s">
        <v>72</v>
      </c>
      <c r="K4525" s="93" t="s">
        <v>55</v>
      </c>
      <c r="L4525" s="114">
        <v>45047</v>
      </c>
      <c r="M4525" s="114">
        <f t="shared" si="74"/>
        <v>45077</v>
      </c>
      <c r="N4525" s="94"/>
      <c r="O4525" s="94"/>
      <c r="P4525" s="211"/>
      <c r="Q4525" s="92"/>
      <c r="R4525" s="90"/>
      <c r="S4525" s="90"/>
      <c r="T4525" s="95"/>
      <c r="U4525" s="90"/>
    </row>
    <row r="4526" spans="1:21" ht="66" hidden="1" customHeight="1" x14ac:dyDescent="0.25">
      <c r="A4526" s="89" t="s">
        <v>10005</v>
      </c>
      <c r="B4526" s="90" t="s">
        <v>10006</v>
      </c>
      <c r="C4526" s="155" t="s">
        <v>9680</v>
      </c>
      <c r="D4526" s="90" t="s">
        <v>9717</v>
      </c>
      <c r="E4526" s="92" t="s">
        <v>605</v>
      </c>
      <c r="F4526" s="90" t="s">
        <v>7039</v>
      </c>
      <c r="G4526" s="93" t="s">
        <v>172</v>
      </c>
      <c r="H4526" s="90"/>
      <c r="I4526" s="93">
        <v>1</v>
      </c>
      <c r="J4526" s="90" t="s">
        <v>72</v>
      </c>
      <c r="K4526" s="93" t="s">
        <v>55</v>
      </c>
      <c r="L4526" s="114">
        <v>45139</v>
      </c>
      <c r="M4526" s="114">
        <f t="shared" si="74"/>
        <v>45169</v>
      </c>
      <c r="N4526" s="94"/>
      <c r="O4526" s="94"/>
      <c r="P4526" s="96"/>
      <c r="Q4526" s="92"/>
      <c r="R4526" s="90"/>
      <c r="S4526" s="90"/>
      <c r="T4526" s="95"/>
      <c r="U4526" s="90"/>
    </row>
    <row r="4527" spans="1:21" ht="66" hidden="1" customHeight="1" x14ac:dyDescent="0.25">
      <c r="A4527" s="89" t="s">
        <v>10005</v>
      </c>
      <c r="B4527" s="90" t="s">
        <v>10006</v>
      </c>
      <c r="C4527" s="155" t="s">
        <v>9680</v>
      </c>
      <c r="D4527" s="90" t="s">
        <v>9718</v>
      </c>
      <c r="E4527" s="92" t="s">
        <v>605</v>
      </c>
      <c r="F4527" s="90" t="s">
        <v>7039</v>
      </c>
      <c r="G4527" s="93" t="s">
        <v>172</v>
      </c>
      <c r="H4527" s="90"/>
      <c r="I4527" s="93">
        <v>1</v>
      </c>
      <c r="J4527" s="90" t="s">
        <v>72</v>
      </c>
      <c r="K4527" s="93" t="s">
        <v>55</v>
      </c>
      <c r="L4527" s="114">
        <v>45231</v>
      </c>
      <c r="M4527" s="114">
        <f t="shared" si="74"/>
        <v>45260</v>
      </c>
      <c r="N4527" s="94"/>
      <c r="O4527" s="94"/>
      <c r="P4527" s="96"/>
      <c r="Q4527" s="92"/>
      <c r="R4527" s="90"/>
      <c r="S4527" s="90"/>
      <c r="T4527" s="95"/>
      <c r="U4527" s="90"/>
    </row>
    <row r="4528" spans="1:21" ht="66" hidden="1" customHeight="1" x14ac:dyDescent="0.25">
      <c r="A4528" s="89" t="s">
        <v>10005</v>
      </c>
      <c r="B4528" s="90" t="s">
        <v>10006</v>
      </c>
      <c r="C4528" s="155" t="s">
        <v>9680</v>
      </c>
      <c r="D4528" s="90" t="s">
        <v>9719</v>
      </c>
      <c r="E4528" s="92" t="s">
        <v>605</v>
      </c>
      <c r="F4528" s="90" t="s">
        <v>2011</v>
      </c>
      <c r="G4528" s="93" t="s">
        <v>172</v>
      </c>
      <c r="H4528" s="90"/>
      <c r="I4528" s="93">
        <v>1</v>
      </c>
      <c r="J4528" s="90" t="s">
        <v>72</v>
      </c>
      <c r="K4528" s="93" t="s">
        <v>55</v>
      </c>
      <c r="L4528" s="114">
        <v>44958</v>
      </c>
      <c r="M4528" s="114">
        <f t="shared" si="74"/>
        <v>44985</v>
      </c>
      <c r="N4528" s="94"/>
      <c r="O4528" s="94"/>
      <c r="P4528" s="96"/>
      <c r="Q4528" s="92"/>
      <c r="R4528" s="90"/>
      <c r="S4528" s="90"/>
      <c r="T4528" s="95"/>
      <c r="U4528" s="90"/>
    </row>
    <row r="4529" spans="1:21" ht="66" hidden="1" customHeight="1" x14ac:dyDescent="0.25">
      <c r="A4529" s="89" t="s">
        <v>10005</v>
      </c>
      <c r="B4529" s="90" t="s">
        <v>10006</v>
      </c>
      <c r="C4529" s="155" t="s">
        <v>9680</v>
      </c>
      <c r="D4529" s="90" t="s">
        <v>9720</v>
      </c>
      <c r="E4529" s="92" t="s">
        <v>605</v>
      </c>
      <c r="F4529" s="90" t="s">
        <v>2011</v>
      </c>
      <c r="G4529" s="93" t="s">
        <v>172</v>
      </c>
      <c r="H4529" s="90"/>
      <c r="I4529" s="93">
        <v>1</v>
      </c>
      <c r="J4529" s="90" t="s">
        <v>72</v>
      </c>
      <c r="K4529" s="93" t="s">
        <v>55</v>
      </c>
      <c r="L4529" s="114">
        <v>45047</v>
      </c>
      <c r="M4529" s="114">
        <f t="shared" si="74"/>
        <v>45077</v>
      </c>
      <c r="N4529" s="94"/>
      <c r="O4529" s="94"/>
      <c r="P4529" s="211"/>
      <c r="Q4529" s="92"/>
      <c r="R4529" s="90"/>
      <c r="S4529" s="90"/>
      <c r="T4529" s="95"/>
      <c r="U4529" s="90"/>
    </row>
    <row r="4530" spans="1:21" ht="66" hidden="1" customHeight="1" x14ac:dyDescent="0.25">
      <c r="A4530" s="89" t="s">
        <v>10005</v>
      </c>
      <c r="B4530" s="90" t="s">
        <v>10006</v>
      </c>
      <c r="C4530" s="155" t="s">
        <v>9680</v>
      </c>
      <c r="D4530" s="90" t="s">
        <v>9721</v>
      </c>
      <c r="E4530" s="92" t="s">
        <v>605</v>
      </c>
      <c r="F4530" s="90" t="s">
        <v>2011</v>
      </c>
      <c r="G4530" s="93" t="s">
        <v>172</v>
      </c>
      <c r="H4530" s="90"/>
      <c r="I4530" s="93">
        <v>1</v>
      </c>
      <c r="J4530" s="90" t="s">
        <v>72</v>
      </c>
      <c r="K4530" s="93" t="s">
        <v>55</v>
      </c>
      <c r="L4530" s="114">
        <v>45139</v>
      </c>
      <c r="M4530" s="114">
        <f t="shared" si="74"/>
        <v>45169</v>
      </c>
      <c r="N4530" s="94"/>
      <c r="O4530" s="94"/>
      <c r="P4530" s="96"/>
      <c r="Q4530" s="92"/>
      <c r="R4530" s="90"/>
      <c r="S4530" s="90"/>
      <c r="T4530" s="95"/>
      <c r="U4530" s="90"/>
    </row>
    <row r="4531" spans="1:21" ht="66" hidden="1" customHeight="1" x14ac:dyDescent="0.25">
      <c r="A4531" s="89" t="s">
        <v>10005</v>
      </c>
      <c r="B4531" s="90" t="s">
        <v>10006</v>
      </c>
      <c r="C4531" s="155" t="s">
        <v>9680</v>
      </c>
      <c r="D4531" s="90" t="s">
        <v>9722</v>
      </c>
      <c r="E4531" s="92" t="s">
        <v>605</v>
      </c>
      <c r="F4531" s="90" t="s">
        <v>2011</v>
      </c>
      <c r="G4531" s="93" t="s">
        <v>172</v>
      </c>
      <c r="H4531" s="90"/>
      <c r="I4531" s="93">
        <v>1</v>
      </c>
      <c r="J4531" s="90" t="s">
        <v>72</v>
      </c>
      <c r="K4531" s="93" t="s">
        <v>55</v>
      </c>
      <c r="L4531" s="114">
        <v>45231</v>
      </c>
      <c r="M4531" s="114">
        <f t="shared" si="74"/>
        <v>45260</v>
      </c>
      <c r="N4531" s="94"/>
      <c r="O4531" s="94"/>
      <c r="P4531" s="96"/>
      <c r="Q4531" s="92"/>
      <c r="R4531" s="90"/>
      <c r="S4531" s="90"/>
      <c r="T4531" s="95"/>
      <c r="U4531" s="90"/>
    </row>
    <row r="4532" spans="1:21" ht="66" hidden="1" customHeight="1" x14ac:dyDescent="0.25">
      <c r="A4532" s="89" t="s">
        <v>10005</v>
      </c>
      <c r="B4532" s="90" t="s">
        <v>10006</v>
      </c>
      <c r="C4532" s="155" t="s">
        <v>9680</v>
      </c>
      <c r="D4532" s="90" t="s">
        <v>9723</v>
      </c>
      <c r="E4532" s="92" t="s">
        <v>605</v>
      </c>
      <c r="F4532" s="90" t="s">
        <v>51</v>
      </c>
      <c r="G4532" s="93" t="s">
        <v>168</v>
      </c>
      <c r="H4532" s="90" t="s">
        <v>5523</v>
      </c>
      <c r="I4532" s="93">
        <v>1</v>
      </c>
      <c r="J4532" s="90" t="s">
        <v>72</v>
      </c>
      <c r="K4532" s="93" t="s">
        <v>55</v>
      </c>
      <c r="L4532" s="114">
        <v>45017</v>
      </c>
      <c r="M4532" s="114">
        <f t="shared" si="74"/>
        <v>45046</v>
      </c>
      <c r="N4532" s="94"/>
      <c r="O4532" s="94"/>
      <c r="P4532" s="96"/>
      <c r="Q4532" s="92"/>
      <c r="R4532" s="90"/>
      <c r="S4532" s="90"/>
      <c r="T4532" s="95"/>
      <c r="U4532" s="90"/>
    </row>
    <row r="4533" spans="1:21" ht="66" hidden="1" customHeight="1" x14ac:dyDescent="0.25">
      <c r="A4533" s="89" t="s">
        <v>10005</v>
      </c>
      <c r="B4533" s="90" t="s">
        <v>10006</v>
      </c>
      <c r="C4533" s="155" t="s">
        <v>9680</v>
      </c>
      <c r="D4533" s="90" t="s">
        <v>9723</v>
      </c>
      <c r="E4533" s="92" t="s">
        <v>605</v>
      </c>
      <c r="F4533" s="90" t="s">
        <v>51</v>
      </c>
      <c r="G4533" s="93" t="s">
        <v>168</v>
      </c>
      <c r="H4533" s="90" t="s">
        <v>5525</v>
      </c>
      <c r="I4533" s="93">
        <v>1</v>
      </c>
      <c r="J4533" s="90" t="s">
        <v>72</v>
      </c>
      <c r="K4533" s="93" t="s">
        <v>55</v>
      </c>
      <c r="L4533" s="114">
        <v>45017</v>
      </c>
      <c r="M4533" s="114">
        <f>EOMONTH(L4533,0)</f>
        <v>45046</v>
      </c>
      <c r="N4533" s="94"/>
      <c r="O4533" s="94"/>
      <c r="P4533" s="96"/>
      <c r="Q4533" s="92"/>
      <c r="R4533" s="90"/>
      <c r="S4533" s="90"/>
      <c r="T4533" s="95"/>
      <c r="U4533" s="90"/>
    </row>
    <row r="4534" spans="1:21" ht="66" hidden="1" customHeight="1" x14ac:dyDescent="0.25">
      <c r="A4534" s="89" t="s">
        <v>10005</v>
      </c>
      <c r="B4534" s="90" t="s">
        <v>10006</v>
      </c>
      <c r="C4534" s="155" t="s">
        <v>9680</v>
      </c>
      <c r="D4534" s="90" t="s">
        <v>9723</v>
      </c>
      <c r="E4534" s="92" t="s">
        <v>605</v>
      </c>
      <c r="F4534" s="90" t="s">
        <v>51</v>
      </c>
      <c r="G4534" s="93" t="s">
        <v>168</v>
      </c>
      <c r="H4534" s="90" t="s">
        <v>5526</v>
      </c>
      <c r="I4534" s="93">
        <v>1</v>
      </c>
      <c r="J4534" s="90" t="s">
        <v>72</v>
      </c>
      <c r="K4534" s="93" t="s">
        <v>55</v>
      </c>
      <c r="L4534" s="114">
        <v>45017</v>
      </c>
      <c r="M4534" s="114">
        <f>EOMONTH(L4534,0)</f>
        <v>45046</v>
      </c>
      <c r="N4534" s="94"/>
      <c r="O4534" s="94"/>
      <c r="P4534" s="96"/>
      <c r="Q4534" s="92"/>
      <c r="R4534" s="90"/>
      <c r="S4534" s="90"/>
      <c r="T4534" s="95"/>
      <c r="U4534" s="90"/>
    </row>
    <row r="4535" spans="1:21" ht="66" hidden="1" customHeight="1" x14ac:dyDescent="0.25">
      <c r="A4535" s="89" t="s">
        <v>10005</v>
      </c>
      <c r="B4535" s="90" t="s">
        <v>10006</v>
      </c>
      <c r="C4535" s="155" t="s">
        <v>9680</v>
      </c>
      <c r="D4535" s="90" t="s">
        <v>9724</v>
      </c>
      <c r="E4535" s="92" t="s">
        <v>605</v>
      </c>
      <c r="F4535" s="90" t="s">
        <v>2029</v>
      </c>
      <c r="G4535" s="93" t="s">
        <v>172</v>
      </c>
      <c r="H4535" s="90"/>
      <c r="I4535" s="93">
        <v>1</v>
      </c>
      <c r="J4535" s="90" t="s">
        <v>72</v>
      </c>
      <c r="K4535" s="93" t="s">
        <v>55</v>
      </c>
      <c r="L4535" s="114">
        <v>44986</v>
      </c>
      <c r="M4535" s="114">
        <f t="shared" ref="M4535:M4554" si="75">EOMONTH(L4535,0)</f>
        <v>45016</v>
      </c>
      <c r="N4535" s="94"/>
      <c r="O4535" s="94"/>
      <c r="P4535" s="96"/>
      <c r="Q4535" s="92"/>
      <c r="R4535" s="90"/>
      <c r="S4535" s="90"/>
      <c r="T4535" s="95"/>
      <c r="U4535" s="90"/>
    </row>
    <row r="4536" spans="1:21" ht="66" hidden="1" customHeight="1" x14ac:dyDescent="0.25">
      <c r="A4536" s="89" t="s">
        <v>10005</v>
      </c>
      <c r="B4536" s="90" t="s">
        <v>10006</v>
      </c>
      <c r="C4536" s="155" t="s">
        <v>9680</v>
      </c>
      <c r="D4536" s="90" t="s">
        <v>9725</v>
      </c>
      <c r="E4536" s="92" t="s">
        <v>605</v>
      </c>
      <c r="F4536" s="90" t="s">
        <v>2029</v>
      </c>
      <c r="G4536" s="93" t="s">
        <v>172</v>
      </c>
      <c r="H4536" s="90"/>
      <c r="I4536" s="93">
        <v>1</v>
      </c>
      <c r="J4536" s="90" t="s">
        <v>72</v>
      </c>
      <c r="K4536" s="93" t="s">
        <v>55</v>
      </c>
      <c r="L4536" s="114">
        <v>45078</v>
      </c>
      <c r="M4536" s="114">
        <f t="shared" si="75"/>
        <v>45107</v>
      </c>
      <c r="N4536" s="94"/>
      <c r="O4536" s="94"/>
      <c r="P4536" s="96"/>
      <c r="Q4536" s="92"/>
      <c r="R4536" s="90"/>
      <c r="S4536" s="90"/>
      <c r="T4536" s="95"/>
      <c r="U4536" s="90"/>
    </row>
    <row r="4537" spans="1:21" ht="66" hidden="1" customHeight="1" x14ac:dyDescent="0.25">
      <c r="A4537" s="89" t="s">
        <v>10005</v>
      </c>
      <c r="B4537" s="90" t="s">
        <v>10006</v>
      </c>
      <c r="C4537" s="155" t="s">
        <v>9680</v>
      </c>
      <c r="D4537" s="90" t="s">
        <v>9726</v>
      </c>
      <c r="E4537" s="92" t="s">
        <v>605</v>
      </c>
      <c r="F4537" s="90" t="s">
        <v>2029</v>
      </c>
      <c r="G4537" s="93" t="s">
        <v>172</v>
      </c>
      <c r="H4537" s="90"/>
      <c r="I4537" s="93">
        <v>1</v>
      </c>
      <c r="J4537" s="90" t="s">
        <v>72</v>
      </c>
      <c r="K4537" s="93" t="s">
        <v>55</v>
      </c>
      <c r="L4537" s="114">
        <v>45170</v>
      </c>
      <c r="M4537" s="114">
        <f t="shared" si="75"/>
        <v>45199</v>
      </c>
      <c r="N4537" s="94"/>
      <c r="O4537" s="94"/>
      <c r="P4537" s="96"/>
      <c r="Q4537" s="92"/>
      <c r="R4537" s="90"/>
      <c r="S4537" s="90"/>
      <c r="T4537" s="95"/>
      <c r="U4537" s="90"/>
    </row>
    <row r="4538" spans="1:21" ht="66" hidden="1" customHeight="1" x14ac:dyDescent="0.25">
      <c r="A4538" s="89" t="s">
        <v>10005</v>
      </c>
      <c r="B4538" s="90" t="s">
        <v>10006</v>
      </c>
      <c r="C4538" s="155" t="s">
        <v>9680</v>
      </c>
      <c r="D4538" s="90" t="s">
        <v>9727</v>
      </c>
      <c r="E4538" s="92" t="s">
        <v>605</v>
      </c>
      <c r="F4538" s="90" t="s">
        <v>2029</v>
      </c>
      <c r="G4538" s="93" t="s">
        <v>172</v>
      </c>
      <c r="H4538" s="90"/>
      <c r="I4538" s="93">
        <v>1</v>
      </c>
      <c r="J4538" s="90" t="s">
        <v>72</v>
      </c>
      <c r="K4538" s="93" t="s">
        <v>55</v>
      </c>
      <c r="L4538" s="114">
        <v>45261</v>
      </c>
      <c r="M4538" s="114">
        <f t="shared" si="75"/>
        <v>45291</v>
      </c>
      <c r="N4538" s="94"/>
      <c r="O4538" s="94"/>
      <c r="P4538" s="96"/>
      <c r="Q4538" s="92"/>
      <c r="R4538" s="90"/>
      <c r="S4538" s="90"/>
      <c r="T4538" s="95"/>
      <c r="U4538" s="90"/>
    </row>
    <row r="4539" spans="1:21" ht="66" hidden="1" customHeight="1" x14ac:dyDescent="0.25">
      <c r="A4539" s="89" t="s">
        <v>10005</v>
      </c>
      <c r="B4539" s="90" t="s">
        <v>10006</v>
      </c>
      <c r="C4539" s="155" t="s">
        <v>9680</v>
      </c>
      <c r="D4539" s="90" t="s">
        <v>9728</v>
      </c>
      <c r="E4539" s="92" t="s">
        <v>605</v>
      </c>
      <c r="F4539" s="90" t="s">
        <v>2050</v>
      </c>
      <c r="G4539" s="93" t="s">
        <v>172</v>
      </c>
      <c r="H4539" s="90"/>
      <c r="I4539" s="93">
        <v>1</v>
      </c>
      <c r="J4539" s="90" t="s">
        <v>72</v>
      </c>
      <c r="K4539" s="93" t="s">
        <v>55</v>
      </c>
      <c r="L4539" s="114">
        <v>44958</v>
      </c>
      <c r="M4539" s="114">
        <f t="shared" si="75"/>
        <v>44985</v>
      </c>
      <c r="N4539" s="94"/>
      <c r="O4539" s="94"/>
      <c r="P4539" s="174"/>
      <c r="Q4539" s="92"/>
      <c r="R4539" s="90"/>
      <c r="S4539" s="90"/>
      <c r="T4539" s="95"/>
      <c r="U4539" s="90"/>
    </row>
    <row r="4540" spans="1:21" ht="66" hidden="1" customHeight="1" x14ac:dyDescent="0.25">
      <c r="A4540" s="89" t="s">
        <v>10005</v>
      </c>
      <c r="B4540" s="90" t="s">
        <v>10006</v>
      </c>
      <c r="C4540" s="155" t="s">
        <v>9680</v>
      </c>
      <c r="D4540" s="90" t="s">
        <v>9729</v>
      </c>
      <c r="E4540" s="92" t="s">
        <v>605</v>
      </c>
      <c r="F4540" s="90" t="s">
        <v>2050</v>
      </c>
      <c r="G4540" s="93" t="s">
        <v>172</v>
      </c>
      <c r="H4540" s="90"/>
      <c r="I4540" s="93">
        <v>1</v>
      </c>
      <c r="J4540" s="90" t="s">
        <v>72</v>
      </c>
      <c r="K4540" s="93" t="s">
        <v>55</v>
      </c>
      <c r="L4540" s="114">
        <v>45047</v>
      </c>
      <c r="M4540" s="114">
        <f t="shared" si="75"/>
        <v>45077</v>
      </c>
      <c r="N4540" s="94"/>
      <c r="O4540" s="94"/>
      <c r="P4540" s="211"/>
      <c r="Q4540" s="92"/>
      <c r="R4540" s="90"/>
      <c r="S4540" s="90"/>
      <c r="T4540" s="95"/>
      <c r="U4540" s="90"/>
    </row>
    <row r="4541" spans="1:21" ht="66" hidden="1" customHeight="1" x14ac:dyDescent="0.25">
      <c r="A4541" s="89" t="s">
        <v>10005</v>
      </c>
      <c r="B4541" s="90" t="s">
        <v>10006</v>
      </c>
      <c r="C4541" s="155" t="s">
        <v>9680</v>
      </c>
      <c r="D4541" s="90" t="s">
        <v>9730</v>
      </c>
      <c r="E4541" s="92" t="s">
        <v>605</v>
      </c>
      <c r="F4541" s="90" t="s">
        <v>2050</v>
      </c>
      <c r="G4541" s="93" t="s">
        <v>172</v>
      </c>
      <c r="H4541" s="90"/>
      <c r="I4541" s="93">
        <v>1</v>
      </c>
      <c r="J4541" s="90" t="s">
        <v>72</v>
      </c>
      <c r="K4541" s="93" t="s">
        <v>55</v>
      </c>
      <c r="L4541" s="114">
        <v>45139</v>
      </c>
      <c r="M4541" s="114">
        <f t="shared" si="75"/>
        <v>45169</v>
      </c>
      <c r="N4541" s="94"/>
      <c r="O4541" s="94"/>
      <c r="P4541" s="96"/>
      <c r="Q4541" s="92"/>
      <c r="R4541" s="90"/>
      <c r="S4541" s="90"/>
      <c r="T4541" s="95"/>
      <c r="U4541" s="90"/>
    </row>
    <row r="4542" spans="1:21" ht="66" hidden="1" customHeight="1" x14ac:dyDescent="0.25">
      <c r="A4542" s="89" t="s">
        <v>10005</v>
      </c>
      <c r="B4542" s="90" t="s">
        <v>10006</v>
      </c>
      <c r="C4542" s="155" t="s">
        <v>9680</v>
      </c>
      <c r="D4542" s="90" t="s">
        <v>9731</v>
      </c>
      <c r="E4542" s="92" t="s">
        <v>605</v>
      </c>
      <c r="F4542" s="90" t="s">
        <v>2050</v>
      </c>
      <c r="G4542" s="93" t="s">
        <v>172</v>
      </c>
      <c r="H4542" s="90"/>
      <c r="I4542" s="93">
        <v>1</v>
      </c>
      <c r="J4542" s="90" t="s">
        <v>72</v>
      </c>
      <c r="K4542" s="93" t="s">
        <v>55</v>
      </c>
      <c r="L4542" s="114">
        <v>45231</v>
      </c>
      <c r="M4542" s="114">
        <f t="shared" si="75"/>
        <v>45260</v>
      </c>
      <c r="N4542" s="94"/>
      <c r="O4542" s="94"/>
      <c r="P4542" s="96"/>
      <c r="Q4542" s="92"/>
      <c r="R4542" s="90"/>
      <c r="S4542" s="90"/>
      <c r="T4542" s="95"/>
      <c r="U4542" s="90"/>
    </row>
    <row r="4543" spans="1:21" ht="66" hidden="1" customHeight="1" x14ac:dyDescent="0.25">
      <c r="A4543" s="89" t="s">
        <v>10005</v>
      </c>
      <c r="B4543" s="90" t="s">
        <v>10006</v>
      </c>
      <c r="C4543" s="155" t="s">
        <v>9680</v>
      </c>
      <c r="D4543" s="90" t="s">
        <v>9732</v>
      </c>
      <c r="E4543" s="92" t="s">
        <v>605</v>
      </c>
      <c r="F4543" s="90" t="s">
        <v>1204</v>
      </c>
      <c r="G4543" s="93" t="s">
        <v>172</v>
      </c>
      <c r="H4543" s="90"/>
      <c r="I4543" s="93">
        <v>1</v>
      </c>
      <c r="J4543" s="90" t="s">
        <v>72</v>
      </c>
      <c r="K4543" s="93" t="s">
        <v>55</v>
      </c>
      <c r="L4543" s="114">
        <v>44958</v>
      </c>
      <c r="M4543" s="114">
        <f t="shared" si="75"/>
        <v>44985</v>
      </c>
      <c r="N4543" s="94"/>
      <c r="O4543" s="94"/>
      <c r="P4543" s="96"/>
      <c r="Q4543" s="92"/>
      <c r="R4543" s="90"/>
      <c r="S4543" s="90"/>
      <c r="T4543" s="95"/>
      <c r="U4543" s="90"/>
    </row>
    <row r="4544" spans="1:21" ht="66" hidden="1" customHeight="1" x14ac:dyDescent="0.25">
      <c r="A4544" s="89" t="s">
        <v>10005</v>
      </c>
      <c r="B4544" s="90" t="s">
        <v>10006</v>
      </c>
      <c r="C4544" s="155" t="s">
        <v>9680</v>
      </c>
      <c r="D4544" s="90" t="s">
        <v>9733</v>
      </c>
      <c r="E4544" s="92" t="s">
        <v>605</v>
      </c>
      <c r="F4544" s="90" t="s">
        <v>1204</v>
      </c>
      <c r="G4544" s="93" t="s">
        <v>172</v>
      </c>
      <c r="H4544" s="90"/>
      <c r="I4544" s="93">
        <v>1</v>
      </c>
      <c r="J4544" s="90" t="s">
        <v>72</v>
      </c>
      <c r="K4544" s="93" t="s">
        <v>55</v>
      </c>
      <c r="L4544" s="114">
        <v>45047</v>
      </c>
      <c r="M4544" s="114">
        <f t="shared" si="75"/>
        <v>45077</v>
      </c>
      <c r="N4544" s="94"/>
      <c r="O4544" s="94"/>
      <c r="P4544" s="96"/>
      <c r="Q4544" s="92"/>
      <c r="R4544" s="90"/>
      <c r="S4544" s="90"/>
      <c r="T4544" s="95"/>
      <c r="U4544" s="90"/>
    </row>
    <row r="4545" spans="1:21" ht="66" hidden="1" customHeight="1" x14ac:dyDescent="0.25">
      <c r="A4545" s="89" t="s">
        <v>10005</v>
      </c>
      <c r="B4545" s="90" t="s">
        <v>10006</v>
      </c>
      <c r="C4545" s="155" t="s">
        <v>9680</v>
      </c>
      <c r="D4545" s="90" t="s">
        <v>9734</v>
      </c>
      <c r="E4545" s="92" t="s">
        <v>605</v>
      </c>
      <c r="F4545" s="90" t="s">
        <v>1204</v>
      </c>
      <c r="G4545" s="93" t="s">
        <v>172</v>
      </c>
      <c r="H4545" s="90"/>
      <c r="I4545" s="93">
        <v>1</v>
      </c>
      <c r="J4545" s="90" t="s">
        <v>72</v>
      </c>
      <c r="K4545" s="93" t="s">
        <v>55</v>
      </c>
      <c r="L4545" s="114">
        <v>45139</v>
      </c>
      <c r="M4545" s="114">
        <f t="shared" si="75"/>
        <v>45169</v>
      </c>
      <c r="N4545" s="94"/>
      <c r="O4545" s="94"/>
      <c r="P4545" s="96"/>
      <c r="Q4545" s="92"/>
      <c r="R4545" s="90"/>
      <c r="S4545" s="90"/>
      <c r="T4545" s="95"/>
      <c r="U4545" s="90"/>
    </row>
    <row r="4546" spans="1:21" ht="66" hidden="1" customHeight="1" x14ac:dyDescent="0.25">
      <c r="A4546" s="89" t="s">
        <v>10005</v>
      </c>
      <c r="B4546" s="90" t="s">
        <v>10006</v>
      </c>
      <c r="C4546" s="155" t="s">
        <v>9680</v>
      </c>
      <c r="D4546" s="90" t="s">
        <v>9735</v>
      </c>
      <c r="E4546" s="92" t="s">
        <v>605</v>
      </c>
      <c r="F4546" s="90" t="s">
        <v>1204</v>
      </c>
      <c r="G4546" s="93" t="s">
        <v>172</v>
      </c>
      <c r="H4546" s="90"/>
      <c r="I4546" s="93">
        <v>1</v>
      </c>
      <c r="J4546" s="90" t="s">
        <v>72</v>
      </c>
      <c r="K4546" s="93" t="s">
        <v>55</v>
      </c>
      <c r="L4546" s="114">
        <v>45231</v>
      </c>
      <c r="M4546" s="114">
        <f t="shared" si="75"/>
        <v>45260</v>
      </c>
      <c r="N4546" s="94"/>
      <c r="O4546" s="94"/>
      <c r="P4546" s="96"/>
      <c r="Q4546" s="92"/>
      <c r="R4546" s="90"/>
      <c r="S4546" s="90"/>
      <c r="T4546" s="95"/>
      <c r="U4546" s="90"/>
    </row>
    <row r="4547" spans="1:21" ht="66" hidden="1" customHeight="1" x14ac:dyDescent="0.25">
      <c r="A4547" s="89" t="s">
        <v>10005</v>
      </c>
      <c r="B4547" s="90" t="s">
        <v>10006</v>
      </c>
      <c r="C4547" s="155" t="s">
        <v>9680</v>
      </c>
      <c r="D4547" s="90" t="s">
        <v>9736</v>
      </c>
      <c r="E4547" s="92" t="s">
        <v>605</v>
      </c>
      <c r="F4547" s="90" t="s">
        <v>7075</v>
      </c>
      <c r="G4547" s="93" t="s">
        <v>75</v>
      </c>
      <c r="H4547" s="90"/>
      <c r="I4547" s="93">
        <v>1</v>
      </c>
      <c r="J4547" s="90" t="s">
        <v>72</v>
      </c>
      <c r="K4547" s="93" t="s">
        <v>55</v>
      </c>
      <c r="L4547" s="114">
        <v>44958</v>
      </c>
      <c r="M4547" s="114">
        <f t="shared" si="75"/>
        <v>44985</v>
      </c>
      <c r="N4547" s="94"/>
      <c r="O4547" s="94"/>
      <c r="P4547" s="96"/>
      <c r="Q4547" s="92"/>
      <c r="R4547" s="90"/>
      <c r="S4547" s="90"/>
      <c r="T4547" s="95"/>
      <c r="U4547" s="90"/>
    </row>
    <row r="4548" spans="1:21" ht="66" hidden="1" customHeight="1" x14ac:dyDescent="0.25">
      <c r="A4548" s="89" t="s">
        <v>10005</v>
      </c>
      <c r="B4548" s="90" t="s">
        <v>10006</v>
      </c>
      <c r="C4548" s="155" t="s">
        <v>9680</v>
      </c>
      <c r="D4548" s="90" t="s">
        <v>9737</v>
      </c>
      <c r="E4548" s="92" t="s">
        <v>605</v>
      </c>
      <c r="F4548" s="90" t="s">
        <v>7075</v>
      </c>
      <c r="G4548" s="93" t="s">
        <v>75</v>
      </c>
      <c r="H4548" s="90"/>
      <c r="I4548" s="93">
        <v>1</v>
      </c>
      <c r="J4548" s="90" t="s">
        <v>72</v>
      </c>
      <c r="K4548" s="93" t="s">
        <v>55</v>
      </c>
      <c r="L4548" s="114">
        <v>45139</v>
      </c>
      <c r="M4548" s="114">
        <f t="shared" si="75"/>
        <v>45169</v>
      </c>
      <c r="N4548" s="94"/>
      <c r="O4548" s="94"/>
      <c r="P4548" s="96"/>
      <c r="Q4548" s="92"/>
      <c r="R4548" s="90"/>
      <c r="S4548" s="90"/>
      <c r="T4548" s="95"/>
      <c r="U4548" s="90"/>
    </row>
    <row r="4549" spans="1:21" ht="66" hidden="1" customHeight="1" x14ac:dyDescent="0.25">
      <c r="A4549" s="89" t="s">
        <v>10005</v>
      </c>
      <c r="B4549" s="90" t="s">
        <v>10006</v>
      </c>
      <c r="C4549" s="155" t="s">
        <v>9680</v>
      </c>
      <c r="D4549" s="90" t="s">
        <v>9738</v>
      </c>
      <c r="E4549" s="92" t="s">
        <v>605</v>
      </c>
      <c r="F4549" s="155" t="s">
        <v>2074</v>
      </c>
      <c r="G4549" s="93" t="s">
        <v>168</v>
      </c>
      <c r="H4549" s="90"/>
      <c r="I4549" s="93">
        <v>1</v>
      </c>
      <c r="J4549" s="90" t="s">
        <v>72</v>
      </c>
      <c r="K4549" s="93" t="s">
        <v>55</v>
      </c>
      <c r="L4549" s="114">
        <v>45139</v>
      </c>
      <c r="M4549" s="114">
        <f t="shared" si="75"/>
        <v>45169</v>
      </c>
      <c r="N4549" s="94"/>
      <c r="O4549" s="94"/>
      <c r="P4549" s="96"/>
      <c r="Q4549" s="92"/>
      <c r="R4549" s="90"/>
      <c r="S4549" s="90"/>
      <c r="T4549" s="95"/>
      <c r="U4549" s="90"/>
    </row>
    <row r="4550" spans="1:21" ht="66" hidden="1" customHeight="1" x14ac:dyDescent="0.25">
      <c r="A4550" s="89" t="s">
        <v>10005</v>
      </c>
      <c r="B4550" s="90" t="s">
        <v>10006</v>
      </c>
      <c r="C4550" s="155" t="s">
        <v>9680</v>
      </c>
      <c r="D4550" s="90" t="s">
        <v>9739</v>
      </c>
      <c r="E4550" s="92" t="s">
        <v>605</v>
      </c>
      <c r="F4550" s="155" t="s">
        <v>1358</v>
      </c>
      <c r="G4550" s="93" t="s">
        <v>168</v>
      </c>
      <c r="H4550" s="90"/>
      <c r="I4550" s="93">
        <v>1</v>
      </c>
      <c r="J4550" s="90" t="s">
        <v>72</v>
      </c>
      <c r="K4550" s="93" t="s">
        <v>55</v>
      </c>
      <c r="L4550" s="114">
        <v>45017</v>
      </c>
      <c r="M4550" s="114">
        <f t="shared" si="75"/>
        <v>45046</v>
      </c>
      <c r="N4550" s="94"/>
      <c r="O4550" s="94"/>
      <c r="P4550" s="96"/>
      <c r="Q4550" s="92"/>
      <c r="R4550" s="90"/>
      <c r="S4550" s="90"/>
      <c r="T4550" s="95"/>
      <c r="U4550" s="90"/>
    </row>
    <row r="4551" spans="1:21" ht="66" hidden="1" customHeight="1" x14ac:dyDescent="0.25">
      <c r="A4551" s="89" t="s">
        <v>10005</v>
      </c>
      <c r="B4551" s="90" t="s">
        <v>10006</v>
      </c>
      <c r="C4551" s="155" t="s">
        <v>9680</v>
      </c>
      <c r="D4551" s="90" t="s">
        <v>9740</v>
      </c>
      <c r="E4551" s="92" t="s">
        <v>605</v>
      </c>
      <c r="F4551" s="90" t="s">
        <v>2080</v>
      </c>
      <c r="G4551" s="93" t="s">
        <v>172</v>
      </c>
      <c r="H4551" s="90"/>
      <c r="I4551" s="93">
        <v>1</v>
      </c>
      <c r="J4551" s="90" t="s">
        <v>72</v>
      </c>
      <c r="K4551" s="93" t="s">
        <v>55</v>
      </c>
      <c r="L4551" s="114">
        <v>44986</v>
      </c>
      <c r="M4551" s="114">
        <f t="shared" si="75"/>
        <v>45016</v>
      </c>
      <c r="N4551" s="94"/>
      <c r="O4551" s="94"/>
      <c r="P4551" s="96"/>
      <c r="Q4551" s="92"/>
      <c r="R4551" s="90"/>
      <c r="S4551" s="90"/>
      <c r="T4551" s="95"/>
      <c r="U4551" s="90"/>
    </row>
    <row r="4552" spans="1:21" ht="66" hidden="1" customHeight="1" x14ac:dyDescent="0.25">
      <c r="A4552" s="89" t="s">
        <v>10005</v>
      </c>
      <c r="B4552" s="90" t="s">
        <v>10006</v>
      </c>
      <c r="C4552" s="155" t="s">
        <v>9680</v>
      </c>
      <c r="D4552" s="90" t="s">
        <v>9741</v>
      </c>
      <c r="E4552" s="92" t="s">
        <v>605</v>
      </c>
      <c r="F4552" s="90" t="s">
        <v>2080</v>
      </c>
      <c r="G4552" s="93" t="s">
        <v>172</v>
      </c>
      <c r="H4552" s="90"/>
      <c r="I4552" s="93">
        <v>1</v>
      </c>
      <c r="J4552" s="90" t="s">
        <v>72</v>
      </c>
      <c r="K4552" s="93" t="s">
        <v>55</v>
      </c>
      <c r="L4552" s="114">
        <v>45078</v>
      </c>
      <c r="M4552" s="114">
        <f t="shared" si="75"/>
        <v>45107</v>
      </c>
      <c r="N4552" s="94"/>
      <c r="O4552" s="94"/>
      <c r="P4552" s="96"/>
      <c r="Q4552" s="92"/>
      <c r="R4552" s="90"/>
      <c r="S4552" s="90"/>
      <c r="T4552" s="95"/>
      <c r="U4552" s="90"/>
    </row>
    <row r="4553" spans="1:21" ht="66" hidden="1" customHeight="1" x14ac:dyDescent="0.25">
      <c r="A4553" s="89" t="s">
        <v>10005</v>
      </c>
      <c r="B4553" s="90" t="s">
        <v>10006</v>
      </c>
      <c r="C4553" s="155" t="s">
        <v>9680</v>
      </c>
      <c r="D4553" s="90" t="s">
        <v>9742</v>
      </c>
      <c r="E4553" s="92" t="s">
        <v>605</v>
      </c>
      <c r="F4553" s="90" t="s">
        <v>2080</v>
      </c>
      <c r="G4553" s="93" t="s">
        <v>172</v>
      </c>
      <c r="H4553" s="90"/>
      <c r="I4553" s="93">
        <v>1</v>
      </c>
      <c r="J4553" s="90" t="s">
        <v>72</v>
      </c>
      <c r="K4553" s="93" t="s">
        <v>55</v>
      </c>
      <c r="L4553" s="114">
        <v>45170</v>
      </c>
      <c r="M4553" s="114">
        <f t="shared" si="75"/>
        <v>45199</v>
      </c>
      <c r="N4553" s="94"/>
      <c r="O4553" s="94"/>
      <c r="P4553" s="96"/>
      <c r="Q4553" s="92"/>
      <c r="R4553" s="90"/>
      <c r="S4553" s="90"/>
      <c r="T4553" s="95"/>
      <c r="U4553" s="90"/>
    </row>
    <row r="4554" spans="1:21" ht="66" hidden="1" customHeight="1" x14ac:dyDescent="0.25">
      <c r="A4554" s="89" t="s">
        <v>10005</v>
      </c>
      <c r="B4554" s="90" t="s">
        <v>10006</v>
      </c>
      <c r="C4554" s="155" t="s">
        <v>9680</v>
      </c>
      <c r="D4554" s="90" t="s">
        <v>9743</v>
      </c>
      <c r="E4554" s="92" t="s">
        <v>605</v>
      </c>
      <c r="F4554" s="90" t="s">
        <v>2080</v>
      </c>
      <c r="G4554" s="93" t="s">
        <v>172</v>
      </c>
      <c r="H4554" s="90"/>
      <c r="I4554" s="93">
        <v>1</v>
      </c>
      <c r="J4554" s="90" t="s">
        <v>72</v>
      </c>
      <c r="K4554" s="93" t="s">
        <v>55</v>
      </c>
      <c r="L4554" s="114">
        <v>45261</v>
      </c>
      <c r="M4554" s="114">
        <f t="shared" si="75"/>
        <v>45291</v>
      </c>
      <c r="N4554" s="94"/>
      <c r="O4554" s="94"/>
      <c r="P4554" s="96"/>
      <c r="Q4554" s="92"/>
      <c r="R4554" s="90"/>
      <c r="S4554" s="90"/>
      <c r="T4554" s="95"/>
      <c r="U4554" s="90"/>
    </row>
    <row r="4555" spans="1:21" ht="66" hidden="1" customHeight="1" x14ac:dyDescent="0.25">
      <c r="A4555" s="89" t="s">
        <v>3454</v>
      </c>
      <c r="B4555" s="90" t="s">
        <v>10051</v>
      </c>
      <c r="C4555" s="90" t="s">
        <v>9744</v>
      </c>
      <c r="D4555" s="90" t="s">
        <v>9744</v>
      </c>
      <c r="E4555" s="92" t="s">
        <v>9745</v>
      </c>
      <c r="F4555" s="155" t="s">
        <v>9746</v>
      </c>
      <c r="G4555" s="158" t="s">
        <v>52</v>
      </c>
      <c r="H4555" s="90"/>
      <c r="I4555" s="93">
        <v>1</v>
      </c>
      <c r="J4555" s="155" t="s">
        <v>54</v>
      </c>
      <c r="K4555" s="93" t="s">
        <v>55</v>
      </c>
      <c r="L4555" s="114">
        <v>44951</v>
      </c>
      <c r="M4555" s="114">
        <v>44985</v>
      </c>
      <c r="N4555" s="94"/>
      <c r="O4555" s="94"/>
      <c r="P4555" s="96"/>
      <c r="Q4555" s="92"/>
      <c r="R4555" s="90"/>
      <c r="S4555" s="90"/>
      <c r="T4555" s="95"/>
      <c r="U4555" s="90"/>
    </row>
    <row r="4556" spans="1:21" ht="66" customHeight="1" x14ac:dyDescent="0.25">
      <c r="A4556" s="89" t="s">
        <v>4079</v>
      </c>
      <c r="B4556" s="90" t="s">
        <v>4080</v>
      </c>
      <c r="C4556" s="90" t="s">
        <v>9747</v>
      </c>
      <c r="D4556" s="90" t="s">
        <v>9747</v>
      </c>
      <c r="E4556" s="92" t="s">
        <v>5804</v>
      </c>
      <c r="F4556" s="155" t="s">
        <v>9748</v>
      </c>
      <c r="G4556" s="158" t="s">
        <v>52</v>
      </c>
      <c r="H4556" s="90"/>
      <c r="I4556" s="93">
        <v>1</v>
      </c>
      <c r="J4556" s="155" t="s">
        <v>54</v>
      </c>
      <c r="K4556" s="93" t="s">
        <v>55</v>
      </c>
      <c r="L4556" s="114">
        <v>44941</v>
      </c>
      <c r="M4556" s="114">
        <f>L4556+4</f>
        <v>44945</v>
      </c>
      <c r="N4556" s="94">
        <v>44933</v>
      </c>
      <c r="O4556" s="94">
        <v>44954</v>
      </c>
      <c r="P4556" s="96" t="s">
        <v>9749</v>
      </c>
      <c r="Q4556" s="92"/>
      <c r="R4556" s="90" t="s">
        <v>9750</v>
      </c>
      <c r="S4556" s="90"/>
      <c r="T4556" s="95" t="s">
        <v>75</v>
      </c>
      <c r="U4556" s="90"/>
    </row>
    <row r="4557" spans="1:21" ht="66" customHeight="1" x14ac:dyDescent="0.25">
      <c r="A4557" s="89" t="s">
        <v>4079</v>
      </c>
      <c r="B4557" s="90" t="s">
        <v>4080</v>
      </c>
      <c r="C4557" s="90" t="s">
        <v>9751</v>
      </c>
      <c r="D4557" s="90" t="s">
        <v>9751</v>
      </c>
      <c r="E4557" s="92" t="s">
        <v>9752</v>
      </c>
      <c r="F4557" s="155" t="s">
        <v>9748</v>
      </c>
      <c r="G4557" s="158" t="s">
        <v>52</v>
      </c>
      <c r="H4557" s="90"/>
      <c r="I4557" s="93">
        <v>1</v>
      </c>
      <c r="J4557" s="155" t="s">
        <v>54</v>
      </c>
      <c r="K4557" s="93" t="s">
        <v>55</v>
      </c>
      <c r="L4557" s="114">
        <v>44941</v>
      </c>
      <c r="M4557" s="114">
        <f>L4557</f>
        <v>44941</v>
      </c>
      <c r="N4557" s="94">
        <v>44943</v>
      </c>
      <c r="O4557" s="94">
        <v>44954</v>
      </c>
      <c r="P4557" s="96" t="s">
        <v>9753</v>
      </c>
      <c r="Q4557" s="92"/>
      <c r="R4557" s="90" t="s">
        <v>9754</v>
      </c>
      <c r="S4557" s="90"/>
      <c r="T4557" s="95" t="s">
        <v>75</v>
      </c>
      <c r="U4557" s="90"/>
    </row>
    <row r="4558" spans="1:21" ht="66" customHeight="1" x14ac:dyDescent="0.25">
      <c r="A4558" s="89" t="s">
        <v>4079</v>
      </c>
      <c r="B4558" s="90" t="s">
        <v>4080</v>
      </c>
      <c r="C4558" s="155" t="s">
        <v>9755</v>
      </c>
      <c r="D4558" s="155" t="s">
        <v>9755</v>
      </c>
      <c r="E4558" s="92" t="s">
        <v>9756</v>
      </c>
      <c r="F4558" s="90" t="s">
        <v>9757</v>
      </c>
      <c r="G4558" s="158" t="s">
        <v>52</v>
      </c>
      <c r="H4558" s="90"/>
      <c r="I4558" s="93">
        <v>1</v>
      </c>
      <c r="J4558" s="90" t="s">
        <v>62</v>
      </c>
      <c r="K4558" s="93" t="s">
        <v>63</v>
      </c>
      <c r="L4558" s="114">
        <v>44926</v>
      </c>
      <c r="M4558" s="114">
        <v>44926</v>
      </c>
      <c r="N4558" s="114">
        <v>44926</v>
      </c>
      <c r="O4558" s="94">
        <v>44931</v>
      </c>
      <c r="P4558" s="96" t="s">
        <v>9758</v>
      </c>
      <c r="Q4558" s="92"/>
      <c r="R4558" s="90" t="s">
        <v>9641</v>
      </c>
      <c r="S4558" s="90"/>
      <c r="T4558" s="95" t="s">
        <v>75</v>
      </c>
      <c r="U4558" s="90"/>
    </row>
    <row r="4559" spans="1:21" ht="66" customHeight="1" x14ac:dyDescent="0.25">
      <c r="A4559" s="89" t="s">
        <v>4079</v>
      </c>
      <c r="B4559" s="90" t="s">
        <v>4080</v>
      </c>
      <c r="C4559" s="155" t="s">
        <v>9755</v>
      </c>
      <c r="D4559" s="155" t="s">
        <v>9755</v>
      </c>
      <c r="E4559" s="92" t="s">
        <v>9759</v>
      </c>
      <c r="F4559" s="90" t="s">
        <v>9760</v>
      </c>
      <c r="G4559" s="158" t="s">
        <v>52</v>
      </c>
      <c r="H4559" s="90"/>
      <c r="I4559" s="93">
        <v>1</v>
      </c>
      <c r="J4559" s="90" t="s">
        <v>62</v>
      </c>
      <c r="K4559" s="93" t="s">
        <v>63</v>
      </c>
      <c r="L4559" s="114">
        <v>44926</v>
      </c>
      <c r="M4559" s="114">
        <v>44926</v>
      </c>
      <c r="N4559" s="114">
        <v>44926</v>
      </c>
      <c r="O4559" s="94">
        <v>44931</v>
      </c>
      <c r="P4559" s="96" t="s">
        <v>9761</v>
      </c>
      <c r="Q4559" s="92"/>
      <c r="R4559" s="90" t="s">
        <v>381</v>
      </c>
      <c r="S4559" s="90"/>
      <c r="T4559" s="95" t="s">
        <v>75</v>
      </c>
      <c r="U4559" s="90"/>
    </row>
    <row r="4560" spans="1:21" ht="66" customHeight="1" x14ac:dyDescent="0.25">
      <c r="A4560" s="89" t="s">
        <v>6558</v>
      </c>
      <c r="B4560" s="90" t="s">
        <v>2283</v>
      </c>
      <c r="C4560" s="90" t="s">
        <v>7857</v>
      </c>
      <c r="D4560" s="90" t="s">
        <v>7862</v>
      </c>
      <c r="E4560" s="92" t="s">
        <v>8017</v>
      </c>
      <c r="F4560" s="90" t="s">
        <v>2435</v>
      </c>
      <c r="G4560" s="158" t="s">
        <v>52</v>
      </c>
      <c r="H4560" s="90"/>
      <c r="I4560" s="93">
        <v>1</v>
      </c>
      <c r="J4560" s="90" t="s">
        <v>62</v>
      </c>
      <c r="K4560" s="93" t="s">
        <v>63</v>
      </c>
      <c r="L4560" s="114">
        <v>44918</v>
      </c>
      <c r="M4560" s="114">
        <v>44919</v>
      </c>
      <c r="N4560" s="114">
        <v>44919</v>
      </c>
      <c r="O4560" s="94">
        <v>44931</v>
      </c>
      <c r="P4560" s="96" t="s">
        <v>9762</v>
      </c>
      <c r="Q4560" s="92"/>
      <c r="R4560" s="90" t="s">
        <v>5198</v>
      </c>
      <c r="S4560" s="90"/>
      <c r="T4560" s="95"/>
      <c r="U4560" s="90" t="s">
        <v>58</v>
      </c>
    </row>
    <row r="4561" spans="1:21" ht="66" customHeight="1" x14ac:dyDescent="0.25">
      <c r="A4561" s="89" t="s">
        <v>3140</v>
      </c>
      <c r="B4561" s="90" t="s">
        <v>3141</v>
      </c>
      <c r="C4561" s="90" t="s">
        <v>59</v>
      </c>
      <c r="D4561" s="90" t="s">
        <v>59</v>
      </c>
      <c r="E4561" s="92" t="s">
        <v>5090</v>
      </c>
      <c r="F4561" s="90" t="s">
        <v>6841</v>
      </c>
      <c r="G4561" s="158" t="s">
        <v>52</v>
      </c>
      <c r="H4561" s="90"/>
      <c r="I4561" s="93">
        <v>1</v>
      </c>
      <c r="J4561" s="90" t="s">
        <v>8528</v>
      </c>
      <c r="K4561" s="93" t="s">
        <v>63</v>
      </c>
      <c r="L4561" s="114">
        <v>44927</v>
      </c>
      <c r="M4561" s="114">
        <v>44927</v>
      </c>
      <c r="N4561" s="114">
        <v>44927</v>
      </c>
      <c r="O4561" s="94">
        <v>44931</v>
      </c>
      <c r="P4561" s="96" t="s">
        <v>9763</v>
      </c>
      <c r="Q4561" s="92"/>
      <c r="R4561" s="90" t="s">
        <v>9764</v>
      </c>
      <c r="S4561" s="90"/>
      <c r="T4561" s="95" t="s">
        <v>66</v>
      </c>
      <c r="U4561" s="90"/>
    </row>
    <row r="4562" spans="1:21" ht="66" customHeight="1" x14ac:dyDescent="0.25">
      <c r="A4562" s="89" t="s">
        <v>8997</v>
      </c>
      <c r="B4562" s="90" t="s">
        <v>324</v>
      </c>
      <c r="C4562" s="90" t="s">
        <v>9765</v>
      </c>
      <c r="D4562" s="90" t="s">
        <v>9765</v>
      </c>
      <c r="E4562" s="92" t="s">
        <v>2316</v>
      </c>
      <c r="F4562" s="90" t="s">
        <v>320</v>
      </c>
      <c r="G4562" s="158" t="s">
        <v>52</v>
      </c>
      <c r="H4562" s="90"/>
      <c r="I4562" s="93">
        <v>1</v>
      </c>
      <c r="J4562" s="90" t="s">
        <v>54</v>
      </c>
      <c r="K4562" s="93" t="s">
        <v>55</v>
      </c>
      <c r="L4562" s="114">
        <v>44938</v>
      </c>
      <c r="M4562" s="114">
        <f>L4562+2</f>
        <v>44940</v>
      </c>
      <c r="N4562" s="114">
        <v>44936</v>
      </c>
      <c r="O4562" s="94">
        <v>44936</v>
      </c>
      <c r="P4562" s="96" t="s">
        <v>9766</v>
      </c>
      <c r="Q4562" s="92"/>
      <c r="R4562" s="90" t="s">
        <v>5820</v>
      </c>
      <c r="S4562" s="90"/>
      <c r="T4562" s="95" t="s">
        <v>75</v>
      </c>
      <c r="U4562" s="90"/>
    </row>
    <row r="4563" spans="1:21" ht="66" customHeight="1" x14ac:dyDescent="0.25">
      <c r="A4563" s="89" t="s">
        <v>1361</v>
      </c>
      <c r="B4563" s="155" t="s">
        <v>681</v>
      </c>
      <c r="C4563" s="90" t="s">
        <v>9767</v>
      </c>
      <c r="D4563" s="90" t="s">
        <v>9767</v>
      </c>
      <c r="E4563" s="92" t="s">
        <v>9768</v>
      </c>
      <c r="F4563" s="90" t="s">
        <v>9769</v>
      </c>
      <c r="G4563" s="158" t="s">
        <v>52</v>
      </c>
      <c r="H4563" s="90"/>
      <c r="I4563" s="93">
        <v>1</v>
      </c>
      <c r="J4563" s="90" t="s">
        <v>54</v>
      </c>
      <c r="K4563" s="93" t="s">
        <v>55</v>
      </c>
      <c r="L4563" s="114">
        <v>44946</v>
      </c>
      <c r="M4563" s="114">
        <f>L4563+2</f>
        <v>44948</v>
      </c>
      <c r="N4563" s="114">
        <v>44937</v>
      </c>
      <c r="O4563" s="94">
        <v>44938</v>
      </c>
      <c r="P4563" s="96" t="s">
        <v>9770</v>
      </c>
      <c r="Q4563" s="92"/>
      <c r="R4563" s="90" t="s">
        <v>9442</v>
      </c>
      <c r="S4563" s="90"/>
      <c r="T4563" s="95" t="s">
        <v>75</v>
      </c>
      <c r="U4563" s="90"/>
    </row>
    <row r="4564" spans="1:21" ht="66" customHeight="1" x14ac:dyDescent="0.25">
      <c r="A4564" s="89" t="s">
        <v>8997</v>
      </c>
      <c r="B4564" s="90" t="s">
        <v>324</v>
      </c>
      <c r="C4564" s="90" t="s">
        <v>9771</v>
      </c>
      <c r="D4564" s="90" t="s">
        <v>9771</v>
      </c>
      <c r="E4564" s="92" t="s">
        <v>9772</v>
      </c>
      <c r="F4564" s="90" t="s">
        <v>401</v>
      </c>
      <c r="G4564" s="158" t="s">
        <v>52</v>
      </c>
      <c r="H4564" s="90"/>
      <c r="I4564" s="93">
        <v>1</v>
      </c>
      <c r="J4564" s="90" t="s">
        <v>54</v>
      </c>
      <c r="K4564" s="93" t="s">
        <v>55</v>
      </c>
      <c r="L4564" s="114">
        <v>44950</v>
      </c>
      <c r="M4564" s="114">
        <v>44953</v>
      </c>
      <c r="N4564" s="114">
        <v>44938</v>
      </c>
      <c r="O4564" s="94">
        <v>44942</v>
      </c>
      <c r="P4564" s="96" t="s">
        <v>9773</v>
      </c>
      <c r="Q4564" s="92"/>
      <c r="R4564" s="90" t="s">
        <v>381</v>
      </c>
      <c r="S4564" s="90"/>
      <c r="T4564" s="95" t="s">
        <v>75</v>
      </c>
      <c r="U4564" s="90"/>
    </row>
    <row r="4565" spans="1:21" ht="66" customHeight="1" x14ac:dyDescent="0.25">
      <c r="A4565" s="89" t="s">
        <v>9774</v>
      </c>
      <c r="B4565" s="90" t="s">
        <v>9775</v>
      </c>
      <c r="C4565" s="90" t="s">
        <v>9776</v>
      </c>
      <c r="D4565" s="90" t="s">
        <v>9776</v>
      </c>
      <c r="E4565" s="92" t="s">
        <v>9777</v>
      </c>
      <c r="F4565" s="90" t="s">
        <v>401</v>
      </c>
      <c r="G4565" s="158" t="s">
        <v>52</v>
      </c>
      <c r="H4565" s="90"/>
      <c r="I4565" s="93">
        <v>1</v>
      </c>
      <c r="J4565" s="90" t="s">
        <v>54</v>
      </c>
      <c r="K4565" s="93" t="s">
        <v>55</v>
      </c>
      <c r="L4565" s="114">
        <v>44950</v>
      </c>
      <c r="M4565" s="114">
        <f>L4565+2</f>
        <v>44952</v>
      </c>
      <c r="N4565" s="114">
        <v>44940</v>
      </c>
      <c r="O4565" s="94">
        <v>44942</v>
      </c>
      <c r="P4565" s="96" t="s">
        <v>9778</v>
      </c>
      <c r="Q4565" s="92"/>
      <c r="R4565" s="90" t="s">
        <v>381</v>
      </c>
      <c r="S4565" s="90"/>
      <c r="T4565" s="95" t="s">
        <v>66</v>
      </c>
      <c r="U4565" s="90"/>
    </row>
    <row r="4566" spans="1:21" ht="66" hidden="1" customHeight="1" x14ac:dyDescent="0.25">
      <c r="A4566" s="89" t="s">
        <v>10007</v>
      </c>
      <c r="B4566" s="90" t="s">
        <v>3141</v>
      </c>
      <c r="C4566" s="90" t="s">
        <v>9779</v>
      </c>
      <c r="D4566" s="90" t="s">
        <v>9779</v>
      </c>
      <c r="E4566" s="92" t="s">
        <v>2408</v>
      </c>
      <c r="F4566" s="90" t="s">
        <v>9780</v>
      </c>
      <c r="G4566" s="158" t="s">
        <v>52</v>
      </c>
      <c r="H4566" s="90"/>
      <c r="I4566" s="93">
        <v>1</v>
      </c>
      <c r="J4566" s="90" t="s">
        <v>54</v>
      </c>
      <c r="K4566" s="93" t="s">
        <v>55</v>
      </c>
      <c r="L4566" s="114">
        <v>44942</v>
      </c>
      <c r="M4566" s="114">
        <v>44942</v>
      </c>
      <c r="N4566" s="114" t="s">
        <v>59</v>
      </c>
      <c r="O4566" s="114" t="s">
        <v>59</v>
      </c>
      <c r="P4566" s="96" t="s">
        <v>9781</v>
      </c>
      <c r="Q4566" s="92"/>
      <c r="R4566" s="90"/>
      <c r="S4566" s="90"/>
      <c r="T4566" s="95"/>
      <c r="U4566" s="90" t="s">
        <v>9781</v>
      </c>
    </row>
    <row r="4567" spans="1:21" ht="66" customHeight="1" x14ac:dyDescent="0.25">
      <c r="A4567" s="89" t="s">
        <v>329</v>
      </c>
      <c r="B4567" s="90" t="s">
        <v>330</v>
      </c>
      <c r="C4567" s="90" t="s">
        <v>9782</v>
      </c>
      <c r="D4567" s="90" t="s">
        <v>9782</v>
      </c>
      <c r="E4567" s="92" t="s">
        <v>2518</v>
      </c>
      <c r="F4567" s="90" t="s">
        <v>4162</v>
      </c>
      <c r="G4567" s="158" t="s">
        <v>52</v>
      </c>
      <c r="H4567" s="90"/>
      <c r="I4567" s="93">
        <v>1</v>
      </c>
      <c r="J4567" s="90" t="s">
        <v>62</v>
      </c>
      <c r="K4567" s="93" t="s">
        <v>63</v>
      </c>
      <c r="L4567" s="114">
        <v>44933</v>
      </c>
      <c r="M4567" s="114">
        <v>44933</v>
      </c>
      <c r="N4567" s="114">
        <v>44933</v>
      </c>
      <c r="O4567" s="94">
        <v>44936</v>
      </c>
      <c r="P4567" s="96" t="s">
        <v>9783</v>
      </c>
      <c r="Q4567" s="92"/>
      <c r="R4567" s="90" t="s">
        <v>9552</v>
      </c>
      <c r="S4567" s="90"/>
      <c r="T4567" s="95" t="s">
        <v>66</v>
      </c>
      <c r="U4567" s="90"/>
    </row>
    <row r="4568" spans="1:21" ht="66" customHeight="1" x14ac:dyDescent="0.25">
      <c r="A4568" s="89" t="s">
        <v>9784</v>
      </c>
      <c r="B4568" s="90" t="s">
        <v>9785</v>
      </c>
      <c r="C4568" s="90" t="s">
        <v>9786</v>
      </c>
      <c r="D4568" s="90" t="s">
        <v>9786</v>
      </c>
      <c r="E4568" s="92" t="s">
        <v>9787</v>
      </c>
      <c r="F4568" s="90" t="s">
        <v>6841</v>
      </c>
      <c r="G4568" s="158" t="s">
        <v>52</v>
      </c>
      <c r="H4568" s="90"/>
      <c r="I4568" s="93">
        <v>1</v>
      </c>
      <c r="J4568" s="90" t="s">
        <v>62</v>
      </c>
      <c r="K4568" s="93" t="s">
        <v>63</v>
      </c>
      <c r="L4568" s="114">
        <v>44935</v>
      </c>
      <c r="M4568" s="114">
        <v>44933</v>
      </c>
      <c r="N4568" s="114">
        <v>44935</v>
      </c>
      <c r="O4568" s="94">
        <v>44936</v>
      </c>
      <c r="P4568" s="96" t="s">
        <v>9788</v>
      </c>
      <c r="Q4568" s="92"/>
      <c r="R4568" s="90" t="s">
        <v>156</v>
      </c>
      <c r="S4568" s="90"/>
      <c r="T4568" s="95" t="s">
        <v>66</v>
      </c>
      <c r="U4568" s="90"/>
    </row>
    <row r="4569" spans="1:21" ht="66" customHeight="1" x14ac:dyDescent="0.25">
      <c r="A4569" s="89" t="s">
        <v>6558</v>
      </c>
      <c r="B4569" s="90" t="s">
        <v>2283</v>
      </c>
      <c r="C4569" s="90" t="s">
        <v>9830</v>
      </c>
      <c r="D4569" s="90" t="s">
        <v>9830</v>
      </c>
      <c r="E4569" s="92" t="s">
        <v>9787</v>
      </c>
      <c r="F4569" s="90" t="s">
        <v>6841</v>
      </c>
      <c r="G4569" s="158" t="s">
        <v>52</v>
      </c>
      <c r="H4569" s="90"/>
      <c r="I4569" s="93">
        <v>1</v>
      </c>
      <c r="J4569" s="90" t="s">
        <v>62</v>
      </c>
      <c r="K4569" s="93" t="s">
        <v>63</v>
      </c>
      <c r="L4569" s="114">
        <v>44935</v>
      </c>
      <c r="M4569" s="114">
        <v>44933</v>
      </c>
      <c r="N4569" s="114">
        <v>44935</v>
      </c>
      <c r="O4569" s="94">
        <v>44936</v>
      </c>
      <c r="P4569" s="96" t="s">
        <v>9789</v>
      </c>
      <c r="Q4569" s="92"/>
      <c r="R4569" s="90" t="s">
        <v>156</v>
      </c>
      <c r="S4569" s="90"/>
      <c r="T4569" s="95" t="s">
        <v>75</v>
      </c>
      <c r="U4569" s="90"/>
    </row>
    <row r="4570" spans="1:21" ht="66" hidden="1" customHeight="1" x14ac:dyDescent="0.25">
      <c r="A4570" s="89" t="s">
        <v>4079</v>
      </c>
      <c r="B4570" s="90" t="s">
        <v>4080</v>
      </c>
      <c r="C4570" s="90" t="s">
        <v>9790</v>
      </c>
      <c r="D4570" s="90" t="s">
        <v>9790</v>
      </c>
      <c r="E4570" s="92" t="s">
        <v>9791</v>
      </c>
      <c r="F4570" s="90" t="s">
        <v>9792</v>
      </c>
      <c r="G4570" s="158" t="s">
        <v>52</v>
      </c>
      <c r="H4570" s="90"/>
      <c r="I4570" s="93">
        <v>1</v>
      </c>
      <c r="J4570" s="90" t="s">
        <v>54</v>
      </c>
      <c r="K4570" s="93" t="s">
        <v>55</v>
      </c>
      <c r="L4570" s="114">
        <v>44944</v>
      </c>
      <c r="M4570" s="114">
        <v>44985</v>
      </c>
      <c r="N4570" s="114"/>
      <c r="O4570" s="94"/>
      <c r="P4570" s="96"/>
      <c r="Q4570" s="92"/>
      <c r="R4570" s="90"/>
      <c r="S4570" s="90"/>
      <c r="T4570" s="95"/>
      <c r="U4570" s="90"/>
    </row>
    <row r="4571" spans="1:21" ht="66" hidden="1" customHeight="1" x14ac:dyDescent="0.25">
      <c r="A4571" s="89" t="s">
        <v>10017</v>
      </c>
      <c r="B4571" s="90" t="s">
        <v>3214</v>
      </c>
      <c r="C4571" s="90" t="s">
        <v>9793</v>
      </c>
      <c r="D4571" s="90" t="s">
        <v>9793</v>
      </c>
      <c r="E4571" s="92" t="s">
        <v>9794</v>
      </c>
      <c r="F4571" s="90" t="s">
        <v>502</v>
      </c>
      <c r="G4571" s="158" t="s">
        <v>52</v>
      </c>
      <c r="H4571" s="90"/>
      <c r="I4571" s="93">
        <v>1</v>
      </c>
      <c r="J4571" s="90" t="s">
        <v>54</v>
      </c>
      <c r="K4571" s="93" t="s">
        <v>55</v>
      </c>
      <c r="L4571" s="114">
        <v>44949</v>
      </c>
      <c r="M4571" s="114">
        <v>44969</v>
      </c>
      <c r="N4571" s="114"/>
      <c r="O4571" s="94"/>
      <c r="P4571" s="96"/>
      <c r="Q4571" s="92"/>
      <c r="R4571" s="90"/>
      <c r="S4571" s="90"/>
      <c r="T4571" s="95"/>
      <c r="U4571" s="90"/>
    </row>
    <row r="4572" spans="1:21" ht="66" customHeight="1" x14ac:dyDescent="0.25">
      <c r="A4572" s="89" t="s">
        <v>7883</v>
      </c>
      <c r="B4572" s="90" t="s">
        <v>7884</v>
      </c>
      <c r="C4572" s="90" t="s">
        <v>9795</v>
      </c>
      <c r="D4572" s="90" t="s">
        <v>9795</v>
      </c>
      <c r="E4572" s="92" t="s">
        <v>9796</v>
      </c>
      <c r="F4572" s="90" t="s">
        <v>51</v>
      </c>
      <c r="G4572" s="158" t="s">
        <v>52</v>
      </c>
      <c r="H4572" s="90"/>
      <c r="I4572" s="93">
        <v>1</v>
      </c>
      <c r="J4572" s="90" t="s">
        <v>54</v>
      </c>
      <c r="K4572" s="93" t="s">
        <v>55</v>
      </c>
      <c r="L4572" s="114">
        <v>44937</v>
      </c>
      <c r="M4572" s="114">
        <v>44937</v>
      </c>
      <c r="N4572" s="114">
        <v>44937</v>
      </c>
      <c r="O4572" s="94">
        <v>44939</v>
      </c>
      <c r="P4572" s="96" t="s">
        <v>9797</v>
      </c>
      <c r="Q4572" s="92"/>
      <c r="R4572" s="90" t="s">
        <v>8645</v>
      </c>
      <c r="S4572" s="90"/>
      <c r="T4572" s="95" t="s">
        <v>66</v>
      </c>
      <c r="U4572" s="90"/>
    </row>
    <row r="4573" spans="1:21" ht="66" customHeight="1" x14ac:dyDescent="0.25">
      <c r="A4573" s="89" t="s">
        <v>1361</v>
      </c>
      <c r="B4573" s="155" t="s">
        <v>681</v>
      </c>
      <c r="C4573" s="90" t="s">
        <v>10061</v>
      </c>
      <c r="D4573" s="90" t="s">
        <v>10061</v>
      </c>
      <c r="E4573" s="92" t="s">
        <v>10062</v>
      </c>
      <c r="F4573" s="90" t="s">
        <v>9798</v>
      </c>
      <c r="G4573" s="158" t="s">
        <v>52</v>
      </c>
      <c r="H4573" s="90"/>
      <c r="I4573" s="93">
        <v>1</v>
      </c>
      <c r="J4573" s="90" t="s">
        <v>54</v>
      </c>
      <c r="K4573" s="93" t="s">
        <v>55</v>
      </c>
      <c r="L4573" s="114">
        <v>44937</v>
      </c>
      <c r="M4573" s="114">
        <v>44937</v>
      </c>
      <c r="N4573" s="114">
        <v>44937</v>
      </c>
      <c r="O4573" s="94">
        <v>44939</v>
      </c>
      <c r="P4573" s="96" t="s">
        <v>9799</v>
      </c>
      <c r="Q4573" s="92"/>
      <c r="R4573" s="90" t="s">
        <v>9442</v>
      </c>
      <c r="S4573" s="90"/>
      <c r="T4573" s="95" t="s">
        <v>75</v>
      </c>
      <c r="U4573" s="90"/>
    </row>
    <row r="4574" spans="1:21" ht="66" customHeight="1" x14ac:dyDescent="0.25">
      <c r="A4574" s="89" t="s">
        <v>9784</v>
      </c>
      <c r="B4574" s="90" t="s">
        <v>9785</v>
      </c>
      <c r="C4574" s="90" t="s">
        <v>9800</v>
      </c>
      <c r="D4574" s="90" t="s">
        <v>9800</v>
      </c>
      <c r="E4574" s="92" t="s">
        <v>9801</v>
      </c>
      <c r="F4574" s="90" t="s">
        <v>6841</v>
      </c>
      <c r="G4574" s="158" t="s">
        <v>52</v>
      </c>
      <c r="H4574" s="90"/>
      <c r="I4574" s="93">
        <v>1</v>
      </c>
      <c r="J4574" s="90" t="s">
        <v>62</v>
      </c>
      <c r="K4574" s="93" t="s">
        <v>63</v>
      </c>
      <c r="L4574" s="114">
        <v>44938</v>
      </c>
      <c r="M4574" s="114">
        <v>44938</v>
      </c>
      <c r="N4574" s="114">
        <v>44938</v>
      </c>
      <c r="O4574" s="94">
        <v>44939</v>
      </c>
      <c r="P4574" s="96" t="s">
        <v>9802</v>
      </c>
      <c r="Q4574" s="92"/>
      <c r="R4574" s="90" t="s">
        <v>850</v>
      </c>
      <c r="S4574" s="90"/>
      <c r="T4574" s="95" t="s">
        <v>66</v>
      </c>
      <c r="U4574" s="90"/>
    </row>
    <row r="4575" spans="1:21" ht="66" customHeight="1" x14ac:dyDescent="0.25">
      <c r="A4575" s="89" t="s">
        <v>8997</v>
      </c>
      <c r="B4575" s="90" t="s">
        <v>324</v>
      </c>
      <c r="C4575" s="90" t="s">
        <v>9803</v>
      </c>
      <c r="D4575" s="90" t="s">
        <v>9803</v>
      </c>
      <c r="E4575" s="92" t="s">
        <v>9804</v>
      </c>
      <c r="F4575" s="90" t="s">
        <v>9805</v>
      </c>
      <c r="G4575" s="158" t="s">
        <v>52</v>
      </c>
      <c r="H4575" s="90"/>
      <c r="I4575" s="93">
        <v>1</v>
      </c>
      <c r="J4575" s="90" t="s">
        <v>54</v>
      </c>
      <c r="K4575" s="93" t="s">
        <v>55</v>
      </c>
      <c r="L4575" s="114">
        <v>44942</v>
      </c>
      <c r="M4575" s="114">
        <v>44942</v>
      </c>
      <c r="N4575" s="114">
        <v>44942</v>
      </c>
      <c r="O4575" s="94">
        <v>44944</v>
      </c>
      <c r="P4575" s="96" t="s">
        <v>9806</v>
      </c>
      <c r="Q4575" s="92"/>
      <c r="R4575" s="90" t="s">
        <v>3138</v>
      </c>
      <c r="S4575" s="90"/>
      <c r="T4575" s="95" t="s">
        <v>75</v>
      </c>
      <c r="U4575" s="90"/>
    </row>
    <row r="4576" spans="1:21" ht="66" customHeight="1" x14ac:dyDescent="0.25">
      <c r="A4576" s="89" t="s">
        <v>8997</v>
      </c>
      <c r="B4576" s="90" t="s">
        <v>324</v>
      </c>
      <c r="C4576" s="90" t="s">
        <v>9807</v>
      </c>
      <c r="D4576" s="90" t="s">
        <v>9807</v>
      </c>
      <c r="E4576" s="92" t="s">
        <v>2316</v>
      </c>
      <c r="F4576" s="90" t="s">
        <v>320</v>
      </c>
      <c r="G4576" s="158" t="s">
        <v>52</v>
      </c>
      <c r="H4576" s="90"/>
      <c r="I4576" s="93">
        <v>1</v>
      </c>
      <c r="J4576" s="90" t="s">
        <v>54</v>
      </c>
      <c r="K4576" s="93" t="s">
        <v>55</v>
      </c>
      <c r="L4576" s="114">
        <v>44944</v>
      </c>
      <c r="M4576" s="114">
        <v>44946</v>
      </c>
      <c r="N4576" s="114">
        <v>44944</v>
      </c>
      <c r="O4576" s="114">
        <v>44944</v>
      </c>
      <c r="P4576" s="96" t="s">
        <v>9808</v>
      </c>
      <c r="Q4576" s="92"/>
      <c r="R4576" s="90" t="s">
        <v>5820</v>
      </c>
      <c r="S4576" s="90"/>
      <c r="T4576" s="95" t="s">
        <v>75</v>
      </c>
      <c r="U4576" s="90"/>
    </row>
    <row r="4577" spans="1:22" ht="66" hidden="1" customHeight="1" x14ac:dyDescent="0.25">
      <c r="A4577" s="89" t="s">
        <v>8997</v>
      </c>
      <c r="B4577" s="90" t="s">
        <v>324</v>
      </c>
      <c r="C4577" s="90" t="s">
        <v>9809</v>
      </c>
      <c r="D4577" s="90" t="s">
        <v>9809</v>
      </c>
      <c r="E4577" s="92" t="s">
        <v>9772</v>
      </c>
      <c r="F4577" s="90" t="s">
        <v>9810</v>
      </c>
      <c r="G4577" s="158" t="s">
        <v>52</v>
      </c>
      <c r="H4577" s="90"/>
      <c r="I4577" s="93">
        <v>1</v>
      </c>
      <c r="J4577" s="90" t="s">
        <v>54</v>
      </c>
      <c r="K4577" s="93" t="s">
        <v>55</v>
      </c>
      <c r="L4577" s="114">
        <v>44971</v>
      </c>
      <c r="M4577" s="114">
        <v>44976</v>
      </c>
      <c r="N4577" s="114"/>
      <c r="O4577" s="114"/>
      <c r="P4577" s="96"/>
      <c r="Q4577" s="92"/>
      <c r="R4577" s="90"/>
      <c r="S4577" s="90"/>
      <c r="T4577" s="95"/>
      <c r="U4577" s="90"/>
    </row>
    <row r="4578" spans="1:22" ht="66" hidden="1" customHeight="1" x14ac:dyDescent="0.25">
      <c r="A4578" s="89" t="s">
        <v>9098</v>
      </c>
      <c r="B4578" s="90" t="s">
        <v>9811</v>
      </c>
      <c r="C4578" s="90" t="s">
        <v>9812</v>
      </c>
      <c r="D4578" s="90" t="s">
        <v>9812</v>
      </c>
      <c r="E4578" s="92" t="s">
        <v>9813</v>
      </c>
      <c r="F4578" s="90" t="s">
        <v>9814</v>
      </c>
      <c r="G4578" s="158" t="s">
        <v>52</v>
      </c>
      <c r="H4578" s="90"/>
      <c r="I4578" s="93">
        <v>1</v>
      </c>
      <c r="J4578" s="90" t="s">
        <v>54</v>
      </c>
      <c r="K4578" s="93" t="s">
        <v>55</v>
      </c>
      <c r="L4578" s="114">
        <v>44971</v>
      </c>
      <c r="M4578" s="114">
        <v>44981</v>
      </c>
      <c r="N4578" s="114"/>
      <c r="O4578" s="114"/>
      <c r="P4578" s="96"/>
      <c r="Q4578" s="92"/>
      <c r="R4578" s="90"/>
      <c r="S4578" s="90"/>
      <c r="T4578" s="95"/>
      <c r="U4578" s="90"/>
    </row>
    <row r="4579" spans="1:22" ht="66" hidden="1" customHeight="1" x14ac:dyDescent="0.25">
      <c r="A4579" s="89" t="s">
        <v>9098</v>
      </c>
      <c r="B4579" s="90" t="s">
        <v>9099</v>
      </c>
      <c r="C4579" s="90" t="s">
        <v>9815</v>
      </c>
      <c r="D4579" s="90" t="s">
        <v>9815</v>
      </c>
      <c r="E4579" s="92" t="s">
        <v>9816</v>
      </c>
      <c r="F4579" s="90" t="s">
        <v>9817</v>
      </c>
      <c r="G4579" s="158" t="s">
        <v>52</v>
      </c>
      <c r="H4579" s="90"/>
      <c r="I4579" s="93">
        <v>1</v>
      </c>
      <c r="J4579" s="90" t="s">
        <v>54</v>
      </c>
      <c r="K4579" s="93" t="s">
        <v>55</v>
      </c>
      <c r="L4579" s="114">
        <v>44971</v>
      </c>
      <c r="M4579" s="114">
        <v>44973</v>
      </c>
      <c r="N4579" s="114"/>
      <c r="O4579" s="114"/>
      <c r="P4579" s="96"/>
      <c r="Q4579" s="92"/>
      <c r="R4579" s="90"/>
      <c r="S4579" s="90"/>
      <c r="T4579" s="95"/>
      <c r="U4579" s="90"/>
    </row>
    <row r="4580" spans="1:22" s="175" customFormat="1" ht="66" customHeight="1" x14ac:dyDescent="0.25">
      <c r="A4580" s="89" t="s">
        <v>7780</v>
      </c>
      <c r="B4580" s="155" t="s">
        <v>4321</v>
      </c>
      <c r="C4580" s="90" t="s">
        <v>9818</v>
      </c>
      <c r="D4580" s="90" t="s">
        <v>9818</v>
      </c>
      <c r="E4580" s="92" t="s">
        <v>9819</v>
      </c>
      <c r="F4580" s="155" t="s">
        <v>79</v>
      </c>
      <c r="G4580" s="158" t="s">
        <v>52</v>
      </c>
      <c r="H4580" s="90"/>
      <c r="I4580" s="158">
        <v>1</v>
      </c>
      <c r="J4580" s="90" t="s">
        <v>62</v>
      </c>
      <c r="K4580" s="158" t="s">
        <v>63</v>
      </c>
      <c r="L4580" s="190">
        <v>44957</v>
      </c>
      <c r="M4580" s="190">
        <v>44957</v>
      </c>
      <c r="N4580" s="190">
        <v>44957</v>
      </c>
      <c r="O4580" s="190">
        <v>44957</v>
      </c>
      <c r="P4580" s="211" t="s">
        <v>9820</v>
      </c>
      <c r="Q4580" s="157"/>
      <c r="R4580" s="155" t="s">
        <v>81</v>
      </c>
      <c r="S4580" s="155"/>
      <c r="T4580" s="159"/>
      <c r="U4580" s="155" t="s">
        <v>58</v>
      </c>
      <c r="V4580" s="160"/>
    </row>
    <row r="4581" spans="1:22" ht="66" hidden="1" customHeight="1" x14ac:dyDescent="0.25">
      <c r="A4581" s="89" t="s">
        <v>3140</v>
      </c>
      <c r="B4581" s="90" t="s">
        <v>3141</v>
      </c>
      <c r="C4581" s="90" t="s">
        <v>9821</v>
      </c>
      <c r="D4581" s="90" t="s">
        <v>9821</v>
      </c>
      <c r="E4581" s="92" t="s">
        <v>9822</v>
      </c>
      <c r="F4581" s="90" t="s">
        <v>9823</v>
      </c>
      <c r="G4581" s="158" t="s">
        <v>52</v>
      </c>
      <c r="H4581" s="90"/>
      <c r="I4581" s="93">
        <v>1</v>
      </c>
      <c r="J4581" s="90" t="s">
        <v>62</v>
      </c>
      <c r="K4581" s="93" t="s">
        <v>63</v>
      </c>
      <c r="L4581" s="114">
        <v>44958</v>
      </c>
      <c r="M4581" s="114">
        <v>44958</v>
      </c>
      <c r="N4581" s="114">
        <v>44958</v>
      </c>
      <c r="O4581" s="114">
        <v>44958</v>
      </c>
      <c r="P4581" s="96" t="s">
        <v>9824</v>
      </c>
      <c r="Q4581" s="92"/>
      <c r="R4581" s="90" t="s">
        <v>7970</v>
      </c>
      <c r="S4581" s="90"/>
      <c r="T4581" s="95" t="s">
        <v>66</v>
      </c>
      <c r="U4581" s="90"/>
    </row>
    <row r="4583" spans="1:22" ht="30.6" customHeight="1" x14ac:dyDescent="0.25">
      <c r="E4583" s="99" t="s">
        <v>1</v>
      </c>
      <c r="J4583" s="98" t="s">
        <v>10063</v>
      </c>
    </row>
  </sheetData>
  <autoFilter ref="A7:Y4581" xr:uid="{00000000-0009-0000-0000-000008000000}">
    <filterColumn colId="14">
      <filters>
        <dateGroupItem year="2023" month="1" dateTimeGrouping="month"/>
      </filters>
    </filterColumn>
  </autoFilter>
  <mergeCells count="2">
    <mergeCell ref="V6:V7"/>
    <mergeCell ref="W6:W7"/>
  </mergeCells>
  <conditionalFormatting sqref="D6:D7">
    <cfRule type="duplicateValues" dxfId="23" priority="66"/>
  </conditionalFormatting>
  <conditionalFormatting sqref="E9:E26">
    <cfRule type="containsText" dxfId="22" priority="181" operator="containsText" text="Pending Payment">
      <formula>NOT(ISERROR(SEARCH("Pending Payment",E9)))</formula>
    </cfRule>
    <cfRule type="containsText" dxfId="21" priority="182" operator="containsText" text="Pending Payment">
      <formula>NOT(ISERROR(SEARCH("Pending Payment",E9)))</formula>
    </cfRule>
  </conditionalFormatting>
  <conditionalFormatting sqref="E30:E82">
    <cfRule type="containsText" dxfId="20" priority="95" operator="containsText" text="Pending Payment">
      <formula>NOT(ISERROR(SEARCH("Pending Payment",E30)))</formula>
    </cfRule>
    <cfRule type="containsText" dxfId="19" priority="96" operator="containsText" text="Pending Payment">
      <formula>NOT(ISERROR(SEARCH("Pending Payment",E30)))</formula>
    </cfRule>
  </conditionalFormatting>
  <conditionalFormatting sqref="E1011:E1014">
    <cfRule type="containsText" dxfId="18" priority="211" operator="containsText" text="Pending Payment">
      <formula>NOT(ISERROR(SEARCH("Pending Payment",E1011)))</formula>
    </cfRule>
    <cfRule type="containsText" dxfId="17" priority="212" operator="containsText" text="Pending Payment">
      <formula>NOT(ISERROR(SEARCH("Pending Payment",E1011)))</formula>
    </cfRule>
  </conditionalFormatting>
  <conditionalFormatting sqref="E2712:E2725">
    <cfRule type="containsText" dxfId="16" priority="67" operator="containsText" text="Pending Payment">
      <formula>NOT(ISERROR(SEARCH("Pending Payment",E2712)))</formula>
    </cfRule>
    <cfRule type="containsText" dxfId="15" priority="68" operator="containsText" text="Pending Payment">
      <formula>NOT(ISERROR(SEARCH("Pending Payment",E2712)))</formula>
    </cfRule>
  </conditionalFormatting>
  <conditionalFormatting sqref="E3483:E3491">
    <cfRule type="containsText" dxfId="14" priority="4" operator="containsText" text="Pending Payment">
      <formula>NOT(ISERROR(SEARCH("Pending Payment",E3483)))</formula>
    </cfRule>
    <cfRule type="containsText" dxfId="13" priority="5" operator="containsText" text="Pending Payment">
      <formula>NOT(ISERROR(SEARCH("Pending Payment",E3483)))</formula>
    </cfRule>
  </conditionalFormatting>
  <conditionalFormatting sqref="E3493:E3494">
    <cfRule type="containsText" dxfId="12" priority="6" operator="containsText" text="Pending Payment">
      <formula>NOT(ISERROR(SEARCH("Pending Payment",E3493)))</formula>
    </cfRule>
    <cfRule type="containsText" dxfId="11" priority="7" operator="containsText" text="Pending Payment">
      <formula>NOT(ISERROR(SEARCH("Pending Payment",E3493)))</formula>
    </cfRule>
  </conditionalFormatting>
  <conditionalFormatting sqref="L3025:M3026">
    <cfRule type="containsText" dxfId="10" priority="62" operator="containsText" text="Pending Payment">
      <formula>NOT(ISERROR(SEARCH("Pending Payment",L3025)))</formula>
    </cfRule>
    <cfRule type="containsText" dxfId="9" priority="63" operator="containsText" text="Pending Payment">
      <formula>NOT(ISERROR(SEARCH("Pending Payment",L3025)))</formula>
    </cfRule>
  </conditionalFormatting>
  <conditionalFormatting sqref="L3028:M3036">
    <cfRule type="containsText" dxfId="8" priority="32" operator="containsText" text="Pending Payment">
      <formula>NOT(ISERROR(SEARCH("Pending Payment",L3028)))</formula>
    </cfRule>
    <cfRule type="containsText" dxfId="7" priority="33" operator="containsText" text="Pending Payment">
      <formula>NOT(ISERROR(SEARCH("Pending Payment",L3028)))</formula>
    </cfRule>
  </conditionalFormatting>
  <conditionalFormatting sqref="N3030:N3036">
    <cfRule type="containsText" dxfId="6" priority="26" operator="containsText" text="Pending Payment">
      <formula>NOT(ISERROR(SEARCH("Pending Payment",N3030)))</formula>
    </cfRule>
    <cfRule type="containsText" dxfId="5" priority="27" operator="containsText" text="Pending Payment">
      <formula>NOT(ISERROR(SEARCH("Pending Payment",N3030)))</formula>
    </cfRule>
  </conditionalFormatting>
  <conditionalFormatting sqref="O3033">
    <cfRule type="containsText" dxfId="4" priority="28" operator="containsText" text="Pending Payment">
      <formula>NOT(ISERROR(SEARCH("Pending Payment",O3033)))</formula>
    </cfRule>
    <cfRule type="containsText" dxfId="3" priority="29" operator="containsText" text="Pending Payment">
      <formula>NOT(ISERROR(SEARCH("Pending Payment",O3033)))</formula>
    </cfRule>
  </conditionalFormatting>
  <printOptions horizontalCentered="1"/>
  <pageMargins left="0.5" right="0.3" top="0.3" bottom="0.3" header="0.3" footer="0.3"/>
  <pageSetup paperSize="9" scale="27" fitToHeight="0" orientation="landscape" r:id="rId1"/>
  <rowBreaks count="1" manualBreakCount="1">
    <brk id="1552" max="16383" man="1"/>
  </rowBreak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pageSetUpPr fitToPage="1"/>
  </sheetPr>
  <dimension ref="A1:S41"/>
  <sheetViews>
    <sheetView view="pageBreakPreview" zoomScaleNormal="100" zoomScaleSheetLayoutView="100" workbookViewId="0">
      <pane xSplit="2" ySplit="5" topLeftCell="D12" activePane="bottomRight" state="frozen"/>
      <selection pane="topRight" activeCell="C1" sqref="C1"/>
      <selection pane="bottomLeft" activeCell="A6" sqref="A6"/>
      <selection pane="bottomRight" activeCell="I12" sqref="I12"/>
    </sheetView>
  </sheetViews>
  <sheetFormatPr defaultColWidth="9.140625" defaultRowHeight="15" outlineLevelRow="1" x14ac:dyDescent="0.25"/>
  <cols>
    <col min="1" max="1" width="3.28515625" style="2" customWidth="1"/>
    <col min="2" max="2" width="44.140625" style="2" customWidth="1"/>
    <col min="3" max="3" width="5.5703125" style="144" hidden="1" customWidth="1"/>
    <col min="4" max="16" width="7.7109375" style="2" customWidth="1"/>
    <col min="17" max="17" width="7.42578125" style="2" customWidth="1"/>
    <col min="18" max="16384" width="9.140625" style="2"/>
  </cols>
  <sheetData>
    <row r="1" spans="1:19" ht="20.25" x14ac:dyDescent="0.25">
      <c r="A1" s="9"/>
      <c r="B1" s="9"/>
      <c r="C1" s="13"/>
      <c r="D1" s="33"/>
      <c r="E1" s="33"/>
      <c r="F1" s="33"/>
      <c r="G1" s="49" t="s">
        <v>9839</v>
      </c>
      <c r="H1" s="33"/>
      <c r="I1" s="33"/>
      <c r="J1" s="9"/>
      <c r="K1" s="1"/>
      <c r="L1" s="9"/>
      <c r="M1" s="58"/>
      <c r="N1" s="59" t="s">
        <v>9840</v>
      </c>
      <c r="O1" s="60" t="s">
        <v>9831</v>
      </c>
      <c r="P1" s="58"/>
      <c r="Q1" s="9"/>
    </row>
    <row r="2" spans="1:19" ht="20.25" x14ac:dyDescent="0.25">
      <c r="A2" s="9"/>
      <c r="B2" s="9"/>
      <c r="C2" s="13"/>
      <c r="D2" s="33"/>
      <c r="E2" s="33"/>
      <c r="F2" s="33"/>
      <c r="G2" s="56" t="s">
        <v>9841</v>
      </c>
      <c r="H2" s="33"/>
      <c r="I2" s="33"/>
      <c r="J2" s="9"/>
      <c r="K2" s="1"/>
      <c r="L2" s="9"/>
      <c r="M2" s="58"/>
      <c r="N2" s="59" t="s">
        <v>9842</v>
      </c>
      <c r="O2" s="60" t="s">
        <v>5380</v>
      </c>
      <c r="P2" s="58"/>
      <c r="Q2" s="9"/>
    </row>
    <row r="3" spans="1:19" ht="18" customHeight="1" thickBot="1" x14ac:dyDescent="0.3">
      <c r="A3" s="153" t="s">
        <v>9843</v>
      </c>
      <c r="B3" s="50"/>
      <c r="C3" s="182"/>
      <c r="D3" s="33"/>
      <c r="E3" s="33"/>
      <c r="F3" s="61" t="s">
        <v>9844</v>
      </c>
      <c r="G3" s="62">
        <v>2023</v>
      </c>
      <c r="H3" s="33"/>
      <c r="I3" s="33"/>
      <c r="J3" s="51"/>
      <c r="L3" s="9"/>
      <c r="M3" s="58"/>
      <c r="N3" s="59" t="s">
        <v>9845</v>
      </c>
      <c r="O3" s="350">
        <f ca="1">TODAY()</f>
        <v>46004</v>
      </c>
      <c r="P3" s="350"/>
      <c r="Q3" s="9"/>
    </row>
    <row r="4" spans="1:19" ht="17.45" hidden="1" customHeight="1" thickBot="1" x14ac:dyDescent="0.3">
      <c r="A4" s="18"/>
      <c r="B4" s="19" t="s">
        <v>9846</v>
      </c>
      <c r="C4" s="19"/>
      <c r="D4" s="20">
        <v>31</v>
      </c>
      <c r="E4" s="20">
        <f>DAY(EOMONTH(DATE(G3,E5,1),0))</f>
        <v>28</v>
      </c>
      <c r="F4" s="20">
        <v>31</v>
      </c>
      <c r="G4" s="20">
        <v>30</v>
      </c>
      <c r="H4" s="20">
        <v>31</v>
      </c>
      <c r="I4" s="20">
        <v>30</v>
      </c>
      <c r="J4" s="20">
        <v>31</v>
      </c>
      <c r="K4" s="20">
        <v>31</v>
      </c>
      <c r="L4" s="20">
        <v>30</v>
      </c>
      <c r="M4" s="20">
        <v>31</v>
      </c>
      <c r="N4" s="20">
        <v>30</v>
      </c>
      <c r="O4" s="20">
        <v>31</v>
      </c>
      <c r="P4" s="18"/>
      <c r="Q4" s="9"/>
    </row>
    <row r="5" spans="1:19" ht="20.25" customHeight="1" x14ac:dyDescent="0.25">
      <c r="A5" s="22"/>
      <c r="B5" s="189" t="s">
        <v>9920</v>
      </c>
      <c r="C5" s="183" t="s">
        <v>15</v>
      </c>
      <c r="D5" s="64">
        <v>1</v>
      </c>
      <c r="E5" s="65">
        <v>2</v>
      </c>
      <c r="F5" s="65">
        <v>3</v>
      </c>
      <c r="G5" s="65">
        <v>4</v>
      </c>
      <c r="H5" s="65">
        <v>5</v>
      </c>
      <c r="I5" s="65">
        <v>6</v>
      </c>
      <c r="J5" s="65">
        <v>7</v>
      </c>
      <c r="K5" s="65">
        <v>8</v>
      </c>
      <c r="L5" s="65">
        <v>9</v>
      </c>
      <c r="M5" s="65">
        <v>10</v>
      </c>
      <c r="N5" s="65">
        <v>11</v>
      </c>
      <c r="O5" s="66">
        <v>12</v>
      </c>
      <c r="P5" s="63" t="s">
        <v>9848</v>
      </c>
      <c r="Q5" s="24" t="s">
        <v>9849</v>
      </c>
    </row>
    <row r="6" spans="1:19" ht="27" customHeight="1" outlineLevel="1" x14ac:dyDescent="0.25">
      <c r="A6" s="347" t="s">
        <v>9850</v>
      </c>
      <c r="B6" s="21" t="s">
        <v>9921</v>
      </c>
      <c r="C6" s="184"/>
      <c r="D6" s="16">
        <f>COUNTIFS('DATA (For monthly bonus)'!$M:$M,"&gt;="&amp;DATE($G$3,D$5,1),'DATA (For monthly bonus)'!$M:$M,"&lt;="&amp;DATE($G$3,D$5,D$4))</f>
        <v>46</v>
      </c>
      <c r="E6" s="10">
        <f>COUNTIFS('DATA (For monthly bonus)'!$M:$M,"&gt;="&amp;DATE($G$3,E$5,1),'DATA (For monthly bonus)'!$M:$M,"&lt;="&amp;DATE($G$3,E$5,E$4))</f>
        <v>77</v>
      </c>
      <c r="F6" s="10">
        <f>COUNTIFS('DATA (For monthly bonus)'!$M:$M,"&gt;="&amp;DATE($G$3,F$5,1),'DATA (For monthly bonus)'!$M:$M,"&lt;="&amp;DATE($G$3,F$5,F$4))</f>
        <v>65</v>
      </c>
      <c r="G6" s="10">
        <f>COUNTIFS('DATA (For monthly bonus)'!$M:$M,"&gt;="&amp;DATE($G$3,G$5,1),'DATA (For monthly bonus)'!$M:$M,"&lt;="&amp;DATE($G$3,G$5,G$4))</f>
        <v>53</v>
      </c>
      <c r="H6" s="10">
        <f>COUNTIFS('DATA (For monthly bonus)'!$M:$M,"&gt;="&amp;DATE($G$3,H$5,1),'DATA (For monthly bonus)'!$M:$M,"&lt;="&amp;DATE($G$3,H$5,H$4))</f>
        <v>76</v>
      </c>
      <c r="I6" s="10">
        <f>COUNTIFS('DATA (For monthly bonus)'!$M:$M,"&gt;="&amp;DATE($G$3,I$5,1),'DATA (For monthly bonus)'!$M:$M,"&lt;="&amp;DATE($G$3,I$5,I$4))</f>
        <v>40</v>
      </c>
      <c r="J6" s="10">
        <f>COUNTIFS('DATA (For monthly bonus)'!$M:$M,"&gt;="&amp;DATE($G$3,J$5,1),'DATA (For monthly bonus)'!$M:$M,"&lt;="&amp;DATE($G$3,J$5,J$4))</f>
        <v>13</v>
      </c>
      <c r="K6" s="10">
        <f>COUNTIFS('DATA (For monthly bonus)'!$M:$M,"&gt;="&amp;DATE($G$3,K$5,1),'DATA (For monthly bonus)'!$M:$M,"&lt;="&amp;DATE($G$3,K$5,K$4))</f>
        <v>31</v>
      </c>
      <c r="L6" s="10">
        <f>COUNTIFS('DATA (For monthly bonus)'!$M:$M,"&gt;="&amp;DATE($G$3,L$5,1),'DATA (For monthly bonus)'!$M:$M,"&lt;="&amp;DATE($G$3,L$5,L$4))</f>
        <v>24</v>
      </c>
      <c r="M6" s="10">
        <f>COUNTIFS('DATA (For monthly bonus)'!$M:$M,"&gt;="&amp;DATE($G$3,M$5,1),'DATA (For monthly bonus)'!$M:$M,"&lt;="&amp;DATE($G$3,M$5,M$4))</f>
        <v>37</v>
      </c>
      <c r="N6" s="10">
        <f>COUNTIFS('DATA (For monthly bonus)'!$M:$M,"&gt;="&amp;DATE($G$3,N$5,1),'DATA (For monthly bonus)'!$M:$M,"&lt;="&amp;DATE($G$3,N$5,N$4))</f>
        <v>21</v>
      </c>
      <c r="O6" s="69">
        <f>COUNTIFS('DATA (For monthly bonus)'!$M:$M,"&gt;="&amp;DATE($G$3,O$5,1),'DATA (For monthly bonus)'!$M:$M,"&lt;="&amp;DATE($G$3,O$5,O$4))</f>
        <v>15</v>
      </c>
      <c r="P6" s="17">
        <f t="shared" ref="P6:P13" si="0">SUM(D6:O6)</f>
        <v>498</v>
      </c>
      <c r="Q6" s="25">
        <v>1</v>
      </c>
    </row>
    <row r="7" spans="1:19" ht="27" customHeight="1" outlineLevel="1" x14ac:dyDescent="0.25">
      <c r="A7" s="348"/>
      <c r="B7" s="21" t="s">
        <v>9922</v>
      </c>
      <c r="C7" s="184"/>
      <c r="D7" s="16">
        <f>COUNTIFS('DATA (For monthly bonus)'!$O:$O,"&gt;0",'DATA (For monthly bonus)'!$M:$M,"&gt;="&amp;DATE($G$3,D$5,1),'DATA (For monthly bonus)'!$M:$M,"&lt;="&amp;DATE($G$3,D$5,D$4))</f>
        <v>38</v>
      </c>
      <c r="E7" s="10">
        <f>COUNTIFS('DATA (For monthly bonus)'!$O:$O,"&gt;0",'DATA (For monthly bonus)'!$M:$M,"&gt;="&amp;DATE($G$3,E$5,1),'DATA (For monthly bonus)'!$M:$M,"&lt;="&amp;DATE($G$3,E$5,E$4))</f>
        <v>1</v>
      </c>
      <c r="F7" s="10">
        <f>COUNTIFS('DATA (For monthly bonus)'!$O:$O,"&gt;0",'DATA (For monthly bonus)'!$M:$M,"&gt;="&amp;DATE($G$3,F$5,1),'DATA (For monthly bonus)'!$M:$M,"&lt;="&amp;DATE($G$3,F$5,F$4))</f>
        <v>0</v>
      </c>
      <c r="G7" s="10">
        <f>COUNTIFS('DATA (For monthly bonus)'!$O:$O,"&gt;0",'DATA (For monthly bonus)'!$M:$M,"&gt;="&amp;DATE($G$3,G$5,1),'DATA (For monthly bonus)'!$M:$M,"&lt;="&amp;DATE($G$3,G$5,G$4))</f>
        <v>0</v>
      </c>
      <c r="H7" s="10">
        <f>COUNTIFS('DATA (For monthly bonus)'!$O:$O,"&gt;0",'DATA (For monthly bonus)'!$M:$M,"&gt;="&amp;DATE($G$3,H$5,1),'DATA (For monthly bonus)'!$M:$M,"&lt;="&amp;DATE($G$3,H$5,H$4))</f>
        <v>0</v>
      </c>
      <c r="I7" s="10">
        <f>COUNTIFS('DATA (For monthly bonus)'!$O:$O,"&gt;0",'DATA (For monthly bonus)'!$M:$M,"&gt;="&amp;DATE($G$3,I$5,1),'DATA (For monthly bonus)'!$M:$M,"&lt;="&amp;DATE($G$3,I$5,I$4))</f>
        <v>0</v>
      </c>
      <c r="J7" s="10">
        <f>COUNTIFS('DATA (For monthly bonus)'!$O:$O,"&gt;0",'DATA (For monthly bonus)'!$M:$M,"&gt;="&amp;DATE($G$3,J$5,1),'DATA (For monthly bonus)'!$M:$M,"&lt;="&amp;DATE($G$3,J$5,J$4))</f>
        <v>0</v>
      </c>
      <c r="K7" s="10">
        <f>COUNTIFS('DATA (For monthly bonus)'!$O:$O,"&gt;0",'DATA (For monthly bonus)'!$M:$M,"&gt;="&amp;DATE($G$3,K$5,1),'DATA (For monthly bonus)'!$M:$M,"&lt;="&amp;DATE($G$3,K$5,K$4))</f>
        <v>0</v>
      </c>
      <c r="L7" s="10">
        <f>COUNTIFS('DATA (For monthly bonus)'!$O:$O,"&gt;0",'DATA (For monthly bonus)'!$M:$M,"&gt;="&amp;DATE($G$3,L$5,1),'DATA (For monthly bonus)'!$M:$M,"&lt;="&amp;DATE($G$3,L$5,L$4))</f>
        <v>0</v>
      </c>
      <c r="M7" s="10">
        <f>COUNTIFS('DATA (For monthly bonus)'!$O:$O,"&gt;0",'DATA (For monthly bonus)'!$M:$M,"&gt;="&amp;DATE($G$3,M$5,1),'DATA (For monthly bonus)'!$M:$M,"&lt;="&amp;DATE($G$3,M$5,M$4))</f>
        <v>0</v>
      </c>
      <c r="N7" s="10">
        <f>COUNTIFS('DATA (For monthly bonus)'!$O:$O,"&gt;0",'DATA (For monthly bonus)'!$M:$M,"&gt;="&amp;DATE($G$3,N$5,1),'DATA (For monthly bonus)'!$M:$M,"&lt;="&amp;DATE($G$3,N$5,N$4))</f>
        <v>0</v>
      </c>
      <c r="O7" s="69">
        <f>COUNTIFS('DATA (For monthly bonus)'!$O:$O,"&gt;0",'DATA (For monthly bonus)'!$M:$M,"&gt;="&amp;DATE($G$3,O$5,1),'DATA (For monthly bonus)'!$M:$M,"&lt;="&amp;DATE($G$3,O$5,O$4))</f>
        <v>0</v>
      </c>
      <c r="P7" s="27">
        <f t="shared" si="0"/>
        <v>39</v>
      </c>
      <c r="Q7" s="26">
        <f>P7/P6</f>
        <v>7.8313253012048195E-2</v>
      </c>
    </row>
    <row r="8" spans="1:19" ht="27" customHeight="1" outlineLevel="1" x14ac:dyDescent="0.25">
      <c r="A8" s="349"/>
      <c r="B8" s="21" t="s">
        <v>9923</v>
      </c>
      <c r="C8" s="184"/>
      <c r="D8" s="16">
        <f ca="1">IF(TODAY()&gt;DATE($G$3,D5,D4),D6-D7,0)</f>
        <v>8</v>
      </c>
      <c r="E8" s="10">
        <f ca="1">IF(TODAY()&gt;DATE($G$3,E5,E4),E6-E7,0)</f>
        <v>76</v>
      </c>
      <c r="F8" s="10">
        <f t="shared" ref="F8:O8" ca="1" si="1">IF(TODAY()&gt;DATE($G$3,F5,F4),F6-F7,0)</f>
        <v>65</v>
      </c>
      <c r="G8" s="10">
        <f t="shared" ca="1" si="1"/>
        <v>53</v>
      </c>
      <c r="H8" s="10">
        <f t="shared" ca="1" si="1"/>
        <v>76</v>
      </c>
      <c r="I8" s="10">
        <f ca="1">IF(TODAY()&gt;DATE($G$3,I5,I4),I6-I7,0)</f>
        <v>40</v>
      </c>
      <c r="J8" s="10">
        <f t="shared" ca="1" si="1"/>
        <v>13</v>
      </c>
      <c r="K8" s="10">
        <f ca="1">IF(TODAY()&gt;DATE($G$3,K5,K4),K6-K7,0)</f>
        <v>31</v>
      </c>
      <c r="L8" s="10">
        <f ca="1">IF(TODAY()&gt;DATE($G$3,L5,L4),L6-L7,0)</f>
        <v>24</v>
      </c>
      <c r="M8" s="10">
        <f ca="1">IF(TODAY()&gt;DATE($G$3,M5,M4),M6-M7,0)</f>
        <v>37</v>
      </c>
      <c r="N8" s="10">
        <f t="shared" ca="1" si="1"/>
        <v>21</v>
      </c>
      <c r="O8" s="69">
        <f t="shared" ca="1" si="1"/>
        <v>15</v>
      </c>
      <c r="P8" s="27">
        <f t="shared" ca="1" si="0"/>
        <v>459</v>
      </c>
      <c r="Q8" s="26">
        <f ca="1">P8/P7</f>
        <v>11.76923076923077</v>
      </c>
    </row>
    <row r="9" spans="1:19" ht="27" customHeight="1" outlineLevel="1" x14ac:dyDescent="0.25">
      <c r="A9" s="348" t="s">
        <v>9854</v>
      </c>
      <c r="B9" s="14" t="s">
        <v>9924</v>
      </c>
      <c r="C9" s="185"/>
      <c r="D9" s="67">
        <f>SUM(D10:D13)</f>
        <v>37</v>
      </c>
      <c r="E9" s="68">
        <f t="shared" ref="E9:O9" si="2">SUM(E10:E13)</f>
        <v>1</v>
      </c>
      <c r="F9" s="68">
        <f t="shared" si="2"/>
        <v>0</v>
      </c>
      <c r="G9" s="68">
        <f t="shared" si="2"/>
        <v>0</v>
      </c>
      <c r="H9" s="68">
        <f t="shared" si="2"/>
        <v>0</v>
      </c>
      <c r="I9" s="68">
        <f t="shared" si="2"/>
        <v>0</v>
      </c>
      <c r="J9" s="68">
        <f t="shared" si="2"/>
        <v>0</v>
      </c>
      <c r="K9" s="68">
        <f t="shared" si="2"/>
        <v>0</v>
      </c>
      <c r="L9" s="68">
        <f t="shared" si="2"/>
        <v>0</v>
      </c>
      <c r="M9" s="68">
        <f>SUM(M10:M13)</f>
        <v>0</v>
      </c>
      <c r="N9" s="68">
        <f t="shared" si="2"/>
        <v>0</v>
      </c>
      <c r="O9" s="284">
        <f t="shared" si="2"/>
        <v>0</v>
      </c>
      <c r="P9" s="27">
        <f t="shared" si="0"/>
        <v>38</v>
      </c>
      <c r="Q9" s="26">
        <f>P9/P7</f>
        <v>0.97435897435897434</v>
      </c>
    </row>
    <row r="10" spans="1:19" ht="27" customHeight="1" outlineLevel="1" x14ac:dyDescent="0.25">
      <c r="A10" s="348"/>
      <c r="B10" s="14" t="s">
        <v>9925</v>
      </c>
      <c r="C10" s="185" t="s">
        <v>66</v>
      </c>
      <c r="D10" s="16">
        <f>COUNTIFS('DATA (For monthly bonus)'!$T:$T,"=E",'DATA (For monthly bonus)'!$O:$O,"&gt;="&amp;DATE($G$3,D$5,1),'DATA (For monthly bonus)'!$O:$O,"&lt;="&amp;DATE($G$3,D$5,D$4))</f>
        <v>12</v>
      </c>
      <c r="E10" s="10">
        <f>COUNTIFS('DATA (For monthly bonus)'!$T:$T,"=E",'DATA (For monthly bonus)'!$O:$O,"&gt;="&amp;DATE($G$3,E$5,1),'DATA (For monthly bonus)'!$O:$O,"&lt;="&amp;DATE($G$3,E$5,E$4))</f>
        <v>1</v>
      </c>
      <c r="F10" s="10">
        <f>COUNTIFS('DATA (For monthly bonus)'!$T:$T,"=E",'DATA (For monthly bonus)'!$O:$O,"&gt;="&amp;DATE($G$3,F$5,1),'DATA (For monthly bonus)'!$O:$O,"&lt;="&amp;DATE($G$3,F$5,F$4))</f>
        <v>0</v>
      </c>
      <c r="G10" s="10">
        <f>COUNTIFS('DATA (For monthly bonus)'!$T:$T,"=E",'DATA (For monthly bonus)'!$O:$O,"&gt;="&amp;DATE($G$3,G$5,1),'DATA (For monthly bonus)'!$O:$O,"&lt;="&amp;DATE($G$3,G$5,G$4))</f>
        <v>0</v>
      </c>
      <c r="H10" s="10">
        <f>COUNTIFS('DATA (For monthly bonus)'!$T:$T,"=E",'DATA (For monthly bonus)'!$O:$O,"&gt;="&amp;DATE($G$3,H$5,1),'DATA (For monthly bonus)'!$O:$O,"&lt;="&amp;DATE($G$3,H$5,H$4))</f>
        <v>0</v>
      </c>
      <c r="I10" s="10">
        <f>COUNTIFS('DATA (For monthly bonus)'!$T:$T,"=E",'DATA (For monthly bonus)'!$O:$O,"&gt;="&amp;DATE($G$3,I$5,1),'DATA (For monthly bonus)'!$O:$O,"&lt;="&amp;DATE($G$3,I$5,I$4))</f>
        <v>0</v>
      </c>
      <c r="J10" s="10">
        <f>COUNTIFS('DATA (For monthly bonus)'!$T:$T,"=E",'DATA (For monthly bonus)'!$O:$O,"&gt;="&amp;DATE($G$3,J$5,1),'DATA (For monthly bonus)'!$O:$O,"&lt;="&amp;DATE($G$3,J$5,J$4))</f>
        <v>0</v>
      </c>
      <c r="K10" s="10">
        <f>COUNTIFS('DATA (For monthly bonus)'!$T:$T,"=E",'DATA (For monthly bonus)'!$O:$O,"&gt;="&amp;DATE($G$3,K$5,1),'DATA (For monthly bonus)'!$O:$O,"&lt;="&amp;DATE($G$3,K$5,K$4))</f>
        <v>0</v>
      </c>
      <c r="L10" s="10">
        <f>COUNTIFS('DATA (For monthly bonus)'!$T:$T,"=E",'DATA (For monthly bonus)'!$O:$O,"&gt;="&amp;DATE($G$3,L$5,1),'DATA (For monthly bonus)'!$O:$O,"&lt;="&amp;DATE($G$3,L$5,L$4))</f>
        <v>0</v>
      </c>
      <c r="M10" s="10">
        <f>COUNTIFS('DATA (For monthly bonus)'!$T:$T,"=E",'DATA (For monthly bonus)'!$O:$O,"&gt;="&amp;DATE($G$3,M$5,1),'DATA (For monthly bonus)'!$O:$O,"&lt;="&amp;DATE($G$3,M$5,M$4))</f>
        <v>0</v>
      </c>
      <c r="N10" s="10">
        <f>COUNTIFS('DATA (For monthly bonus)'!$T:$T,"=E",'DATA (For monthly bonus)'!$O:$O,"&gt;="&amp;DATE($G$3,N$5,1),'DATA (For monthly bonus)'!$O:$O,"&lt;="&amp;DATE($G$3,N$5,N$4))</f>
        <v>0</v>
      </c>
      <c r="O10" s="69">
        <f>COUNTIFS('DATA (For monthly bonus)'!$T:$T,"=E",'DATA (For monthly bonus)'!$O:$O,"&gt;="&amp;DATE($G$3,O$5,1),'DATA (For monthly bonus)'!$O:$O,"&lt;="&amp;DATE($G$3,O$5,O$4))</f>
        <v>0</v>
      </c>
      <c r="P10" s="27">
        <f t="shared" si="0"/>
        <v>13</v>
      </c>
      <c r="Q10" s="26">
        <f>P10/$P$9</f>
        <v>0.34210526315789475</v>
      </c>
    </row>
    <row r="11" spans="1:19" ht="27" customHeight="1" outlineLevel="1" x14ac:dyDescent="0.25">
      <c r="A11" s="348"/>
      <c r="B11" s="14" t="s">
        <v>9926</v>
      </c>
      <c r="C11" s="185" t="s">
        <v>75</v>
      </c>
      <c r="D11" s="16">
        <f>COUNTIFS('DATA (For monthly bonus)'!$T:$T,"=S",'DATA (For monthly bonus)'!$O:$O,"&gt;="&amp;DATE($G$3,D$5,1),'DATA (For monthly bonus)'!$O:$O,"&lt;="&amp;DATE($G$3,D$5,D$4))</f>
        <v>25</v>
      </c>
      <c r="E11" s="10">
        <f>COUNTIFS('DATA (For monthly bonus)'!$T:$T,"=S",'DATA (For monthly bonus)'!$O:$O,"&gt;="&amp;DATE($G$3,E$5,1),'DATA (For monthly bonus)'!$O:$O,"&lt;="&amp;DATE($G$3,E$5,E$4))</f>
        <v>0</v>
      </c>
      <c r="F11" s="10">
        <f>COUNTIFS('DATA (For monthly bonus)'!$T:$T,"=S",'DATA (For monthly bonus)'!$O:$O,"&gt;="&amp;DATE($G$3,F$5,1),'DATA (For monthly bonus)'!$O:$O,"&lt;="&amp;DATE($G$3,F$5,F$4))</f>
        <v>0</v>
      </c>
      <c r="G11" s="10">
        <f>COUNTIFS('DATA (For monthly bonus)'!$T:$T,"=S",'DATA (For monthly bonus)'!$O:$O,"&gt;="&amp;DATE($G$3,G$5,1),'DATA (For monthly bonus)'!$O:$O,"&lt;="&amp;DATE($G$3,G$5,G$4))</f>
        <v>0</v>
      </c>
      <c r="H11" s="10">
        <f>COUNTIFS('DATA (For monthly bonus)'!$T:$T,"=S",'DATA (For monthly bonus)'!$O:$O,"&gt;="&amp;DATE($G$3,H$5,1),'DATA (For monthly bonus)'!$O:$O,"&lt;="&amp;DATE($G$3,H$5,H$4))</f>
        <v>0</v>
      </c>
      <c r="I11" s="10">
        <f>COUNTIFS('DATA (For monthly bonus)'!$T:$T,"=S",'DATA (For monthly bonus)'!$O:$O,"&gt;="&amp;DATE($G$3,I$5,1),'DATA (For monthly bonus)'!$O:$O,"&lt;="&amp;DATE($G$3,I$5,I$4))</f>
        <v>0</v>
      </c>
      <c r="J11" s="10">
        <f>COUNTIFS('DATA (For monthly bonus)'!$T:$T,"=S",'DATA (For monthly bonus)'!$O:$O,"&gt;="&amp;DATE($G$3,J$5,1),'DATA (For monthly bonus)'!$O:$O,"&lt;="&amp;DATE($G$3,J$5,J$4))</f>
        <v>0</v>
      </c>
      <c r="K11" s="10">
        <f>COUNTIFS('DATA (For monthly bonus)'!$T:$T,"=S",'DATA (For monthly bonus)'!$O:$O,"&gt;="&amp;DATE($G$3,K$5,1),'DATA (For monthly bonus)'!$O:$O,"&lt;="&amp;DATE($G$3,K$5,K$4))</f>
        <v>0</v>
      </c>
      <c r="L11" s="10">
        <f>COUNTIFS('DATA (For monthly bonus)'!$T:$T,"=S",'DATA (For monthly bonus)'!$O:$O,"&gt;="&amp;DATE($G$3,L$5,1),'DATA (For monthly bonus)'!$O:$O,"&lt;="&amp;DATE($G$3,L$5,L$4))</f>
        <v>0</v>
      </c>
      <c r="M11" s="10">
        <f>COUNTIFS('DATA (For monthly bonus)'!$T:$T,"=S",'DATA (For monthly bonus)'!$O:$O,"&gt;="&amp;DATE($G$3,M$5,1),'DATA (For monthly bonus)'!$O:$O,"&lt;="&amp;DATE($G$3,M$5,M$4))</f>
        <v>0</v>
      </c>
      <c r="N11" s="10">
        <f>COUNTIFS('DATA (For monthly bonus)'!$T:$T,"=S",'DATA (For monthly bonus)'!$O:$O,"&gt;="&amp;DATE($G$3,N$5,1),'DATA (For monthly bonus)'!$O:$O,"&lt;="&amp;DATE($G$3,N$5,N$4))</f>
        <v>0</v>
      </c>
      <c r="O11" s="69">
        <f>COUNTIFS('DATA (For monthly bonus)'!$T:$T,"=S",'DATA (For monthly bonus)'!$O:$O,"&gt;="&amp;DATE($G$3,O$5,1),'DATA (For monthly bonus)'!$O:$O,"&lt;="&amp;DATE($G$3,O$5,O$4))</f>
        <v>0</v>
      </c>
      <c r="P11" s="27">
        <f t="shared" si="0"/>
        <v>25</v>
      </c>
      <c r="Q11" s="26">
        <f>P11/$P$9</f>
        <v>0.65789473684210531</v>
      </c>
    </row>
    <row r="12" spans="1:19" ht="27" customHeight="1" outlineLevel="1" x14ac:dyDescent="0.25">
      <c r="A12" s="348"/>
      <c r="B12" s="14" t="s">
        <v>9927</v>
      </c>
      <c r="C12" s="185" t="s">
        <v>110</v>
      </c>
      <c r="D12" s="16">
        <f>COUNTIFS('DATA (For monthly bonus)'!$T:$T,"=A",'DATA (For monthly bonus)'!$O:$O,"&gt;="&amp;DATE($G$3,D$5,1),'DATA (For monthly bonus)'!$O:$O,"&lt;="&amp;DATE($G$3,D$5,D$4))</f>
        <v>0</v>
      </c>
      <c r="E12" s="10">
        <f>COUNTIFS('DATA (For monthly bonus)'!$T:$T,"=A",'DATA (For monthly bonus)'!$O:$O,"&gt;="&amp;DATE($G$3,E$5,1),'DATA (For monthly bonus)'!$O:$O,"&lt;="&amp;DATE($G$3,E$5,E$4))</f>
        <v>0</v>
      </c>
      <c r="F12" s="10">
        <f>COUNTIFS('DATA (For monthly bonus)'!$T:$T,"=A",'DATA (For monthly bonus)'!$O:$O,"&gt;="&amp;DATE($G$3,F$5,1),'DATA (For monthly bonus)'!$O:$O,"&lt;="&amp;DATE($G$3,F$5,F$4))</f>
        <v>0</v>
      </c>
      <c r="G12" s="10">
        <f>COUNTIFS('DATA (For monthly bonus)'!$T:$T,"=A",'DATA (For monthly bonus)'!$O:$O,"&gt;="&amp;DATE($G$3,G$5,1),'DATA (For monthly bonus)'!$O:$O,"&lt;="&amp;DATE($G$3,G$5,G$4))</f>
        <v>0</v>
      </c>
      <c r="H12" s="10">
        <f>COUNTIFS('DATA (For monthly bonus)'!$T:$T,"=A",'DATA (For monthly bonus)'!$O:$O,"&gt;="&amp;DATE($G$3,H$5,1),'DATA (For monthly bonus)'!$O:$O,"&lt;="&amp;DATE($G$3,H$5,H$4))</f>
        <v>0</v>
      </c>
      <c r="I12" s="10">
        <f>COUNTIFS('DATA (For monthly bonus)'!$T:$T,"=A",'DATA (For monthly bonus)'!$O:$O,"&gt;="&amp;DATE($G$3,I$5,1),'DATA (For monthly bonus)'!$O:$O,"&lt;="&amp;DATE($G$3,I$5,I$4))</f>
        <v>0</v>
      </c>
      <c r="J12" s="10">
        <f>COUNTIFS('DATA (For monthly bonus)'!$T:$T,"=A",'DATA (For monthly bonus)'!$O:$O,"&gt;="&amp;DATE($G$3,J$5,1),'DATA (For monthly bonus)'!$O:$O,"&lt;="&amp;DATE($G$3,J$5,J$4))</f>
        <v>0</v>
      </c>
      <c r="K12" s="10">
        <f>COUNTIFS('DATA (For monthly bonus)'!$T:$T,"=A",'DATA (For monthly bonus)'!$O:$O,"&gt;="&amp;DATE($G$3,K$5,1),'DATA (For monthly bonus)'!$O:$O,"&lt;="&amp;DATE($G$3,K$5,K$4))</f>
        <v>0</v>
      </c>
      <c r="L12" s="10">
        <f>COUNTIFS('DATA (For monthly bonus)'!$T:$T,"=A",'DATA (For monthly bonus)'!$O:$O,"&gt;="&amp;DATE($G$3,L$5,1),'DATA (For monthly bonus)'!$O:$O,"&lt;="&amp;DATE($G$3,L$5,L$4))</f>
        <v>0</v>
      </c>
      <c r="M12" s="10">
        <f>COUNTIFS('DATA (For monthly bonus)'!$T:$T,"=A",'DATA (For monthly bonus)'!$O:$O,"&gt;="&amp;DATE($G$3,M$5,1),'DATA (For monthly bonus)'!$O:$O,"&lt;="&amp;DATE($G$3,M$5,M$4))</f>
        <v>0</v>
      </c>
      <c r="N12" s="10">
        <f>COUNTIFS('DATA (For monthly bonus)'!$T:$T,"=A",'DATA (For monthly bonus)'!$O:$O,"&gt;="&amp;DATE($G$3,N$5,1),'DATA (For monthly bonus)'!$O:$O,"&lt;="&amp;DATE($G$3,N$5,N$4))</f>
        <v>0</v>
      </c>
      <c r="O12" s="69">
        <f>COUNTIFS('DATA (For monthly bonus)'!$T:$T,"=A",'DATA (For monthly bonus)'!$O:$O,"&gt;="&amp;DATE($G$3,O$5,1),'DATA (For monthly bonus)'!$O:$O,"&lt;="&amp;DATE($G$3,O$5,O$4))</f>
        <v>0</v>
      </c>
      <c r="P12" s="27">
        <f t="shared" si="0"/>
        <v>0</v>
      </c>
      <c r="Q12" s="26">
        <f>P12/$P$9</f>
        <v>0</v>
      </c>
    </row>
    <row r="13" spans="1:19" ht="27" customHeight="1" outlineLevel="1" x14ac:dyDescent="0.25">
      <c r="A13" s="349"/>
      <c r="B13" s="14" t="s">
        <v>9928</v>
      </c>
      <c r="C13" s="185" t="s">
        <v>970</v>
      </c>
      <c r="D13" s="16">
        <f>COUNTIFS('DATA (For monthly bonus)'!$T:$T,"=D",'DATA (For monthly bonus)'!$O:$O,"&gt;="&amp;DATE($G$3,D$5,1),'DATA (For monthly bonus)'!$O:$O,"&lt;="&amp;DATE($G$3,D$5,D$4))</f>
        <v>0</v>
      </c>
      <c r="E13" s="10">
        <f>COUNTIFS('DATA (For monthly bonus)'!$T:$T,"=D",'DATA (For monthly bonus)'!$O:$O,"&gt;="&amp;DATE($G$3,E$5,1),'DATA (For monthly bonus)'!$O:$O,"&lt;="&amp;DATE($G$3,E$5,E$4))</f>
        <v>0</v>
      </c>
      <c r="F13" s="10">
        <f>COUNTIFS('DATA (For monthly bonus)'!$T:$T,"=D",'DATA (For monthly bonus)'!$O:$O,"&gt;="&amp;DATE($G$3,F$5,1),'DATA (For monthly bonus)'!$O:$O,"&lt;="&amp;DATE($G$3,F$5,F$4))</f>
        <v>0</v>
      </c>
      <c r="G13" s="10">
        <f>COUNTIFS('DATA (For monthly bonus)'!$T:$T,"=D",'DATA (For monthly bonus)'!$O:$O,"&gt;="&amp;DATE($G$3,G$5,1),'DATA (For monthly bonus)'!$O:$O,"&lt;="&amp;DATE($G$3,G$5,G$4))</f>
        <v>0</v>
      </c>
      <c r="H13" s="10">
        <f>COUNTIFS('DATA (For monthly bonus)'!$T:$T,"=D",'DATA (For monthly bonus)'!$O:$O,"&gt;="&amp;DATE($G$3,H$5,1),'DATA (For monthly bonus)'!$O:$O,"&lt;="&amp;DATE($G$3,H$5,H$4))</f>
        <v>0</v>
      </c>
      <c r="I13" s="10">
        <f>COUNTIFS('DATA (For monthly bonus)'!$T:$T,"=D",'DATA (For monthly bonus)'!$O:$O,"&gt;="&amp;DATE($G$3,I$5,1),'DATA (For monthly bonus)'!$O:$O,"&lt;="&amp;DATE($G$3,I$5,I$4))</f>
        <v>0</v>
      </c>
      <c r="J13" s="10">
        <f>COUNTIFS('DATA (For monthly bonus)'!$T:$T,"=D",'DATA (For monthly bonus)'!$O:$O,"&gt;="&amp;DATE($G$3,J$5,1),'DATA (For monthly bonus)'!$O:$O,"&lt;="&amp;DATE($G$3,J$5,J$4))</f>
        <v>0</v>
      </c>
      <c r="K13" s="10">
        <f>COUNTIFS('DATA (For monthly bonus)'!$T:$T,"=D",'DATA (For monthly bonus)'!$O:$O,"&gt;="&amp;DATE($G$3,K$5,1),'DATA (For monthly bonus)'!$O:$O,"&lt;="&amp;DATE($G$3,K$5,K$4))</f>
        <v>0</v>
      </c>
      <c r="L13" s="10">
        <f>COUNTIFS('DATA (For monthly bonus)'!$T:$T,"=D",'DATA (For monthly bonus)'!$O:$O,"&gt;="&amp;DATE($G$3,L$5,1),'DATA (For monthly bonus)'!$O:$O,"&lt;="&amp;DATE($G$3,L$5,L$4))</f>
        <v>0</v>
      </c>
      <c r="M13" s="10">
        <f>COUNTIFS('DATA (For monthly bonus)'!$T:$T,"=D",'DATA (For monthly bonus)'!$O:$O,"&gt;="&amp;DATE($G$3,M$5,1),'DATA (For monthly bonus)'!$O:$O,"&lt;="&amp;DATE($G$3,M$5,M$4))</f>
        <v>0</v>
      </c>
      <c r="N13" s="10">
        <f>COUNTIFS('DATA (For monthly bonus)'!$T:$T,"=D",'DATA (For monthly bonus)'!$O:$O,"&gt;="&amp;DATE($G$3,N$5,1),'DATA (For monthly bonus)'!$O:$O,"&lt;="&amp;DATE($G$3,N$5,N$4))</f>
        <v>0</v>
      </c>
      <c r="O13" s="69">
        <f>COUNTIFS('DATA (For monthly bonus)'!$T:$T,"=D",'DATA (For monthly bonus)'!$O:$O,"&gt;="&amp;DATE($G$3,O$5,1),'DATA (For monthly bonus)'!$O:$O,"&lt;="&amp;DATE($G$3,O$5,O$4))</f>
        <v>0</v>
      </c>
      <c r="P13" s="27">
        <f t="shared" si="0"/>
        <v>0</v>
      </c>
      <c r="Q13" s="26">
        <f>P13/$P$9</f>
        <v>0</v>
      </c>
      <c r="S13" s="2" t="s">
        <v>1</v>
      </c>
    </row>
    <row r="14" spans="1:19" ht="30" customHeight="1" x14ac:dyDescent="0.25">
      <c r="A14" s="345" t="s">
        <v>9860</v>
      </c>
      <c r="B14" s="14" t="s">
        <v>9929</v>
      </c>
      <c r="C14" s="185"/>
      <c r="D14" s="281">
        <v>0.95</v>
      </c>
      <c r="E14" s="282">
        <f>$D$14</f>
        <v>0.95</v>
      </c>
      <c r="F14" s="282">
        <f t="shared" ref="F14:P14" si="3">$D$14</f>
        <v>0.95</v>
      </c>
      <c r="G14" s="282">
        <f t="shared" si="3"/>
        <v>0.95</v>
      </c>
      <c r="H14" s="282">
        <f t="shared" si="3"/>
        <v>0.95</v>
      </c>
      <c r="I14" s="282">
        <f t="shared" si="3"/>
        <v>0.95</v>
      </c>
      <c r="J14" s="282">
        <f t="shared" si="3"/>
        <v>0.95</v>
      </c>
      <c r="K14" s="282">
        <f t="shared" si="3"/>
        <v>0.95</v>
      </c>
      <c r="L14" s="282">
        <f t="shared" si="3"/>
        <v>0.95</v>
      </c>
      <c r="M14" s="282">
        <f t="shared" si="3"/>
        <v>0.95</v>
      </c>
      <c r="N14" s="282">
        <f t="shared" si="3"/>
        <v>0.95</v>
      </c>
      <c r="O14" s="282">
        <f t="shared" si="3"/>
        <v>0.95</v>
      </c>
      <c r="P14" s="283">
        <f t="shared" si="3"/>
        <v>0.95</v>
      </c>
      <c r="Q14" s="26"/>
    </row>
    <row r="15" spans="1:19" ht="30" customHeight="1" thickBot="1" x14ac:dyDescent="0.3">
      <c r="A15" s="346"/>
      <c r="B15" s="15" t="s">
        <v>9930</v>
      </c>
      <c r="C15" s="188"/>
      <c r="D15" s="72">
        <f t="shared" ref="D15:P15" si="4">IF(D9&gt;0,(D11+D10)/D9,"")</f>
        <v>1</v>
      </c>
      <c r="E15" s="72">
        <f t="shared" si="4"/>
        <v>1</v>
      </c>
      <c r="F15" s="72" t="str">
        <f t="shared" si="4"/>
        <v/>
      </c>
      <c r="G15" s="72" t="str">
        <f t="shared" si="4"/>
        <v/>
      </c>
      <c r="H15" s="72" t="str">
        <f t="shared" si="4"/>
        <v/>
      </c>
      <c r="I15" s="72" t="str">
        <f t="shared" si="4"/>
        <v/>
      </c>
      <c r="J15" s="72" t="str">
        <f t="shared" si="4"/>
        <v/>
      </c>
      <c r="K15" s="72" t="str">
        <f t="shared" si="4"/>
        <v/>
      </c>
      <c r="L15" s="72" t="str">
        <f t="shared" si="4"/>
        <v/>
      </c>
      <c r="M15" s="72" t="str">
        <f t="shared" si="4"/>
        <v/>
      </c>
      <c r="N15" s="72" t="str">
        <f t="shared" si="4"/>
        <v/>
      </c>
      <c r="O15" s="72" t="str">
        <f t="shared" si="4"/>
        <v/>
      </c>
      <c r="P15" s="57">
        <f t="shared" si="4"/>
        <v>1</v>
      </c>
      <c r="Q15" s="26"/>
    </row>
    <row r="16" spans="1:19" x14ac:dyDescent="0.25">
      <c r="A16" s="3"/>
      <c r="B16" s="4"/>
      <c r="C16" s="186"/>
      <c r="D16" s="5"/>
      <c r="E16" s="5"/>
      <c r="F16" s="5"/>
      <c r="G16" s="5"/>
      <c r="H16" s="5"/>
      <c r="I16" s="5"/>
      <c r="J16" s="5"/>
      <c r="K16" s="6"/>
      <c r="L16" s="6"/>
      <c r="M16" s="6"/>
      <c r="N16" s="6"/>
      <c r="O16" s="6"/>
      <c r="P16" s="280">
        <f>P15</f>
        <v>1</v>
      </c>
      <c r="Q16" s="9"/>
    </row>
    <row r="17" spans="1:17" x14ac:dyDescent="0.25">
      <c r="A17" s="3"/>
      <c r="B17" s="4"/>
      <c r="C17" s="186"/>
      <c r="D17" s="5"/>
      <c r="E17" s="5"/>
      <c r="F17" s="5"/>
      <c r="G17" s="5"/>
      <c r="H17" s="5"/>
      <c r="I17" s="5"/>
      <c r="J17" s="5"/>
      <c r="K17" s="6"/>
      <c r="L17" s="6"/>
      <c r="M17" s="6"/>
      <c r="N17" s="6"/>
      <c r="O17" s="6"/>
      <c r="P17" s="8"/>
      <c r="Q17" s="9"/>
    </row>
    <row r="18" spans="1:17" x14ac:dyDescent="0.25">
      <c r="A18" s="3"/>
      <c r="B18" s="4"/>
      <c r="C18" s="186"/>
      <c r="D18" s="5"/>
      <c r="E18" s="5"/>
      <c r="F18" s="5"/>
      <c r="G18" s="5"/>
      <c r="H18" s="5"/>
      <c r="I18" s="5"/>
      <c r="J18" s="5"/>
      <c r="K18" s="6"/>
      <c r="L18" s="6"/>
      <c r="M18" s="6"/>
      <c r="N18" s="6"/>
      <c r="O18" s="6"/>
      <c r="P18" s="8"/>
      <c r="Q18" s="9"/>
    </row>
    <row r="19" spans="1:17" x14ac:dyDescent="0.25">
      <c r="A19" s="3"/>
      <c r="B19" s="4"/>
      <c r="C19" s="186"/>
      <c r="D19" s="5"/>
      <c r="E19" s="5"/>
      <c r="F19" s="5"/>
      <c r="G19" s="5"/>
      <c r="H19" s="5"/>
      <c r="I19" s="5"/>
      <c r="J19" s="5"/>
      <c r="K19" s="6"/>
      <c r="L19" s="6"/>
      <c r="M19" s="6"/>
      <c r="N19" s="6"/>
      <c r="O19" s="6"/>
      <c r="P19" s="8"/>
      <c r="Q19" s="9"/>
    </row>
    <row r="20" spans="1:17" x14ac:dyDescent="0.25">
      <c r="A20" s="3"/>
      <c r="B20" s="7"/>
      <c r="C20" s="187"/>
      <c r="D20" s="5"/>
      <c r="E20" s="5"/>
      <c r="F20" s="5"/>
      <c r="G20" s="5"/>
      <c r="H20" s="5"/>
      <c r="I20" s="5"/>
      <c r="J20" s="5"/>
      <c r="K20" s="6"/>
      <c r="L20" s="6"/>
      <c r="M20" s="6"/>
      <c r="N20" s="6"/>
      <c r="O20" s="6"/>
      <c r="P20" s="8"/>
      <c r="Q20" s="9"/>
    </row>
    <row r="21" spans="1:17" x14ac:dyDescent="0.25">
      <c r="A21" s="9"/>
      <c r="B21" s="9"/>
      <c r="C21" s="13"/>
      <c r="D21" s="13"/>
      <c r="E21" s="13"/>
      <c r="F21" s="13"/>
      <c r="G21" s="9"/>
      <c r="H21" s="9"/>
      <c r="I21" s="9"/>
      <c r="J21" s="9"/>
      <c r="K21" s="9"/>
      <c r="L21" s="9"/>
      <c r="M21" s="9"/>
      <c r="N21" s="9"/>
      <c r="O21" s="9"/>
      <c r="P21" s="9"/>
      <c r="Q21" s="9"/>
    </row>
    <row r="22" spans="1:17" x14ac:dyDescent="0.25">
      <c r="A22" s="9"/>
      <c r="B22" s="9"/>
      <c r="C22" s="13"/>
      <c r="D22" s="13"/>
      <c r="E22" s="13"/>
      <c r="F22" s="13"/>
      <c r="G22" s="9"/>
      <c r="H22" s="9"/>
      <c r="I22" s="9"/>
      <c r="J22" s="9"/>
      <c r="K22" s="9"/>
      <c r="L22" s="9"/>
      <c r="M22" s="9"/>
      <c r="N22" s="9"/>
      <c r="O22" s="9"/>
      <c r="P22" s="9"/>
      <c r="Q22" s="9"/>
    </row>
    <row r="23" spans="1:17" x14ac:dyDescent="0.25">
      <c r="A23" s="9"/>
      <c r="B23" s="9"/>
      <c r="C23" s="13"/>
      <c r="D23" s="13"/>
      <c r="E23" s="13"/>
      <c r="F23" s="13"/>
      <c r="G23" s="9"/>
      <c r="H23" s="9"/>
      <c r="I23" s="9"/>
      <c r="J23" s="9"/>
      <c r="K23" s="9"/>
      <c r="L23" s="9"/>
      <c r="M23" s="9"/>
      <c r="N23" s="9"/>
      <c r="O23" s="9"/>
      <c r="P23" s="9"/>
      <c r="Q23" s="9"/>
    </row>
    <row r="24" spans="1:17" x14ac:dyDescent="0.25">
      <c r="A24" s="9"/>
      <c r="B24" s="9"/>
      <c r="C24" s="13"/>
      <c r="D24" s="13"/>
      <c r="E24" s="13"/>
      <c r="F24" s="13"/>
      <c r="G24" s="9"/>
      <c r="H24" s="9"/>
      <c r="I24" s="9"/>
      <c r="J24" s="9"/>
      <c r="K24" s="9"/>
      <c r="L24" s="9"/>
      <c r="M24" s="9"/>
      <c r="N24" s="9"/>
      <c r="O24" s="9"/>
      <c r="P24" s="9"/>
      <c r="Q24" s="9"/>
    </row>
    <row r="25" spans="1:17" x14ac:dyDescent="0.25">
      <c r="A25" s="9"/>
      <c r="B25" s="9"/>
      <c r="C25" s="13"/>
      <c r="D25" s="13"/>
      <c r="E25" s="13"/>
      <c r="F25" s="13"/>
      <c r="G25" s="9"/>
      <c r="H25" s="9"/>
      <c r="I25" s="9"/>
      <c r="J25" s="9"/>
      <c r="K25" s="9"/>
      <c r="L25" s="9"/>
      <c r="M25" s="9"/>
      <c r="N25" s="9"/>
      <c r="O25" s="9"/>
      <c r="P25" s="9"/>
      <c r="Q25" s="9"/>
    </row>
    <row r="26" spans="1:17" x14ac:dyDescent="0.25">
      <c r="A26" s="9"/>
      <c r="B26" s="9"/>
      <c r="C26" s="13"/>
      <c r="D26" s="13"/>
      <c r="E26" s="13"/>
      <c r="F26" s="13"/>
      <c r="G26" s="9"/>
      <c r="H26" s="9"/>
      <c r="I26" s="9"/>
      <c r="J26" s="9"/>
      <c r="K26" s="9"/>
      <c r="L26" s="9"/>
      <c r="M26" s="9"/>
      <c r="N26" s="9"/>
      <c r="O26" s="9"/>
      <c r="P26" s="9"/>
      <c r="Q26" s="9"/>
    </row>
    <row r="27" spans="1:17" x14ac:dyDescent="0.25">
      <c r="A27" s="9"/>
      <c r="B27" s="9"/>
      <c r="C27" s="13"/>
      <c r="D27" s="13"/>
      <c r="E27" s="13"/>
      <c r="F27" s="13"/>
      <c r="G27" s="9"/>
      <c r="H27" s="9"/>
      <c r="I27" s="9"/>
      <c r="J27" s="9"/>
      <c r="K27" s="9"/>
      <c r="L27" s="9"/>
      <c r="M27" s="9"/>
      <c r="N27" s="9"/>
      <c r="O27" s="9"/>
      <c r="P27" s="9"/>
      <c r="Q27" s="9"/>
    </row>
    <row r="28" spans="1:17" x14ac:dyDescent="0.25">
      <c r="A28" s="9"/>
      <c r="B28" s="9"/>
      <c r="C28" s="13"/>
      <c r="D28" s="13"/>
      <c r="E28" s="13"/>
      <c r="F28" s="13"/>
      <c r="G28" s="9"/>
      <c r="H28" s="9"/>
      <c r="I28" s="9"/>
      <c r="J28" s="9"/>
      <c r="K28" s="9"/>
      <c r="L28" s="9"/>
      <c r="M28" s="9"/>
      <c r="N28" s="9"/>
      <c r="O28" s="9"/>
      <c r="P28" s="9"/>
      <c r="Q28" s="9"/>
    </row>
    <row r="29" spans="1:17" x14ac:dyDescent="0.25">
      <c r="A29" s="9"/>
      <c r="B29" s="9"/>
      <c r="C29" s="13"/>
      <c r="D29" s="13"/>
      <c r="E29" s="13"/>
      <c r="F29" s="13"/>
      <c r="G29" s="9"/>
      <c r="H29" s="9"/>
      <c r="I29" s="9"/>
      <c r="J29" s="9"/>
      <c r="K29" s="9"/>
      <c r="L29" s="9"/>
      <c r="M29" s="9"/>
      <c r="N29" s="9"/>
      <c r="O29" s="9"/>
      <c r="P29" s="9"/>
      <c r="Q29" s="9"/>
    </row>
    <row r="30" spans="1:17" x14ac:dyDescent="0.25">
      <c r="A30" s="9"/>
      <c r="B30" s="9"/>
      <c r="C30" s="13"/>
      <c r="D30" s="13"/>
      <c r="E30" s="13"/>
      <c r="F30" s="13"/>
      <c r="G30" s="9"/>
      <c r="H30" s="9"/>
      <c r="I30" s="9"/>
      <c r="J30" s="9"/>
      <c r="K30" s="9"/>
      <c r="L30" s="9"/>
      <c r="M30" s="9"/>
      <c r="N30" s="9"/>
      <c r="O30" s="9"/>
      <c r="P30" s="9"/>
      <c r="Q30" s="9"/>
    </row>
    <row r="31" spans="1:17" x14ac:dyDescent="0.25">
      <c r="A31" s="9"/>
      <c r="B31" s="9"/>
      <c r="C31" s="13"/>
      <c r="D31" s="13"/>
      <c r="E31" s="13"/>
      <c r="F31" s="13"/>
      <c r="G31" s="9"/>
      <c r="H31" s="9"/>
      <c r="I31" s="9"/>
      <c r="J31" s="9"/>
      <c r="K31" s="9"/>
      <c r="L31" s="9"/>
      <c r="M31" s="9"/>
      <c r="N31" s="9"/>
      <c r="O31" s="9"/>
      <c r="P31" s="9"/>
      <c r="Q31" s="9"/>
    </row>
    <row r="32" spans="1:17" x14ac:dyDescent="0.25">
      <c r="A32" s="9"/>
      <c r="B32" s="9"/>
      <c r="C32" s="13"/>
      <c r="D32" s="13"/>
      <c r="E32" s="13"/>
      <c r="F32" s="13"/>
      <c r="G32" s="9"/>
      <c r="H32" s="9"/>
      <c r="I32" s="9"/>
      <c r="J32" s="9"/>
      <c r="K32" s="9"/>
      <c r="L32" s="9"/>
      <c r="M32" s="9"/>
      <c r="N32" s="9"/>
      <c r="O32" s="9"/>
      <c r="P32" s="9"/>
      <c r="Q32" s="9"/>
    </row>
    <row r="33" spans="1:17" x14ac:dyDescent="0.25">
      <c r="A33" s="9"/>
      <c r="B33" s="9"/>
      <c r="C33" s="13"/>
      <c r="D33" s="13"/>
      <c r="E33" s="13"/>
      <c r="F33" s="13"/>
      <c r="G33" s="9"/>
      <c r="H33" s="9"/>
      <c r="I33" s="9"/>
      <c r="J33" s="9"/>
      <c r="K33" s="9"/>
      <c r="L33" s="9"/>
      <c r="M33" s="9"/>
      <c r="N33" s="9"/>
      <c r="O33" s="9"/>
      <c r="P33" s="9"/>
      <c r="Q33" s="9"/>
    </row>
    <row r="34" spans="1:17" x14ac:dyDescent="0.25">
      <c r="A34" s="9"/>
      <c r="B34" s="9"/>
      <c r="C34" s="13"/>
      <c r="D34" s="13"/>
      <c r="E34" s="13"/>
      <c r="F34" s="13"/>
      <c r="G34" s="9"/>
      <c r="H34" s="9"/>
      <c r="I34" s="9"/>
      <c r="J34" s="9"/>
      <c r="K34" s="9"/>
      <c r="L34" s="9"/>
      <c r="M34" s="9"/>
      <c r="N34" s="9"/>
      <c r="O34" s="9"/>
      <c r="P34" s="9"/>
      <c r="Q34" s="9"/>
    </row>
    <row r="35" spans="1:17" x14ac:dyDescent="0.25">
      <c r="A35" s="9"/>
      <c r="B35" s="9"/>
      <c r="C35" s="13"/>
      <c r="D35" s="13"/>
      <c r="E35" s="13"/>
      <c r="F35" s="13"/>
      <c r="G35" s="9"/>
      <c r="H35" s="9"/>
      <c r="I35" s="9"/>
      <c r="J35" s="9"/>
      <c r="K35" s="9"/>
      <c r="L35" s="9"/>
      <c r="M35" s="9"/>
      <c r="N35" s="9"/>
      <c r="O35" s="9"/>
      <c r="P35" s="9"/>
      <c r="Q35" s="9"/>
    </row>
    <row r="36" spans="1:17" x14ac:dyDescent="0.25">
      <c r="A36" s="9"/>
      <c r="B36" s="9"/>
      <c r="C36" s="13"/>
      <c r="D36" s="13"/>
      <c r="E36" s="13"/>
      <c r="F36" s="13"/>
      <c r="G36" s="9"/>
      <c r="H36" s="9"/>
      <c r="I36" s="9"/>
      <c r="J36" s="9"/>
      <c r="K36" s="9"/>
      <c r="L36" s="9"/>
      <c r="M36" s="9"/>
      <c r="N36" s="9"/>
      <c r="O36" s="9"/>
      <c r="P36" s="9"/>
      <c r="Q36" s="9"/>
    </row>
    <row r="37" spans="1:17" x14ac:dyDescent="0.25">
      <c r="A37" s="9"/>
      <c r="B37" s="9"/>
      <c r="C37" s="13"/>
      <c r="D37" s="9"/>
      <c r="E37" s="9"/>
      <c r="F37" s="9"/>
      <c r="G37" s="9"/>
      <c r="H37" s="9"/>
      <c r="I37" s="9"/>
      <c r="J37" s="9"/>
      <c r="K37" s="9"/>
      <c r="L37" s="9"/>
      <c r="M37" s="9"/>
      <c r="N37" s="9"/>
      <c r="O37" s="9"/>
      <c r="P37" s="9"/>
      <c r="Q37" s="9"/>
    </row>
    <row r="38" spans="1:17" ht="9.75" customHeight="1" x14ac:dyDescent="0.25">
      <c r="A38" s="9"/>
      <c r="B38" s="9"/>
      <c r="C38" s="13"/>
      <c r="D38" s="9"/>
      <c r="E38" s="9"/>
      <c r="F38" s="9"/>
      <c r="G38" s="9"/>
      <c r="H38" s="9"/>
      <c r="I38" s="9"/>
      <c r="J38" s="9"/>
      <c r="K38" s="9"/>
      <c r="L38" s="9"/>
      <c r="M38" s="9"/>
      <c r="N38" s="9"/>
      <c r="O38" s="9"/>
      <c r="P38" s="9"/>
      <c r="Q38" s="9"/>
    </row>
    <row r="39" spans="1:17" x14ac:dyDescent="0.25">
      <c r="A39" s="9"/>
      <c r="B39" s="9"/>
      <c r="C39" s="13"/>
      <c r="D39" s="9"/>
      <c r="E39" s="9"/>
      <c r="F39" s="9"/>
      <c r="G39" s="9"/>
      <c r="H39" s="9"/>
      <c r="I39" s="9"/>
      <c r="J39" s="9"/>
      <c r="K39" s="9"/>
      <c r="L39" s="9"/>
      <c r="M39" s="9"/>
      <c r="N39" s="9"/>
      <c r="O39" s="9"/>
      <c r="P39" s="9"/>
      <c r="Q39" s="9"/>
    </row>
    <row r="40" spans="1:17" x14ac:dyDescent="0.25">
      <c r="A40" s="9"/>
      <c r="B40" s="9"/>
      <c r="C40" s="13"/>
      <c r="D40" s="9"/>
      <c r="E40" s="9"/>
      <c r="F40" s="9"/>
      <c r="G40" s="9"/>
      <c r="H40" s="9"/>
      <c r="I40" s="9"/>
      <c r="J40" s="9"/>
      <c r="K40" s="9"/>
      <c r="L40" s="9"/>
      <c r="M40" s="9"/>
      <c r="N40" s="9"/>
      <c r="O40" s="9"/>
      <c r="P40" s="9"/>
    </row>
    <row r="41" spans="1:17" x14ac:dyDescent="0.25">
      <c r="A41" s="9"/>
      <c r="B41" s="9"/>
      <c r="C41" s="13"/>
      <c r="D41" s="9"/>
      <c r="E41" s="9"/>
      <c r="F41" s="9"/>
      <c r="G41" s="9"/>
      <c r="H41" s="9"/>
      <c r="I41" s="9"/>
      <c r="J41" s="9"/>
      <c r="K41" s="9"/>
      <c r="L41" s="9"/>
      <c r="M41" s="9"/>
      <c r="N41" s="9"/>
      <c r="O41" s="9"/>
      <c r="P41" s="9"/>
    </row>
  </sheetData>
  <mergeCells count="4">
    <mergeCell ref="O3:P3"/>
    <mergeCell ref="A6:A8"/>
    <mergeCell ref="A9:A13"/>
    <mergeCell ref="A14:A15"/>
  </mergeCells>
  <conditionalFormatting sqref="D8:O8">
    <cfRule type="cellIs" dxfId="2" priority="2" operator="greaterThan">
      <formula>0</formula>
    </cfRule>
  </conditionalFormatting>
  <conditionalFormatting sqref="D12:O13">
    <cfRule type="cellIs" dxfId="1" priority="1" operator="greaterThan">
      <formula>0</formula>
    </cfRule>
  </conditionalFormatting>
  <conditionalFormatting sqref="P13">
    <cfRule type="cellIs" dxfId="0" priority="3" operator="greaterThan">
      <formula>0</formula>
    </cfRule>
  </conditionalFormatting>
  <printOptions horizontalCentered="1"/>
  <pageMargins left="0.03" right="0.05" top="0.31" bottom="0.3" header="0.17" footer="0.23"/>
  <pageSetup paperSize="9" scale="88" orientation="landscape"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59999389629810485"/>
    <pageSetUpPr fitToPage="1"/>
  </sheetPr>
  <dimension ref="A1:J39"/>
  <sheetViews>
    <sheetView view="pageBreakPreview" topLeftCell="A31" zoomScale="85" zoomScaleNormal="100" zoomScaleSheetLayoutView="85" workbookViewId="0">
      <selection activeCell="B37" sqref="B37"/>
    </sheetView>
  </sheetViews>
  <sheetFormatPr defaultColWidth="9.140625" defaultRowHeight="15" x14ac:dyDescent="0.25"/>
  <cols>
    <col min="1" max="1" width="6.5703125" style="144" customWidth="1"/>
    <col min="2" max="2" width="27.140625" style="2" customWidth="1"/>
    <col min="3" max="7" width="15" style="2" customWidth="1"/>
    <col min="8" max="8" width="12.28515625" style="2" customWidth="1"/>
    <col min="9" max="9" width="2.5703125" style="2" customWidth="1"/>
    <col min="10" max="10" width="19.7109375" style="2" customWidth="1"/>
    <col min="11" max="11" width="1.85546875" style="2" customWidth="1"/>
    <col min="12" max="12" width="15" style="2" customWidth="1"/>
    <col min="13" max="16384" width="9.140625" style="2"/>
  </cols>
  <sheetData>
    <row r="1" spans="1:10" ht="48.75" customHeight="1" x14ac:dyDescent="0.25">
      <c r="A1" s="13"/>
      <c r="B1" s="33"/>
      <c r="C1" s="351" t="s">
        <v>9881</v>
      </c>
      <c r="D1" s="351"/>
      <c r="E1" s="351"/>
      <c r="F1" s="351"/>
      <c r="G1" s="351"/>
      <c r="H1" s="351"/>
    </row>
    <row r="2" spans="1:10" ht="25.5" customHeight="1" x14ac:dyDescent="0.25">
      <c r="A2" s="151" t="s">
        <v>9843</v>
      </c>
      <c r="B2" s="33"/>
      <c r="C2" s="352" t="s">
        <v>9864</v>
      </c>
      <c r="D2" s="353"/>
      <c r="E2" s="353"/>
      <c r="F2" s="353"/>
      <c r="G2" s="353"/>
      <c r="H2" s="353"/>
    </row>
    <row r="3" spans="1:10" s="39" customFormat="1" ht="20.100000000000001" customHeight="1" x14ac:dyDescent="0.25">
      <c r="A3" s="34"/>
      <c r="B3" s="35" t="s">
        <v>9882</v>
      </c>
      <c r="C3" s="36">
        <v>44927</v>
      </c>
      <c r="D3" s="34" t="s">
        <v>9883</v>
      </c>
      <c r="E3" s="36">
        <f>EOMONTH(C3,0)</f>
        <v>44957</v>
      </c>
      <c r="F3" s="34"/>
      <c r="G3" s="37"/>
      <c r="H3" s="38" t="s">
        <v>9884</v>
      </c>
    </row>
    <row r="4" spans="1:10" s="39" customFormat="1" ht="20.100000000000001" customHeight="1" x14ac:dyDescent="0.25">
      <c r="A4" s="48" t="s">
        <v>9885</v>
      </c>
      <c r="B4" s="35"/>
      <c r="C4" s="36"/>
      <c r="D4" s="34"/>
      <c r="E4" s="36"/>
      <c r="F4" s="34"/>
      <c r="G4" s="37"/>
      <c r="H4" s="38"/>
    </row>
    <row r="5" spans="1:10" ht="6" hidden="1" customHeight="1" x14ac:dyDescent="0.25"/>
    <row r="6" spans="1:10" s="41" customFormat="1" ht="30" customHeight="1" x14ac:dyDescent="0.25">
      <c r="A6" s="40" t="s">
        <v>9886</v>
      </c>
      <c r="B6" s="40" t="s">
        <v>9887</v>
      </c>
      <c r="C6" s="40" t="s">
        <v>9888</v>
      </c>
      <c r="D6" s="40" t="s">
        <v>9889</v>
      </c>
      <c r="E6" s="40" t="s">
        <v>9890</v>
      </c>
      <c r="F6" s="40" t="s">
        <v>9891</v>
      </c>
      <c r="G6" s="40" t="s">
        <v>9892</v>
      </c>
      <c r="H6" s="40" t="s">
        <v>9894</v>
      </c>
      <c r="J6" s="40" t="s">
        <v>9868</v>
      </c>
    </row>
    <row r="7" spans="1:10" s="43" customFormat="1" ht="38.25" customHeight="1" x14ac:dyDescent="0.25">
      <c r="A7" s="42" t="s">
        <v>9895</v>
      </c>
      <c r="B7" s="42" t="s">
        <v>9896</v>
      </c>
      <c r="C7" s="42" t="s">
        <v>9897</v>
      </c>
      <c r="D7" s="42" t="s">
        <v>9898</v>
      </c>
      <c r="E7" s="42" t="s">
        <v>9899</v>
      </c>
      <c r="F7" s="42" t="s">
        <v>9900</v>
      </c>
      <c r="G7" s="42" t="s">
        <v>9901</v>
      </c>
      <c r="H7" s="42" t="s">
        <v>9903</v>
      </c>
      <c r="J7" s="42" t="s">
        <v>9904</v>
      </c>
    </row>
    <row r="8" spans="1:10" ht="24.75" customHeight="1" x14ac:dyDescent="0.25">
      <c r="A8" s="145">
        <v>1</v>
      </c>
      <c r="B8" s="45" t="str">
        <f>VLOOKUP(J8, StaffList!B:C,2,FALSE)</f>
        <v>Lê Hùng Mạnh</v>
      </c>
      <c r="C8" s="274">
        <f t="shared" ref="C8:C38" si="0">SUM(D8:G8)</f>
        <v>2</v>
      </c>
      <c r="D8" s="275">
        <f>COUNTIFS('DATA (For monthly bonus)'!$T:$T,"=E", 'DATA (For monthly bonus)'!$R:$R,$J:$J,'DATA (For monthly bonus)'!$O:$O,"&gt;="&amp;$C$3,'DATA (For monthly bonus)'!$O:$O,"&lt;="&amp;$E$3)</f>
        <v>1</v>
      </c>
      <c r="E8" s="275">
        <f>COUNTIFS('DATA (For monthly bonus)'!$T:$T,"=S", 'DATA (For monthly bonus)'!$R:$R,$J:$J,'DATA (For monthly bonus)'!$O:$O,"&gt;="&amp;$C$3,'DATA (For monthly bonus)'!$O:$O,"&lt;="&amp;$E$3)</f>
        <v>1</v>
      </c>
      <c r="F8" s="275">
        <f>COUNTIFS('DATA (For monthly bonus)'!$T:$T,"=A",'DATA (For monthly bonus)'!$R:$R,$J:$J,'DATA (For monthly bonus)'!$O:$O,"&gt;="&amp;$C$3,'DATA (For monthly bonus)'!$O:$O,"&lt;="&amp;$E$3)</f>
        <v>0</v>
      </c>
      <c r="G8" s="275">
        <f>COUNTIFS('DATA (For monthly bonus)'!$T:$T,"=D",'DATA (For monthly bonus)'!$R:$R,$J:$J,'DATA (For monthly bonus)'!$O:$O,"&gt;="&amp;$C$3,'DATA (For monthly bonus)'!$O:$O,"&lt;="&amp;$E$3)</f>
        <v>0</v>
      </c>
      <c r="H8" s="44">
        <f t="shared" ref="H8:H38" si="1">D8*10+E8</f>
        <v>11</v>
      </c>
      <c r="J8" s="146" t="str">
        <f>"*"&amp;StaffList!B5&amp;"*"</f>
        <v>*Manh.lh*</v>
      </c>
    </row>
    <row r="9" spans="1:10" ht="24.75" customHeight="1" x14ac:dyDescent="0.25">
      <c r="A9" s="145">
        <v>2</v>
      </c>
      <c r="B9" s="45" t="str">
        <f>VLOOKUP(J9, StaffList!B:C,2,FALSE)</f>
        <v>Hà Đình Diên</v>
      </c>
      <c r="C9" s="274">
        <f t="shared" si="0"/>
        <v>2</v>
      </c>
      <c r="D9" s="275">
        <f>COUNTIFS('DATA (For monthly bonus)'!$T:$T,"=E", 'DATA (For monthly bonus)'!$R:$R,$J:$J,'DATA (For monthly bonus)'!$O:$O,"&gt;="&amp;$C$3,'DATA (For monthly bonus)'!$O:$O,"&lt;="&amp;$E$3)</f>
        <v>2</v>
      </c>
      <c r="E9" s="275">
        <f>COUNTIFS('DATA (For monthly bonus)'!$T:$T,"=S", 'DATA (For monthly bonus)'!$R:$R,$J:$J,'DATA (For monthly bonus)'!$O:$O,"&gt;="&amp;$C$3,'DATA (For monthly bonus)'!$O:$O,"&lt;="&amp;$E$3)</f>
        <v>0</v>
      </c>
      <c r="F9" s="275">
        <f>COUNTIFS('DATA (For monthly bonus)'!$T:$T,"=A",'DATA (For monthly bonus)'!$R:$R,$J:$J,'DATA (For monthly bonus)'!$O:$O,"&gt;="&amp;$C$3,'DATA (For monthly bonus)'!$O:$O,"&lt;="&amp;$E$3)</f>
        <v>0</v>
      </c>
      <c r="G9" s="275">
        <f>COUNTIFS('DATA (For monthly bonus)'!$T:$T,"=D",'DATA (For monthly bonus)'!$R:$R,$J:$J,'DATA (For monthly bonus)'!$O:$O,"&gt;="&amp;$C$3,'DATA (For monthly bonus)'!$O:$O,"&lt;="&amp;$E$3)</f>
        <v>0</v>
      </c>
      <c r="H9" s="44">
        <f t="shared" si="1"/>
        <v>20</v>
      </c>
      <c r="J9" s="146" t="str">
        <f>"*"&amp;StaffList!B6&amp;"*"</f>
        <v>*Dien.hd*</v>
      </c>
    </row>
    <row r="10" spans="1:10" ht="24.75" customHeight="1" x14ac:dyDescent="0.25">
      <c r="A10" s="145">
        <v>3</v>
      </c>
      <c r="B10" s="45" t="str">
        <f>VLOOKUP(J10, StaffList!B:C,2,FALSE)</f>
        <v xml:space="preserve">Nguyễn Mạnh Hùng </v>
      </c>
      <c r="C10" s="274">
        <f t="shared" si="0"/>
        <v>1</v>
      </c>
      <c r="D10" s="275">
        <f>COUNTIFS('DATA (For monthly bonus)'!$T:$T,"=E", 'DATA (For monthly bonus)'!$R:$R,$J:$J,'DATA (For monthly bonus)'!$O:$O,"&gt;="&amp;$C$3,'DATA (For monthly bonus)'!$O:$O,"&lt;="&amp;$E$3)</f>
        <v>0</v>
      </c>
      <c r="E10" s="275">
        <f>COUNTIFS('DATA (For monthly bonus)'!$T:$T,"=S", 'DATA (For monthly bonus)'!$R:$R,$J:$J,'DATA (For monthly bonus)'!$O:$O,"&gt;="&amp;$C$3,'DATA (For monthly bonus)'!$O:$O,"&lt;="&amp;$E$3)</f>
        <v>1</v>
      </c>
      <c r="F10" s="275">
        <f>COUNTIFS('DATA (For monthly bonus)'!$T:$T,"=A",'DATA (For monthly bonus)'!$R:$R,$J:$J,'DATA (For monthly bonus)'!$O:$O,"&gt;="&amp;$C$3,'DATA (For monthly bonus)'!$O:$O,"&lt;="&amp;$E$3)</f>
        <v>0</v>
      </c>
      <c r="G10" s="275">
        <f>COUNTIFS('DATA (For monthly bonus)'!$T:$T,"=D",'DATA (For monthly bonus)'!$R:$R,$J:$J,'DATA (For monthly bonus)'!$O:$O,"&gt;="&amp;$C$3,'DATA (For monthly bonus)'!$O:$O,"&lt;="&amp;$E$3)</f>
        <v>0</v>
      </c>
      <c r="H10" s="44">
        <f t="shared" si="1"/>
        <v>1</v>
      </c>
      <c r="J10" s="146" t="str">
        <f>"*"&amp;StaffList!B7&amp;"*"</f>
        <v>*Hung.nm*</v>
      </c>
    </row>
    <row r="11" spans="1:10" ht="24.75" customHeight="1" x14ac:dyDescent="0.25">
      <c r="A11" s="145">
        <v>4</v>
      </c>
      <c r="B11" s="45" t="e">
        <f>VLOOKUP(J11, StaffList!B:C,2,FALSE)</f>
        <v>#REF!</v>
      </c>
      <c r="C11" s="274">
        <f t="shared" si="0"/>
        <v>0</v>
      </c>
      <c r="D11" s="275">
        <f>COUNTIFS('DATA (For monthly bonus)'!$T:$T,"=E", 'DATA (For monthly bonus)'!$R:$R,$J:$J,'DATA (For monthly bonus)'!$O:$O,"&gt;="&amp;$C$3,'DATA (For monthly bonus)'!$O:$O,"&lt;="&amp;$E$3)</f>
        <v>0</v>
      </c>
      <c r="E11" s="275">
        <f>COUNTIFS('DATA (For monthly bonus)'!$T:$T,"=S", 'DATA (For monthly bonus)'!$R:$R,$J:$J,'DATA (For monthly bonus)'!$O:$O,"&gt;="&amp;$C$3,'DATA (For monthly bonus)'!$O:$O,"&lt;="&amp;$E$3)</f>
        <v>0</v>
      </c>
      <c r="F11" s="275">
        <f>COUNTIFS('DATA (For monthly bonus)'!$T:$T,"=A",'DATA (For monthly bonus)'!$R:$R,$J:$J,'DATA (For monthly bonus)'!$O:$O,"&gt;="&amp;$C$3,'DATA (For monthly bonus)'!$O:$O,"&lt;="&amp;$E$3)</f>
        <v>0</v>
      </c>
      <c r="G11" s="275">
        <f>COUNTIFS('DATA (For monthly bonus)'!$T:$T,"=D",'DATA (For monthly bonus)'!$R:$R,$J:$J,'DATA (For monthly bonus)'!$O:$O,"&gt;="&amp;$C$3,'DATA (For monthly bonus)'!$O:$O,"&lt;="&amp;$E$3)</f>
        <v>0</v>
      </c>
      <c r="H11" s="44">
        <f t="shared" si="1"/>
        <v>0</v>
      </c>
      <c r="J11" s="146" t="e">
        <f>"*"&amp;StaffList!#REF!&amp;"*"</f>
        <v>#REF!</v>
      </c>
    </row>
    <row r="12" spans="1:10" ht="24.75" customHeight="1" x14ac:dyDescent="0.25">
      <c r="A12" s="145">
        <v>5</v>
      </c>
      <c r="B12" s="45" t="str">
        <f>VLOOKUP(J12, StaffList!B:C,2,FALSE)</f>
        <v>Vũ Hoàng</v>
      </c>
      <c r="C12" s="274">
        <f t="shared" si="0"/>
        <v>3</v>
      </c>
      <c r="D12" s="275">
        <f>COUNTIFS('DATA (For monthly bonus)'!$T:$T,"=E", 'DATA (For monthly bonus)'!$R:$R,$J:$J,'DATA (For monthly bonus)'!$O:$O,"&gt;="&amp;$C$3,'DATA (For monthly bonus)'!$O:$O,"&lt;="&amp;$E$3)</f>
        <v>2</v>
      </c>
      <c r="E12" s="275">
        <f>COUNTIFS('DATA (For monthly bonus)'!$T:$T,"=S", 'DATA (For monthly bonus)'!$R:$R,$J:$J,'DATA (For monthly bonus)'!$O:$O,"&gt;="&amp;$C$3,'DATA (For monthly bonus)'!$O:$O,"&lt;="&amp;$E$3)</f>
        <v>1</v>
      </c>
      <c r="F12" s="275">
        <f>COUNTIFS('DATA (For monthly bonus)'!$T:$T,"=A",'DATA (For monthly bonus)'!$R:$R,$J:$J,'DATA (For monthly bonus)'!$O:$O,"&gt;="&amp;$C$3,'DATA (For monthly bonus)'!$O:$O,"&lt;="&amp;$E$3)</f>
        <v>0</v>
      </c>
      <c r="G12" s="275">
        <f>COUNTIFS('DATA (For monthly bonus)'!$T:$T,"=D",'DATA (For monthly bonus)'!$R:$R,$J:$J,'DATA (For monthly bonus)'!$O:$O,"&gt;="&amp;$C$3,'DATA (For monthly bonus)'!$O:$O,"&lt;="&amp;$E$3)</f>
        <v>0</v>
      </c>
      <c r="H12" s="44">
        <f t="shared" si="1"/>
        <v>21</v>
      </c>
      <c r="J12" s="146" t="str">
        <f>"*"&amp;StaffList!B8&amp;"*"</f>
        <v>*Hoang.v*</v>
      </c>
    </row>
    <row r="13" spans="1:10" ht="24.75" customHeight="1" x14ac:dyDescent="0.25">
      <c r="A13" s="145">
        <v>6</v>
      </c>
      <c r="B13" s="45" t="str">
        <f>VLOOKUP(J13, StaffList!B:C,2,FALSE)</f>
        <v>Hồ Sỹ Hiệp</v>
      </c>
      <c r="C13" s="274">
        <f t="shared" si="0"/>
        <v>8</v>
      </c>
      <c r="D13" s="275">
        <f>COUNTIFS('DATA (For monthly bonus)'!$T:$T,"=E", 'DATA (For monthly bonus)'!$R:$R,$J:$J,'DATA (For monthly bonus)'!$O:$O,"&gt;="&amp;$C$3,'DATA (For monthly bonus)'!$O:$O,"&lt;="&amp;$E$3)</f>
        <v>1</v>
      </c>
      <c r="E13" s="275">
        <f>COUNTIFS('DATA (For monthly bonus)'!$T:$T,"=S", 'DATA (For monthly bonus)'!$R:$R,$J:$J,'DATA (For monthly bonus)'!$O:$O,"&gt;="&amp;$C$3,'DATA (For monthly bonus)'!$O:$O,"&lt;="&amp;$E$3)</f>
        <v>7</v>
      </c>
      <c r="F13" s="275">
        <f>COUNTIFS('DATA (For monthly bonus)'!$T:$T,"=A",'DATA (For monthly bonus)'!$R:$R,$J:$J,'DATA (For monthly bonus)'!$O:$O,"&gt;="&amp;$C$3,'DATA (For monthly bonus)'!$O:$O,"&lt;="&amp;$E$3)</f>
        <v>0</v>
      </c>
      <c r="G13" s="275">
        <f>COUNTIFS('DATA (For monthly bonus)'!$T:$T,"=D",'DATA (For monthly bonus)'!$R:$R,$J:$J,'DATA (For monthly bonus)'!$O:$O,"&gt;="&amp;$C$3,'DATA (For monthly bonus)'!$O:$O,"&lt;="&amp;$E$3)</f>
        <v>0</v>
      </c>
      <c r="H13" s="44">
        <f t="shared" si="1"/>
        <v>17</v>
      </c>
      <c r="J13" s="146" t="str">
        <f>"*"&amp;StaffList!B9&amp;"*"</f>
        <v>*Hiep.hs*</v>
      </c>
    </row>
    <row r="14" spans="1:10" ht="24.75" customHeight="1" x14ac:dyDescent="0.25">
      <c r="A14" s="145">
        <v>7</v>
      </c>
      <c r="B14" s="45" t="str">
        <f>VLOOKUP(J14, StaffList!B:C,2,FALSE)</f>
        <v>Chu Trọng Thao</v>
      </c>
      <c r="C14" s="274">
        <f t="shared" si="0"/>
        <v>0</v>
      </c>
      <c r="D14" s="275">
        <f>COUNTIFS('DATA (For monthly bonus)'!$T:$T,"=E", 'DATA (For monthly bonus)'!$R:$R,$J:$J,'DATA (For monthly bonus)'!$O:$O,"&gt;="&amp;$C$3,'DATA (For monthly bonus)'!$O:$O,"&lt;="&amp;$E$3)</f>
        <v>0</v>
      </c>
      <c r="E14" s="275">
        <f>COUNTIFS('DATA (For monthly bonus)'!$T:$T,"=S", 'DATA (For monthly bonus)'!$R:$R,$J:$J,'DATA (For monthly bonus)'!$O:$O,"&gt;="&amp;$C$3,'DATA (For monthly bonus)'!$O:$O,"&lt;="&amp;$E$3)</f>
        <v>0</v>
      </c>
      <c r="F14" s="275">
        <f>COUNTIFS('DATA (For monthly bonus)'!$T:$T,"=A",'DATA (For monthly bonus)'!$R:$R,$J:$J,'DATA (For monthly bonus)'!$O:$O,"&gt;="&amp;$C$3,'DATA (For monthly bonus)'!$O:$O,"&lt;="&amp;$E$3)</f>
        <v>0</v>
      </c>
      <c r="G14" s="275">
        <f>COUNTIFS('DATA (For monthly bonus)'!$T:$T,"=D",'DATA (For monthly bonus)'!$R:$R,$J:$J,'DATA (For monthly bonus)'!$O:$O,"&gt;="&amp;$C$3,'DATA (For monthly bonus)'!$O:$O,"&lt;="&amp;$E$3)</f>
        <v>0</v>
      </c>
      <c r="H14" s="168">
        <f t="shared" si="1"/>
        <v>0</v>
      </c>
      <c r="J14" s="146" t="str">
        <f>"*"&amp;StaffList!B10&amp;"*"</f>
        <v>*Thao.ct*</v>
      </c>
    </row>
    <row r="15" spans="1:10" ht="24.75" customHeight="1" x14ac:dyDescent="0.25">
      <c r="A15" s="145">
        <v>8</v>
      </c>
      <c r="B15" s="45" t="str">
        <f>VLOOKUP(J15, StaffList!B:C,2,FALSE)</f>
        <v>Mông Văn Thương</v>
      </c>
      <c r="C15" s="274">
        <f t="shared" si="0"/>
        <v>5</v>
      </c>
      <c r="D15" s="275">
        <f>COUNTIFS('DATA (For monthly bonus)'!$T:$T,"=E", 'DATA (For monthly bonus)'!$R:$R,$J:$J,'DATA (For monthly bonus)'!$O:$O,"&gt;="&amp;$C$3,'DATA (For monthly bonus)'!$O:$O,"&lt;="&amp;$E$3)</f>
        <v>1</v>
      </c>
      <c r="E15" s="275">
        <f>COUNTIFS('DATA (For monthly bonus)'!$T:$T,"=S", 'DATA (For monthly bonus)'!$R:$R,$J:$J,'DATA (For monthly bonus)'!$O:$O,"&gt;="&amp;$C$3,'DATA (For monthly bonus)'!$O:$O,"&lt;="&amp;$E$3)</f>
        <v>4</v>
      </c>
      <c r="F15" s="275">
        <f>COUNTIFS('DATA (For monthly bonus)'!$T:$T,"=A",'DATA (For monthly bonus)'!$R:$R,$J:$J,'DATA (For monthly bonus)'!$O:$O,"&gt;="&amp;$C$3,'DATA (For monthly bonus)'!$O:$O,"&lt;="&amp;$E$3)</f>
        <v>0</v>
      </c>
      <c r="G15" s="275">
        <f>COUNTIFS('DATA (For monthly bonus)'!$T:$T,"=D",'DATA (For monthly bonus)'!$R:$R,$J:$J,'DATA (For monthly bonus)'!$O:$O,"&gt;="&amp;$C$3,'DATA (For monthly bonus)'!$O:$O,"&lt;="&amp;$E$3)</f>
        <v>0</v>
      </c>
      <c r="H15" s="44">
        <f t="shared" si="1"/>
        <v>14</v>
      </c>
      <c r="J15" s="146" t="str">
        <f>"*"&amp;StaffList!B11&amp;"*"</f>
        <v>*Thuong.mv*</v>
      </c>
    </row>
    <row r="16" spans="1:10" ht="24.75" customHeight="1" x14ac:dyDescent="0.25">
      <c r="A16" s="145">
        <v>9</v>
      </c>
      <c r="B16" s="45" t="str">
        <f>VLOOKUP(J16, StaffList!B:C,2,FALSE)</f>
        <v>Chu Tiến Dũng</v>
      </c>
      <c r="C16" s="274">
        <f t="shared" si="0"/>
        <v>2</v>
      </c>
      <c r="D16" s="275">
        <f>COUNTIFS('DATA (For monthly bonus)'!$T:$T,"=E", 'DATA (For monthly bonus)'!$R:$R,$J:$J,'DATA (For monthly bonus)'!$O:$O,"&gt;="&amp;$C$3,'DATA (For monthly bonus)'!$O:$O,"&lt;="&amp;$E$3)</f>
        <v>0</v>
      </c>
      <c r="E16" s="275">
        <f>COUNTIFS('DATA (For monthly bonus)'!$T:$T,"=S", 'DATA (For monthly bonus)'!$R:$R,$J:$J,'DATA (For monthly bonus)'!$O:$O,"&gt;="&amp;$C$3,'DATA (For monthly bonus)'!$O:$O,"&lt;="&amp;$E$3)</f>
        <v>2</v>
      </c>
      <c r="F16" s="275">
        <f>COUNTIFS('DATA (For monthly bonus)'!$T:$T,"=A",'DATA (For monthly bonus)'!$R:$R,$J:$J,'DATA (For monthly bonus)'!$O:$O,"&gt;="&amp;$C$3,'DATA (For monthly bonus)'!$O:$O,"&lt;="&amp;$E$3)</f>
        <v>0</v>
      </c>
      <c r="G16" s="275">
        <f>COUNTIFS('DATA (For monthly bonus)'!$T:$T,"=D",'DATA (For monthly bonus)'!$R:$R,$J:$J,'DATA (For monthly bonus)'!$O:$O,"&gt;="&amp;$C$3,'DATA (For monthly bonus)'!$O:$O,"&lt;="&amp;$E$3)</f>
        <v>0</v>
      </c>
      <c r="H16" s="44">
        <f t="shared" si="1"/>
        <v>2</v>
      </c>
      <c r="J16" s="146" t="str">
        <f>"*"&amp;StaffList!B12&amp;"*"</f>
        <v>*Dung.ct*</v>
      </c>
    </row>
    <row r="17" spans="1:10" ht="24.75" customHeight="1" x14ac:dyDescent="0.25">
      <c r="A17" s="145">
        <v>10</v>
      </c>
      <c r="B17" s="45" t="e">
        <f>VLOOKUP(J17, StaffList!B:C,2,FALSE)</f>
        <v>#REF!</v>
      </c>
      <c r="C17" s="274">
        <f t="shared" si="0"/>
        <v>0</v>
      </c>
      <c r="D17" s="275">
        <f>COUNTIFS('DATA (For monthly bonus)'!$T:$T,"=E", 'DATA (For monthly bonus)'!$R:$R,$J:$J,'DATA (For monthly bonus)'!$O:$O,"&gt;="&amp;$C$3,'DATA (For monthly bonus)'!$O:$O,"&lt;="&amp;$E$3)</f>
        <v>0</v>
      </c>
      <c r="E17" s="275">
        <f>COUNTIFS('DATA (For monthly bonus)'!$T:$T,"=S", 'DATA (For monthly bonus)'!$R:$R,$J:$J,'DATA (For monthly bonus)'!$O:$O,"&gt;="&amp;$C$3,'DATA (For monthly bonus)'!$O:$O,"&lt;="&amp;$E$3)</f>
        <v>0</v>
      </c>
      <c r="F17" s="275">
        <f>COUNTIFS('DATA (For monthly bonus)'!$T:$T,"=A",'DATA (For monthly bonus)'!$R:$R,$J:$J,'DATA (For monthly bonus)'!$O:$O,"&gt;="&amp;$C$3,'DATA (For monthly bonus)'!$O:$O,"&lt;="&amp;$E$3)</f>
        <v>0</v>
      </c>
      <c r="G17" s="275">
        <f>COUNTIFS('DATA (For monthly bonus)'!$T:$T,"=D",'DATA (For monthly bonus)'!$R:$R,$J:$J,'DATA (For monthly bonus)'!$O:$O,"&gt;="&amp;$C$3,'DATA (For monthly bonus)'!$O:$O,"&lt;="&amp;$E$3)</f>
        <v>0</v>
      </c>
      <c r="H17" s="44">
        <f t="shared" si="1"/>
        <v>0</v>
      </c>
      <c r="J17" s="146" t="e">
        <f>"*"&amp;StaffList!#REF!&amp;"*"</f>
        <v>#REF!</v>
      </c>
    </row>
    <row r="18" spans="1:10" ht="24.75" customHeight="1" x14ac:dyDescent="0.25">
      <c r="A18" s="145">
        <v>11</v>
      </c>
      <c r="B18" s="45" t="e">
        <f>VLOOKUP(J18, StaffList!B:C,2,FALSE)</f>
        <v>#REF!</v>
      </c>
      <c r="C18" s="274">
        <f t="shared" si="0"/>
        <v>0</v>
      </c>
      <c r="D18" s="275">
        <f>COUNTIFS('DATA (For monthly bonus)'!$T:$T,"=E", 'DATA (For monthly bonus)'!$R:$R,$J:$J,'DATA (For monthly bonus)'!$O:$O,"&gt;="&amp;$C$3,'DATA (For monthly bonus)'!$O:$O,"&lt;="&amp;$E$3)</f>
        <v>0</v>
      </c>
      <c r="E18" s="275">
        <f>COUNTIFS('DATA (For monthly bonus)'!$T:$T,"=S", 'DATA (For monthly bonus)'!$R:$R,$J:$J,'DATA (For monthly bonus)'!$O:$O,"&gt;="&amp;$C$3,'DATA (For monthly bonus)'!$O:$O,"&lt;="&amp;$E$3)</f>
        <v>0</v>
      </c>
      <c r="F18" s="275">
        <f>COUNTIFS('DATA (For monthly bonus)'!$T:$T,"=A",'DATA (For monthly bonus)'!$R:$R,$J:$J,'DATA (For monthly bonus)'!$O:$O,"&gt;="&amp;$C$3,'DATA (For monthly bonus)'!$O:$O,"&lt;="&amp;$E$3)</f>
        <v>0</v>
      </c>
      <c r="G18" s="275">
        <f>COUNTIFS('DATA (For monthly bonus)'!$T:$T,"=D",'DATA (For monthly bonus)'!$R:$R,$J:$J,'DATA (For monthly bonus)'!$O:$O,"&gt;="&amp;$C$3,'DATA (For monthly bonus)'!$O:$O,"&lt;="&amp;$E$3)</f>
        <v>0</v>
      </c>
      <c r="H18" s="44">
        <f t="shared" si="1"/>
        <v>0</v>
      </c>
      <c r="J18" s="146" t="e">
        <f>"*"&amp;StaffList!#REF!&amp;"*"</f>
        <v>#REF!</v>
      </c>
    </row>
    <row r="19" spans="1:10" ht="24.75" customHeight="1" x14ac:dyDescent="0.25">
      <c r="A19" s="145">
        <v>12</v>
      </c>
      <c r="B19" s="45" t="str">
        <f>VLOOKUP(J19, StaffList!B:C,2,FALSE)</f>
        <v>Vũ Xuân Phúc</v>
      </c>
      <c r="C19" s="274">
        <f t="shared" si="0"/>
        <v>1</v>
      </c>
      <c r="D19" s="275">
        <f>COUNTIFS('DATA (For monthly bonus)'!$T:$T,"=E", 'DATA (For monthly bonus)'!$R:$R,$J:$J,'DATA (For monthly bonus)'!$O:$O,"&gt;="&amp;$C$3,'DATA (For monthly bonus)'!$O:$O,"&lt;="&amp;$E$3)</f>
        <v>0</v>
      </c>
      <c r="E19" s="275">
        <f>COUNTIFS('DATA (For monthly bonus)'!$T:$T,"=S", 'DATA (For monthly bonus)'!$R:$R,$J:$J,'DATA (For monthly bonus)'!$O:$O,"&gt;="&amp;$C$3,'DATA (For monthly bonus)'!$O:$O,"&lt;="&amp;$E$3)</f>
        <v>1</v>
      </c>
      <c r="F19" s="275">
        <f>COUNTIFS('DATA (For monthly bonus)'!$T:$T,"=A",'DATA (For monthly bonus)'!$R:$R,$J:$J,'DATA (For monthly bonus)'!$O:$O,"&gt;="&amp;$C$3,'DATA (For monthly bonus)'!$O:$O,"&lt;="&amp;$E$3)</f>
        <v>0</v>
      </c>
      <c r="G19" s="275">
        <f>COUNTIFS('DATA (For monthly bonus)'!$T:$T,"=D",'DATA (For monthly bonus)'!$R:$R,$J:$J,'DATA (For monthly bonus)'!$O:$O,"&gt;="&amp;$C$3,'DATA (For monthly bonus)'!$O:$O,"&lt;="&amp;$E$3)</f>
        <v>0</v>
      </c>
      <c r="H19" s="44">
        <f t="shared" si="1"/>
        <v>1</v>
      </c>
      <c r="J19" s="146" t="str">
        <f>"*"&amp;StaffList!B13&amp;"*"</f>
        <v>*Phuc.vx*</v>
      </c>
    </row>
    <row r="20" spans="1:10" ht="24.75" customHeight="1" x14ac:dyDescent="0.25">
      <c r="A20" s="145">
        <v>13</v>
      </c>
      <c r="B20" s="45" t="str">
        <f>VLOOKUP(J20, StaffList!B:C,2,FALSE)</f>
        <v>Hoàng Việt Thao</v>
      </c>
      <c r="C20" s="274">
        <f t="shared" si="0"/>
        <v>5</v>
      </c>
      <c r="D20" s="275">
        <f>COUNTIFS('DATA (For monthly bonus)'!$T:$T,"=E", 'DATA (For monthly bonus)'!$R:$R,$J:$J,'DATA (For monthly bonus)'!$O:$O,"&gt;="&amp;$C$3,'DATA (For monthly bonus)'!$O:$O,"&lt;="&amp;$E$3)</f>
        <v>0</v>
      </c>
      <c r="E20" s="275">
        <f>COUNTIFS('DATA (For monthly bonus)'!$T:$T,"=S", 'DATA (For monthly bonus)'!$R:$R,$J:$J,'DATA (For monthly bonus)'!$O:$O,"&gt;="&amp;$C$3,'DATA (For monthly bonus)'!$O:$O,"&lt;="&amp;$E$3)</f>
        <v>5</v>
      </c>
      <c r="F20" s="275">
        <f>COUNTIFS('DATA (For monthly bonus)'!$T:$T,"=A",'DATA (For monthly bonus)'!$R:$R,$J:$J,'DATA (For monthly bonus)'!$O:$O,"&gt;="&amp;$C$3,'DATA (For monthly bonus)'!$O:$O,"&lt;="&amp;$E$3)</f>
        <v>0</v>
      </c>
      <c r="G20" s="275">
        <f>COUNTIFS('DATA (For monthly bonus)'!$T:$T,"=D",'DATA (For monthly bonus)'!$R:$R,$J:$J,'DATA (For monthly bonus)'!$O:$O,"&gt;="&amp;$C$3,'DATA (For monthly bonus)'!$O:$O,"&lt;="&amp;$E$3)</f>
        <v>0</v>
      </c>
      <c r="H20" s="44">
        <f t="shared" si="1"/>
        <v>5</v>
      </c>
      <c r="J20" s="146" t="str">
        <f>"*"&amp;StaffList!B14&amp;"*"</f>
        <v>*Thao.hv*</v>
      </c>
    </row>
    <row r="21" spans="1:10" ht="25.5" customHeight="1" x14ac:dyDescent="0.25">
      <c r="A21" s="145">
        <v>14</v>
      </c>
      <c r="B21" s="45" t="str">
        <f>VLOOKUP(J21, StaffList!B:C,2,FALSE)</f>
        <v>Đỗ Văn Cường</v>
      </c>
      <c r="C21" s="274">
        <f t="shared" si="0"/>
        <v>7</v>
      </c>
      <c r="D21" s="275">
        <f>COUNTIFS('DATA (For monthly bonus)'!$T:$T,"=E", 'DATA (For monthly bonus)'!$R:$R,$J:$J,'DATA (For monthly bonus)'!$O:$O,"&gt;="&amp;$C$3,'DATA (For monthly bonus)'!$O:$O,"&lt;="&amp;$E$3)</f>
        <v>4</v>
      </c>
      <c r="E21" s="275">
        <f>COUNTIFS('DATA (For monthly bonus)'!$T:$T,"=S", 'DATA (For monthly bonus)'!$R:$R,$J:$J,'DATA (For monthly bonus)'!$O:$O,"&gt;="&amp;$C$3,'DATA (For monthly bonus)'!$O:$O,"&lt;="&amp;$E$3)</f>
        <v>3</v>
      </c>
      <c r="F21" s="275">
        <f>COUNTIFS('DATA (For monthly bonus)'!$T:$T,"=A",'DATA (For monthly bonus)'!$R:$R,$J:$J,'DATA (For monthly bonus)'!$O:$O,"&gt;="&amp;$C$3,'DATA (For monthly bonus)'!$O:$O,"&lt;="&amp;$E$3)</f>
        <v>0</v>
      </c>
      <c r="G21" s="275">
        <f>COUNTIFS('DATA (For monthly bonus)'!$T:$T,"=D",'DATA (For monthly bonus)'!$R:$R,$J:$J,'DATA (For monthly bonus)'!$O:$O,"&gt;="&amp;$C$3,'DATA (For monthly bonus)'!$O:$O,"&lt;="&amp;$E$3)</f>
        <v>0</v>
      </c>
      <c r="H21" s="44">
        <f t="shared" si="1"/>
        <v>43</v>
      </c>
      <c r="J21" s="146" t="str">
        <f>"*"&amp;StaffList!B15&amp;"*"</f>
        <v>*Cuong.dv*</v>
      </c>
    </row>
    <row r="22" spans="1:10" ht="25.5" customHeight="1" x14ac:dyDescent="0.25">
      <c r="A22" s="145">
        <v>15</v>
      </c>
      <c r="B22" s="45" t="e">
        <f>VLOOKUP(J22, StaffList!B:C,2,FALSE)</f>
        <v>#REF!</v>
      </c>
      <c r="C22" s="274">
        <f t="shared" si="0"/>
        <v>0</v>
      </c>
      <c r="D22" s="275">
        <f>COUNTIFS('DATA (For monthly bonus)'!$T:$T,"=E", 'DATA (For monthly bonus)'!$R:$R,$J:$J,'DATA (For monthly bonus)'!$O:$O,"&gt;="&amp;$C$3,'DATA (For monthly bonus)'!$O:$O,"&lt;="&amp;$E$3)</f>
        <v>0</v>
      </c>
      <c r="E22" s="275">
        <f>COUNTIFS('DATA (For monthly bonus)'!$T:$T,"=S", 'DATA (For monthly bonus)'!$R:$R,$J:$J,'DATA (For monthly bonus)'!$O:$O,"&gt;="&amp;$C$3,'DATA (For monthly bonus)'!$O:$O,"&lt;="&amp;$E$3)</f>
        <v>0</v>
      </c>
      <c r="F22" s="275">
        <f>COUNTIFS('DATA (For monthly bonus)'!$T:$T,"=A",'DATA (For monthly bonus)'!$R:$R,$J:$J,'DATA (For monthly bonus)'!$O:$O,"&gt;="&amp;$C$3,'DATA (For monthly bonus)'!$O:$O,"&lt;="&amp;$E$3)</f>
        <v>0</v>
      </c>
      <c r="G22" s="275">
        <f>COUNTIFS('DATA (For monthly bonus)'!$T:$T,"=D",'DATA (For monthly bonus)'!$R:$R,$J:$J,'DATA (For monthly bonus)'!$O:$O,"&gt;="&amp;$C$3,'DATA (For monthly bonus)'!$O:$O,"&lt;="&amp;$E$3)</f>
        <v>0</v>
      </c>
      <c r="H22" s="44">
        <f t="shared" si="1"/>
        <v>0</v>
      </c>
      <c r="J22" s="146" t="e">
        <f>"*"&amp;StaffList!#REF!&amp;"*"</f>
        <v>#REF!</v>
      </c>
    </row>
    <row r="23" spans="1:10" ht="25.5" customHeight="1" x14ac:dyDescent="0.25">
      <c r="A23" s="145">
        <v>16</v>
      </c>
      <c r="B23" s="45" t="str">
        <f>VLOOKUP(J23, StaffList!B:C,2,FALSE)</f>
        <v>Mai Văn Hoàng</v>
      </c>
      <c r="C23" s="274">
        <f t="shared" si="0"/>
        <v>5</v>
      </c>
      <c r="D23" s="275">
        <f>COUNTIFS('DATA (For monthly bonus)'!$T:$T,"=E", 'DATA (For monthly bonus)'!$R:$R,$J:$J,'DATA (For monthly bonus)'!$O:$O,"&gt;="&amp;$C$3,'DATA (For monthly bonus)'!$O:$O,"&lt;="&amp;$E$3)</f>
        <v>1</v>
      </c>
      <c r="E23" s="275">
        <f>COUNTIFS('DATA (For monthly bonus)'!$T:$T,"=S", 'DATA (For monthly bonus)'!$R:$R,$J:$J,'DATA (For monthly bonus)'!$O:$O,"&gt;="&amp;$C$3,'DATA (For monthly bonus)'!$O:$O,"&lt;="&amp;$E$3)</f>
        <v>4</v>
      </c>
      <c r="F23" s="275">
        <f>COUNTIFS('DATA (For monthly bonus)'!$T:$T,"=A",'DATA (For monthly bonus)'!$R:$R,$J:$J,'DATA (For monthly bonus)'!$O:$O,"&gt;="&amp;$C$3,'DATA (For monthly bonus)'!$O:$O,"&lt;="&amp;$E$3)</f>
        <v>0</v>
      </c>
      <c r="G23" s="275">
        <f>COUNTIFS('DATA (For monthly bonus)'!$T:$T,"=D",'DATA (For monthly bonus)'!$R:$R,$J:$J,'DATA (For monthly bonus)'!$O:$O,"&gt;="&amp;$C$3,'DATA (For monthly bonus)'!$O:$O,"&lt;="&amp;$E$3)</f>
        <v>0</v>
      </c>
      <c r="H23" s="44">
        <f t="shared" si="1"/>
        <v>14</v>
      </c>
      <c r="J23" s="146" t="str">
        <f>"*"&amp;StaffList!B16&amp;"*"</f>
        <v>*Hoang.mv*</v>
      </c>
    </row>
    <row r="24" spans="1:10" ht="25.5" customHeight="1" x14ac:dyDescent="0.25">
      <c r="A24" s="145">
        <v>17</v>
      </c>
      <c r="B24" s="45" t="e">
        <f>VLOOKUP(J24, StaffList!B:C,2,FALSE)</f>
        <v>#REF!</v>
      </c>
      <c r="C24" s="274">
        <f t="shared" si="0"/>
        <v>0</v>
      </c>
      <c r="D24" s="275">
        <f>COUNTIFS('DATA (For monthly bonus)'!$T:$T,"=E", 'DATA (For monthly bonus)'!$R:$R,$J:$J,'DATA (For monthly bonus)'!$O:$O,"&gt;="&amp;$C$3,'DATA (For monthly bonus)'!$O:$O,"&lt;="&amp;$E$3)</f>
        <v>0</v>
      </c>
      <c r="E24" s="275">
        <f>COUNTIFS('DATA (For monthly bonus)'!$T:$T,"=S", 'DATA (For monthly bonus)'!$R:$R,$J:$J,'DATA (For monthly bonus)'!$O:$O,"&gt;="&amp;$C$3,'DATA (For monthly bonus)'!$O:$O,"&lt;="&amp;$E$3)</f>
        <v>0</v>
      </c>
      <c r="F24" s="275">
        <f>COUNTIFS('DATA (For monthly bonus)'!$T:$T,"=A",'DATA (For monthly bonus)'!$R:$R,$J:$J,'DATA (For monthly bonus)'!$O:$O,"&gt;="&amp;$C$3,'DATA (For monthly bonus)'!$O:$O,"&lt;="&amp;$E$3)</f>
        <v>0</v>
      </c>
      <c r="G24" s="275">
        <f>COUNTIFS('DATA (For monthly bonus)'!$T:$T,"=D",'DATA (For monthly bonus)'!$R:$R,$J:$J,'DATA (For monthly bonus)'!$O:$O,"&gt;="&amp;$C$3,'DATA (For monthly bonus)'!$O:$O,"&lt;="&amp;$E$3)</f>
        <v>0</v>
      </c>
      <c r="H24" s="44">
        <f t="shared" si="1"/>
        <v>0</v>
      </c>
      <c r="J24" s="146" t="e">
        <f>"*"&amp;StaffList!#REF!&amp;"*"</f>
        <v>#REF!</v>
      </c>
    </row>
    <row r="25" spans="1:10" ht="25.5" customHeight="1" x14ac:dyDescent="0.25">
      <c r="A25" s="145">
        <v>18</v>
      </c>
      <c r="B25" s="45" t="e">
        <f>VLOOKUP(J25, StaffList!B:C,2,FALSE)</f>
        <v>#REF!</v>
      </c>
      <c r="C25" s="274">
        <f t="shared" si="0"/>
        <v>0</v>
      </c>
      <c r="D25" s="275">
        <f>COUNTIFS('DATA (For monthly bonus)'!$T:$T,"=E", 'DATA (For monthly bonus)'!$R:$R,$J:$J,'DATA (For monthly bonus)'!$O:$O,"&gt;="&amp;$C$3,'DATA (For monthly bonus)'!$O:$O,"&lt;="&amp;$E$3)</f>
        <v>0</v>
      </c>
      <c r="E25" s="275">
        <f>COUNTIFS('DATA (For monthly bonus)'!$T:$T,"=S", 'DATA (For monthly bonus)'!$R:$R,$J:$J,'DATA (For monthly bonus)'!$O:$O,"&gt;="&amp;$C$3,'DATA (For monthly bonus)'!$O:$O,"&lt;="&amp;$E$3)</f>
        <v>0</v>
      </c>
      <c r="F25" s="275">
        <f>COUNTIFS('DATA (For monthly bonus)'!$T:$T,"=A",'DATA (For monthly bonus)'!$R:$R,$J:$J,'DATA (For monthly bonus)'!$O:$O,"&gt;="&amp;$C$3,'DATA (For monthly bonus)'!$O:$O,"&lt;="&amp;$E$3)</f>
        <v>0</v>
      </c>
      <c r="G25" s="275">
        <f>COUNTIFS('DATA (For monthly bonus)'!$T:$T,"=D",'DATA (For monthly bonus)'!$R:$R,$J:$J,'DATA (For monthly bonus)'!$O:$O,"&gt;="&amp;$C$3,'DATA (For monthly bonus)'!$O:$O,"&lt;="&amp;$E$3)</f>
        <v>0</v>
      </c>
      <c r="H25" s="44">
        <f t="shared" si="1"/>
        <v>0</v>
      </c>
      <c r="J25" s="146" t="e">
        <f>"*"&amp;StaffList!#REF!&amp;"*"</f>
        <v>#REF!</v>
      </c>
    </row>
    <row r="26" spans="1:10" ht="25.5" customHeight="1" x14ac:dyDescent="0.25">
      <c r="A26" s="145">
        <v>19</v>
      </c>
      <c r="B26" s="45" t="e">
        <f>VLOOKUP(J26, StaffList!B:C,2,FALSE)</f>
        <v>#REF!</v>
      </c>
      <c r="C26" s="274">
        <f t="shared" si="0"/>
        <v>0</v>
      </c>
      <c r="D26" s="275">
        <f>COUNTIFS('DATA (For monthly bonus)'!$T:$T,"=E", 'DATA (For monthly bonus)'!$R:$R,$J:$J,'DATA (For monthly bonus)'!$O:$O,"&gt;="&amp;$C$3,'DATA (For monthly bonus)'!$O:$O,"&lt;="&amp;$E$3)</f>
        <v>0</v>
      </c>
      <c r="E26" s="275">
        <f>COUNTIFS('DATA (For monthly bonus)'!$T:$T,"=S", 'DATA (For monthly bonus)'!$R:$R,$J:$J,'DATA (For monthly bonus)'!$O:$O,"&gt;="&amp;$C$3,'DATA (For monthly bonus)'!$O:$O,"&lt;="&amp;$E$3)</f>
        <v>0</v>
      </c>
      <c r="F26" s="275">
        <f>COUNTIFS('DATA (For monthly bonus)'!$T:$T,"=A",'DATA (For monthly bonus)'!$R:$R,$J:$J,'DATA (For monthly bonus)'!$O:$O,"&gt;="&amp;$C$3,'DATA (For monthly bonus)'!$O:$O,"&lt;="&amp;$E$3)</f>
        <v>0</v>
      </c>
      <c r="G26" s="275">
        <f>COUNTIFS('DATA (For monthly bonus)'!$T:$T,"=D",'DATA (For monthly bonus)'!$R:$R,$J:$J,'DATA (For monthly bonus)'!$O:$O,"&gt;="&amp;$C$3,'DATA (For monthly bonus)'!$O:$O,"&lt;="&amp;$E$3)</f>
        <v>0</v>
      </c>
      <c r="H26" s="44">
        <f t="shared" si="1"/>
        <v>0</v>
      </c>
      <c r="J26" s="146" t="e">
        <f>"*"&amp;StaffList!#REF!&amp;"*"</f>
        <v>#REF!</v>
      </c>
    </row>
    <row r="27" spans="1:10" ht="25.5" customHeight="1" x14ac:dyDescent="0.25">
      <c r="A27" s="145">
        <v>20</v>
      </c>
      <c r="B27" s="45" t="str">
        <f>VLOOKUP(J27, StaffList!B:C,2,FALSE)</f>
        <v>Nguyễn Văn Đức</v>
      </c>
      <c r="C27" s="274">
        <f t="shared" si="0"/>
        <v>3</v>
      </c>
      <c r="D27" s="275">
        <f>COUNTIFS('DATA (For monthly bonus)'!$T:$T,"=E", 'DATA (For monthly bonus)'!$R:$R,$J:$J,'DATA (For monthly bonus)'!$O:$O,"&gt;="&amp;$C$3,'DATA (For monthly bonus)'!$O:$O,"&lt;="&amp;$E$3)</f>
        <v>1</v>
      </c>
      <c r="E27" s="275">
        <f>COUNTIFS('DATA (For monthly bonus)'!$T:$T,"=S", 'DATA (For monthly bonus)'!$R:$R,$J:$J,'DATA (For monthly bonus)'!$O:$O,"&gt;="&amp;$C$3,'DATA (For monthly bonus)'!$O:$O,"&lt;="&amp;$E$3)</f>
        <v>2</v>
      </c>
      <c r="F27" s="275">
        <f>COUNTIFS('DATA (For monthly bonus)'!$T:$T,"=A",'DATA (For monthly bonus)'!$R:$R,$J:$J,'DATA (For monthly bonus)'!$O:$O,"&gt;="&amp;$C$3,'DATA (For monthly bonus)'!$O:$O,"&lt;="&amp;$E$3)</f>
        <v>0</v>
      </c>
      <c r="G27" s="275">
        <f>COUNTIFS('DATA (For monthly bonus)'!$T:$T,"=D",'DATA (For monthly bonus)'!$R:$R,$J:$J,'DATA (For monthly bonus)'!$O:$O,"&gt;="&amp;$C$3,'DATA (For monthly bonus)'!$O:$O,"&lt;="&amp;$E$3)</f>
        <v>0</v>
      </c>
      <c r="H27" s="44">
        <f t="shared" si="1"/>
        <v>12</v>
      </c>
      <c r="J27" s="146" t="str">
        <f>"*"&amp;StaffList!B17&amp;"*"</f>
        <v>*Duc.nv*</v>
      </c>
    </row>
    <row r="28" spans="1:10" ht="25.5" customHeight="1" x14ac:dyDescent="0.25">
      <c r="A28" s="145">
        <v>21</v>
      </c>
      <c r="B28" s="45" t="str">
        <f>VLOOKUP(J28, StaffList!B:C,2,FALSE)</f>
        <v>Vũ Xuân Trường</v>
      </c>
      <c r="C28" s="274">
        <f t="shared" si="0"/>
        <v>7</v>
      </c>
      <c r="D28" s="275">
        <f>COUNTIFS('DATA (For monthly bonus)'!$T:$T,"=E", 'DATA (For monthly bonus)'!$R:$R,$J:$J,'DATA (For monthly bonus)'!$O:$O,"&gt;="&amp;$C$3,'DATA (For monthly bonus)'!$O:$O,"&lt;="&amp;$E$3)</f>
        <v>0</v>
      </c>
      <c r="E28" s="275">
        <f>COUNTIFS('DATA (For monthly bonus)'!$T:$T,"=S", 'DATA (For monthly bonus)'!$R:$R,$J:$J,'DATA (For monthly bonus)'!$O:$O,"&gt;="&amp;$C$3,'DATA (For monthly bonus)'!$O:$O,"&lt;="&amp;$E$3)</f>
        <v>7</v>
      </c>
      <c r="F28" s="275">
        <f>COUNTIFS('DATA (For monthly bonus)'!$T:$T,"=A",'DATA (For monthly bonus)'!$R:$R,$J:$J,'DATA (For monthly bonus)'!$O:$O,"&gt;="&amp;$C$3,'DATA (For monthly bonus)'!$O:$O,"&lt;="&amp;$E$3)</f>
        <v>0</v>
      </c>
      <c r="G28" s="275">
        <f>COUNTIFS('DATA (For monthly bonus)'!$T:$T,"=D",'DATA (For monthly bonus)'!$R:$R,$J:$J,'DATA (For monthly bonus)'!$O:$O,"&gt;="&amp;$C$3,'DATA (For monthly bonus)'!$O:$O,"&lt;="&amp;$E$3)</f>
        <v>0</v>
      </c>
      <c r="H28" s="44">
        <f t="shared" si="1"/>
        <v>7</v>
      </c>
      <c r="J28" s="146" t="str">
        <f>"*"&amp;StaffList!B18&amp;"*"</f>
        <v>*Truong.vx*</v>
      </c>
    </row>
    <row r="29" spans="1:10" ht="25.5" customHeight="1" x14ac:dyDescent="0.25">
      <c r="A29" s="145">
        <v>22</v>
      </c>
      <c r="B29" s="45" t="e">
        <f>VLOOKUP(J29, StaffList!B:C,2,FALSE)</f>
        <v>#REF!</v>
      </c>
      <c r="C29" s="274">
        <f t="shared" si="0"/>
        <v>0</v>
      </c>
      <c r="D29" s="275">
        <f>COUNTIFS('DATA (For monthly bonus)'!$T:$T,"=E", 'DATA (For monthly bonus)'!$R:$R,$J:$J,'DATA (For monthly bonus)'!$O:$O,"&gt;="&amp;$C$3,'DATA (For monthly bonus)'!$O:$O,"&lt;="&amp;$E$3)</f>
        <v>0</v>
      </c>
      <c r="E29" s="275">
        <f>COUNTIFS('DATA (For monthly bonus)'!$T:$T,"=S", 'DATA (For monthly bonus)'!$R:$R,$J:$J,'DATA (For monthly bonus)'!$O:$O,"&gt;="&amp;$C$3,'DATA (For monthly bonus)'!$O:$O,"&lt;="&amp;$E$3)</f>
        <v>0</v>
      </c>
      <c r="F29" s="275">
        <f>COUNTIFS('DATA (For monthly bonus)'!$T:$T,"=A",'DATA (For monthly bonus)'!$R:$R,$J:$J,'DATA (For monthly bonus)'!$O:$O,"&gt;="&amp;$C$3,'DATA (For monthly bonus)'!$O:$O,"&lt;="&amp;$E$3)</f>
        <v>0</v>
      </c>
      <c r="G29" s="275">
        <f>COUNTIFS('DATA (For monthly bonus)'!$T:$T,"=D",'DATA (For monthly bonus)'!$R:$R,$J:$J,'DATA (For monthly bonus)'!$O:$O,"&gt;="&amp;$C$3,'DATA (For monthly bonus)'!$O:$O,"&lt;="&amp;$E$3)</f>
        <v>0</v>
      </c>
      <c r="H29" s="44">
        <f t="shared" si="1"/>
        <v>0</v>
      </c>
      <c r="J29" s="146" t="e">
        <f>"*"&amp;StaffList!#REF!&amp;"*"</f>
        <v>#REF!</v>
      </c>
    </row>
    <row r="30" spans="1:10" ht="25.5" customHeight="1" x14ac:dyDescent="0.25">
      <c r="A30" s="145">
        <v>23</v>
      </c>
      <c r="B30" s="45" t="e">
        <f>VLOOKUP(J30, StaffList!B:C,2,FALSE)</f>
        <v>#REF!</v>
      </c>
      <c r="C30" s="274">
        <f t="shared" si="0"/>
        <v>0</v>
      </c>
      <c r="D30" s="275">
        <f>COUNTIFS('DATA (For monthly bonus)'!$T:$T,"=E", 'DATA (For monthly bonus)'!$R:$R,$J:$J,'DATA (For monthly bonus)'!$O:$O,"&gt;="&amp;$C$3,'DATA (For monthly bonus)'!$O:$O,"&lt;="&amp;$E$3)</f>
        <v>0</v>
      </c>
      <c r="E30" s="275">
        <f>COUNTIFS('DATA (For monthly bonus)'!$T:$T,"=S", 'DATA (For monthly bonus)'!$R:$R,$J:$J,'DATA (For monthly bonus)'!$O:$O,"&gt;="&amp;$C$3,'DATA (For monthly bonus)'!$O:$O,"&lt;="&amp;$E$3)</f>
        <v>0</v>
      </c>
      <c r="F30" s="275">
        <f>COUNTIFS('DATA (For monthly bonus)'!$T:$T,"=A",'DATA (For monthly bonus)'!$R:$R,$J:$J,'DATA (For monthly bonus)'!$O:$O,"&gt;="&amp;$C$3,'DATA (For monthly bonus)'!$O:$O,"&lt;="&amp;$E$3)</f>
        <v>0</v>
      </c>
      <c r="G30" s="275">
        <f>COUNTIFS('DATA (For monthly bonus)'!$T:$T,"=D",'DATA (For monthly bonus)'!$R:$R,$J:$J,'DATA (For monthly bonus)'!$O:$O,"&gt;="&amp;$C$3,'DATA (For monthly bonus)'!$O:$O,"&lt;="&amp;$E$3)</f>
        <v>0</v>
      </c>
      <c r="H30" s="44">
        <f t="shared" si="1"/>
        <v>0</v>
      </c>
      <c r="J30" s="146" t="e">
        <f>"*"&amp;StaffList!#REF!&amp;"*"</f>
        <v>#REF!</v>
      </c>
    </row>
    <row r="31" spans="1:10" ht="25.5" customHeight="1" x14ac:dyDescent="0.25">
      <c r="A31" s="145">
        <v>24</v>
      </c>
      <c r="B31" s="45" t="str">
        <f>VLOOKUP(J31, StaffList!B:C,2,FALSE)</f>
        <v>Bùi Ngọc Linh</v>
      </c>
      <c r="C31" s="274">
        <f t="shared" si="0"/>
        <v>0</v>
      </c>
      <c r="D31" s="275">
        <f>COUNTIFS('DATA (For monthly bonus)'!$T:$T,"=E", 'DATA (For monthly bonus)'!$R:$R,$J:$J,'DATA (For monthly bonus)'!$O:$O,"&gt;="&amp;$C$3,'DATA (For monthly bonus)'!$O:$O,"&lt;="&amp;$E$3)</f>
        <v>0</v>
      </c>
      <c r="E31" s="275">
        <f>COUNTIFS('DATA (For monthly bonus)'!$T:$T,"=S", 'DATA (For monthly bonus)'!$R:$R,$J:$J,'DATA (For monthly bonus)'!$O:$O,"&gt;="&amp;$C$3,'DATA (For monthly bonus)'!$O:$O,"&lt;="&amp;$E$3)</f>
        <v>0</v>
      </c>
      <c r="F31" s="275">
        <f>COUNTIFS('DATA (For monthly bonus)'!$T:$T,"=A",'DATA (For monthly bonus)'!$R:$R,$J:$J,'DATA (For monthly bonus)'!$O:$O,"&gt;="&amp;$C$3,'DATA (For monthly bonus)'!$O:$O,"&lt;="&amp;$E$3)</f>
        <v>0</v>
      </c>
      <c r="G31" s="275">
        <f>COUNTIFS('DATA (For monthly bonus)'!$T:$T,"=D",'DATA (For monthly bonus)'!$R:$R,$J:$J,'DATA (For monthly bonus)'!$O:$O,"&gt;="&amp;$C$3,'DATA (For monthly bonus)'!$O:$O,"&lt;="&amp;$E$3)</f>
        <v>0</v>
      </c>
      <c r="H31" s="44">
        <f t="shared" si="1"/>
        <v>0</v>
      </c>
      <c r="J31" s="146" t="str">
        <f>"*"&amp;StaffList!B19&amp;"*"</f>
        <v>*Linh.bn*</v>
      </c>
    </row>
    <row r="32" spans="1:10" ht="25.5" customHeight="1" x14ac:dyDescent="0.25">
      <c r="A32" s="145">
        <v>25</v>
      </c>
      <c r="B32" s="45" t="str">
        <f>VLOOKUP(J32, StaffList!B:C,2,FALSE)</f>
        <v>Lê Minh Đức</v>
      </c>
      <c r="C32" s="274">
        <f t="shared" si="0"/>
        <v>0</v>
      </c>
      <c r="D32" s="275">
        <f>COUNTIFS('DATA (For monthly bonus)'!$T:$T,"=E", 'DATA (For monthly bonus)'!$R:$R,$J:$J,'DATA (For monthly bonus)'!$O:$O,"&gt;="&amp;$C$3,'DATA (For monthly bonus)'!$O:$O,"&lt;="&amp;$E$3)</f>
        <v>0</v>
      </c>
      <c r="E32" s="275">
        <f>COUNTIFS('DATA (For monthly bonus)'!$T:$T,"=S", 'DATA (For monthly bonus)'!$R:$R,$J:$J,'DATA (For monthly bonus)'!$O:$O,"&gt;="&amp;$C$3,'DATA (For monthly bonus)'!$O:$O,"&lt;="&amp;$E$3)</f>
        <v>0</v>
      </c>
      <c r="F32" s="275">
        <f>COUNTIFS('DATA (For monthly bonus)'!$T:$T,"=A",'DATA (For monthly bonus)'!$R:$R,$J:$J,'DATA (For monthly bonus)'!$O:$O,"&gt;="&amp;$C$3,'DATA (For monthly bonus)'!$O:$O,"&lt;="&amp;$E$3)</f>
        <v>0</v>
      </c>
      <c r="G32" s="275">
        <f>COUNTIFS('DATA (For monthly bonus)'!$T:$T,"=D",'DATA (For monthly bonus)'!$R:$R,$J:$J,'DATA (For monthly bonus)'!$O:$O,"&gt;="&amp;$C$3,'DATA (For monthly bonus)'!$O:$O,"&lt;="&amp;$E$3)</f>
        <v>0</v>
      </c>
      <c r="H32" s="44">
        <f t="shared" si="1"/>
        <v>0</v>
      </c>
      <c r="J32" s="146" t="str">
        <f>"*"&amp;StaffList!B20&amp;"*"</f>
        <v>*Duc.lm*</v>
      </c>
    </row>
    <row r="33" spans="1:10" ht="25.5" customHeight="1" x14ac:dyDescent="0.25">
      <c r="A33" s="145">
        <v>26</v>
      </c>
      <c r="B33" s="45" t="e">
        <f>VLOOKUP(J33, StaffList!B:C,2,FALSE)</f>
        <v>#REF!</v>
      </c>
      <c r="C33" s="274">
        <f t="shared" si="0"/>
        <v>0</v>
      </c>
      <c r="D33" s="275">
        <f>COUNTIFS('DATA (For monthly bonus)'!$T:$T,"=E", 'DATA (For monthly bonus)'!$R:$R,$J:$J,'DATA (For monthly bonus)'!$O:$O,"&gt;="&amp;$C$3,'DATA (For monthly bonus)'!$O:$O,"&lt;="&amp;$E$3)</f>
        <v>0</v>
      </c>
      <c r="E33" s="275">
        <f>COUNTIFS('DATA (For monthly bonus)'!$T:$T,"=S", 'DATA (For monthly bonus)'!$R:$R,$J:$J,'DATA (For monthly bonus)'!$O:$O,"&gt;="&amp;$C$3,'DATA (For monthly bonus)'!$O:$O,"&lt;="&amp;$E$3)</f>
        <v>0</v>
      </c>
      <c r="F33" s="275">
        <f>COUNTIFS('DATA (For monthly bonus)'!$T:$T,"=A",'DATA (For monthly bonus)'!$R:$R,$J:$J,'DATA (For monthly bonus)'!$O:$O,"&gt;="&amp;$C$3,'DATA (For monthly bonus)'!$O:$O,"&lt;="&amp;$E$3)</f>
        <v>0</v>
      </c>
      <c r="G33" s="275">
        <f>COUNTIFS('DATA (For monthly bonus)'!$T:$T,"=D",'DATA (For monthly bonus)'!$R:$R,$J:$J,'DATA (For monthly bonus)'!$O:$O,"&gt;="&amp;$C$3,'DATA (For monthly bonus)'!$O:$O,"&lt;="&amp;$E$3)</f>
        <v>0</v>
      </c>
      <c r="H33" s="44">
        <f t="shared" si="1"/>
        <v>0</v>
      </c>
      <c r="J33" s="146" t="e">
        <f>"*"&amp;StaffList!#REF!&amp;"*"</f>
        <v>#REF!</v>
      </c>
    </row>
    <row r="34" spans="1:10" ht="25.5" customHeight="1" x14ac:dyDescent="0.25">
      <c r="A34" s="145">
        <v>27</v>
      </c>
      <c r="B34" s="45" t="str">
        <f>VLOOKUP(J34, StaffList!B:C,2,FALSE)</f>
        <v>Phan Xuân Lương</v>
      </c>
      <c r="C34" s="274">
        <f t="shared" si="0"/>
        <v>5</v>
      </c>
      <c r="D34" s="275">
        <f>COUNTIFS('DATA (For monthly bonus)'!$T:$T,"=E", 'DATA (For monthly bonus)'!$R:$R,$J:$J,'DATA (For monthly bonus)'!$O:$O,"&gt;="&amp;$C$3,'DATA (For monthly bonus)'!$O:$O,"&lt;="&amp;$E$3)</f>
        <v>1</v>
      </c>
      <c r="E34" s="275">
        <f>COUNTIFS('DATA (For monthly bonus)'!$T:$T,"=S", 'DATA (For monthly bonus)'!$R:$R,$J:$J,'DATA (For monthly bonus)'!$O:$O,"&gt;="&amp;$C$3,'DATA (For monthly bonus)'!$O:$O,"&lt;="&amp;$E$3)</f>
        <v>4</v>
      </c>
      <c r="F34" s="275">
        <f>COUNTIFS('DATA (For monthly bonus)'!$T:$T,"=A",'DATA (For monthly bonus)'!$R:$R,$J:$J,'DATA (For monthly bonus)'!$O:$O,"&gt;="&amp;$C$3,'DATA (For monthly bonus)'!$O:$O,"&lt;="&amp;$E$3)</f>
        <v>0</v>
      </c>
      <c r="G34" s="275">
        <f>COUNTIFS('DATA (For monthly bonus)'!$T:$T,"=D",'DATA (For monthly bonus)'!$R:$R,$J:$J,'DATA (For monthly bonus)'!$O:$O,"&gt;="&amp;$C$3,'DATA (For monthly bonus)'!$O:$O,"&lt;="&amp;$E$3)</f>
        <v>0</v>
      </c>
      <c r="H34" s="44">
        <f t="shared" si="1"/>
        <v>14</v>
      </c>
      <c r="J34" s="146" t="str">
        <f>"*"&amp;StaffList!B21&amp;"*"</f>
        <v>*Luong.px*</v>
      </c>
    </row>
    <row r="35" spans="1:10" ht="25.5" customHeight="1" x14ac:dyDescent="0.25">
      <c r="A35" s="145">
        <v>28</v>
      </c>
      <c r="B35" s="45" t="str">
        <f>VLOOKUP(J35, StaffList!B:C,2,FALSE)</f>
        <v>Nguyễn Thế Chân</v>
      </c>
      <c r="C35" s="274">
        <f t="shared" si="0"/>
        <v>2</v>
      </c>
      <c r="D35" s="275">
        <f>COUNTIFS('DATA (For monthly bonus)'!$T:$T,"=E", 'DATA (For monthly bonus)'!$R:$R,$J:$J,'DATA (For monthly bonus)'!$O:$O,"&gt;="&amp;$C$3,'DATA (For monthly bonus)'!$O:$O,"&lt;="&amp;$E$3)</f>
        <v>1</v>
      </c>
      <c r="E35" s="275">
        <f>COUNTIFS('DATA (For monthly bonus)'!$T:$T,"=S", 'DATA (For monthly bonus)'!$R:$R,$J:$J,'DATA (For monthly bonus)'!$O:$O,"&gt;="&amp;$C$3,'DATA (For monthly bonus)'!$O:$O,"&lt;="&amp;$E$3)</f>
        <v>1</v>
      </c>
      <c r="F35" s="275">
        <f>COUNTIFS('DATA (For monthly bonus)'!$T:$T,"=A",'DATA (For monthly bonus)'!$R:$R,$J:$J,'DATA (For monthly bonus)'!$O:$O,"&gt;="&amp;$C$3,'DATA (For monthly bonus)'!$O:$O,"&lt;="&amp;$E$3)</f>
        <v>0</v>
      </c>
      <c r="G35" s="275">
        <f>COUNTIFS('DATA (For monthly bonus)'!$T:$T,"=D",'DATA (For monthly bonus)'!$R:$R,$J:$J,'DATA (For monthly bonus)'!$O:$O,"&gt;="&amp;$C$3,'DATA (For monthly bonus)'!$O:$O,"&lt;="&amp;$E$3)</f>
        <v>0</v>
      </c>
      <c r="H35" s="44">
        <f t="shared" si="1"/>
        <v>11</v>
      </c>
      <c r="J35" s="146" t="str">
        <f>"*"&amp;StaffList!B22&amp;"*"</f>
        <v>*Chan.nt*</v>
      </c>
    </row>
    <row r="36" spans="1:10" ht="25.5" customHeight="1" x14ac:dyDescent="0.25">
      <c r="A36" s="145">
        <v>29</v>
      </c>
      <c r="B36" s="45" t="str">
        <f>VLOOKUP(J36, StaffList!B:C,2,FALSE)</f>
        <v>Đỗ Văn Long</v>
      </c>
      <c r="C36" s="274">
        <f t="shared" si="0"/>
        <v>5</v>
      </c>
      <c r="D36" s="275">
        <f>COUNTIFS('DATA (For monthly bonus)'!$T:$T,"=E", 'DATA (For monthly bonus)'!$R:$R,$J:$J,'DATA (For monthly bonus)'!$O:$O,"&gt;="&amp;$C$3,'DATA (For monthly bonus)'!$O:$O,"&lt;="&amp;$E$3)</f>
        <v>2</v>
      </c>
      <c r="E36" s="275">
        <f>COUNTIFS('DATA (For monthly bonus)'!$T:$T,"=S", 'DATA (For monthly bonus)'!$R:$R,$J:$J,'DATA (For monthly bonus)'!$O:$O,"&gt;="&amp;$C$3,'DATA (For monthly bonus)'!$O:$O,"&lt;="&amp;$E$3)</f>
        <v>3</v>
      </c>
      <c r="F36" s="275">
        <f>COUNTIFS('DATA (For monthly bonus)'!$T:$T,"=A",'DATA (For monthly bonus)'!$R:$R,$J:$J,'DATA (For monthly bonus)'!$O:$O,"&gt;="&amp;$C$3,'DATA (For monthly bonus)'!$O:$O,"&lt;="&amp;$E$3)</f>
        <v>0</v>
      </c>
      <c r="G36" s="275">
        <f>COUNTIFS('DATA (For monthly bonus)'!$T:$T,"=D",'DATA (For monthly bonus)'!$R:$R,$J:$J,'DATA (For monthly bonus)'!$O:$O,"&gt;="&amp;$C$3,'DATA (For monthly bonus)'!$O:$O,"&lt;="&amp;$E$3)</f>
        <v>0</v>
      </c>
      <c r="H36" s="44">
        <f t="shared" si="1"/>
        <v>23</v>
      </c>
      <c r="J36" s="146" t="str">
        <f>"*"&amp;StaffList!B23&amp;"*"</f>
        <v>*Long.dv*</v>
      </c>
    </row>
    <row r="37" spans="1:10" ht="25.5" customHeight="1" x14ac:dyDescent="0.25">
      <c r="A37" s="145">
        <v>30</v>
      </c>
      <c r="B37" s="45" t="e">
        <f>VLOOKUP(J37, StaffList!B:C,2,FALSE)</f>
        <v>#REF!</v>
      </c>
      <c r="C37" s="275">
        <f t="shared" si="0"/>
        <v>0</v>
      </c>
      <c r="D37" s="275">
        <f>COUNTIFS('DATA (For monthly bonus)'!$T:$T,"=E", 'DATA (For monthly bonus)'!$R:$R,$J:$J,'DATA (For monthly bonus)'!$O:$O,"&gt;="&amp;$C$3,'DATA (For monthly bonus)'!$O:$O,"&lt;="&amp;$E$3)</f>
        <v>0</v>
      </c>
      <c r="E37" s="275">
        <f>COUNTIFS('DATA (For monthly bonus)'!$T:$T,"=S", 'DATA (For monthly bonus)'!$R:$R,$J:$J,'DATA (For monthly bonus)'!$O:$O,"&gt;="&amp;$C$3,'DATA (For monthly bonus)'!$O:$O,"&lt;="&amp;$E$3)</f>
        <v>0</v>
      </c>
      <c r="F37" s="275">
        <f>COUNTIFS('DATA (For monthly bonus)'!$T:$T,"=A",'DATA (For monthly bonus)'!$R:$R,$J:$J,'DATA (For monthly bonus)'!$O:$O,"&gt;="&amp;$C$3,'DATA (For monthly bonus)'!$O:$O,"&lt;="&amp;$E$3)</f>
        <v>0</v>
      </c>
      <c r="G37" s="275">
        <f>COUNTIFS('DATA (For monthly bonus)'!$T:$T,"=D",'DATA (For monthly bonus)'!$R:$R,$J:$J,'DATA (For monthly bonus)'!$O:$O,"&gt;="&amp;$C$3,'DATA (For monthly bonus)'!$O:$O,"&lt;="&amp;$E$3)</f>
        <v>0</v>
      </c>
      <c r="H37" s="75">
        <f t="shared" si="1"/>
        <v>0</v>
      </c>
      <c r="J37" s="146" t="e">
        <f>"*"&amp;StaffList!#REF!&amp;"*"</f>
        <v>#REF!</v>
      </c>
    </row>
    <row r="38" spans="1:10" ht="25.5" customHeight="1" x14ac:dyDescent="0.25">
      <c r="A38" s="145">
        <v>31</v>
      </c>
      <c r="B38" s="45" t="str">
        <f>VLOOKUP(J38, StaffList!B:C,2,FALSE)</f>
        <v>Nguyễn Như Khương</v>
      </c>
      <c r="C38" s="274">
        <f t="shared" si="0"/>
        <v>0</v>
      </c>
      <c r="D38" s="275">
        <f>COUNTIFS('DATA (For monthly bonus)'!$T:$T,"=E", 'DATA (For monthly bonus)'!$R:$R,$J:$J,'DATA (For monthly bonus)'!$O:$O,"&gt;="&amp;$C$3,'DATA (For monthly bonus)'!$O:$O,"&lt;="&amp;$E$3)</f>
        <v>0</v>
      </c>
      <c r="E38" s="275">
        <f>COUNTIFS('DATA (For monthly bonus)'!$T:$T,"=S", 'DATA (For monthly bonus)'!$R:$R,$J:$J,'DATA (For monthly bonus)'!$O:$O,"&gt;="&amp;$C$3,'DATA (For monthly bonus)'!$O:$O,"&lt;="&amp;$E$3)</f>
        <v>0</v>
      </c>
      <c r="F38" s="275">
        <f>COUNTIFS('DATA (For monthly bonus)'!$T:$T,"=A",'DATA (For monthly bonus)'!$R:$R,$J:$J,'DATA (For monthly bonus)'!$O:$O,"&gt;="&amp;$C$3,'DATA (For monthly bonus)'!$O:$O,"&lt;="&amp;$E$3)</f>
        <v>0</v>
      </c>
      <c r="G38" s="275">
        <f>COUNTIFS('DATA (For monthly bonus)'!$T:$T,"=D",'DATA (For monthly bonus)'!$R:$R,$J:$J,'DATA (For monthly bonus)'!$O:$O,"&gt;="&amp;$C$3,'DATA (For monthly bonus)'!$O:$O,"&lt;="&amp;$E$3)</f>
        <v>0</v>
      </c>
      <c r="H38" s="44">
        <f t="shared" si="1"/>
        <v>0</v>
      </c>
      <c r="J38" s="146" t="str">
        <f>"*"&amp;StaffList!B24&amp;"*"</f>
        <v>*Khuong.nn*</v>
      </c>
    </row>
    <row r="39" spans="1:10" ht="25.5" customHeight="1" x14ac:dyDescent="0.25">
      <c r="A39" s="28"/>
      <c r="B39" s="214" t="s">
        <v>9848</v>
      </c>
      <c r="C39" s="75">
        <f>SUM(C8:C38)</f>
        <v>63</v>
      </c>
      <c r="D39" s="75">
        <f>SUM(D8:D38)</f>
        <v>17</v>
      </c>
      <c r="E39" s="75">
        <f>SUM(E8:E38)</f>
        <v>46</v>
      </c>
      <c r="F39" s="75">
        <f>SUM(F8:F38)</f>
        <v>0</v>
      </c>
      <c r="G39" s="75">
        <f>SUM(G8:G38)</f>
        <v>0</v>
      </c>
      <c r="H39" s="75"/>
      <c r="J39" s="146"/>
    </row>
  </sheetData>
  <autoFilter ref="A7:L39" xr:uid="{00000000-0009-0000-0000-00000A000000}">
    <sortState xmlns:xlrd2="http://schemas.microsoft.com/office/spreadsheetml/2017/richdata2" ref="A8:L39">
      <sortCondition ref="A7:A39"/>
    </sortState>
  </autoFilter>
  <mergeCells count="2">
    <mergeCell ref="C1:H1"/>
    <mergeCell ref="C2:H2"/>
  </mergeCells>
  <printOptions horizontalCentered="1"/>
  <pageMargins left="0.7" right="0.52" top="0.33" bottom="0.75" header="0.3" footer="0.3"/>
  <pageSetup paperSize="9" scale="74" orientation="portrait" r:id="rId1"/>
  <colBreaks count="1" manualBreakCount="1">
    <brk id="8" max="1048575" man="1"/>
  </colBreaks>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pageSetUpPr fitToPage="1"/>
  </sheetPr>
  <dimension ref="A1:Q65"/>
  <sheetViews>
    <sheetView view="pageBreakPreview" zoomScale="90" zoomScaleNormal="100" zoomScaleSheetLayoutView="90" workbookViewId="0">
      <pane xSplit="2" ySplit="7" topLeftCell="C32" activePane="bottomRight" state="frozen"/>
      <selection pane="topRight" activeCell="C1" sqref="C1"/>
      <selection pane="bottomLeft" activeCell="A8" sqref="A8"/>
      <selection pane="bottomRight" activeCell="H18" sqref="H18"/>
    </sheetView>
  </sheetViews>
  <sheetFormatPr defaultColWidth="9.140625" defaultRowHeight="15" x14ac:dyDescent="0.25"/>
  <cols>
    <col min="1" max="1" width="7.85546875" style="2" customWidth="1"/>
    <col min="2" max="2" width="29" style="2" customWidth="1"/>
    <col min="3" max="14" width="9.5703125" style="2" customWidth="1"/>
    <col min="15" max="15" width="10.140625" style="2" customWidth="1"/>
    <col min="16" max="16" width="3.28515625" style="2" customWidth="1"/>
    <col min="17" max="17" width="16.7109375" style="2" customWidth="1"/>
    <col min="18" max="16384" width="9.140625" style="2"/>
  </cols>
  <sheetData>
    <row r="1" spans="1:17" ht="21.75" x14ac:dyDescent="0.25">
      <c r="A1" s="9"/>
      <c r="B1" s="9"/>
      <c r="C1" s="33"/>
      <c r="D1" s="50"/>
      <c r="E1" s="33"/>
      <c r="F1" s="203" t="s">
        <v>9863</v>
      </c>
      <c r="G1" s="33"/>
      <c r="H1" s="33"/>
      <c r="I1" s="9"/>
      <c r="J1" s="1"/>
      <c r="K1" s="9"/>
      <c r="L1" s="58"/>
      <c r="M1" s="59" t="s">
        <v>9840</v>
      </c>
      <c r="N1" s="60" t="s">
        <v>9831</v>
      </c>
      <c r="O1" s="58"/>
      <c r="P1" s="9"/>
    </row>
    <row r="2" spans="1:17" ht="20.25" x14ac:dyDescent="0.25">
      <c r="A2" s="9"/>
      <c r="B2" s="9"/>
      <c r="C2" s="33"/>
      <c r="D2" s="33"/>
      <c r="E2" s="33"/>
      <c r="F2" s="193" t="s">
        <v>9864</v>
      </c>
      <c r="G2" s="33"/>
      <c r="H2" s="33"/>
      <c r="I2" s="9"/>
      <c r="J2" s="1"/>
      <c r="K2" s="9"/>
      <c r="L2" s="58"/>
      <c r="M2" s="59" t="s">
        <v>9842</v>
      </c>
      <c r="N2" s="60" t="s">
        <v>5380</v>
      </c>
      <c r="O2" s="58"/>
      <c r="P2" s="9"/>
    </row>
    <row r="3" spans="1:17" ht="18" customHeight="1" x14ac:dyDescent="0.25">
      <c r="A3" s="213" t="s">
        <v>9865</v>
      </c>
      <c r="B3" s="50"/>
      <c r="C3" s="33"/>
      <c r="D3" s="198"/>
      <c r="E3" s="199" t="s">
        <v>9844</v>
      </c>
      <c r="F3" s="200">
        <v>2023</v>
      </c>
      <c r="G3" s="198"/>
      <c r="H3" s="33"/>
      <c r="I3" s="51"/>
      <c r="K3" s="9"/>
      <c r="L3" s="58"/>
      <c r="M3" s="59" t="s">
        <v>9845</v>
      </c>
      <c r="N3" s="350">
        <f ca="1">TODAY()</f>
        <v>46004</v>
      </c>
      <c r="O3" s="350"/>
      <c r="P3" s="9"/>
    </row>
    <row r="4" spans="1:17" ht="5.25" customHeight="1" thickBot="1" x14ac:dyDescent="0.25">
      <c r="A4" s="52"/>
      <c r="B4" s="53"/>
      <c r="C4" s="54"/>
      <c r="D4" s="13"/>
      <c r="E4" s="51"/>
      <c r="F4" s="55"/>
      <c r="G4" s="9"/>
      <c r="H4" s="9"/>
      <c r="I4" s="9"/>
      <c r="J4" s="1"/>
      <c r="K4" s="9"/>
      <c r="L4" s="58"/>
      <c r="M4" s="59"/>
      <c r="N4" s="350"/>
      <c r="O4" s="350"/>
      <c r="P4" s="9"/>
    </row>
    <row r="5" spans="1:17" ht="17.45" hidden="1" customHeight="1" thickBot="1" x14ac:dyDescent="0.3">
      <c r="A5" s="18"/>
      <c r="B5" s="19" t="s">
        <v>9846</v>
      </c>
      <c r="C5" s="20">
        <v>31</v>
      </c>
      <c r="D5" s="20">
        <f>DAY(EOMONTH(DATE(F3,D6,1),0))</f>
        <v>28</v>
      </c>
      <c r="E5" s="20">
        <v>31</v>
      </c>
      <c r="F5" s="20">
        <v>30</v>
      </c>
      <c r="G5" s="20">
        <v>31</v>
      </c>
      <c r="H5" s="20">
        <v>30</v>
      </c>
      <c r="I5" s="20">
        <v>31</v>
      </c>
      <c r="J5" s="20">
        <v>31</v>
      </c>
      <c r="K5" s="20">
        <v>30</v>
      </c>
      <c r="L5" s="20">
        <v>31</v>
      </c>
      <c r="M5" s="20">
        <v>30</v>
      </c>
      <c r="N5" s="20">
        <v>31</v>
      </c>
      <c r="O5" s="18"/>
      <c r="P5" s="9"/>
    </row>
    <row r="6" spans="1:17" s="197" customFormat="1" ht="33.75" hidden="1" customHeight="1" thickBot="1" x14ac:dyDescent="0.3">
      <c r="A6" s="205" t="s">
        <v>9866</v>
      </c>
      <c r="B6" s="206" t="s">
        <v>9867</v>
      </c>
      <c r="C6" s="207">
        <v>1</v>
      </c>
      <c r="D6" s="207">
        <v>2</v>
      </c>
      <c r="E6" s="207">
        <v>3</v>
      </c>
      <c r="F6" s="207">
        <v>4</v>
      </c>
      <c r="G6" s="207">
        <v>5</v>
      </c>
      <c r="H6" s="207">
        <v>6</v>
      </c>
      <c r="I6" s="207">
        <v>7</v>
      </c>
      <c r="J6" s="207">
        <v>8</v>
      </c>
      <c r="K6" s="207">
        <v>9</v>
      </c>
      <c r="L6" s="207">
        <v>10</v>
      </c>
      <c r="M6" s="207">
        <v>11</v>
      </c>
      <c r="N6" s="208">
        <v>12</v>
      </c>
      <c r="O6" s="209" t="s">
        <v>9848</v>
      </c>
      <c r="P6" s="192"/>
      <c r="Q6" s="196" t="s">
        <v>9868</v>
      </c>
    </row>
    <row r="7" spans="1:17" s="197" customFormat="1" ht="33.75" customHeight="1" x14ac:dyDescent="0.25">
      <c r="A7" s="191" t="s">
        <v>9866</v>
      </c>
      <c r="B7" s="261" t="s">
        <v>9867</v>
      </c>
      <c r="C7" s="210" t="s">
        <v>9869</v>
      </c>
      <c r="D7" s="195" t="s">
        <v>9870</v>
      </c>
      <c r="E7" s="195" t="s">
        <v>9871</v>
      </c>
      <c r="F7" s="195" t="s">
        <v>9872</v>
      </c>
      <c r="G7" s="195" t="s">
        <v>9873</v>
      </c>
      <c r="H7" s="195" t="s">
        <v>9874</v>
      </c>
      <c r="I7" s="195" t="s">
        <v>9875</v>
      </c>
      <c r="J7" s="195" t="s">
        <v>9876</v>
      </c>
      <c r="K7" s="195" t="s">
        <v>9877</v>
      </c>
      <c r="L7" s="195" t="s">
        <v>9878</v>
      </c>
      <c r="M7" s="195" t="s">
        <v>9879</v>
      </c>
      <c r="N7" s="195" t="s">
        <v>9880</v>
      </c>
      <c r="O7" s="137" t="s">
        <v>9848</v>
      </c>
      <c r="P7" s="257"/>
      <c r="Q7" s="196" t="s">
        <v>9868</v>
      </c>
    </row>
    <row r="8" spans="1:17" ht="18" customHeight="1" x14ac:dyDescent="0.25">
      <c r="A8" s="201">
        <v>1</v>
      </c>
      <c r="B8" s="262" t="str">
        <f>VLOOKUP(Q8, StaffList!B:C,2,FALSE)</f>
        <v>Lê Hùng Mạnh</v>
      </c>
      <c r="C8" s="276">
        <f>(COUNTIFS('DATA (For monthly bonus)'!$T:$T,"=E",'DATA (For monthly bonus)'!$O:$O,"&gt;="&amp;DATE($F$3,C$6,1),'DATA (For monthly bonus)'!$O:$O,"&lt;="&amp;DATE($F$3,C$6,C$5),'DATA (For monthly bonus)'!$R:$R,$Q8)*10)+COUNTIFS('DATA (For monthly bonus)'!$T:$T,"=S",'DATA (For monthly bonus)'!$O:$O,"&gt;="&amp;DATE($F$3,C$6,1),'DATA (For monthly bonus)'!$O:$O,"&lt;="&amp;DATE($F$3,C$6,C$5),'DATA (For monthly bonus)'!$R:$R,$Q8)</f>
        <v>11</v>
      </c>
      <c r="D8" s="276">
        <f>(COUNTIFS('DATA (For monthly bonus)'!$T:$T,"=E",'DATA (For monthly bonus)'!$O:$O,"&gt;="&amp;DATE($F$3,D$6,1),'DATA (For monthly bonus)'!$O:$O,"&lt;="&amp;DATE($F$3,D$6,D$5),'DATA (For monthly bonus)'!$R:$R,$Q8)*10)+COUNTIFS('DATA (For monthly bonus)'!$T:$T,"=S",'DATA (For monthly bonus)'!$O:$O,"&gt;="&amp;DATE($F$3,D$6,1),'DATA (For monthly bonus)'!$O:$O,"&lt;="&amp;DATE($F$3,D$6,D$5),'DATA (For monthly bonus)'!$R:$R,$Q8)</f>
        <v>10</v>
      </c>
      <c r="E8" s="276">
        <f>(COUNTIFS('DATA (For monthly bonus)'!$T:$T,"=E",'DATA (For monthly bonus)'!$O:$O,"&gt;="&amp;DATE($F$3,E$6,1),'DATA (For monthly bonus)'!$O:$O,"&lt;="&amp;DATE($F$3,E$6,E$5),'DATA (For monthly bonus)'!$R:$R,$Q8)*10)+COUNTIFS('DATA (For monthly bonus)'!$T:$T,"=S",'DATA (For monthly bonus)'!$O:$O,"&gt;="&amp;DATE($F$3,E$6,1),'DATA (For monthly bonus)'!$O:$O,"&lt;="&amp;DATE($F$3,E$6,E$5),'DATA (For monthly bonus)'!$R:$R,$Q8)</f>
        <v>0</v>
      </c>
      <c r="F8" s="276">
        <f>(COUNTIFS('DATA (For monthly bonus)'!$T:$T,"=E",'DATA (For monthly bonus)'!$O:$O,"&gt;="&amp;DATE($F$3,F$6,1),'DATA (For monthly bonus)'!$O:$O,"&lt;="&amp;DATE($F$3,F$6,F$5),'DATA (For monthly bonus)'!$R:$R,$Q8)*10)+COUNTIFS('DATA (For monthly bonus)'!$T:$T,"=S",'DATA (For monthly bonus)'!$O:$O,"&gt;="&amp;DATE($F$3,F$6,1),'DATA (For monthly bonus)'!$O:$O,"&lt;="&amp;DATE($F$3,F$6,F$5),'DATA (For monthly bonus)'!$R:$R,$Q8)</f>
        <v>0</v>
      </c>
      <c r="G8" s="276">
        <f>(COUNTIFS('DATA (For monthly bonus)'!$T:$T,"=E",'DATA (For monthly bonus)'!$O:$O,"&gt;="&amp;DATE($F$3,G$6,1),'DATA (For monthly bonus)'!$O:$O,"&lt;="&amp;DATE($F$3,G$6,G$5),'DATA (For monthly bonus)'!$R:$R,$Q8)*10)+COUNTIFS('DATA (For monthly bonus)'!$T:$T,"=S",'DATA (For monthly bonus)'!$O:$O,"&gt;="&amp;DATE($F$3,G$6,1),'DATA (For monthly bonus)'!$O:$O,"&lt;="&amp;DATE($F$3,G$6,G$5),'DATA (For monthly bonus)'!$R:$R,$Q8)</f>
        <v>0</v>
      </c>
      <c r="H8" s="276">
        <f>(COUNTIFS('DATA (For monthly bonus)'!$T:$T,"=E",'DATA (For monthly bonus)'!$O:$O,"&gt;="&amp;DATE($F$3,H$6,1),'DATA (For monthly bonus)'!$O:$O,"&lt;="&amp;DATE($F$3,H$6,H$5),'DATA (For monthly bonus)'!$R:$R,$Q8)*10)+COUNTIFS('DATA (For monthly bonus)'!$T:$T,"=S",'DATA (For monthly bonus)'!$O:$O,"&gt;="&amp;DATE($F$3,H$6,1),'DATA (For monthly bonus)'!$O:$O,"&lt;="&amp;DATE($F$3,H$6,H$5),'DATA (For monthly bonus)'!$R:$R,$Q8)</f>
        <v>0</v>
      </c>
      <c r="I8" s="276">
        <f>(COUNTIFS('DATA (For monthly bonus)'!$T:$T,"=E",'DATA (For monthly bonus)'!$O:$O,"&gt;="&amp;DATE($F$3,I$6,1),'DATA (For monthly bonus)'!$O:$O,"&lt;="&amp;DATE($F$3,I$6,I$5),'DATA (For monthly bonus)'!$R:$R,$Q8)*10)+COUNTIFS('DATA (For monthly bonus)'!$T:$T,"=S",'DATA (For monthly bonus)'!$O:$O,"&gt;="&amp;DATE($F$3,I$6,1),'DATA (For monthly bonus)'!$O:$O,"&lt;="&amp;DATE($F$3,I$6,I$5),'DATA (For monthly bonus)'!$R:$R,$Q8)</f>
        <v>0</v>
      </c>
      <c r="J8" s="276">
        <f>(COUNTIFS('DATA (For monthly bonus)'!$T:$T,"=E",'DATA (For monthly bonus)'!$O:$O,"&gt;="&amp;DATE($F$3,J$6,1),'DATA (For monthly bonus)'!$O:$O,"&lt;="&amp;DATE($F$3,J$6,J$5),'DATA (For monthly bonus)'!$R:$R,$Q8)*10)+COUNTIFS('DATA (For monthly bonus)'!$T:$T,"=S",'DATA (For monthly bonus)'!$O:$O,"&gt;="&amp;DATE($F$3,J$6,1),'DATA (For monthly bonus)'!$O:$O,"&lt;="&amp;DATE($F$3,J$6,J$5),'DATA (For monthly bonus)'!$R:$R,$Q8)</f>
        <v>0</v>
      </c>
      <c r="K8" s="276">
        <f>(COUNTIFS('DATA (For monthly bonus)'!$T:$T,"=E",'DATA (For monthly bonus)'!$O:$O,"&gt;="&amp;DATE($F$3,K$6,1),'DATA (For monthly bonus)'!$O:$O,"&lt;="&amp;DATE($F$3,K$6,K$5),'DATA (For monthly bonus)'!$R:$R,$Q8)*10)+COUNTIFS('DATA (For monthly bonus)'!$T:$T,"=S",'DATA (For monthly bonus)'!$O:$O,"&gt;="&amp;DATE($F$3,K$6,1),'DATA (For monthly bonus)'!$O:$O,"&lt;="&amp;DATE($F$3,K$6,K$5),'DATA (For monthly bonus)'!$R:$R,$Q8)</f>
        <v>0</v>
      </c>
      <c r="L8" s="276">
        <f>(COUNTIFS('DATA (For monthly bonus)'!$T:$T,"=E",'DATA (For monthly bonus)'!$O:$O,"&gt;="&amp;DATE($F$3,L$6,1),'DATA (For monthly bonus)'!$O:$O,"&lt;="&amp;DATE($F$3,L$6,L$5),'DATA (For monthly bonus)'!$R:$R,$Q8)*10)+COUNTIFS('DATA (For monthly bonus)'!$T:$T,"=S",'DATA (For monthly bonus)'!$O:$O,"&gt;="&amp;DATE($F$3,L$6,1),'DATA (For monthly bonus)'!$O:$O,"&lt;="&amp;DATE($F$3,L$6,L$5),'DATA (For monthly bonus)'!$R:$R,$Q8)</f>
        <v>0</v>
      </c>
      <c r="M8" s="276">
        <f>(COUNTIFS('DATA (For monthly bonus)'!$T:$T,"=E",'DATA (For monthly bonus)'!$O:$O,"&gt;="&amp;DATE($F$3,M$6,1),'DATA (For monthly bonus)'!$O:$O,"&lt;="&amp;DATE($F$3,M$6,M$5),'DATA (For monthly bonus)'!$R:$R,$Q8)*10)+COUNTIFS('DATA (For monthly bonus)'!$T:$T,"=S",'DATA (For monthly bonus)'!$O:$O,"&gt;="&amp;DATE($F$3,M$6,1),'DATA (For monthly bonus)'!$O:$O,"&lt;="&amp;DATE($F$3,M$6,M$5),'DATA (For monthly bonus)'!$R:$R,$Q8)</f>
        <v>0</v>
      </c>
      <c r="N8" s="276">
        <f>(COUNTIFS('DATA (For monthly bonus)'!$T:$T,"=E",'DATA (For monthly bonus)'!$O:$O,"&gt;="&amp;DATE($F$3,N$6,1),'DATA (For monthly bonus)'!$O:$O,"&lt;="&amp;DATE($F$3,N$6,N$5),'DATA (For monthly bonus)'!$R:$R,$Q8)*10)+COUNTIFS('DATA (For monthly bonus)'!$T:$T,"=S",'DATA (For monthly bonus)'!$O:$O,"&gt;="&amp;DATE($F$3,N$6,1),'DATA (For monthly bonus)'!$O:$O,"&lt;="&amp;DATE($F$3,N$6,N$5),'DATA (For monthly bonus)'!$R:$R,$Q8)</f>
        <v>0</v>
      </c>
      <c r="O8" s="278">
        <f t="shared" ref="O8:O38" si="0">SUM(C8:N8)</f>
        <v>21</v>
      </c>
      <c r="P8" s="258"/>
      <c r="Q8" s="146" t="str">
        <f>"*"&amp;StaffList!B5&amp;"*"</f>
        <v>*Manh.lh*</v>
      </c>
    </row>
    <row r="9" spans="1:17" ht="18" customHeight="1" x14ac:dyDescent="0.25">
      <c r="A9" s="201">
        <v>2</v>
      </c>
      <c r="B9" s="262" t="str">
        <f>VLOOKUP(Q9, StaffList!B:C,2,FALSE)</f>
        <v>Hà Đình Diên</v>
      </c>
      <c r="C9" s="276">
        <f>(COUNTIFS('DATA (For monthly bonus)'!$T:$T,"=E",'DATA (For monthly bonus)'!$O:$O,"&gt;="&amp;DATE($F$3,C$6,1),'DATA (For monthly bonus)'!$O:$O,"&lt;="&amp;DATE($F$3,C$6,C$5),'DATA (For monthly bonus)'!$R:$R,$Q9)*10)+COUNTIFS('DATA (For monthly bonus)'!$T:$T,"=S",'DATA (For monthly bonus)'!$O:$O,"&gt;="&amp;DATE($F$3,C$6,1),'DATA (For monthly bonus)'!$O:$O,"&lt;="&amp;DATE($F$3,C$6,C$5),'DATA (For monthly bonus)'!$R:$R,$Q9)</f>
        <v>20</v>
      </c>
      <c r="D9" s="276">
        <f>(COUNTIFS('DATA (For monthly bonus)'!$T:$T,"=E",'DATA (For monthly bonus)'!$O:$O,"&gt;="&amp;DATE($F$3,D$6,1),'DATA (For monthly bonus)'!$O:$O,"&lt;="&amp;DATE($F$3,D$6,D$5),'DATA (For monthly bonus)'!$R:$R,$Q9)*10)+COUNTIFS('DATA (For monthly bonus)'!$T:$T,"=S",'DATA (For monthly bonus)'!$O:$O,"&gt;="&amp;DATE($F$3,D$6,1),'DATA (For monthly bonus)'!$O:$O,"&lt;="&amp;DATE($F$3,D$6,D$5),'DATA (For monthly bonus)'!$R:$R,$Q9)</f>
        <v>0</v>
      </c>
      <c r="E9" s="276">
        <f>(COUNTIFS('DATA (For monthly bonus)'!$T:$T,"=E",'DATA (For monthly bonus)'!$O:$O,"&gt;="&amp;DATE($F$3,E$6,1),'DATA (For monthly bonus)'!$O:$O,"&lt;="&amp;DATE($F$3,E$6,E$5),'DATA (For monthly bonus)'!$R:$R,$Q9)*10)+COUNTIFS('DATA (For monthly bonus)'!$T:$T,"=S",'DATA (For monthly bonus)'!$O:$O,"&gt;="&amp;DATE($F$3,E$6,1),'DATA (For monthly bonus)'!$O:$O,"&lt;="&amp;DATE($F$3,E$6,E$5),'DATA (For monthly bonus)'!$R:$R,$Q9)</f>
        <v>0</v>
      </c>
      <c r="F9" s="276">
        <f>(COUNTIFS('DATA (For monthly bonus)'!$T:$T,"=E",'DATA (For monthly bonus)'!$O:$O,"&gt;="&amp;DATE($F$3,F$6,1),'DATA (For monthly bonus)'!$O:$O,"&lt;="&amp;DATE($F$3,F$6,F$5),'DATA (For monthly bonus)'!$R:$R,$Q9)*10)+COUNTIFS('DATA (For monthly bonus)'!$T:$T,"=S",'DATA (For monthly bonus)'!$O:$O,"&gt;="&amp;DATE($F$3,F$6,1),'DATA (For monthly bonus)'!$O:$O,"&lt;="&amp;DATE($F$3,F$6,F$5),'DATA (For monthly bonus)'!$R:$R,$Q9)</f>
        <v>0</v>
      </c>
      <c r="G9" s="276">
        <f>(COUNTIFS('DATA (For monthly bonus)'!$T:$T,"=E",'DATA (For monthly bonus)'!$O:$O,"&gt;="&amp;DATE($F$3,G$6,1),'DATA (For monthly bonus)'!$O:$O,"&lt;="&amp;DATE($F$3,G$6,G$5),'DATA (For monthly bonus)'!$R:$R,$Q9)*10)+COUNTIFS('DATA (For monthly bonus)'!$T:$T,"=S",'DATA (For monthly bonus)'!$O:$O,"&gt;="&amp;DATE($F$3,G$6,1),'DATA (For monthly bonus)'!$O:$O,"&lt;="&amp;DATE($F$3,G$6,G$5),'DATA (For monthly bonus)'!$R:$R,$Q9)</f>
        <v>0</v>
      </c>
      <c r="H9" s="276">
        <f>(COUNTIFS('DATA (For monthly bonus)'!$T:$T,"=E",'DATA (For monthly bonus)'!$O:$O,"&gt;="&amp;DATE($F$3,H$6,1),'DATA (For monthly bonus)'!$O:$O,"&lt;="&amp;DATE($F$3,H$6,H$5),'DATA (For monthly bonus)'!$R:$R,$Q9)*10)+COUNTIFS('DATA (For monthly bonus)'!$T:$T,"=S",'DATA (For monthly bonus)'!$O:$O,"&gt;="&amp;DATE($F$3,H$6,1),'DATA (For monthly bonus)'!$O:$O,"&lt;="&amp;DATE($F$3,H$6,H$5),'DATA (For monthly bonus)'!$R:$R,$Q9)</f>
        <v>0</v>
      </c>
      <c r="I9" s="276">
        <f>(COUNTIFS('DATA (For monthly bonus)'!$T:$T,"=E",'DATA (For monthly bonus)'!$O:$O,"&gt;="&amp;DATE($F$3,I$6,1),'DATA (For monthly bonus)'!$O:$O,"&lt;="&amp;DATE($F$3,I$6,I$5),'DATA (For monthly bonus)'!$R:$R,$Q9)*10)+COUNTIFS('DATA (For monthly bonus)'!$T:$T,"=S",'DATA (For monthly bonus)'!$O:$O,"&gt;="&amp;DATE($F$3,I$6,1),'DATA (For monthly bonus)'!$O:$O,"&lt;="&amp;DATE($F$3,I$6,I$5),'DATA (For monthly bonus)'!$R:$R,$Q9)</f>
        <v>0</v>
      </c>
      <c r="J9" s="276">
        <f>(COUNTIFS('DATA (For monthly bonus)'!$T:$T,"=E",'DATA (For monthly bonus)'!$O:$O,"&gt;="&amp;DATE($F$3,J$6,1),'DATA (For monthly bonus)'!$O:$O,"&lt;="&amp;DATE($F$3,J$6,J$5),'DATA (For monthly bonus)'!$R:$R,$Q9)*10)+COUNTIFS('DATA (For monthly bonus)'!$T:$T,"=S",'DATA (For monthly bonus)'!$O:$O,"&gt;="&amp;DATE($F$3,J$6,1),'DATA (For monthly bonus)'!$O:$O,"&lt;="&amp;DATE($F$3,J$6,J$5),'DATA (For monthly bonus)'!$R:$R,$Q9)</f>
        <v>0</v>
      </c>
      <c r="K9" s="276">
        <f>(COUNTIFS('DATA (For monthly bonus)'!$T:$T,"=E",'DATA (For monthly bonus)'!$O:$O,"&gt;="&amp;DATE($F$3,K$6,1),'DATA (For monthly bonus)'!$O:$O,"&lt;="&amp;DATE($F$3,K$6,K$5),'DATA (For monthly bonus)'!$R:$R,$Q9)*10)+COUNTIFS('DATA (For monthly bonus)'!$T:$T,"=S",'DATA (For monthly bonus)'!$O:$O,"&gt;="&amp;DATE($F$3,K$6,1),'DATA (For monthly bonus)'!$O:$O,"&lt;="&amp;DATE($F$3,K$6,K$5),'DATA (For monthly bonus)'!$R:$R,$Q9)</f>
        <v>0</v>
      </c>
      <c r="L9" s="276">
        <f>(COUNTIFS('DATA (For monthly bonus)'!$T:$T,"=E",'DATA (For monthly bonus)'!$O:$O,"&gt;="&amp;DATE($F$3,L$6,1),'DATA (For monthly bonus)'!$O:$O,"&lt;="&amp;DATE($F$3,L$6,L$5),'DATA (For monthly bonus)'!$R:$R,$Q9)*10)+COUNTIFS('DATA (For monthly bonus)'!$T:$T,"=S",'DATA (For monthly bonus)'!$O:$O,"&gt;="&amp;DATE($F$3,L$6,1),'DATA (For monthly bonus)'!$O:$O,"&lt;="&amp;DATE($F$3,L$6,L$5),'DATA (For monthly bonus)'!$R:$R,$Q9)</f>
        <v>0</v>
      </c>
      <c r="M9" s="276">
        <f>(COUNTIFS('DATA (For monthly bonus)'!$T:$T,"=E",'DATA (For monthly bonus)'!$O:$O,"&gt;="&amp;DATE($F$3,M$6,1),'DATA (For monthly bonus)'!$O:$O,"&lt;="&amp;DATE($F$3,M$6,M$5),'DATA (For monthly bonus)'!$R:$R,$Q9)*10)+COUNTIFS('DATA (For monthly bonus)'!$T:$T,"=S",'DATA (For monthly bonus)'!$O:$O,"&gt;="&amp;DATE($F$3,M$6,1),'DATA (For monthly bonus)'!$O:$O,"&lt;="&amp;DATE($F$3,M$6,M$5),'DATA (For monthly bonus)'!$R:$R,$Q9)</f>
        <v>0</v>
      </c>
      <c r="N9" s="276">
        <f>(COUNTIFS('DATA (For monthly bonus)'!$T:$T,"=E",'DATA (For monthly bonus)'!$O:$O,"&gt;="&amp;DATE($F$3,N$6,1),'DATA (For monthly bonus)'!$O:$O,"&lt;="&amp;DATE($F$3,N$6,N$5),'DATA (For monthly bonus)'!$R:$R,$Q9)*10)+COUNTIFS('DATA (For monthly bonus)'!$T:$T,"=S",'DATA (For monthly bonus)'!$O:$O,"&gt;="&amp;DATE($F$3,N$6,1),'DATA (For monthly bonus)'!$O:$O,"&lt;="&amp;DATE($F$3,N$6,N$5),'DATA (For monthly bonus)'!$R:$R,$Q9)</f>
        <v>0</v>
      </c>
      <c r="O9" s="278">
        <f t="shared" si="0"/>
        <v>20</v>
      </c>
      <c r="P9" s="258"/>
      <c r="Q9" s="146" t="str">
        <f>"*"&amp;StaffList!B6&amp;"*"</f>
        <v>*Dien.hd*</v>
      </c>
    </row>
    <row r="10" spans="1:17" ht="18" customHeight="1" x14ac:dyDescent="0.25">
      <c r="A10" s="201">
        <v>3</v>
      </c>
      <c r="B10" s="262" t="str">
        <f>VLOOKUP(Q10, StaffList!B:C,2,FALSE)</f>
        <v xml:space="preserve">Nguyễn Mạnh Hùng </v>
      </c>
      <c r="C10" s="276">
        <f>(COUNTIFS('DATA (For monthly bonus)'!$T:$T,"=E",'DATA (For monthly bonus)'!$O:$O,"&gt;="&amp;DATE($F$3,C$6,1),'DATA (For monthly bonus)'!$O:$O,"&lt;="&amp;DATE($F$3,C$6,C$5),'DATA (For monthly bonus)'!$R:$R,$Q10)*10)+COUNTIFS('DATA (For monthly bonus)'!$T:$T,"=S",'DATA (For monthly bonus)'!$O:$O,"&gt;="&amp;DATE($F$3,C$6,1),'DATA (For monthly bonus)'!$O:$O,"&lt;="&amp;DATE($F$3,C$6,C$5),'DATA (For monthly bonus)'!$R:$R,$Q10)</f>
        <v>1</v>
      </c>
      <c r="D10" s="276">
        <f>(COUNTIFS('DATA (For monthly bonus)'!$T:$T,"=E",'DATA (For monthly bonus)'!$O:$O,"&gt;="&amp;DATE($F$3,D$6,1),'DATA (For monthly bonus)'!$O:$O,"&lt;="&amp;DATE($F$3,D$6,D$5),'DATA (For monthly bonus)'!$R:$R,$Q10)*10)+COUNTIFS('DATA (For monthly bonus)'!$T:$T,"=S",'DATA (For monthly bonus)'!$O:$O,"&gt;="&amp;DATE($F$3,D$6,1),'DATA (For monthly bonus)'!$O:$O,"&lt;="&amp;DATE($F$3,D$6,D$5),'DATA (For monthly bonus)'!$R:$R,$Q10)</f>
        <v>0</v>
      </c>
      <c r="E10" s="276">
        <f>(COUNTIFS('DATA (For monthly bonus)'!$T:$T,"=E",'DATA (For monthly bonus)'!$O:$O,"&gt;="&amp;DATE($F$3,E$6,1),'DATA (For monthly bonus)'!$O:$O,"&lt;="&amp;DATE($F$3,E$6,E$5),'DATA (For monthly bonus)'!$R:$R,$Q10)*10)+COUNTIFS('DATA (For monthly bonus)'!$T:$T,"=S",'DATA (For monthly bonus)'!$O:$O,"&gt;="&amp;DATE($F$3,E$6,1),'DATA (For monthly bonus)'!$O:$O,"&lt;="&amp;DATE($F$3,E$6,E$5),'DATA (For monthly bonus)'!$R:$R,$Q10)</f>
        <v>0</v>
      </c>
      <c r="F10" s="276">
        <f>(COUNTIFS('DATA (For monthly bonus)'!$T:$T,"=E",'DATA (For monthly bonus)'!$O:$O,"&gt;="&amp;DATE($F$3,F$6,1),'DATA (For monthly bonus)'!$O:$O,"&lt;="&amp;DATE($F$3,F$6,F$5),'DATA (For monthly bonus)'!$R:$R,$Q10)*10)+COUNTIFS('DATA (For monthly bonus)'!$T:$T,"=S",'DATA (For monthly bonus)'!$O:$O,"&gt;="&amp;DATE($F$3,F$6,1),'DATA (For monthly bonus)'!$O:$O,"&lt;="&amp;DATE($F$3,F$6,F$5),'DATA (For monthly bonus)'!$R:$R,$Q10)</f>
        <v>0</v>
      </c>
      <c r="G10" s="276">
        <f>(COUNTIFS('DATA (For monthly bonus)'!$T:$T,"=E",'DATA (For monthly bonus)'!$O:$O,"&gt;="&amp;DATE($F$3,G$6,1),'DATA (For monthly bonus)'!$O:$O,"&lt;="&amp;DATE($F$3,G$6,G$5),'DATA (For monthly bonus)'!$R:$R,$Q10)*10)+COUNTIFS('DATA (For monthly bonus)'!$T:$T,"=S",'DATA (For monthly bonus)'!$O:$O,"&gt;="&amp;DATE($F$3,G$6,1),'DATA (For monthly bonus)'!$O:$O,"&lt;="&amp;DATE($F$3,G$6,G$5),'DATA (For monthly bonus)'!$R:$R,$Q10)</f>
        <v>0</v>
      </c>
      <c r="H10" s="276">
        <f>(COUNTIFS('DATA (For monthly bonus)'!$T:$T,"=E",'DATA (For monthly bonus)'!$O:$O,"&gt;="&amp;DATE($F$3,H$6,1),'DATA (For monthly bonus)'!$O:$O,"&lt;="&amp;DATE($F$3,H$6,H$5),'DATA (For monthly bonus)'!$R:$R,$Q10)*10)+COUNTIFS('DATA (For monthly bonus)'!$T:$T,"=S",'DATA (For monthly bonus)'!$O:$O,"&gt;="&amp;DATE($F$3,H$6,1),'DATA (For monthly bonus)'!$O:$O,"&lt;="&amp;DATE($F$3,H$6,H$5),'DATA (For monthly bonus)'!$R:$R,$Q10)</f>
        <v>0</v>
      </c>
      <c r="I10" s="276">
        <f>(COUNTIFS('DATA (For monthly bonus)'!$T:$T,"=E",'DATA (For monthly bonus)'!$O:$O,"&gt;="&amp;DATE($F$3,I$6,1),'DATA (For monthly bonus)'!$O:$O,"&lt;="&amp;DATE($F$3,I$6,I$5),'DATA (For monthly bonus)'!$R:$R,$Q10)*10)+COUNTIFS('DATA (For monthly bonus)'!$T:$T,"=S",'DATA (For monthly bonus)'!$O:$O,"&gt;="&amp;DATE($F$3,I$6,1),'DATA (For monthly bonus)'!$O:$O,"&lt;="&amp;DATE($F$3,I$6,I$5),'DATA (For monthly bonus)'!$R:$R,$Q10)</f>
        <v>0</v>
      </c>
      <c r="J10" s="276">
        <f>(COUNTIFS('DATA (For monthly bonus)'!$T:$T,"=E",'DATA (For monthly bonus)'!$O:$O,"&gt;="&amp;DATE($F$3,J$6,1),'DATA (For monthly bonus)'!$O:$O,"&lt;="&amp;DATE($F$3,J$6,J$5),'DATA (For monthly bonus)'!$R:$R,$Q10)*10)+COUNTIFS('DATA (For monthly bonus)'!$T:$T,"=S",'DATA (For monthly bonus)'!$O:$O,"&gt;="&amp;DATE($F$3,J$6,1),'DATA (For monthly bonus)'!$O:$O,"&lt;="&amp;DATE($F$3,J$6,J$5),'DATA (For monthly bonus)'!$R:$R,$Q10)</f>
        <v>0</v>
      </c>
      <c r="K10" s="276">
        <f>(COUNTIFS('DATA (For monthly bonus)'!$T:$T,"=E",'DATA (For monthly bonus)'!$O:$O,"&gt;="&amp;DATE($F$3,K$6,1),'DATA (For monthly bonus)'!$O:$O,"&lt;="&amp;DATE($F$3,K$6,K$5),'DATA (For monthly bonus)'!$R:$R,$Q10)*10)+COUNTIFS('DATA (For monthly bonus)'!$T:$T,"=S",'DATA (For monthly bonus)'!$O:$O,"&gt;="&amp;DATE($F$3,K$6,1),'DATA (For monthly bonus)'!$O:$O,"&lt;="&amp;DATE($F$3,K$6,K$5),'DATA (For monthly bonus)'!$R:$R,$Q10)</f>
        <v>0</v>
      </c>
      <c r="L10" s="276">
        <f>(COUNTIFS('DATA (For monthly bonus)'!$T:$T,"=E",'DATA (For monthly bonus)'!$O:$O,"&gt;="&amp;DATE($F$3,L$6,1),'DATA (For monthly bonus)'!$O:$O,"&lt;="&amp;DATE($F$3,L$6,L$5),'DATA (For monthly bonus)'!$R:$R,$Q10)*10)+COUNTIFS('DATA (For monthly bonus)'!$T:$T,"=S",'DATA (For monthly bonus)'!$O:$O,"&gt;="&amp;DATE($F$3,L$6,1),'DATA (For monthly bonus)'!$O:$O,"&lt;="&amp;DATE($F$3,L$6,L$5),'DATA (For monthly bonus)'!$R:$R,$Q10)</f>
        <v>0</v>
      </c>
      <c r="M10" s="276">
        <f>(COUNTIFS('DATA (For monthly bonus)'!$T:$T,"=E",'DATA (For monthly bonus)'!$O:$O,"&gt;="&amp;DATE($F$3,M$6,1),'DATA (For monthly bonus)'!$O:$O,"&lt;="&amp;DATE($F$3,M$6,M$5),'DATA (For monthly bonus)'!$R:$R,$Q10)*10)+COUNTIFS('DATA (For monthly bonus)'!$T:$T,"=S",'DATA (For monthly bonus)'!$O:$O,"&gt;="&amp;DATE($F$3,M$6,1),'DATA (For monthly bonus)'!$O:$O,"&lt;="&amp;DATE($F$3,M$6,M$5),'DATA (For monthly bonus)'!$R:$R,$Q10)</f>
        <v>0</v>
      </c>
      <c r="N10" s="276">
        <f>(COUNTIFS('DATA (For monthly bonus)'!$T:$T,"=E",'DATA (For monthly bonus)'!$O:$O,"&gt;="&amp;DATE($F$3,N$6,1),'DATA (For monthly bonus)'!$O:$O,"&lt;="&amp;DATE($F$3,N$6,N$5),'DATA (For monthly bonus)'!$R:$R,$Q10)*10)+COUNTIFS('DATA (For monthly bonus)'!$T:$T,"=S",'DATA (For monthly bonus)'!$O:$O,"&gt;="&amp;DATE($F$3,N$6,1),'DATA (For monthly bonus)'!$O:$O,"&lt;="&amp;DATE($F$3,N$6,N$5),'DATA (For monthly bonus)'!$R:$R,$Q10)</f>
        <v>0</v>
      </c>
      <c r="O10" s="278">
        <f t="shared" si="0"/>
        <v>1</v>
      </c>
      <c r="P10" s="258"/>
      <c r="Q10" s="146" t="str">
        <f>"*"&amp;StaffList!B7&amp;"*"</f>
        <v>*Hung.nm*</v>
      </c>
    </row>
    <row r="11" spans="1:17" ht="18" customHeight="1" x14ac:dyDescent="0.25">
      <c r="A11" s="201">
        <v>4</v>
      </c>
      <c r="B11" s="262" t="e">
        <f>VLOOKUP(Q11, StaffList!B:C,2,FALSE)</f>
        <v>#REF!</v>
      </c>
      <c r="C11" s="276">
        <f>(COUNTIFS('DATA (For monthly bonus)'!$T:$T,"=E",'DATA (For monthly bonus)'!$O:$O,"&gt;="&amp;DATE($F$3,C$6,1),'DATA (For monthly bonus)'!$O:$O,"&lt;="&amp;DATE($F$3,C$6,C$5),'DATA (For monthly bonus)'!$R:$R,$Q11)*10)+COUNTIFS('DATA (For monthly bonus)'!$T:$T,"=S",'DATA (For monthly bonus)'!$O:$O,"&gt;="&amp;DATE($F$3,C$6,1),'DATA (For monthly bonus)'!$O:$O,"&lt;="&amp;DATE($F$3,C$6,C$5),'DATA (For monthly bonus)'!$R:$R,$Q11)</f>
        <v>0</v>
      </c>
      <c r="D11" s="276">
        <f>(COUNTIFS('DATA (For monthly bonus)'!$T:$T,"=E",'DATA (For monthly bonus)'!$O:$O,"&gt;="&amp;DATE($F$3,D$6,1),'DATA (For monthly bonus)'!$O:$O,"&lt;="&amp;DATE($F$3,D$6,D$5),'DATA (For monthly bonus)'!$R:$R,$Q11)*10)+COUNTIFS('DATA (For monthly bonus)'!$T:$T,"=S",'DATA (For monthly bonus)'!$O:$O,"&gt;="&amp;DATE($F$3,D$6,1),'DATA (For monthly bonus)'!$O:$O,"&lt;="&amp;DATE($F$3,D$6,D$5),'DATA (For monthly bonus)'!$R:$R,$Q11)</f>
        <v>0</v>
      </c>
      <c r="E11" s="276">
        <f>(COUNTIFS('DATA (For monthly bonus)'!$T:$T,"=E",'DATA (For monthly bonus)'!$O:$O,"&gt;="&amp;DATE($F$3,E$6,1),'DATA (For monthly bonus)'!$O:$O,"&lt;="&amp;DATE($F$3,E$6,E$5),'DATA (For monthly bonus)'!$R:$R,$Q11)*10)+COUNTIFS('DATA (For monthly bonus)'!$T:$T,"=S",'DATA (For monthly bonus)'!$O:$O,"&gt;="&amp;DATE($F$3,E$6,1),'DATA (For monthly bonus)'!$O:$O,"&lt;="&amp;DATE($F$3,E$6,E$5),'DATA (For monthly bonus)'!$R:$R,$Q11)</f>
        <v>0</v>
      </c>
      <c r="F11" s="276">
        <f>(COUNTIFS('DATA (For monthly bonus)'!$T:$T,"=E",'DATA (For monthly bonus)'!$O:$O,"&gt;="&amp;DATE($F$3,F$6,1),'DATA (For monthly bonus)'!$O:$O,"&lt;="&amp;DATE($F$3,F$6,F$5),'DATA (For monthly bonus)'!$R:$R,$Q11)*10)+COUNTIFS('DATA (For monthly bonus)'!$T:$T,"=S",'DATA (For monthly bonus)'!$O:$O,"&gt;="&amp;DATE($F$3,F$6,1),'DATA (For monthly bonus)'!$O:$O,"&lt;="&amp;DATE($F$3,F$6,F$5),'DATA (For monthly bonus)'!$R:$R,$Q11)</f>
        <v>0</v>
      </c>
      <c r="G11" s="276">
        <f>(COUNTIFS('DATA (For monthly bonus)'!$T:$T,"=E",'DATA (For monthly bonus)'!$O:$O,"&gt;="&amp;DATE($F$3,G$6,1),'DATA (For monthly bonus)'!$O:$O,"&lt;="&amp;DATE($F$3,G$6,G$5),'DATA (For monthly bonus)'!$R:$R,$Q11)*10)+COUNTIFS('DATA (For monthly bonus)'!$T:$T,"=S",'DATA (For monthly bonus)'!$O:$O,"&gt;="&amp;DATE($F$3,G$6,1),'DATA (For monthly bonus)'!$O:$O,"&lt;="&amp;DATE($F$3,G$6,G$5),'DATA (For monthly bonus)'!$R:$R,$Q11)</f>
        <v>0</v>
      </c>
      <c r="H11" s="276">
        <f>(COUNTIFS('DATA (For monthly bonus)'!$T:$T,"=E",'DATA (For monthly bonus)'!$O:$O,"&gt;="&amp;DATE($F$3,H$6,1),'DATA (For monthly bonus)'!$O:$O,"&lt;="&amp;DATE($F$3,H$6,H$5),'DATA (For monthly bonus)'!$R:$R,$Q11)*10)+COUNTIFS('DATA (For monthly bonus)'!$T:$T,"=S",'DATA (For monthly bonus)'!$O:$O,"&gt;="&amp;DATE($F$3,H$6,1),'DATA (For monthly bonus)'!$O:$O,"&lt;="&amp;DATE($F$3,H$6,H$5),'DATA (For monthly bonus)'!$R:$R,$Q11)</f>
        <v>0</v>
      </c>
      <c r="I11" s="276">
        <f>(COUNTIFS('DATA (For monthly bonus)'!$T:$T,"=E",'DATA (For monthly bonus)'!$O:$O,"&gt;="&amp;DATE($F$3,I$6,1),'DATA (For monthly bonus)'!$O:$O,"&lt;="&amp;DATE($F$3,I$6,I$5),'DATA (For monthly bonus)'!$R:$R,$Q11)*10)+COUNTIFS('DATA (For monthly bonus)'!$T:$T,"=S",'DATA (For monthly bonus)'!$O:$O,"&gt;="&amp;DATE($F$3,I$6,1),'DATA (For monthly bonus)'!$O:$O,"&lt;="&amp;DATE($F$3,I$6,I$5),'DATA (For monthly bonus)'!$R:$R,$Q11)</f>
        <v>0</v>
      </c>
      <c r="J11" s="276">
        <f>(COUNTIFS('DATA (For monthly bonus)'!$T:$T,"=E",'DATA (For monthly bonus)'!$O:$O,"&gt;="&amp;DATE($F$3,J$6,1),'DATA (For monthly bonus)'!$O:$O,"&lt;="&amp;DATE($F$3,J$6,J$5),'DATA (For monthly bonus)'!$R:$R,$Q11)*10)+COUNTIFS('DATA (For monthly bonus)'!$T:$T,"=S",'DATA (For monthly bonus)'!$O:$O,"&gt;="&amp;DATE($F$3,J$6,1),'DATA (For monthly bonus)'!$O:$O,"&lt;="&amp;DATE($F$3,J$6,J$5),'DATA (For monthly bonus)'!$R:$R,$Q11)</f>
        <v>0</v>
      </c>
      <c r="K11" s="276">
        <f>(COUNTIFS('DATA (For monthly bonus)'!$T:$T,"=E",'DATA (For monthly bonus)'!$O:$O,"&gt;="&amp;DATE($F$3,K$6,1),'DATA (For monthly bonus)'!$O:$O,"&lt;="&amp;DATE($F$3,K$6,K$5),'DATA (For monthly bonus)'!$R:$R,$Q11)*10)+COUNTIFS('DATA (For monthly bonus)'!$T:$T,"=S",'DATA (For monthly bonus)'!$O:$O,"&gt;="&amp;DATE($F$3,K$6,1),'DATA (For monthly bonus)'!$O:$O,"&lt;="&amp;DATE($F$3,K$6,K$5),'DATA (For monthly bonus)'!$R:$R,$Q11)</f>
        <v>0</v>
      </c>
      <c r="L11" s="276">
        <f>(COUNTIFS('DATA (For monthly bonus)'!$T:$T,"=E",'DATA (For monthly bonus)'!$O:$O,"&gt;="&amp;DATE($F$3,L$6,1),'DATA (For monthly bonus)'!$O:$O,"&lt;="&amp;DATE($F$3,L$6,L$5),'DATA (For monthly bonus)'!$R:$R,$Q11)*10)+COUNTIFS('DATA (For monthly bonus)'!$T:$T,"=S",'DATA (For monthly bonus)'!$O:$O,"&gt;="&amp;DATE($F$3,L$6,1),'DATA (For monthly bonus)'!$O:$O,"&lt;="&amp;DATE($F$3,L$6,L$5),'DATA (For monthly bonus)'!$R:$R,$Q11)</f>
        <v>0</v>
      </c>
      <c r="M11" s="276">
        <f>(COUNTIFS('DATA (For monthly bonus)'!$T:$T,"=E",'DATA (For monthly bonus)'!$O:$O,"&gt;="&amp;DATE($F$3,M$6,1),'DATA (For monthly bonus)'!$O:$O,"&lt;="&amp;DATE($F$3,M$6,M$5),'DATA (For monthly bonus)'!$R:$R,$Q11)*10)+COUNTIFS('DATA (For monthly bonus)'!$T:$T,"=S",'DATA (For monthly bonus)'!$O:$O,"&gt;="&amp;DATE($F$3,M$6,1),'DATA (For monthly bonus)'!$O:$O,"&lt;="&amp;DATE($F$3,M$6,M$5),'DATA (For monthly bonus)'!$R:$R,$Q11)</f>
        <v>0</v>
      </c>
      <c r="N11" s="276">
        <f>(COUNTIFS('DATA (For monthly bonus)'!$T:$T,"=E",'DATA (For monthly bonus)'!$O:$O,"&gt;="&amp;DATE($F$3,N$6,1),'DATA (For monthly bonus)'!$O:$O,"&lt;="&amp;DATE($F$3,N$6,N$5),'DATA (For monthly bonus)'!$R:$R,$Q11)*10)+COUNTIFS('DATA (For monthly bonus)'!$T:$T,"=S",'DATA (For monthly bonus)'!$O:$O,"&gt;="&amp;DATE($F$3,N$6,1),'DATA (For monthly bonus)'!$O:$O,"&lt;="&amp;DATE($F$3,N$6,N$5),'DATA (For monthly bonus)'!$R:$R,$Q11)</f>
        <v>0</v>
      </c>
      <c r="O11" s="278">
        <f t="shared" si="0"/>
        <v>0</v>
      </c>
      <c r="P11" s="258"/>
      <c r="Q11" s="146" t="e">
        <f>"*"&amp;StaffList!#REF!&amp;"*"</f>
        <v>#REF!</v>
      </c>
    </row>
    <row r="12" spans="1:17" ht="18" customHeight="1" x14ac:dyDescent="0.25">
      <c r="A12" s="201">
        <v>5</v>
      </c>
      <c r="B12" s="262" t="str">
        <f>VLOOKUP(Q12, StaffList!B:C,2,FALSE)</f>
        <v>Vũ Hoàng</v>
      </c>
      <c r="C12" s="276">
        <f>(COUNTIFS('DATA (For monthly bonus)'!$T:$T,"=E",'DATA (For monthly bonus)'!$O:$O,"&gt;="&amp;DATE($F$3,C$6,1),'DATA (For monthly bonus)'!$O:$O,"&lt;="&amp;DATE($F$3,C$6,C$5),'DATA (For monthly bonus)'!$R:$R,$Q12)*10)+COUNTIFS('DATA (For monthly bonus)'!$T:$T,"=S",'DATA (For monthly bonus)'!$O:$O,"&gt;="&amp;DATE($F$3,C$6,1),'DATA (For monthly bonus)'!$O:$O,"&lt;="&amp;DATE($F$3,C$6,C$5),'DATA (For monthly bonus)'!$R:$R,$Q12)</f>
        <v>21</v>
      </c>
      <c r="D12" s="276">
        <f>(COUNTIFS('DATA (For monthly bonus)'!$T:$T,"=E",'DATA (For monthly bonus)'!$O:$O,"&gt;="&amp;DATE($F$3,D$6,1),'DATA (For monthly bonus)'!$O:$O,"&lt;="&amp;DATE($F$3,D$6,D$5),'DATA (For monthly bonus)'!$R:$R,$Q12)*10)+COUNTIFS('DATA (For monthly bonus)'!$T:$T,"=S",'DATA (For monthly bonus)'!$O:$O,"&gt;="&amp;DATE($F$3,D$6,1),'DATA (For monthly bonus)'!$O:$O,"&lt;="&amp;DATE($F$3,D$6,D$5),'DATA (For monthly bonus)'!$R:$R,$Q12)</f>
        <v>0</v>
      </c>
      <c r="E12" s="276">
        <f>(COUNTIFS('DATA (For monthly bonus)'!$T:$T,"=E",'DATA (For monthly bonus)'!$O:$O,"&gt;="&amp;DATE($F$3,E$6,1),'DATA (For monthly bonus)'!$O:$O,"&lt;="&amp;DATE($F$3,E$6,E$5),'DATA (For monthly bonus)'!$R:$R,$Q12)*10)+COUNTIFS('DATA (For monthly bonus)'!$T:$T,"=S",'DATA (For monthly bonus)'!$O:$O,"&gt;="&amp;DATE($F$3,E$6,1),'DATA (For monthly bonus)'!$O:$O,"&lt;="&amp;DATE($F$3,E$6,E$5),'DATA (For monthly bonus)'!$R:$R,$Q12)</f>
        <v>0</v>
      </c>
      <c r="F12" s="276">
        <f>(COUNTIFS('DATA (For monthly bonus)'!$T:$T,"=E",'DATA (For monthly bonus)'!$O:$O,"&gt;="&amp;DATE($F$3,F$6,1),'DATA (For monthly bonus)'!$O:$O,"&lt;="&amp;DATE($F$3,F$6,F$5),'DATA (For monthly bonus)'!$R:$R,$Q12)*10)+COUNTIFS('DATA (For monthly bonus)'!$T:$T,"=S",'DATA (For monthly bonus)'!$O:$O,"&gt;="&amp;DATE($F$3,F$6,1),'DATA (For monthly bonus)'!$O:$O,"&lt;="&amp;DATE($F$3,F$6,F$5),'DATA (For monthly bonus)'!$R:$R,$Q12)</f>
        <v>0</v>
      </c>
      <c r="G12" s="276">
        <f>(COUNTIFS('DATA (For monthly bonus)'!$T:$T,"=E",'DATA (For monthly bonus)'!$O:$O,"&gt;="&amp;DATE($F$3,G$6,1),'DATA (For monthly bonus)'!$O:$O,"&lt;="&amp;DATE($F$3,G$6,G$5),'DATA (For monthly bonus)'!$R:$R,$Q12)*10)+COUNTIFS('DATA (For monthly bonus)'!$T:$T,"=S",'DATA (For monthly bonus)'!$O:$O,"&gt;="&amp;DATE($F$3,G$6,1),'DATA (For monthly bonus)'!$O:$O,"&lt;="&amp;DATE($F$3,G$6,G$5),'DATA (For monthly bonus)'!$R:$R,$Q12)</f>
        <v>0</v>
      </c>
      <c r="H12" s="276">
        <f>(COUNTIFS('DATA (For monthly bonus)'!$T:$T,"=E",'DATA (For monthly bonus)'!$O:$O,"&gt;="&amp;DATE($F$3,H$6,1),'DATA (For monthly bonus)'!$O:$O,"&lt;="&amp;DATE($F$3,H$6,H$5),'DATA (For monthly bonus)'!$R:$R,$Q12)*10)+COUNTIFS('DATA (For monthly bonus)'!$T:$T,"=S",'DATA (For monthly bonus)'!$O:$O,"&gt;="&amp;DATE($F$3,H$6,1),'DATA (For monthly bonus)'!$O:$O,"&lt;="&amp;DATE($F$3,H$6,H$5),'DATA (For monthly bonus)'!$R:$R,$Q12)</f>
        <v>0</v>
      </c>
      <c r="I12" s="276">
        <f>(COUNTIFS('DATA (For monthly bonus)'!$T:$T,"=E",'DATA (For monthly bonus)'!$O:$O,"&gt;="&amp;DATE($F$3,I$6,1),'DATA (For monthly bonus)'!$O:$O,"&lt;="&amp;DATE($F$3,I$6,I$5),'DATA (For monthly bonus)'!$R:$R,$Q12)*10)+COUNTIFS('DATA (For monthly bonus)'!$T:$T,"=S",'DATA (For monthly bonus)'!$O:$O,"&gt;="&amp;DATE($F$3,I$6,1),'DATA (For monthly bonus)'!$O:$O,"&lt;="&amp;DATE($F$3,I$6,I$5),'DATA (For monthly bonus)'!$R:$R,$Q12)</f>
        <v>0</v>
      </c>
      <c r="J12" s="276">
        <f>(COUNTIFS('DATA (For monthly bonus)'!$T:$T,"=E",'DATA (For monthly bonus)'!$O:$O,"&gt;="&amp;DATE($F$3,J$6,1),'DATA (For monthly bonus)'!$O:$O,"&lt;="&amp;DATE($F$3,J$6,J$5),'DATA (For monthly bonus)'!$R:$R,$Q12)*10)+COUNTIFS('DATA (For monthly bonus)'!$T:$T,"=S",'DATA (For monthly bonus)'!$O:$O,"&gt;="&amp;DATE($F$3,J$6,1),'DATA (For monthly bonus)'!$O:$O,"&lt;="&amp;DATE($F$3,J$6,J$5),'DATA (For monthly bonus)'!$R:$R,$Q12)</f>
        <v>0</v>
      </c>
      <c r="K12" s="276">
        <f>(COUNTIFS('DATA (For monthly bonus)'!$T:$T,"=E",'DATA (For monthly bonus)'!$O:$O,"&gt;="&amp;DATE($F$3,K$6,1),'DATA (For monthly bonus)'!$O:$O,"&lt;="&amp;DATE($F$3,K$6,K$5),'DATA (For monthly bonus)'!$R:$R,$Q12)*10)+COUNTIFS('DATA (For monthly bonus)'!$T:$T,"=S",'DATA (For monthly bonus)'!$O:$O,"&gt;="&amp;DATE($F$3,K$6,1),'DATA (For monthly bonus)'!$O:$O,"&lt;="&amp;DATE($F$3,K$6,K$5),'DATA (For monthly bonus)'!$R:$R,$Q12)</f>
        <v>0</v>
      </c>
      <c r="L12" s="276">
        <f>(COUNTIFS('DATA (For monthly bonus)'!$T:$T,"=E",'DATA (For monthly bonus)'!$O:$O,"&gt;="&amp;DATE($F$3,L$6,1),'DATA (For monthly bonus)'!$O:$O,"&lt;="&amp;DATE($F$3,L$6,L$5),'DATA (For monthly bonus)'!$R:$R,$Q12)*10)+COUNTIFS('DATA (For monthly bonus)'!$T:$T,"=S",'DATA (For monthly bonus)'!$O:$O,"&gt;="&amp;DATE($F$3,L$6,1),'DATA (For monthly bonus)'!$O:$O,"&lt;="&amp;DATE($F$3,L$6,L$5),'DATA (For monthly bonus)'!$R:$R,$Q12)</f>
        <v>0</v>
      </c>
      <c r="M12" s="276">
        <f>(COUNTIFS('DATA (For monthly bonus)'!$T:$T,"=E",'DATA (For monthly bonus)'!$O:$O,"&gt;="&amp;DATE($F$3,M$6,1),'DATA (For monthly bonus)'!$O:$O,"&lt;="&amp;DATE($F$3,M$6,M$5),'DATA (For monthly bonus)'!$R:$R,$Q12)*10)+COUNTIFS('DATA (For monthly bonus)'!$T:$T,"=S",'DATA (For monthly bonus)'!$O:$O,"&gt;="&amp;DATE($F$3,M$6,1),'DATA (For monthly bonus)'!$O:$O,"&lt;="&amp;DATE($F$3,M$6,M$5),'DATA (For monthly bonus)'!$R:$R,$Q12)</f>
        <v>0</v>
      </c>
      <c r="N12" s="276">
        <f>(COUNTIFS('DATA (For monthly bonus)'!$T:$T,"=E",'DATA (For monthly bonus)'!$O:$O,"&gt;="&amp;DATE($F$3,N$6,1),'DATA (For monthly bonus)'!$O:$O,"&lt;="&amp;DATE($F$3,N$6,N$5),'DATA (For monthly bonus)'!$R:$R,$Q12)*10)+COUNTIFS('DATA (For monthly bonus)'!$T:$T,"=S",'DATA (For monthly bonus)'!$O:$O,"&gt;="&amp;DATE($F$3,N$6,1),'DATA (For monthly bonus)'!$O:$O,"&lt;="&amp;DATE($F$3,N$6,N$5),'DATA (For monthly bonus)'!$R:$R,$Q12)</f>
        <v>0</v>
      </c>
      <c r="O12" s="278">
        <f t="shared" si="0"/>
        <v>21</v>
      </c>
      <c r="P12" s="258"/>
      <c r="Q12" s="146" t="str">
        <f>"*"&amp;StaffList!B8&amp;"*"</f>
        <v>*Hoang.v*</v>
      </c>
    </row>
    <row r="13" spans="1:17" ht="18" customHeight="1" x14ac:dyDescent="0.25">
      <c r="A13" s="201">
        <v>6</v>
      </c>
      <c r="B13" s="262" t="str">
        <f>VLOOKUP(Q13, StaffList!B:C,2,FALSE)</f>
        <v>Hồ Sỹ Hiệp</v>
      </c>
      <c r="C13" s="276">
        <f>(COUNTIFS('DATA (For monthly bonus)'!$T:$T,"=E",'DATA (For monthly bonus)'!$O:$O,"&gt;="&amp;DATE($F$3,C$6,1),'DATA (For monthly bonus)'!$O:$O,"&lt;="&amp;DATE($F$3,C$6,C$5),'DATA (For monthly bonus)'!$R:$R,$Q13)*10)+COUNTIFS('DATA (For monthly bonus)'!$T:$T,"=S",'DATA (For monthly bonus)'!$O:$O,"&gt;="&amp;DATE($F$3,C$6,1),'DATA (For monthly bonus)'!$O:$O,"&lt;="&amp;DATE($F$3,C$6,C$5),'DATA (For monthly bonus)'!$R:$R,$Q13)</f>
        <v>17</v>
      </c>
      <c r="D13" s="276">
        <f>(COUNTIFS('DATA (For monthly bonus)'!$T:$T,"=E",'DATA (For monthly bonus)'!$O:$O,"&gt;="&amp;DATE($F$3,D$6,1),'DATA (For monthly bonus)'!$O:$O,"&lt;="&amp;DATE($F$3,D$6,D$5),'DATA (For monthly bonus)'!$R:$R,$Q13)*10)+COUNTIFS('DATA (For monthly bonus)'!$T:$T,"=S",'DATA (For monthly bonus)'!$O:$O,"&gt;="&amp;DATE($F$3,D$6,1),'DATA (For monthly bonus)'!$O:$O,"&lt;="&amp;DATE($F$3,D$6,D$5),'DATA (For monthly bonus)'!$R:$R,$Q13)</f>
        <v>0</v>
      </c>
      <c r="E13" s="276">
        <f>(COUNTIFS('DATA (For monthly bonus)'!$T:$T,"=E",'DATA (For monthly bonus)'!$O:$O,"&gt;="&amp;DATE($F$3,E$6,1),'DATA (For monthly bonus)'!$O:$O,"&lt;="&amp;DATE($F$3,E$6,E$5),'DATA (For monthly bonus)'!$R:$R,$Q13)*10)+COUNTIFS('DATA (For monthly bonus)'!$T:$T,"=S",'DATA (For monthly bonus)'!$O:$O,"&gt;="&amp;DATE($F$3,E$6,1),'DATA (For monthly bonus)'!$O:$O,"&lt;="&amp;DATE($F$3,E$6,E$5),'DATA (For monthly bonus)'!$R:$R,$Q13)</f>
        <v>0</v>
      </c>
      <c r="F13" s="276">
        <f>(COUNTIFS('DATA (For monthly bonus)'!$T:$T,"=E",'DATA (For monthly bonus)'!$O:$O,"&gt;="&amp;DATE($F$3,F$6,1),'DATA (For monthly bonus)'!$O:$O,"&lt;="&amp;DATE($F$3,F$6,F$5),'DATA (For monthly bonus)'!$R:$R,$Q13)*10)+COUNTIFS('DATA (For monthly bonus)'!$T:$T,"=S",'DATA (For monthly bonus)'!$O:$O,"&gt;="&amp;DATE($F$3,F$6,1),'DATA (For monthly bonus)'!$O:$O,"&lt;="&amp;DATE($F$3,F$6,F$5),'DATA (For monthly bonus)'!$R:$R,$Q13)</f>
        <v>0</v>
      </c>
      <c r="G13" s="276">
        <f>(COUNTIFS('DATA (For monthly bonus)'!$T:$T,"=E",'DATA (For monthly bonus)'!$O:$O,"&gt;="&amp;DATE($F$3,G$6,1),'DATA (For monthly bonus)'!$O:$O,"&lt;="&amp;DATE($F$3,G$6,G$5),'DATA (For monthly bonus)'!$R:$R,$Q13)*10)+COUNTIFS('DATA (For monthly bonus)'!$T:$T,"=S",'DATA (For monthly bonus)'!$O:$O,"&gt;="&amp;DATE($F$3,G$6,1),'DATA (For monthly bonus)'!$O:$O,"&lt;="&amp;DATE($F$3,G$6,G$5),'DATA (For monthly bonus)'!$R:$R,$Q13)</f>
        <v>0</v>
      </c>
      <c r="H13" s="276">
        <f>(COUNTIFS('DATA (For monthly bonus)'!$T:$T,"=E",'DATA (For monthly bonus)'!$O:$O,"&gt;="&amp;DATE($F$3,H$6,1),'DATA (For monthly bonus)'!$O:$O,"&lt;="&amp;DATE($F$3,H$6,H$5),'DATA (For monthly bonus)'!$R:$R,$Q13)*10)+COUNTIFS('DATA (For monthly bonus)'!$T:$T,"=S",'DATA (For monthly bonus)'!$O:$O,"&gt;="&amp;DATE($F$3,H$6,1),'DATA (For monthly bonus)'!$O:$O,"&lt;="&amp;DATE($F$3,H$6,H$5),'DATA (For monthly bonus)'!$R:$R,$Q13)</f>
        <v>0</v>
      </c>
      <c r="I13" s="276">
        <f>(COUNTIFS('DATA (For monthly bonus)'!$T:$T,"=E",'DATA (For monthly bonus)'!$O:$O,"&gt;="&amp;DATE($F$3,I$6,1),'DATA (For monthly bonus)'!$O:$O,"&lt;="&amp;DATE($F$3,I$6,I$5),'DATA (For monthly bonus)'!$R:$R,$Q13)*10)+COUNTIFS('DATA (For monthly bonus)'!$T:$T,"=S",'DATA (For monthly bonus)'!$O:$O,"&gt;="&amp;DATE($F$3,I$6,1),'DATA (For monthly bonus)'!$O:$O,"&lt;="&amp;DATE($F$3,I$6,I$5),'DATA (For monthly bonus)'!$R:$R,$Q13)</f>
        <v>0</v>
      </c>
      <c r="J13" s="276">
        <f>(COUNTIFS('DATA (For monthly bonus)'!$T:$T,"=E",'DATA (For monthly bonus)'!$O:$O,"&gt;="&amp;DATE($F$3,J$6,1),'DATA (For monthly bonus)'!$O:$O,"&lt;="&amp;DATE($F$3,J$6,J$5),'DATA (For monthly bonus)'!$R:$R,$Q13)*10)+COUNTIFS('DATA (For monthly bonus)'!$T:$T,"=S",'DATA (For monthly bonus)'!$O:$O,"&gt;="&amp;DATE($F$3,J$6,1),'DATA (For monthly bonus)'!$O:$O,"&lt;="&amp;DATE($F$3,J$6,J$5),'DATA (For monthly bonus)'!$R:$R,$Q13)</f>
        <v>0</v>
      </c>
      <c r="K13" s="276">
        <f>(COUNTIFS('DATA (For monthly bonus)'!$T:$T,"=E",'DATA (For monthly bonus)'!$O:$O,"&gt;="&amp;DATE($F$3,K$6,1),'DATA (For monthly bonus)'!$O:$O,"&lt;="&amp;DATE($F$3,K$6,K$5),'DATA (For monthly bonus)'!$R:$R,$Q13)*10)+COUNTIFS('DATA (For monthly bonus)'!$T:$T,"=S",'DATA (For monthly bonus)'!$O:$O,"&gt;="&amp;DATE($F$3,K$6,1),'DATA (For monthly bonus)'!$O:$O,"&lt;="&amp;DATE($F$3,K$6,K$5),'DATA (For monthly bonus)'!$R:$R,$Q13)</f>
        <v>0</v>
      </c>
      <c r="L13" s="276">
        <f>(COUNTIFS('DATA (For monthly bonus)'!$T:$T,"=E",'DATA (For monthly bonus)'!$O:$O,"&gt;="&amp;DATE($F$3,L$6,1),'DATA (For monthly bonus)'!$O:$O,"&lt;="&amp;DATE($F$3,L$6,L$5),'DATA (For monthly bonus)'!$R:$R,$Q13)*10)+COUNTIFS('DATA (For monthly bonus)'!$T:$T,"=S",'DATA (For monthly bonus)'!$O:$O,"&gt;="&amp;DATE($F$3,L$6,1),'DATA (For monthly bonus)'!$O:$O,"&lt;="&amp;DATE($F$3,L$6,L$5),'DATA (For monthly bonus)'!$R:$R,$Q13)</f>
        <v>0</v>
      </c>
      <c r="M13" s="276">
        <f>(COUNTIFS('DATA (For monthly bonus)'!$T:$T,"=E",'DATA (For monthly bonus)'!$O:$O,"&gt;="&amp;DATE($F$3,M$6,1),'DATA (For monthly bonus)'!$O:$O,"&lt;="&amp;DATE($F$3,M$6,M$5),'DATA (For monthly bonus)'!$R:$R,$Q13)*10)+COUNTIFS('DATA (For monthly bonus)'!$T:$T,"=S",'DATA (For monthly bonus)'!$O:$O,"&gt;="&amp;DATE($F$3,M$6,1),'DATA (For monthly bonus)'!$O:$O,"&lt;="&amp;DATE($F$3,M$6,M$5),'DATA (For monthly bonus)'!$R:$R,$Q13)</f>
        <v>0</v>
      </c>
      <c r="N13" s="276">
        <f>(COUNTIFS('DATA (For monthly bonus)'!$T:$T,"=E",'DATA (For monthly bonus)'!$O:$O,"&gt;="&amp;DATE($F$3,N$6,1),'DATA (For monthly bonus)'!$O:$O,"&lt;="&amp;DATE($F$3,N$6,N$5),'DATA (For monthly bonus)'!$R:$R,$Q13)*10)+COUNTIFS('DATA (For monthly bonus)'!$T:$T,"=S",'DATA (For monthly bonus)'!$O:$O,"&gt;="&amp;DATE($F$3,N$6,1),'DATA (For monthly bonus)'!$O:$O,"&lt;="&amp;DATE($F$3,N$6,N$5),'DATA (For monthly bonus)'!$R:$R,$Q13)</f>
        <v>0</v>
      </c>
      <c r="O13" s="278">
        <f t="shared" si="0"/>
        <v>17</v>
      </c>
      <c r="P13" s="258"/>
      <c r="Q13" s="146" t="str">
        <f>"*"&amp;StaffList!B9&amp;"*"</f>
        <v>*Hiep.hs*</v>
      </c>
    </row>
    <row r="14" spans="1:17" ht="18" customHeight="1" x14ac:dyDescent="0.25">
      <c r="A14" s="201">
        <v>7</v>
      </c>
      <c r="B14" s="262" t="str">
        <f>VLOOKUP(Q14, StaffList!B:C,2,FALSE)</f>
        <v>Chu Trọng Thao</v>
      </c>
      <c r="C14" s="276">
        <f>(COUNTIFS('DATA (For monthly bonus)'!$T:$T,"=E",'DATA (For monthly bonus)'!$O:$O,"&gt;="&amp;DATE($F$3,C$6,1),'DATA (For monthly bonus)'!$O:$O,"&lt;="&amp;DATE($F$3,C$6,C$5),'DATA (For monthly bonus)'!$R:$R,$Q14)*10)+COUNTIFS('DATA (For monthly bonus)'!$T:$T,"=S",'DATA (For monthly bonus)'!$O:$O,"&gt;="&amp;DATE($F$3,C$6,1),'DATA (For monthly bonus)'!$O:$O,"&lt;="&amp;DATE($F$3,C$6,C$5),'DATA (For monthly bonus)'!$R:$R,$Q14)</f>
        <v>0</v>
      </c>
      <c r="D14" s="276">
        <f>(COUNTIFS('DATA (For monthly bonus)'!$T:$T,"=E",'DATA (For monthly bonus)'!$O:$O,"&gt;="&amp;DATE($F$3,D$6,1),'DATA (For monthly bonus)'!$O:$O,"&lt;="&amp;DATE($F$3,D$6,D$5),'DATA (For monthly bonus)'!$R:$R,$Q14)*10)+COUNTIFS('DATA (For monthly bonus)'!$T:$T,"=S",'DATA (For monthly bonus)'!$O:$O,"&gt;="&amp;DATE($F$3,D$6,1),'DATA (For monthly bonus)'!$O:$O,"&lt;="&amp;DATE($F$3,D$6,D$5),'DATA (For monthly bonus)'!$R:$R,$Q14)</f>
        <v>0</v>
      </c>
      <c r="E14" s="276">
        <f>(COUNTIFS('DATA (For monthly bonus)'!$T:$T,"=E",'DATA (For monthly bonus)'!$O:$O,"&gt;="&amp;DATE($F$3,E$6,1),'DATA (For monthly bonus)'!$O:$O,"&lt;="&amp;DATE($F$3,E$6,E$5),'DATA (For monthly bonus)'!$R:$R,$Q14)*10)+COUNTIFS('DATA (For monthly bonus)'!$T:$T,"=S",'DATA (For monthly bonus)'!$O:$O,"&gt;="&amp;DATE($F$3,E$6,1),'DATA (For monthly bonus)'!$O:$O,"&lt;="&amp;DATE($F$3,E$6,E$5),'DATA (For monthly bonus)'!$R:$R,$Q14)</f>
        <v>0</v>
      </c>
      <c r="F14" s="276">
        <f>(COUNTIFS('DATA (For monthly bonus)'!$T:$T,"=E",'DATA (For monthly bonus)'!$O:$O,"&gt;="&amp;DATE($F$3,F$6,1),'DATA (For monthly bonus)'!$O:$O,"&lt;="&amp;DATE($F$3,F$6,F$5),'DATA (For monthly bonus)'!$R:$R,$Q14)*10)+COUNTIFS('DATA (For monthly bonus)'!$T:$T,"=S",'DATA (For monthly bonus)'!$O:$O,"&gt;="&amp;DATE($F$3,F$6,1),'DATA (For monthly bonus)'!$O:$O,"&lt;="&amp;DATE($F$3,F$6,F$5),'DATA (For monthly bonus)'!$R:$R,$Q14)</f>
        <v>0</v>
      </c>
      <c r="G14" s="276">
        <f>(COUNTIFS('DATA (For monthly bonus)'!$T:$T,"=E",'DATA (For monthly bonus)'!$O:$O,"&gt;="&amp;DATE($F$3,G$6,1),'DATA (For monthly bonus)'!$O:$O,"&lt;="&amp;DATE($F$3,G$6,G$5),'DATA (For monthly bonus)'!$R:$R,$Q14)*10)+COUNTIFS('DATA (For monthly bonus)'!$T:$T,"=S",'DATA (For monthly bonus)'!$O:$O,"&gt;="&amp;DATE($F$3,G$6,1),'DATA (For monthly bonus)'!$O:$O,"&lt;="&amp;DATE($F$3,G$6,G$5),'DATA (For monthly bonus)'!$R:$R,$Q14)</f>
        <v>0</v>
      </c>
      <c r="H14" s="276">
        <f>(COUNTIFS('DATA (For monthly bonus)'!$T:$T,"=E",'DATA (For monthly bonus)'!$O:$O,"&gt;="&amp;DATE($F$3,H$6,1),'DATA (For monthly bonus)'!$O:$O,"&lt;="&amp;DATE($F$3,H$6,H$5),'DATA (For monthly bonus)'!$R:$R,$Q14)*10)+COUNTIFS('DATA (For monthly bonus)'!$T:$T,"=S",'DATA (For monthly bonus)'!$O:$O,"&gt;="&amp;DATE($F$3,H$6,1),'DATA (For monthly bonus)'!$O:$O,"&lt;="&amp;DATE($F$3,H$6,H$5),'DATA (For monthly bonus)'!$R:$R,$Q14)</f>
        <v>0</v>
      </c>
      <c r="I14" s="276">
        <f>(COUNTIFS('DATA (For monthly bonus)'!$T:$T,"=E",'DATA (For monthly bonus)'!$O:$O,"&gt;="&amp;DATE($F$3,I$6,1),'DATA (For monthly bonus)'!$O:$O,"&lt;="&amp;DATE($F$3,I$6,I$5),'DATA (For monthly bonus)'!$R:$R,$Q14)*10)+COUNTIFS('DATA (For monthly bonus)'!$T:$T,"=S",'DATA (For monthly bonus)'!$O:$O,"&gt;="&amp;DATE($F$3,I$6,1),'DATA (For monthly bonus)'!$O:$O,"&lt;="&amp;DATE($F$3,I$6,I$5),'DATA (For monthly bonus)'!$R:$R,$Q14)</f>
        <v>0</v>
      </c>
      <c r="J14" s="276">
        <f>(COUNTIFS('DATA (For monthly bonus)'!$T:$T,"=E",'DATA (For monthly bonus)'!$O:$O,"&gt;="&amp;DATE($F$3,J$6,1),'DATA (For monthly bonus)'!$O:$O,"&lt;="&amp;DATE($F$3,J$6,J$5),'DATA (For monthly bonus)'!$R:$R,$Q14)*10)+COUNTIFS('DATA (For monthly bonus)'!$T:$T,"=S",'DATA (For monthly bonus)'!$O:$O,"&gt;="&amp;DATE($F$3,J$6,1),'DATA (For monthly bonus)'!$O:$O,"&lt;="&amp;DATE($F$3,J$6,J$5),'DATA (For monthly bonus)'!$R:$R,$Q14)</f>
        <v>0</v>
      </c>
      <c r="K14" s="276">
        <f>(COUNTIFS('DATA (For monthly bonus)'!$T:$T,"=E",'DATA (For monthly bonus)'!$O:$O,"&gt;="&amp;DATE($F$3,K$6,1),'DATA (For monthly bonus)'!$O:$O,"&lt;="&amp;DATE($F$3,K$6,K$5),'DATA (For monthly bonus)'!$R:$R,$Q14)*10)+COUNTIFS('DATA (For monthly bonus)'!$T:$T,"=S",'DATA (For monthly bonus)'!$O:$O,"&gt;="&amp;DATE($F$3,K$6,1),'DATA (For monthly bonus)'!$O:$O,"&lt;="&amp;DATE($F$3,K$6,K$5),'DATA (For monthly bonus)'!$R:$R,$Q14)</f>
        <v>0</v>
      </c>
      <c r="L14" s="276">
        <f>(COUNTIFS('DATA (For monthly bonus)'!$T:$T,"=E",'DATA (For monthly bonus)'!$O:$O,"&gt;="&amp;DATE($F$3,L$6,1),'DATA (For monthly bonus)'!$O:$O,"&lt;="&amp;DATE($F$3,L$6,L$5),'DATA (For monthly bonus)'!$R:$R,$Q14)*10)+COUNTIFS('DATA (For monthly bonus)'!$T:$T,"=S",'DATA (For monthly bonus)'!$O:$O,"&gt;="&amp;DATE($F$3,L$6,1),'DATA (For monthly bonus)'!$O:$O,"&lt;="&amp;DATE($F$3,L$6,L$5),'DATA (For monthly bonus)'!$R:$R,$Q14)</f>
        <v>0</v>
      </c>
      <c r="M14" s="276">
        <f>(COUNTIFS('DATA (For monthly bonus)'!$T:$T,"=E",'DATA (For monthly bonus)'!$O:$O,"&gt;="&amp;DATE($F$3,M$6,1),'DATA (For monthly bonus)'!$O:$O,"&lt;="&amp;DATE($F$3,M$6,M$5),'DATA (For monthly bonus)'!$R:$R,$Q14)*10)+COUNTIFS('DATA (For monthly bonus)'!$T:$T,"=S",'DATA (For monthly bonus)'!$O:$O,"&gt;="&amp;DATE($F$3,M$6,1),'DATA (For monthly bonus)'!$O:$O,"&lt;="&amp;DATE($F$3,M$6,M$5),'DATA (For monthly bonus)'!$R:$R,$Q14)</f>
        <v>0</v>
      </c>
      <c r="N14" s="276">
        <f>(COUNTIFS('DATA (For monthly bonus)'!$T:$T,"=E",'DATA (For monthly bonus)'!$O:$O,"&gt;="&amp;DATE($F$3,N$6,1),'DATA (For monthly bonus)'!$O:$O,"&lt;="&amp;DATE($F$3,N$6,N$5),'DATA (For monthly bonus)'!$R:$R,$Q14)*10)+COUNTIFS('DATA (For monthly bonus)'!$T:$T,"=S",'DATA (For monthly bonus)'!$O:$O,"&gt;="&amp;DATE($F$3,N$6,1),'DATA (For monthly bonus)'!$O:$O,"&lt;="&amp;DATE($F$3,N$6,N$5),'DATA (For monthly bonus)'!$R:$R,$Q14)</f>
        <v>0</v>
      </c>
      <c r="O14" s="278">
        <f t="shared" si="0"/>
        <v>0</v>
      </c>
      <c r="P14" s="258"/>
      <c r="Q14" s="146" t="str">
        <f>"*"&amp;StaffList!B10&amp;"*"</f>
        <v>*Thao.ct*</v>
      </c>
    </row>
    <row r="15" spans="1:17" ht="18" customHeight="1" x14ac:dyDescent="0.25">
      <c r="A15" s="201">
        <v>8</v>
      </c>
      <c r="B15" s="262" t="str">
        <f>VLOOKUP(Q15, StaffList!B:C,2,FALSE)</f>
        <v>Mông Văn Thương</v>
      </c>
      <c r="C15" s="276">
        <f>(COUNTIFS('DATA (For monthly bonus)'!$T:$T,"=E",'DATA (For monthly bonus)'!$O:$O,"&gt;="&amp;DATE($F$3,C$6,1),'DATA (For monthly bonus)'!$O:$O,"&lt;="&amp;DATE($F$3,C$6,C$5),'DATA (For monthly bonus)'!$R:$R,$Q15)*10)+COUNTIFS('DATA (For monthly bonus)'!$T:$T,"=S",'DATA (For monthly bonus)'!$O:$O,"&gt;="&amp;DATE($F$3,C$6,1),'DATA (For monthly bonus)'!$O:$O,"&lt;="&amp;DATE($F$3,C$6,C$5),'DATA (For monthly bonus)'!$R:$R,$Q15)</f>
        <v>14</v>
      </c>
      <c r="D15" s="276">
        <f>(COUNTIFS('DATA (For monthly bonus)'!$T:$T,"=E",'DATA (For monthly bonus)'!$O:$O,"&gt;="&amp;DATE($F$3,D$6,1),'DATA (For monthly bonus)'!$O:$O,"&lt;="&amp;DATE($F$3,D$6,D$5),'DATA (For monthly bonus)'!$R:$R,$Q15)*10)+COUNTIFS('DATA (For monthly bonus)'!$T:$T,"=S",'DATA (For monthly bonus)'!$O:$O,"&gt;="&amp;DATE($F$3,D$6,1),'DATA (For monthly bonus)'!$O:$O,"&lt;="&amp;DATE($F$3,D$6,D$5),'DATA (For monthly bonus)'!$R:$R,$Q15)</f>
        <v>0</v>
      </c>
      <c r="E15" s="276">
        <f>(COUNTIFS('DATA (For monthly bonus)'!$T:$T,"=E",'DATA (For monthly bonus)'!$O:$O,"&gt;="&amp;DATE($F$3,E$6,1),'DATA (For monthly bonus)'!$O:$O,"&lt;="&amp;DATE($F$3,E$6,E$5),'DATA (For monthly bonus)'!$R:$R,$Q15)*10)+COUNTIFS('DATA (For monthly bonus)'!$T:$T,"=S",'DATA (For monthly bonus)'!$O:$O,"&gt;="&amp;DATE($F$3,E$6,1),'DATA (For monthly bonus)'!$O:$O,"&lt;="&amp;DATE($F$3,E$6,E$5),'DATA (For monthly bonus)'!$R:$R,$Q15)</f>
        <v>0</v>
      </c>
      <c r="F15" s="276">
        <f>(COUNTIFS('DATA (For monthly bonus)'!$T:$T,"=E",'DATA (For monthly bonus)'!$O:$O,"&gt;="&amp;DATE($F$3,F$6,1),'DATA (For monthly bonus)'!$O:$O,"&lt;="&amp;DATE($F$3,F$6,F$5),'DATA (For monthly bonus)'!$R:$R,$Q15)*10)+COUNTIFS('DATA (For monthly bonus)'!$T:$T,"=S",'DATA (For monthly bonus)'!$O:$O,"&gt;="&amp;DATE($F$3,F$6,1),'DATA (For monthly bonus)'!$O:$O,"&lt;="&amp;DATE($F$3,F$6,F$5),'DATA (For monthly bonus)'!$R:$R,$Q15)</f>
        <v>0</v>
      </c>
      <c r="G15" s="276">
        <f>(COUNTIFS('DATA (For monthly bonus)'!$T:$T,"=E",'DATA (For monthly bonus)'!$O:$O,"&gt;="&amp;DATE($F$3,G$6,1),'DATA (For monthly bonus)'!$O:$O,"&lt;="&amp;DATE($F$3,G$6,G$5),'DATA (For monthly bonus)'!$R:$R,$Q15)*10)+COUNTIFS('DATA (For monthly bonus)'!$T:$T,"=S",'DATA (For monthly bonus)'!$O:$O,"&gt;="&amp;DATE($F$3,G$6,1),'DATA (For monthly bonus)'!$O:$O,"&lt;="&amp;DATE($F$3,G$6,G$5),'DATA (For monthly bonus)'!$R:$R,$Q15)</f>
        <v>0</v>
      </c>
      <c r="H15" s="276">
        <f>(COUNTIFS('DATA (For monthly bonus)'!$T:$T,"=E",'DATA (For monthly bonus)'!$O:$O,"&gt;="&amp;DATE($F$3,H$6,1),'DATA (For monthly bonus)'!$O:$O,"&lt;="&amp;DATE($F$3,H$6,H$5),'DATA (For monthly bonus)'!$R:$R,$Q15)*10)+COUNTIFS('DATA (For monthly bonus)'!$T:$T,"=S",'DATA (For monthly bonus)'!$O:$O,"&gt;="&amp;DATE($F$3,H$6,1),'DATA (For monthly bonus)'!$O:$O,"&lt;="&amp;DATE($F$3,H$6,H$5),'DATA (For monthly bonus)'!$R:$R,$Q15)</f>
        <v>0</v>
      </c>
      <c r="I15" s="276">
        <f>(COUNTIFS('DATA (For monthly bonus)'!$T:$T,"=E",'DATA (For monthly bonus)'!$O:$O,"&gt;="&amp;DATE($F$3,I$6,1),'DATA (For monthly bonus)'!$O:$O,"&lt;="&amp;DATE($F$3,I$6,I$5),'DATA (For monthly bonus)'!$R:$R,$Q15)*10)+COUNTIFS('DATA (For monthly bonus)'!$T:$T,"=S",'DATA (For monthly bonus)'!$O:$O,"&gt;="&amp;DATE($F$3,I$6,1),'DATA (For monthly bonus)'!$O:$O,"&lt;="&amp;DATE($F$3,I$6,I$5),'DATA (For monthly bonus)'!$R:$R,$Q15)</f>
        <v>0</v>
      </c>
      <c r="J15" s="276">
        <f>(COUNTIFS('DATA (For monthly bonus)'!$T:$T,"=E",'DATA (For monthly bonus)'!$O:$O,"&gt;="&amp;DATE($F$3,J$6,1),'DATA (For monthly bonus)'!$O:$O,"&lt;="&amp;DATE($F$3,J$6,J$5),'DATA (For monthly bonus)'!$R:$R,$Q15)*10)+COUNTIFS('DATA (For monthly bonus)'!$T:$T,"=S",'DATA (For monthly bonus)'!$O:$O,"&gt;="&amp;DATE($F$3,J$6,1),'DATA (For monthly bonus)'!$O:$O,"&lt;="&amp;DATE($F$3,J$6,J$5),'DATA (For monthly bonus)'!$R:$R,$Q15)</f>
        <v>0</v>
      </c>
      <c r="K15" s="276">
        <f>(COUNTIFS('DATA (For monthly bonus)'!$T:$T,"=E",'DATA (For monthly bonus)'!$O:$O,"&gt;="&amp;DATE($F$3,K$6,1),'DATA (For monthly bonus)'!$O:$O,"&lt;="&amp;DATE($F$3,K$6,K$5),'DATA (For monthly bonus)'!$R:$R,$Q15)*10)+COUNTIFS('DATA (For monthly bonus)'!$T:$T,"=S",'DATA (For monthly bonus)'!$O:$O,"&gt;="&amp;DATE($F$3,K$6,1),'DATA (For monthly bonus)'!$O:$O,"&lt;="&amp;DATE($F$3,K$6,K$5),'DATA (For monthly bonus)'!$R:$R,$Q15)</f>
        <v>0</v>
      </c>
      <c r="L15" s="276">
        <f>(COUNTIFS('DATA (For monthly bonus)'!$T:$T,"=E",'DATA (For monthly bonus)'!$O:$O,"&gt;="&amp;DATE($F$3,L$6,1),'DATA (For monthly bonus)'!$O:$O,"&lt;="&amp;DATE($F$3,L$6,L$5),'DATA (For monthly bonus)'!$R:$R,$Q15)*10)+COUNTIFS('DATA (For monthly bonus)'!$T:$T,"=S",'DATA (For monthly bonus)'!$O:$O,"&gt;="&amp;DATE($F$3,L$6,1),'DATA (For monthly bonus)'!$O:$O,"&lt;="&amp;DATE($F$3,L$6,L$5),'DATA (For monthly bonus)'!$R:$R,$Q15)</f>
        <v>0</v>
      </c>
      <c r="M15" s="276">
        <f>(COUNTIFS('DATA (For monthly bonus)'!$T:$T,"=E",'DATA (For monthly bonus)'!$O:$O,"&gt;="&amp;DATE($F$3,M$6,1),'DATA (For monthly bonus)'!$O:$O,"&lt;="&amp;DATE($F$3,M$6,M$5),'DATA (For monthly bonus)'!$R:$R,$Q15)*10)+COUNTIFS('DATA (For monthly bonus)'!$T:$T,"=S",'DATA (For monthly bonus)'!$O:$O,"&gt;="&amp;DATE($F$3,M$6,1),'DATA (For monthly bonus)'!$O:$O,"&lt;="&amp;DATE($F$3,M$6,M$5),'DATA (For monthly bonus)'!$R:$R,$Q15)</f>
        <v>0</v>
      </c>
      <c r="N15" s="276">
        <f>(COUNTIFS('DATA (For monthly bonus)'!$T:$T,"=E",'DATA (For monthly bonus)'!$O:$O,"&gt;="&amp;DATE($F$3,N$6,1),'DATA (For monthly bonus)'!$O:$O,"&lt;="&amp;DATE($F$3,N$6,N$5),'DATA (For monthly bonus)'!$R:$R,$Q15)*10)+COUNTIFS('DATA (For monthly bonus)'!$T:$T,"=S",'DATA (For monthly bonus)'!$O:$O,"&gt;="&amp;DATE($F$3,N$6,1),'DATA (For monthly bonus)'!$O:$O,"&lt;="&amp;DATE($F$3,N$6,N$5),'DATA (For monthly bonus)'!$R:$R,$Q15)</f>
        <v>0</v>
      </c>
      <c r="O15" s="278">
        <f t="shared" si="0"/>
        <v>14</v>
      </c>
      <c r="P15" s="258"/>
      <c r="Q15" s="146" t="str">
        <f>"*"&amp;StaffList!B11&amp;"*"</f>
        <v>*Thuong.mv*</v>
      </c>
    </row>
    <row r="16" spans="1:17" ht="18" customHeight="1" x14ac:dyDescent="0.25">
      <c r="A16" s="201">
        <v>9</v>
      </c>
      <c r="B16" s="262" t="str">
        <f>VLOOKUP(Q16, StaffList!B:C,2,FALSE)</f>
        <v>Chu Tiến Dũng</v>
      </c>
      <c r="C16" s="276">
        <f>(COUNTIFS('DATA (For monthly bonus)'!$T:$T,"=E",'DATA (For monthly bonus)'!$O:$O,"&gt;="&amp;DATE($F$3,C$6,1),'DATA (For monthly bonus)'!$O:$O,"&lt;="&amp;DATE($F$3,C$6,C$5),'DATA (For monthly bonus)'!$R:$R,$Q16)*10)+COUNTIFS('DATA (For monthly bonus)'!$T:$T,"=S",'DATA (For monthly bonus)'!$O:$O,"&gt;="&amp;DATE($F$3,C$6,1),'DATA (For monthly bonus)'!$O:$O,"&lt;="&amp;DATE($F$3,C$6,C$5),'DATA (For monthly bonus)'!$R:$R,$Q16)</f>
        <v>2</v>
      </c>
      <c r="D16" s="276">
        <f>(COUNTIFS('DATA (For monthly bonus)'!$T:$T,"=E",'DATA (For monthly bonus)'!$O:$O,"&gt;="&amp;DATE($F$3,D$6,1),'DATA (For monthly bonus)'!$O:$O,"&lt;="&amp;DATE($F$3,D$6,D$5),'DATA (For monthly bonus)'!$R:$R,$Q16)*10)+COUNTIFS('DATA (For monthly bonus)'!$T:$T,"=S",'DATA (For monthly bonus)'!$O:$O,"&gt;="&amp;DATE($F$3,D$6,1),'DATA (For monthly bonus)'!$O:$O,"&lt;="&amp;DATE($F$3,D$6,D$5),'DATA (For monthly bonus)'!$R:$R,$Q16)</f>
        <v>0</v>
      </c>
      <c r="E16" s="276">
        <f>(COUNTIFS('DATA (For monthly bonus)'!$T:$T,"=E",'DATA (For monthly bonus)'!$O:$O,"&gt;="&amp;DATE($F$3,E$6,1),'DATA (For monthly bonus)'!$O:$O,"&lt;="&amp;DATE($F$3,E$6,E$5),'DATA (For monthly bonus)'!$R:$R,$Q16)*10)+COUNTIFS('DATA (For monthly bonus)'!$T:$T,"=S",'DATA (For monthly bonus)'!$O:$O,"&gt;="&amp;DATE($F$3,E$6,1),'DATA (For monthly bonus)'!$O:$O,"&lt;="&amp;DATE($F$3,E$6,E$5),'DATA (For monthly bonus)'!$R:$R,$Q16)</f>
        <v>0</v>
      </c>
      <c r="F16" s="276">
        <f>(COUNTIFS('DATA (For monthly bonus)'!$T:$T,"=E",'DATA (For monthly bonus)'!$O:$O,"&gt;="&amp;DATE($F$3,F$6,1),'DATA (For monthly bonus)'!$O:$O,"&lt;="&amp;DATE($F$3,F$6,F$5),'DATA (For monthly bonus)'!$R:$R,$Q16)*10)+COUNTIFS('DATA (For monthly bonus)'!$T:$T,"=S",'DATA (For monthly bonus)'!$O:$O,"&gt;="&amp;DATE($F$3,F$6,1),'DATA (For monthly bonus)'!$O:$O,"&lt;="&amp;DATE($F$3,F$6,F$5),'DATA (For monthly bonus)'!$R:$R,$Q16)</f>
        <v>0</v>
      </c>
      <c r="G16" s="276">
        <f>(COUNTIFS('DATA (For monthly bonus)'!$T:$T,"=E",'DATA (For monthly bonus)'!$O:$O,"&gt;="&amp;DATE($F$3,G$6,1),'DATA (For monthly bonus)'!$O:$O,"&lt;="&amp;DATE($F$3,G$6,G$5),'DATA (For monthly bonus)'!$R:$R,$Q16)*10)+COUNTIFS('DATA (For monthly bonus)'!$T:$T,"=S",'DATA (For monthly bonus)'!$O:$O,"&gt;="&amp;DATE($F$3,G$6,1),'DATA (For monthly bonus)'!$O:$O,"&lt;="&amp;DATE($F$3,G$6,G$5),'DATA (For monthly bonus)'!$R:$R,$Q16)</f>
        <v>0</v>
      </c>
      <c r="H16" s="276">
        <f>(COUNTIFS('DATA (For monthly bonus)'!$T:$T,"=E",'DATA (For monthly bonus)'!$O:$O,"&gt;="&amp;DATE($F$3,H$6,1),'DATA (For monthly bonus)'!$O:$O,"&lt;="&amp;DATE($F$3,H$6,H$5),'DATA (For monthly bonus)'!$R:$R,$Q16)*10)+COUNTIFS('DATA (For monthly bonus)'!$T:$T,"=S",'DATA (For monthly bonus)'!$O:$O,"&gt;="&amp;DATE($F$3,H$6,1),'DATA (For monthly bonus)'!$O:$O,"&lt;="&amp;DATE($F$3,H$6,H$5),'DATA (For monthly bonus)'!$R:$R,$Q16)</f>
        <v>0</v>
      </c>
      <c r="I16" s="276">
        <f>(COUNTIFS('DATA (For monthly bonus)'!$T:$T,"=E",'DATA (For monthly bonus)'!$O:$O,"&gt;="&amp;DATE($F$3,I$6,1),'DATA (For monthly bonus)'!$O:$O,"&lt;="&amp;DATE($F$3,I$6,I$5),'DATA (For monthly bonus)'!$R:$R,$Q16)*10)+COUNTIFS('DATA (For monthly bonus)'!$T:$T,"=S",'DATA (For monthly bonus)'!$O:$O,"&gt;="&amp;DATE($F$3,I$6,1),'DATA (For monthly bonus)'!$O:$O,"&lt;="&amp;DATE($F$3,I$6,I$5),'DATA (For monthly bonus)'!$R:$R,$Q16)</f>
        <v>0</v>
      </c>
      <c r="J16" s="276">
        <f>(COUNTIFS('DATA (For monthly bonus)'!$T:$T,"=E",'DATA (For monthly bonus)'!$O:$O,"&gt;="&amp;DATE($F$3,J$6,1),'DATA (For monthly bonus)'!$O:$O,"&lt;="&amp;DATE($F$3,J$6,J$5),'DATA (For monthly bonus)'!$R:$R,$Q16)*10)+COUNTIFS('DATA (For monthly bonus)'!$T:$T,"=S",'DATA (For monthly bonus)'!$O:$O,"&gt;="&amp;DATE($F$3,J$6,1),'DATA (For monthly bonus)'!$O:$O,"&lt;="&amp;DATE($F$3,J$6,J$5),'DATA (For monthly bonus)'!$R:$R,$Q16)</f>
        <v>0</v>
      </c>
      <c r="K16" s="276">
        <f>(COUNTIFS('DATA (For monthly bonus)'!$T:$T,"=E",'DATA (For monthly bonus)'!$O:$O,"&gt;="&amp;DATE($F$3,K$6,1),'DATA (For monthly bonus)'!$O:$O,"&lt;="&amp;DATE($F$3,K$6,K$5),'DATA (For monthly bonus)'!$R:$R,$Q16)*10)+COUNTIFS('DATA (For monthly bonus)'!$T:$T,"=S",'DATA (For monthly bonus)'!$O:$O,"&gt;="&amp;DATE($F$3,K$6,1),'DATA (For monthly bonus)'!$O:$O,"&lt;="&amp;DATE($F$3,K$6,K$5),'DATA (For monthly bonus)'!$R:$R,$Q16)</f>
        <v>0</v>
      </c>
      <c r="L16" s="276">
        <f>(COUNTIFS('DATA (For monthly bonus)'!$T:$T,"=E",'DATA (For monthly bonus)'!$O:$O,"&gt;="&amp;DATE($F$3,L$6,1),'DATA (For monthly bonus)'!$O:$O,"&lt;="&amp;DATE($F$3,L$6,L$5),'DATA (For monthly bonus)'!$R:$R,$Q16)*10)+COUNTIFS('DATA (For monthly bonus)'!$T:$T,"=S",'DATA (For monthly bonus)'!$O:$O,"&gt;="&amp;DATE($F$3,L$6,1),'DATA (For monthly bonus)'!$O:$O,"&lt;="&amp;DATE($F$3,L$6,L$5),'DATA (For monthly bonus)'!$R:$R,$Q16)</f>
        <v>0</v>
      </c>
      <c r="M16" s="276">
        <f>(COUNTIFS('DATA (For monthly bonus)'!$T:$T,"=E",'DATA (For monthly bonus)'!$O:$O,"&gt;="&amp;DATE($F$3,M$6,1),'DATA (For monthly bonus)'!$O:$O,"&lt;="&amp;DATE($F$3,M$6,M$5),'DATA (For monthly bonus)'!$R:$R,$Q16)*10)+COUNTIFS('DATA (For monthly bonus)'!$T:$T,"=S",'DATA (For monthly bonus)'!$O:$O,"&gt;="&amp;DATE($F$3,M$6,1),'DATA (For monthly bonus)'!$O:$O,"&lt;="&amp;DATE($F$3,M$6,M$5),'DATA (For monthly bonus)'!$R:$R,$Q16)</f>
        <v>0</v>
      </c>
      <c r="N16" s="276">
        <f>(COUNTIFS('DATA (For monthly bonus)'!$T:$T,"=E",'DATA (For monthly bonus)'!$O:$O,"&gt;="&amp;DATE($F$3,N$6,1),'DATA (For monthly bonus)'!$O:$O,"&lt;="&amp;DATE($F$3,N$6,N$5),'DATA (For monthly bonus)'!$R:$R,$Q16)*10)+COUNTIFS('DATA (For monthly bonus)'!$T:$T,"=S",'DATA (For monthly bonus)'!$O:$O,"&gt;="&amp;DATE($F$3,N$6,1),'DATA (For monthly bonus)'!$O:$O,"&lt;="&amp;DATE($F$3,N$6,N$5),'DATA (For monthly bonus)'!$R:$R,$Q16)</f>
        <v>0</v>
      </c>
      <c r="O16" s="278">
        <f t="shared" si="0"/>
        <v>2</v>
      </c>
      <c r="P16" s="258"/>
      <c r="Q16" s="146" t="str">
        <f>"*"&amp;StaffList!B12&amp;"*"</f>
        <v>*Dung.ct*</v>
      </c>
    </row>
    <row r="17" spans="1:17" ht="18" customHeight="1" x14ac:dyDescent="0.25">
      <c r="A17" s="201">
        <v>10</v>
      </c>
      <c r="B17" s="262" t="e">
        <f>VLOOKUP(Q17, StaffList!B:C,2,FALSE)</f>
        <v>#REF!</v>
      </c>
      <c r="C17" s="276">
        <f>(COUNTIFS('DATA (For monthly bonus)'!$T:$T,"=E",'DATA (For monthly bonus)'!$O:$O,"&gt;="&amp;DATE($F$3,C$6,1),'DATA (For monthly bonus)'!$O:$O,"&lt;="&amp;DATE($F$3,C$6,C$5),'DATA (For monthly bonus)'!$R:$R,$Q17)*10)+COUNTIFS('DATA (For monthly bonus)'!$T:$T,"=S",'DATA (For monthly bonus)'!$O:$O,"&gt;="&amp;DATE($F$3,C$6,1),'DATA (For monthly bonus)'!$O:$O,"&lt;="&amp;DATE($F$3,C$6,C$5),'DATA (For monthly bonus)'!$R:$R,$Q17)</f>
        <v>0</v>
      </c>
      <c r="D17" s="276">
        <f>(COUNTIFS('DATA (For monthly bonus)'!$T:$T,"=E",'DATA (For monthly bonus)'!$O:$O,"&gt;="&amp;DATE($F$3,D$6,1),'DATA (For monthly bonus)'!$O:$O,"&lt;="&amp;DATE($F$3,D$6,D$5),'DATA (For monthly bonus)'!$R:$R,$Q17)*10)+COUNTIFS('DATA (For monthly bonus)'!$T:$T,"=S",'DATA (For monthly bonus)'!$O:$O,"&gt;="&amp;DATE($F$3,D$6,1),'DATA (For monthly bonus)'!$O:$O,"&lt;="&amp;DATE($F$3,D$6,D$5),'DATA (For monthly bonus)'!$R:$R,$Q17)</f>
        <v>0</v>
      </c>
      <c r="E17" s="276">
        <f>(COUNTIFS('DATA (For monthly bonus)'!$T:$T,"=E",'DATA (For monthly bonus)'!$O:$O,"&gt;="&amp;DATE($F$3,E$6,1),'DATA (For monthly bonus)'!$O:$O,"&lt;="&amp;DATE($F$3,E$6,E$5),'DATA (For monthly bonus)'!$R:$R,$Q17)*10)+COUNTIFS('DATA (For monthly bonus)'!$T:$T,"=S",'DATA (For monthly bonus)'!$O:$O,"&gt;="&amp;DATE($F$3,E$6,1),'DATA (For monthly bonus)'!$O:$O,"&lt;="&amp;DATE($F$3,E$6,E$5),'DATA (For monthly bonus)'!$R:$R,$Q17)</f>
        <v>0</v>
      </c>
      <c r="F17" s="276">
        <f>(COUNTIFS('DATA (For monthly bonus)'!$T:$T,"=E",'DATA (For monthly bonus)'!$O:$O,"&gt;="&amp;DATE($F$3,F$6,1),'DATA (For monthly bonus)'!$O:$O,"&lt;="&amp;DATE($F$3,F$6,F$5),'DATA (For monthly bonus)'!$R:$R,$Q17)*10)+COUNTIFS('DATA (For monthly bonus)'!$T:$T,"=S",'DATA (For monthly bonus)'!$O:$O,"&gt;="&amp;DATE($F$3,F$6,1),'DATA (For monthly bonus)'!$O:$O,"&lt;="&amp;DATE($F$3,F$6,F$5),'DATA (For monthly bonus)'!$R:$R,$Q17)</f>
        <v>0</v>
      </c>
      <c r="G17" s="276">
        <f>(COUNTIFS('DATA (For monthly bonus)'!$T:$T,"=E",'DATA (For monthly bonus)'!$O:$O,"&gt;="&amp;DATE($F$3,G$6,1),'DATA (For monthly bonus)'!$O:$O,"&lt;="&amp;DATE($F$3,G$6,G$5),'DATA (For monthly bonus)'!$R:$R,$Q17)*10)+COUNTIFS('DATA (For monthly bonus)'!$T:$T,"=S",'DATA (For monthly bonus)'!$O:$O,"&gt;="&amp;DATE($F$3,G$6,1),'DATA (For monthly bonus)'!$O:$O,"&lt;="&amp;DATE($F$3,G$6,G$5),'DATA (For monthly bonus)'!$R:$R,$Q17)</f>
        <v>0</v>
      </c>
      <c r="H17" s="276">
        <f>(COUNTIFS('DATA (For monthly bonus)'!$T:$T,"=E",'DATA (For monthly bonus)'!$O:$O,"&gt;="&amp;DATE($F$3,H$6,1),'DATA (For monthly bonus)'!$O:$O,"&lt;="&amp;DATE($F$3,H$6,H$5),'DATA (For monthly bonus)'!$R:$R,$Q17)*10)+COUNTIFS('DATA (For monthly bonus)'!$T:$T,"=S",'DATA (For monthly bonus)'!$O:$O,"&gt;="&amp;DATE($F$3,H$6,1),'DATA (For monthly bonus)'!$O:$O,"&lt;="&amp;DATE($F$3,H$6,H$5),'DATA (For monthly bonus)'!$R:$R,$Q17)</f>
        <v>0</v>
      </c>
      <c r="I17" s="276">
        <f>(COUNTIFS('DATA (For monthly bonus)'!$T:$T,"=E",'DATA (For monthly bonus)'!$O:$O,"&gt;="&amp;DATE($F$3,I$6,1),'DATA (For monthly bonus)'!$O:$O,"&lt;="&amp;DATE($F$3,I$6,I$5),'DATA (For monthly bonus)'!$R:$R,$Q17)*10)+COUNTIFS('DATA (For monthly bonus)'!$T:$T,"=S",'DATA (For monthly bonus)'!$O:$O,"&gt;="&amp;DATE($F$3,I$6,1),'DATA (For monthly bonus)'!$O:$O,"&lt;="&amp;DATE($F$3,I$6,I$5),'DATA (For monthly bonus)'!$R:$R,$Q17)</f>
        <v>0</v>
      </c>
      <c r="J17" s="276">
        <f>(COUNTIFS('DATA (For monthly bonus)'!$T:$T,"=E",'DATA (For monthly bonus)'!$O:$O,"&gt;="&amp;DATE($F$3,J$6,1),'DATA (For monthly bonus)'!$O:$O,"&lt;="&amp;DATE($F$3,J$6,J$5),'DATA (For monthly bonus)'!$R:$R,$Q17)*10)+COUNTIFS('DATA (For monthly bonus)'!$T:$T,"=S",'DATA (For monthly bonus)'!$O:$O,"&gt;="&amp;DATE($F$3,J$6,1),'DATA (For monthly bonus)'!$O:$O,"&lt;="&amp;DATE($F$3,J$6,J$5),'DATA (For monthly bonus)'!$R:$R,$Q17)</f>
        <v>0</v>
      </c>
      <c r="K17" s="276">
        <f>(COUNTIFS('DATA (For monthly bonus)'!$T:$T,"=E",'DATA (For monthly bonus)'!$O:$O,"&gt;="&amp;DATE($F$3,K$6,1),'DATA (For monthly bonus)'!$O:$O,"&lt;="&amp;DATE($F$3,K$6,K$5),'DATA (For monthly bonus)'!$R:$R,$Q17)*10)+COUNTIFS('DATA (For monthly bonus)'!$T:$T,"=S",'DATA (For monthly bonus)'!$O:$O,"&gt;="&amp;DATE($F$3,K$6,1),'DATA (For monthly bonus)'!$O:$O,"&lt;="&amp;DATE($F$3,K$6,K$5),'DATA (For monthly bonus)'!$R:$R,$Q17)</f>
        <v>0</v>
      </c>
      <c r="L17" s="276">
        <f>(COUNTIFS('DATA (For monthly bonus)'!$T:$T,"=E",'DATA (For monthly bonus)'!$O:$O,"&gt;="&amp;DATE($F$3,L$6,1),'DATA (For monthly bonus)'!$O:$O,"&lt;="&amp;DATE($F$3,L$6,L$5),'DATA (For monthly bonus)'!$R:$R,$Q17)*10)+COUNTIFS('DATA (For monthly bonus)'!$T:$T,"=S",'DATA (For monthly bonus)'!$O:$O,"&gt;="&amp;DATE($F$3,L$6,1),'DATA (For monthly bonus)'!$O:$O,"&lt;="&amp;DATE($F$3,L$6,L$5),'DATA (For monthly bonus)'!$R:$R,$Q17)</f>
        <v>0</v>
      </c>
      <c r="M17" s="276">
        <f>(COUNTIFS('DATA (For monthly bonus)'!$T:$T,"=E",'DATA (For monthly bonus)'!$O:$O,"&gt;="&amp;DATE($F$3,M$6,1),'DATA (For monthly bonus)'!$O:$O,"&lt;="&amp;DATE($F$3,M$6,M$5),'DATA (For monthly bonus)'!$R:$R,$Q17)*10)+COUNTIFS('DATA (For monthly bonus)'!$T:$T,"=S",'DATA (For monthly bonus)'!$O:$O,"&gt;="&amp;DATE($F$3,M$6,1),'DATA (For monthly bonus)'!$O:$O,"&lt;="&amp;DATE($F$3,M$6,M$5),'DATA (For monthly bonus)'!$R:$R,$Q17)</f>
        <v>0</v>
      </c>
      <c r="N17" s="276">
        <f>(COUNTIFS('DATA (For monthly bonus)'!$T:$T,"=E",'DATA (For monthly bonus)'!$O:$O,"&gt;="&amp;DATE($F$3,N$6,1),'DATA (For monthly bonus)'!$O:$O,"&lt;="&amp;DATE($F$3,N$6,N$5),'DATA (For monthly bonus)'!$R:$R,$Q17)*10)+COUNTIFS('DATA (For monthly bonus)'!$T:$T,"=S",'DATA (For monthly bonus)'!$O:$O,"&gt;="&amp;DATE($F$3,N$6,1),'DATA (For monthly bonus)'!$O:$O,"&lt;="&amp;DATE($F$3,N$6,N$5),'DATA (For monthly bonus)'!$R:$R,$Q17)</f>
        <v>0</v>
      </c>
      <c r="O17" s="278">
        <f t="shared" si="0"/>
        <v>0</v>
      </c>
      <c r="P17" s="258"/>
      <c r="Q17" s="146" t="e">
        <f>"*"&amp;StaffList!#REF!&amp;"*"</f>
        <v>#REF!</v>
      </c>
    </row>
    <row r="18" spans="1:17" ht="18" customHeight="1" x14ac:dyDescent="0.25">
      <c r="A18" s="201">
        <v>11</v>
      </c>
      <c r="B18" s="262" t="e">
        <f>VLOOKUP(Q18, StaffList!B:C,2,FALSE)</f>
        <v>#REF!</v>
      </c>
      <c r="C18" s="276">
        <f>(COUNTIFS('DATA (For monthly bonus)'!$T:$T,"=E",'DATA (For monthly bonus)'!$O:$O,"&gt;="&amp;DATE($F$3,C$6,1),'DATA (For monthly bonus)'!$O:$O,"&lt;="&amp;DATE($F$3,C$6,C$5),'DATA (For monthly bonus)'!$R:$R,$Q18)*10)+COUNTIFS('DATA (For monthly bonus)'!$T:$T,"=S",'DATA (For monthly bonus)'!$O:$O,"&gt;="&amp;DATE($F$3,C$6,1),'DATA (For monthly bonus)'!$O:$O,"&lt;="&amp;DATE($F$3,C$6,C$5),'DATA (For monthly bonus)'!$R:$R,$Q18)</f>
        <v>0</v>
      </c>
      <c r="D18" s="276">
        <f>(COUNTIFS('DATA (For monthly bonus)'!$T:$T,"=E",'DATA (For monthly bonus)'!$O:$O,"&gt;="&amp;DATE($F$3,D$6,1),'DATA (For monthly bonus)'!$O:$O,"&lt;="&amp;DATE($F$3,D$6,D$5),'DATA (For monthly bonus)'!$R:$R,$Q18)*10)+COUNTIFS('DATA (For monthly bonus)'!$T:$T,"=S",'DATA (For monthly bonus)'!$O:$O,"&gt;="&amp;DATE($F$3,D$6,1),'DATA (For monthly bonus)'!$O:$O,"&lt;="&amp;DATE($F$3,D$6,D$5),'DATA (For monthly bonus)'!$R:$R,$Q18)</f>
        <v>0</v>
      </c>
      <c r="E18" s="276">
        <f>(COUNTIFS('DATA (For monthly bonus)'!$T:$T,"=E",'DATA (For monthly bonus)'!$O:$O,"&gt;="&amp;DATE($F$3,E$6,1),'DATA (For monthly bonus)'!$O:$O,"&lt;="&amp;DATE($F$3,E$6,E$5),'DATA (For monthly bonus)'!$R:$R,$Q18)*10)+COUNTIFS('DATA (For monthly bonus)'!$T:$T,"=S",'DATA (For monthly bonus)'!$O:$O,"&gt;="&amp;DATE($F$3,E$6,1),'DATA (For monthly bonus)'!$O:$O,"&lt;="&amp;DATE($F$3,E$6,E$5),'DATA (For monthly bonus)'!$R:$R,$Q18)</f>
        <v>0</v>
      </c>
      <c r="F18" s="276">
        <f>(COUNTIFS('DATA (For monthly bonus)'!$T:$T,"=E",'DATA (For monthly bonus)'!$O:$O,"&gt;="&amp;DATE($F$3,F$6,1),'DATA (For monthly bonus)'!$O:$O,"&lt;="&amp;DATE($F$3,F$6,F$5),'DATA (For monthly bonus)'!$R:$R,$Q18)*10)+COUNTIFS('DATA (For monthly bonus)'!$T:$T,"=S",'DATA (For monthly bonus)'!$O:$O,"&gt;="&amp;DATE($F$3,F$6,1),'DATA (For monthly bonus)'!$O:$O,"&lt;="&amp;DATE($F$3,F$6,F$5),'DATA (For monthly bonus)'!$R:$R,$Q18)</f>
        <v>0</v>
      </c>
      <c r="G18" s="276">
        <f>(COUNTIFS('DATA (For monthly bonus)'!$T:$T,"=E",'DATA (For monthly bonus)'!$O:$O,"&gt;="&amp;DATE($F$3,G$6,1),'DATA (For monthly bonus)'!$O:$O,"&lt;="&amp;DATE($F$3,G$6,G$5),'DATA (For monthly bonus)'!$R:$R,$Q18)*10)+COUNTIFS('DATA (For monthly bonus)'!$T:$T,"=S",'DATA (For monthly bonus)'!$O:$O,"&gt;="&amp;DATE($F$3,G$6,1),'DATA (For monthly bonus)'!$O:$O,"&lt;="&amp;DATE($F$3,G$6,G$5),'DATA (For monthly bonus)'!$R:$R,$Q18)</f>
        <v>0</v>
      </c>
      <c r="H18" s="276">
        <f>(COUNTIFS('DATA (For monthly bonus)'!$T:$T,"=E",'DATA (For monthly bonus)'!$O:$O,"&gt;="&amp;DATE($F$3,H$6,1),'DATA (For monthly bonus)'!$O:$O,"&lt;="&amp;DATE($F$3,H$6,H$5),'DATA (For monthly bonus)'!$R:$R,$Q18)*10)+COUNTIFS('DATA (For monthly bonus)'!$T:$T,"=S",'DATA (For monthly bonus)'!$O:$O,"&gt;="&amp;DATE($F$3,H$6,1),'DATA (For monthly bonus)'!$O:$O,"&lt;="&amp;DATE($F$3,H$6,H$5),'DATA (For monthly bonus)'!$R:$R,$Q18)</f>
        <v>0</v>
      </c>
      <c r="I18" s="276">
        <f>(COUNTIFS('DATA (For monthly bonus)'!$T:$T,"=E",'DATA (For monthly bonus)'!$O:$O,"&gt;="&amp;DATE($F$3,I$6,1),'DATA (For monthly bonus)'!$O:$O,"&lt;="&amp;DATE($F$3,I$6,I$5),'DATA (For monthly bonus)'!$R:$R,$Q18)*10)+COUNTIFS('DATA (For monthly bonus)'!$T:$T,"=S",'DATA (For monthly bonus)'!$O:$O,"&gt;="&amp;DATE($F$3,I$6,1),'DATA (For monthly bonus)'!$O:$O,"&lt;="&amp;DATE($F$3,I$6,I$5),'DATA (For monthly bonus)'!$R:$R,$Q18)</f>
        <v>0</v>
      </c>
      <c r="J18" s="276">
        <f>(COUNTIFS('DATA (For monthly bonus)'!$T:$T,"=E",'DATA (For monthly bonus)'!$O:$O,"&gt;="&amp;DATE($F$3,J$6,1),'DATA (For monthly bonus)'!$O:$O,"&lt;="&amp;DATE($F$3,J$6,J$5),'DATA (For monthly bonus)'!$R:$R,$Q18)*10)+COUNTIFS('DATA (For monthly bonus)'!$T:$T,"=S",'DATA (For monthly bonus)'!$O:$O,"&gt;="&amp;DATE($F$3,J$6,1),'DATA (For monthly bonus)'!$O:$O,"&lt;="&amp;DATE($F$3,J$6,J$5),'DATA (For monthly bonus)'!$R:$R,$Q18)</f>
        <v>0</v>
      </c>
      <c r="K18" s="276">
        <f>(COUNTIFS('DATA (For monthly bonus)'!$T:$T,"=E",'DATA (For monthly bonus)'!$O:$O,"&gt;="&amp;DATE($F$3,K$6,1),'DATA (For monthly bonus)'!$O:$O,"&lt;="&amp;DATE($F$3,K$6,K$5),'DATA (For monthly bonus)'!$R:$R,$Q18)*10)+COUNTIFS('DATA (For monthly bonus)'!$T:$T,"=S",'DATA (For monthly bonus)'!$O:$O,"&gt;="&amp;DATE($F$3,K$6,1),'DATA (For monthly bonus)'!$O:$O,"&lt;="&amp;DATE($F$3,K$6,K$5),'DATA (For monthly bonus)'!$R:$R,$Q18)</f>
        <v>0</v>
      </c>
      <c r="L18" s="276">
        <f>(COUNTIFS('DATA (For monthly bonus)'!$T:$T,"=E",'DATA (For monthly bonus)'!$O:$O,"&gt;="&amp;DATE($F$3,L$6,1),'DATA (For monthly bonus)'!$O:$O,"&lt;="&amp;DATE($F$3,L$6,L$5),'DATA (For monthly bonus)'!$R:$R,$Q18)*10)+COUNTIFS('DATA (For monthly bonus)'!$T:$T,"=S",'DATA (For monthly bonus)'!$O:$O,"&gt;="&amp;DATE($F$3,L$6,1),'DATA (For monthly bonus)'!$O:$O,"&lt;="&amp;DATE($F$3,L$6,L$5),'DATA (For monthly bonus)'!$R:$R,$Q18)</f>
        <v>0</v>
      </c>
      <c r="M18" s="276">
        <f>(COUNTIFS('DATA (For monthly bonus)'!$T:$T,"=E",'DATA (For monthly bonus)'!$O:$O,"&gt;="&amp;DATE($F$3,M$6,1),'DATA (For monthly bonus)'!$O:$O,"&lt;="&amp;DATE($F$3,M$6,M$5),'DATA (For monthly bonus)'!$R:$R,$Q18)*10)+COUNTIFS('DATA (For monthly bonus)'!$T:$T,"=S",'DATA (For monthly bonus)'!$O:$O,"&gt;="&amp;DATE($F$3,M$6,1),'DATA (For monthly bonus)'!$O:$O,"&lt;="&amp;DATE($F$3,M$6,M$5),'DATA (For monthly bonus)'!$R:$R,$Q18)</f>
        <v>0</v>
      </c>
      <c r="N18" s="276">
        <f>(COUNTIFS('DATA (For monthly bonus)'!$T:$T,"=E",'DATA (For monthly bonus)'!$O:$O,"&gt;="&amp;DATE($F$3,N$6,1),'DATA (For monthly bonus)'!$O:$O,"&lt;="&amp;DATE($F$3,N$6,N$5),'DATA (For monthly bonus)'!$R:$R,$Q18)*10)+COUNTIFS('DATA (For monthly bonus)'!$T:$T,"=S",'DATA (For monthly bonus)'!$O:$O,"&gt;="&amp;DATE($F$3,N$6,1),'DATA (For monthly bonus)'!$O:$O,"&lt;="&amp;DATE($F$3,N$6,N$5),'DATA (For monthly bonus)'!$R:$R,$Q18)</f>
        <v>0</v>
      </c>
      <c r="O18" s="278">
        <f t="shared" si="0"/>
        <v>0</v>
      </c>
      <c r="P18" s="258"/>
      <c r="Q18" s="146" t="e">
        <f>"*"&amp;StaffList!#REF!&amp;"*"</f>
        <v>#REF!</v>
      </c>
    </row>
    <row r="19" spans="1:17" ht="18" customHeight="1" x14ac:dyDescent="0.25">
      <c r="A19" s="201">
        <v>12</v>
      </c>
      <c r="B19" s="262" t="str">
        <f>VLOOKUP(Q19, StaffList!B:C,2,FALSE)</f>
        <v>Vũ Xuân Phúc</v>
      </c>
      <c r="C19" s="276">
        <f>(COUNTIFS('DATA (For monthly bonus)'!$T:$T,"=E",'DATA (For monthly bonus)'!$O:$O,"&gt;="&amp;DATE($F$3,C$6,1),'DATA (For monthly bonus)'!$O:$O,"&lt;="&amp;DATE($F$3,C$6,C$5),'DATA (For monthly bonus)'!$R:$R,$Q19)*10)+COUNTIFS('DATA (For monthly bonus)'!$T:$T,"=S",'DATA (For monthly bonus)'!$O:$O,"&gt;="&amp;DATE($F$3,C$6,1),'DATA (For monthly bonus)'!$O:$O,"&lt;="&amp;DATE($F$3,C$6,C$5),'DATA (For monthly bonus)'!$R:$R,$Q19)</f>
        <v>1</v>
      </c>
      <c r="D19" s="276">
        <f>(COUNTIFS('DATA (For monthly bonus)'!$T:$T,"=E",'DATA (For monthly bonus)'!$O:$O,"&gt;="&amp;DATE($F$3,D$6,1),'DATA (For monthly bonus)'!$O:$O,"&lt;="&amp;DATE($F$3,D$6,D$5),'DATA (For monthly bonus)'!$R:$R,$Q19)*10)+COUNTIFS('DATA (For monthly bonus)'!$T:$T,"=S",'DATA (For monthly bonus)'!$O:$O,"&gt;="&amp;DATE($F$3,D$6,1),'DATA (For monthly bonus)'!$O:$O,"&lt;="&amp;DATE($F$3,D$6,D$5),'DATA (For monthly bonus)'!$R:$R,$Q19)</f>
        <v>0</v>
      </c>
      <c r="E19" s="276">
        <f>(COUNTIFS('DATA (For monthly bonus)'!$T:$T,"=E",'DATA (For monthly bonus)'!$O:$O,"&gt;="&amp;DATE($F$3,E$6,1),'DATA (For monthly bonus)'!$O:$O,"&lt;="&amp;DATE($F$3,E$6,E$5),'DATA (For monthly bonus)'!$R:$R,$Q19)*10)+COUNTIFS('DATA (For monthly bonus)'!$T:$T,"=S",'DATA (For monthly bonus)'!$O:$O,"&gt;="&amp;DATE($F$3,E$6,1),'DATA (For monthly bonus)'!$O:$O,"&lt;="&amp;DATE($F$3,E$6,E$5),'DATA (For monthly bonus)'!$R:$R,$Q19)</f>
        <v>0</v>
      </c>
      <c r="F19" s="276">
        <f>(COUNTIFS('DATA (For monthly bonus)'!$T:$T,"=E",'DATA (For monthly bonus)'!$O:$O,"&gt;="&amp;DATE($F$3,F$6,1),'DATA (For monthly bonus)'!$O:$O,"&lt;="&amp;DATE($F$3,F$6,F$5),'DATA (For monthly bonus)'!$R:$R,$Q19)*10)+COUNTIFS('DATA (For monthly bonus)'!$T:$T,"=S",'DATA (For monthly bonus)'!$O:$O,"&gt;="&amp;DATE($F$3,F$6,1),'DATA (For monthly bonus)'!$O:$O,"&lt;="&amp;DATE($F$3,F$6,F$5),'DATA (For monthly bonus)'!$R:$R,$Q19)</f>
        <v>0</v>
      </c>
      <c r="G19" s="276">
        <f>(COUNTIFS('DATA (For monthly bonus)'!$T:$T,"=E",'DATA (For monthly bonus)'!$O:$O,"&gt;="&amp;DATE($F$3,G$6,1),'DATA (For monthly bonus)'!$O:$O,"&lt;="&amp;DATE($F$3,G$6,G$5),'DATA (For monthly bonus)'!$R:$R,$Q19)*10)+COUNTIFS('DATA (For monthly bonus)'!$T:$T,"=S",'DATA (For monthly bonus)'!$O:$O,"&gt;="&amp;DATE($F$3,G$6,1),'DATA (For monthly bonus)'!$O:$O,"&lt;="&amp;DATE($F$3,G$6,G$5),'DATA (For monthly bonus)'!$R:$R,$Q19)</f>
        <v>0</v>
      </c>
      <c r="H19" s="276">
        <f>(COUNTIFS('DATA (For monthly bonus)'!$T:$T,"=E",'DATA (For monthly bonus)'!$O:$O,"&gt;="&amp;DATE($F$3,H$6,1),'DATA (For monthly bonus)'!$O:$O,"&lt;="&amp;DATE($F$3,H$6,H$5),'DATA (For monthly bonus)'!$R:$R,$Q19)*10)+COUNTIFS('DATA (For monthly bonus)'!$T:$T,"=S",'DATA (For monthly bonus)'!$O:$O,"&gt;="&amp;DATE($F$3,H$6,1),'DATA (For monthly bonus)'!$O:$O,"&lt;="&amp;DATE($F$3,H$6,H$5),'DATA (For monthly bonus)'!$R:$R,$Q19)</f>
        <v>0</v>
      </c>
      <c r="I19" s="276">
        <f>(COUNTIFS('DATA (For monthly bonus)'!$T:$T,"=E",'DATA (For monthly bonus)'!$O:$O,"&gt;="&amp;DATE($F$3,I$6,1),'DATA (For monthly bonus)'!$O:$O,"&lt;="&amp;DATE($F$3,I$6,I$5),'DATA (For monthly bonus)'!$R:$R,$Q19)*10)+COUNTIFS('DATA (For monthly bonus)'!$T:$T,"=S",'DATA (For monthly bonus)'!$O:$O,"&gt;="&amp;DATE($F$3,I$6,1),'DATA (For monthly bonus)'!$O:$O,"&lt;="&amp;DATE($F$3,I$6,I$5),'DATA (For monthly bonus)'!$R:$R,$Q19)</f>
        <v>0</v>
      </c>
      <c r="J19" s="276">
        <f>(COUNTIFS('DATA (For monthly bonus)'!$T:$T,"=E",'DATA (For monthly bonus)'!$O:$O,"&gt;="&amp;DATE($F$3,J$6,1),'DATA (For monthly bonus)'!$O:$O,"&lt;="&amp;DATE($F$3,J$6,J$5),'DATA (For monthly bonus)'!$R:$R,$Q19)*10)+COUNTIFS('DATA (For monthly bonus)'!$T:$T,"=S",'DATA (For monthly bonus)'!$O:$O,"&gt;="&amp;DATE($F$3,J$6,1),'DATA (For monthly bonus)'!$O:$O,"&lt;="&amp;DATE($F$3,J$6,J$5),'DATA (For monthly bonus)'!$R:$R,$Q19)</f>
        <v>0</v>
      </c>
      <c r="K19" s="276">
        <f>(COUNTIFS('DATA (For monthly bonus)'!$T:$T,"=E",'DATA (For monthly bonus)'!$O:$O,"&gt;="&amp;DATE($F$3,K$6,1),'DATA (For monthly bonus)'!$O:$O,"&lt;="&amp;DATE($F$3,K$6,K$5),'DATA (For monthly bonus)'!$R:$R,$Q19)*10)+COUNTIFS('DATA (For monthly bonus)'!$T:$T,"=S",'DATA (For monthly bonus)'!$O:$O,"&gt;="&amp;DATE($F$3,K$6,1),'DATA (For monthly bonus)'!$O:$O,"&lt;="&amp;DATE($F$3,K$6,K$5),'DATA (For monthly bonus)'!$R:$R,$Q19)</f>
        <v>0</v>
      </c>
      <c r="L19" s="276">
        <f>(COUNTIFS('DATA (For monthly bonus)'!$T:$T,"=E",'DATA (For monthly bonus)'!$O:$O,"&gt;="&amp;DATE($F$3,L$6,1),'DATA (For monthly bonus)'!$O:$O,"&lt;="&amp;DATE($F$3,L$6,L$5),'DATA (For monthly bonus)'!$R:$R,$Q19)*10)+COUNTIFS('DATA (For monthly bonus)'!$T:$T,"=S",'DATA (For monthly bonus)'!$O:$O,"&gt;="&amp;DATE($F$3,L$6,1),'DATA (For monthly bonus)'!$O:$O,"&lt;="&amp;DATE($F$3,L$6,L$5),'DATA (For monthly bonus)'!$R:$R,$Q19)</f>
        <v>0</v>
      </c>
      <c r="M19" s="276">
        <f>(COUNTIFS('DATA (For monthly bonus)'!$T:$T,"=E",'DATA (For monthly bonus)'!$O:$O,"&gt;="&amp;DATE($F$3,M$6,1),'DATA (For monthly bonus)'!$O:$O,"&lt;="&amp;DATE($F$3,M$6,M$5),'DATA (For monthly bonus)'!$R:$R,$Q19)*10)+COUNTIFS('DATA (For monthly bonus)'!$T:$T,"=S",'DATA (For monthly bonus)'!$O:$O,"&gt;="&amp;DATE($F$3,M$6,1),'DATA (For monthly bonus)'!$O:$O,"&lt;="&amp;DATE($F$3,M$6,M$5),'DATA (For monthly bonus)'!$R:$R,$Q19)</f>
        <v>0</v>
      </c>
      <c r="N19" s="276">
        <f>(COUNTIFS('DATA (For monthly bonus)'!$T:$T,"=E",'DATA (For monthly bonus)'!$O:$O,"&gt;="&amp;DATE($F$3,N$6,1),'DATA (For monthly bonus)'!$O:$O,"&lt;="&amp;DATE($F$3,N$6,N$5),'DATA (For monthly bonus)'!$R:$R,$Q19)*10)+COUNTIFS('DATA (For monthly bonus)'!$T:$T,"=S",'DATA (For monthly bonus)'!$O:$O,"&gt;="&amp;DATE($F$3,N$6,1),'DATA (For monthly bonus)'!$O:$O,"&lt;="&amp;DATE($F$3,N$6,N$5),'DATA (For monthly bonus)'!$R:$R,$Q19)</f>
        <v>0</v>
      </c>
      <c r="O19" s="278">
        <f t="shared" si="0"/>
        <v>1</v>
      </c>
      <c r="P19" s="258"/>
      <c r="Q19" s="146" t="str">
        <f>"*"&amp;StaffList!B13&amp;"*"</f>
        <v>*Phuc.vx*</v>
      </c>
    </row>
    <row r="20" spans="1:17" ht="18" customHeight="1" x14ac:dyDescent="0.25">
      <c r="A20" s="201">
        <v>13</v>
      </c>
      <c r="B20" s="262" t="str">
        <f>VLOOKUP(Q20, StaffList!B:C,2,FALSE)</f>
        <v>Hoàng Việt Thao</v>
      </c>
      <c r="C20" s="276">
        <f>(COUNTIFS('DATA (For monthly bonus)'!$T:$T,"=E",'DATA (For monthly bonus)'!$O:$O,"&gt;="&amp;DATE($F$3,C$6,1),'DATA (For monthly bonus)'!$O:$O,"&lt;="&amp;DATE($F$3,C$6,C$5),'DATA (For monthly bonus)'!$R:$R,$Q20)*10)+COUNTIFS('DATA (For monthly bonus)'!$T:$T,"=S",'DATA (For monthly bonus)'!$O:$O,"&gt;="&amp;DATE($F$3,C$6,1),'DATA (For monthly bonus)'!$O:$O,"&lt;="&amp;DATE($F$3,C$6,C$5),'DATA (For monthly bonus)'!$R:$R,$Q20)</f>
        <v>5</v>
      </c>
      <c r="D20" s="276">
        <f>(COUNTIFS('DATA (For monthly bonus)'!$T:$T,"=E",'DATA (For monthly bonus)'!$O:$O,"&gt;="&amp;DATE($F$3,D$6,1),'DATA (For monthly bonus)'!$O:$O,"&lt;="&amp;DATE($F$3,D$6,D$5),'DATA (For monthly bonus)'!$R:$R,$Q20)*10)+COUNTIFS('DATA (For monthly bonus)'!$T:$T,"=S",'DATA (For monthly bonus)'!$O:$O,"&gt;="&amp;DATE($F$3,D$6,1),'DATA (For monthly bonus)'!$O:$O,"&lt;="&amp;DATE($F$3,D$6,D$5),'DATA (For monthly bonus)'!$R:$R,$Q20)</f>
        <v>0</v>
      </c>
      <c r="E20" s="276">
        <f>(COUNTIFS('DATA (For monthly bonus)'!$T:$T,"=E",'DATA (For monthly bonus)'!$O:$O,"&gt;="&amp;DATE($F$3,E$6,1),'DATA (For monthly bonus)'!$O:$O,"&lt;="&amp;DATE($F$3,E$6,E$5),'DATA (For monthly bonus)'!$R:$R,$Q20)*10)+COUNTIFS('DATA (For monthly bonus)'!$T:$T,"=S",'DATA (For monthly bonus)'!$O:$O,"&gt;="&amp;DATE($F$3,E$6,1),'DATA (For monthly bonus)'!$O:$O,"&lt;="&amp;DATE($F$3,E$6,E$5),'DATA (For monthly bonus)'!$R:$R,$Q20)</f>
        <v>0</v>
      </c>
      <c r="F20" s="276">
        <f>(COUNTIFS('DATA (For monthly bonus)'!$T:$T,"=E",'DATA (For monthly bonus)'!$O:$O,"&gt;="&amp;DATE($F$3,F$6,1),'DATA (For monthly bonus)'!$O:$O,"&lt;="&amp;DATE($F$3,F$6,F$5),'DATA (For monthly bonus)'!$R:$R,$Q20)*10)+COUNTIFS('DATA (For monthly bonus)'!$T:$T,"=S",'DATA (For monthly bonus)'!$O:$O,"&gt;="&amp;DATE($F$3,F$6,1),'DATA (For monthly bonus)'!$O:$O,"&lt;="&amp;DATE($F$3,F$6,F$5),'DATA (For monthly bonus)'!$R:$R,$Q20)</f>
        <v>0</v>
      </c>
      <c r="G20" s="276">
        <f>(COUNTIFS('DATA (For monthly bonus)'!$T:$T,"=E",'DATA (For monthly bonus)'!$O:$O,"&gt;="&amp;DATE($F$3,G$6,1),'DATA (For monthly bonus)'!$O:$O,"&lt;="&amp;DATE($F$3,G$6,G$5),'DATA (For monthly bonus)'!$R:$R,$Q20)*10)+COUNTIFS('DATA (For monthly bonus)'!$T:$T,"=S",'DATA (For monthly bonus)'!$O:$O,"&gt;="&amp;DATE($F$3,G$6,1),'DATA (For monthly bonus)'!$O:$O,"&lt;="&amp;DATE($F$3,G$6,G$5),'DATA (For monthly bonus)'!$R:$R,$Q20)</f>
        <v>0</v>
      </c>
      <c r="H20" s="276">
        <f>(COUNTIFS('DATA (For monthly bonus)'!$T:$T,"=E",'DATA (For monthly bonus)'!$O:$O,"&gt;="&amp;DATE($F$3,H$6,1),'DATA (For monthly bonus)'!$O:$O,"&lt;="&amp;DATE($F$3,H$6,H$5),'DATA (For monthly bonus)'!$R:$R,$Q20)*10)+COUNTIFS('DATA (For monthly bonus)'!$T:$T,"=S",'DATA (For monthly bonus)'!$O:$O,"&gt;="&amp;DATE($F$3,H$6,1),'DATA (For monthly bonus)'!$O:$O,"&lt;="&amp;DATE($F$3,H$6,H$5),'DATA (For monthly bonus)'!$R:$R,$Q20)</f>
        <v>0</v>
      </c>
      <c r="I20" s="276">
        <f>(COUNTIFS('DATA (For monthly bonus)'!$T:$T,"=E",'DATA (For monthly bonus)'!$O:$O,"&gt;="&amp;DATE($F$3,I$6,1),'DATA (For monthly bonus)'!$O:$O,"&lt;="&amp;DATE($F$3,I$6,I$5),'DATA (For monthly bonus)'!$R:$R,$Q20)*10)+COUNTIFS('DATA (For monthly bonus)'!$T:$T,"=S",'DATA (For monthly bonus)'!$O:$O,"&gt;="&amp;DATE($F$3,I$6,1),'DATA (For monthly bonus)'!$O:$O,"&lt;="&amp;DATE($F$3,I$6,I$5),'DATA (For monthly bonus)'!$R:$R,$Q20)</f>
        <v>0</v>
      </c>
      <c r="J20" s="276">
        <f>(COUNTIFS('DATA (For monthly bonus)'!$T:$T,"=E",'DATA (For monthly bonus)'!$O:$O,"&gt;="&amp;DATE($F$3,J$6,1),'DATA (For monthly bonus)'!$O:$O,"&lt;="&amp;DATE($F$3,J$6,J$5),'DATA (For monthly bonus)'!$R:$R,$Q20)*10)+COUNTIFS('DATA (For monthly bonus)'!$T:$T,"=S",'DATA (For monthly bonus)'!$O:$O,"&gt;="&amp;DATE($F$3,J$6,1),'DATA (For monthly bonus)'!$O:$O,"&lt;="&amp;DATE($F$3,J$6,J$5),'DATA (For monthly bonus)'!$R:$R,$Q20)</f>
        <v>0</v>
      </c>
      <c r="K20" s="276">
        <f>(COUNTIFS('DATA (For monthly bonus)'!$T:$T,"=E",'DATA (For monthly bonus)'!$O:$O,"&gt;="&amp;DATE($F$3,K$6,1),'DATA (For monthly bonus)'!$O:$O,"&lt;="&amp;DATE($F$3,K$6,K$5),'DATA (For monthly bonus)'!$R:$R,$Q20)*10)+COUNTIFS('DATA (For monthly bonus)'!$T:$T,"=S",'DATA (For monthly bonus)'!$O:$O,"&gt;="&amp;DATE($F$3,K$6,1),'DATA (For monthly bonus)'!$O:$O,"&lt;="&amp;DATE($F$3,K$6,K$5),'DATA (For monthly bonus)'!$R:$R,$Q20)</f>
        <v>0</v>
      </c>
      <c r="L20" s="276">
        <f>(COUNTIFS('DATA (For monthly bonus)'!$T:$T,"=E",'DATA (For monthly bonus)'!$O:$O,"&gt;="&amp;DATE($F$3,L$6,1),'DATA (For monthly bonus)'!$O:$O,"&lt;="&amp;DATE($F$3,L$6,L$5),'DATA (For monthly bonus)'!$R:$R,$Q20)*10)+COUNTIFS('DATA (For monthly bonus)'!$T:$T,"=S",'DATA (For monthly bonus)'!$O:$O,"&gt;="&amp;DATE($F$3,L$6,1),'DATA (For monthly bonus)'!$O:$O,"&lt;="&amp;DATE($F$3,L$6,L$5),'DATA (For monthly bonus)'!$R:$R,$Q20)</f>
        <v>0</v>
      </c>
      <c r="M20" s="276">
        <f>(COUNTIFS('DATA (For monthly bonus)'!$T:$T,"=E",'DATA (For monthly bonus)'!$O:$O,"&gt;="&amp;DATE($F$3,M$6,1),'DATA (For monthly bonus)'!$O:$O,"&lt;="&amp;DATE($F$3,M$6,M$5),'DATA (For monthly bonus)'!$R:$R,$Q20)*10)+COUNTIFS('DATA (For monthly bonus)'!$T:$T,"=S",'DATA (For monthly bonus)'!$O:$O,"&gt;="&amp;DATE($F$3,M$6,1),'DATA (For monthly bonus)'!$O:$O,"&lt;="&amp;DATE($F$3,M$6,M$5),'DATA (For monthly bonus)'!$R:$R,$Q20)</f>
        <v>0</v>
      </c>
      <c r="N20" s="276">
        <f>(COUNTIFS('DATA (For monthly bonus)'!$T:$T,"=E",'DATA (For monthly bonus)'!$O:$O,"&gt;="&amp;DATE($F$3,N$6,1),'DATA (For monthly bonus)'!$O:$O,"&lt;="&amp;DATE($F$3,N$6,N$5),'DATA (For monthly bonus)'!$R:$R,$Q20)*10)+COUNTIFS('DATA (For monthly bonus)'!$T:$T,"=S",'DATA (For monthly bonus)'!$O:$O,"&gt;="&amp;DATE($F$3,N$6,1),'DATA (For monthly bonus)'!$O:$O,"&lt;="&amp;DATE($F$3,N$6,N$5),'DATA (For monthly bonus)'!$R:$R,$Q20)</f>
        <v>0</v>
      </c>
      <c r="O20" s="278">
        <f t="shared" si="0"/>
        <v>5</v>
      </c>
      <c r="P20" s="258"/>
      <c r="Q20" s="146" t="str">
        <f>"*"&amp;StaffList!B14&amp;"*"</f>
        <v>*Thao.hv*</v>
      </c>
    </row>
    <row r="21" spans="1:17" ht="18" customHeight="1" x14ac:dyDescent="0.25">
      <c r="A21" s="201">
        <v>14</v>
      </c>
      <c r="B21" s="262" t="str">
        <f>VLOOKUP(Q21, StaffList!B:C,2,FALSE)</f>
        <v>Đỗ Văn Cường</v>
      </c>
      <c r="C21" s="276">
        <f>(COUNTIFS('DATA (For monthly bonus)'!$T:$T,"=E",'DATA (For monthly bonus)'!$O:$O,"&gt;="&amp;DATE($F$3,C$6,1),'DATA (For monthly bonus)'!$O:$O,"&lt;="&amp;DATE($F$3,C$6,C$5),'DATA (For monthly bonus)'!$R:$R,$Q21)*10)+COUNTIFS('DATA (For monthly bonus)'!$T:$T,"=S",'DATA (For monthly bonus)'!$O:$O,"&gt;="&amp;DATE($F$3,C$6,1),'DATA (For monthly bonus)'!$O:$O,"&lt;="&amp;DATE($F$3,C$6,C$5),'DATA (For monthly bonus)'!$R:$R,$Q21)</f>
        <v>43</v>
      </c>
      <c r="D21" s="276">
        <f>(COUNTIFS('DATA (For monthly bonus)'!$T:$T,"=E",'DATA (For monthly bonus)'!$O:$O,"&gt;="&amp;DATE($F$3,D$6,1),'DATA (For monthly bonus)'!$O:$O,"&lt;="&amp;DATE($F$3,D$6,D$5),'DATA (For monthly bonus)'!$R:$R,$Q21)*10)+COUNTIFS('DATA (For monthly bonus)'!$T:$T,"=S",'DATA (For monthly bonus)'!$O:$O,"&gt;="&amp;DATE($F$3,D$6,1),'DATA (For monthly bonus)'!$O:$O,"&lt;="&amp;DATE($F$3,D$6,D$5),'DATA (For monthly bonus)'!$R:$R,$Q21)</f>
        <v>0</v>
      </c>
      <c r="E21" s="276">
        <f>(COUNTIFS('DATA (For monthly bonus)'!$T:$T,"=E",'DATA (For monthly bonus)'!$O:$O,"&gt;="&amp;DATE($F$3,E$6,1),'DATA (For monthly bonus)'!$O:$O,"&lt;="&amp;DATE($F$3,E$6,E$5),'DATA (For monthly bonus)'!$R:$R,$Q21)*10)+COUNTIFS('DATA (For monthly bonus)'!$T:$T,"=S",'DATA (For monthly bonus)'!$O:$O,"&gt;="&amp;DATE($F$3,E$6,1),'DATA (For monthly bonus)'!$O:$O,"&lt;="&amp;DATE($F$3,E$6,E$5),'DATA (For monthly bonus)'!$R:$R,$Q21)</f>
        <v>0</v>
      </c>
      <c r="F21" s="276">
        <f>(COUNTIFS('DATA (For monthly bonus)'!$T:$T,"=E",'DATA (For monthly bonus)'!$O:$O,"&gt;="&amp;DATE($F$3,F$6,1),'DATA (For monthly bonus)'!$O:$O,"&lt;="&amp;DATE($F$3,F$6,F$5),'DATA (For monthly bonus)'!$R:$R,$Q21)*10)+COUNTIFS('DATA (For monthly bonus)'!$T:$T,"=S",'DATA (For monthly bonus)'!$O:$O,"&gt;="&amp;DATE($F$3,F$6,1),'DATA (For monthly bonus)'!$O:$O,"&lt;="&amp;DATE($F$3,F$6,F$5),'DATA (For monthly bonus)'!$R:$R,$Q21)</f>
        <v>0</v>
      </c>
      <c r="G21" s="276">
        <f>(COUNTIFS('DATA (For monthly bonus)'!$T:$T,"=E",'DATA (For monthly bonus)'!$O:$O,"&gt;="&amp;DATE($F$3,G$6,1),'DATA (For monthly bonus)'!$O:$O,"&lt;="&amp;DATE($F$3,G$6,G$5),'DATA (For monthly bonus)'!$R:$R,$Q21)*10)+COUNTIFS('DATA (For monthly bonus)'!$T:$T,"=S",'DATA (For monthly bonus)'!$O:$O,"&gt;="&amp;DATE($F$3,G$6,1),'DATA (For monthly bonus)'!$O:$O,"&lt;="&amp;DATE($F$3,G$6,G$5),'DATA (For monthly bonus)'!$R:$R,$Q21)</f>
        <v>0</v>
      </c>
      <c r="H21" s="276">
        <f>(COUNTIFS('DATA (For monthly bonus)'!$T:$T,"=E",'DATA (For monthly bonus)'!$O:$O,"&gt;="&amp;DATE($F$3,H$6,1),'DATA (For monthly bonus)'!$O:$O,"&lt;="&amp;DATE($F$3,H$6,H$5),'DATA (For monthly bonus)'!$R:$R,$Q21)*10)+COUNTIFS('DATA (For monthly bonus)'!$T:$T,"=S",'DATA (For monthly bonus)'!$O:$O,"&gt;="&amp;DATE($F$3,H$6,1),'DATA (For monthly bonus)'!$O:$O,"&lt;="&amp;DATE($F$3,H$6,H$5),'DATA (For monthly bonus)'!$R:$R,$Q21)</f>
        <v>0</v>
      </c>
      <c r="I21" s="276">
        <f>(COUNTIFS('DATA (For monthly bonus)'!$T:$T,"=E",'DATA (For monthly bonus)'!$O:$O,"&gt;="&amp;DATE($F$3,I$6,1),'DATA (For monthly bonus)'!$O:$O,"&lt;="&amp;DATE($F$3,I$6,I$5),'DATA (For monthly bonus)'!$R:$R,$Q21)*10)+COUNTIFS('DATA (For monthly bonus)'!$T:$T,"=S",'DATA (For monthly bonus)'!$O:$O,"&gt;="&amp;DATE($F$3,I$6,1),'DATA (For monthly bonus)'!$O:$O,"&lt;="&amp;DATE($F$3,I$6,I$5),'DATA (For monthly bonus)'!$R:$R,$Q21)</f>
        <v>0</v>
      </c>
      <c r="J21" s="276">
        <f>(COUNTIFS('DATA (For monthly bonus)'!$T:$T,"=E",'DATA (For monthly bonus)'!$O:$O,"&gt;="&amp;DATE($F$3,J$6,1),'DATA (For monthly bonus)'!$O:$O,"&lt;="&amp;DATE($F$3,J$6,J$5),'DATA (For monthly bonus)'!$R:$R,$Q21)*10)+COUNTIFS('DATA (For monthly bonus)'!$T:$T,"=S",'DATA (For monthly bonus)'!$O:$O,"&gt;="&amp;DATE($F$3,J$6,1),'DATA (For monthly bonus)'!$O:$O,"&lt;="&amp;DATE($F$3,J$6,J$5),'DATA (For monthly bonus)'!$R:$R,$Q21)</f>
        <v>0</v>
      </c>
      <c r="K21" s="276">
        <f>(COUNTIFS('DATA (For monthly bonus)'!$T:$T,"=E",'DATA (For monthly bonus)'!$O:$O,"&gt;="&amp;DATE($F$3,K$6,1),'DATA (For monthly bonus)'!$O:$O,"&lt;="&amp;DATE($F$3,K$6,K$5),'DATA (For monthly bonus)'!$R:$R,$Q21)*10)+COUNTIFS('DATA (For monthly bonus)'!$T:$T,"=S",'DATA (For monthly bonus)'!$O:$O,"&gt;="&amp;DATE($F$3,K$6,1),'DATA (For monthly bonus)'!$O:$O,"&lt;="&amp;DATE($F$3,K$6,K$5),'DATA (For monthly bonus)'!$R:$R,$Q21)</f>
        <v>0</v>
      </c>
      <c r="L21" s="276">
        <f>(COUNTIFS('DATA (For monthly bonus)'!$T:$T,"=E",'DATA (For monthly bonus)'!$O:$O,"&gt;="&amp;DATE($F$3,L$6,1),'DATA (For monthly bonus)'!$O:$O,"&lt;="&amp;DATE($F$3,L$6,L$5),'DATA (For monthly bonus)'!$R:$R,$Q21)*10)+COUNTIFS('DATA (For monthly bonus)'!$T:$T,"=S",'DATA (For monthly bonus)'!$O:$O,"&gt;="&amp;DATE($F$3,L$6,1),'DATA (For monthly bonus)'!$O:$O,"&lt;="&amp;DATE($F$3,L$6,L$5),'DATA (For monthly bonus)'!$R:$R,$Q21)</f>
        <v>0</v>
      </c>
      <c r="M21" s="276">
        <f>(COUNTIFS('DATA (For monthly bonus)'!$T:$T,"=E",'DATA (For monthly bonus)'!$O:$O,"&gt;="&amp;DATE($F$3,M$6,1),'DATA (For monthly bonus)'!$O:$O,"&lt;="&amp;DATE($F$3,M$6,M$5),'DATA (For monthly bonus)'!$R:$R,$Q21)*10)+COUNTIFS('DATA (For monthly bonus)'!$T:$T,"=S",'DATA (For monthly bonus)'!$O:$O,"&gt;="&amp;DATE($F$3,M$6,1),'DATA (For monthly bonus)'!$O:$O,"&lt;="&amp;DATE($F$3,M$6,M$5),'DATA (For monthly bonus)'!$R:$R,$Q21)</f>
        <v>0</v>
      </c>
      <c r="N21" s="276">
        <f>(COUNTIFS('DATA (For monthly bonus)'!$T:$T,"=E",'DATA (For monthly bonus)'!$O:$O,"&gt;="&amp;DATE($F$3,N$6,1),'DATA (For monthly bonus)'!$O:$O,"&lt;="&amp;DATE($F$3,N$6,N$5),'DATA (For monthly bonus)'!$R:$R,$Q21)*10)+COUNTIFS('DATA (For monthly bonus)'!$T:$T,"=S",'DATA (For monthly bonus)'!$O:$O,"&gt;="&amp;DATE($F$3,N$6,1),'DATA (For monthly bonus)'!$O:$O,"&lt;="&amp;DATE($F$3,N$6,N$5),'DATA (For monthly bonus)'!$R:$R,$Q21)</f>
        <v>0</v>
      </c>
      <c r="O21" s="278">
        <f t="shared" si="0"/>
        <v>43</v>
      </c>
      <c r="P21" s="258"/>
      <c r="Q21" s="146" t="str">
        <f>"*"&amp;StaffList!B15&amp;"*"</f>
        <v>*Cuong.dv*</v>
      </c>
    </row>
    <row r="22" spans="1:17" ht="18" customHeight="1" x14ac:dyDescent="0.25">
      <c r="A22" s="201">
        <v>15</v>
      </c>
      <c r="B22" s="262" t="e">
        <f>VLOOKUP(Q22, StaffList!B:C,2,FALSE)</f>
        <v>#REF!</v>
      </c>
      <c r="C22" s="276">
        <f>(COUNTIFS('DATA (For monthly bonus)'!$T:$T,"=E",'DATA (For monthly bonus)'!$O:$O,"&gt;="&amp;DATE($F$3,C$6,1),'DATA (For monthly bonus)'!$O:$O,"&lt;="&amp;DATE($F$3,C$6,C$5),'DATA (For monthly bonus)'!$R:$R,$Q22)*10)+COUNTIFS('DATA (For monthly bonus)'!$T:$T,"=S",'DATA (For monthly bonus)'!$O:$O,"&gt;="&amp;DATE($F$3,C$6,1),'DATA (For monthly bonus)'!$O:$O,"&lt;="&amp;DATE($F$3,C$6,C$5),'DATA (For monthly bonus)'!$R:$R,$Q22)</f>
        <v>0</v>
      </c>
      <c r="D22" s="276">
        <f>(COUNTIFS('DATA (For monthly bonus)'!$T:$T,"=E",'DATA (For monthly bonus)'!$O:$O,"&gt;="&amp;DATE($F$3,D$6,1),'DATA (For monthly bonus)'!$O:$O,"&lt;="&amp;DATE($F$3,D$6,D$5),'DATA (For monthly bonus)'!$R:$R,$Q22)*10)+COUNTIFS('DATA (For monthly bonus)'!$T:$T,"=S",'DATA (For monthly bonus)'!$O:$O,"&gt;="&amp;DATE($F$3,D$6,1),'DATA (For monthly bonus)'!$O:$O,"&lt;="&amp;DATE($F$3,D$6,D$5),'DATA (For monthly bonus)'!$R:$R,$Q22)</f>
        <v>0</v>
      </c>
      <c r="E22" s="276">
        <f>(COUNTIFS('DATA (For monthly bonus)'!$T:$T,"=E",'DATA (For monthly bonus)'!$O:$O,"&gt;="&amp;DATE($F$3,E$6,1),'DATA (For monthly bonus)'!$O:$O,"&lt;="&amp;DATE($F$3,E$6,E$5),'DATA (For monthly bonus)'!$R:$R,$Q22)*10)+COUNTIFS('DATA (For monthly bonus)'!$T:$T,"=S",'DATA (For monthly bonus)'!$O:$O,"&gt;="&amp;DATE($F$3,E$6,1),'DATA (For monthly bonus)'!$O:$O,"&lt;="&amp;DATE($F$3,E$6,E$5),'DATA (For monthly bonus)'!$R:$R,$Q22)</f>
        <v>0</v>
      </c>
      <c r="F22" s="276">
        <f>(COUNTIFS('DATA (For monthly bonus)'!$T:$T,"=E",'DATA (For monthly bonus)'!$O:$O,"&gt;="&amp;DATE($F$3,F$6,1),'DATA (For monthly bonus)'!$O:$O,"&lt;="&amp;DATE($F$3,F$6,F$5),'DATA (For monthly bonus)'!$R:$R,$Q22)*10)+COUNTIFS('DATA (For monthly bonus)'!$T:$T,"=S",'DATA (For monthly bonus)'!$O:$O,"&gt;="&amp;DATE($F$3,F$6,1),'DATA (For monthly bonus)'!$O:$O,"&lt;="&amp;DATE($F$3,F$6,F$5),'DATA (For monthly bonus)'!$R:$R,$Q22)</f>
        <v>0</v>
      </c>
      <c r="G22" s="276">
        <f>(COUNTIFS('DATA (For monthly bonus)'!$T:$T,"=E",'DATA (For monthly bonus)'!$O:$O,"&gt;="&amp;DATE($F$3,G$6,1),'DATA (For monthly bonus)'!$O:$O,"&lt;="&amp;DATE($F$3,G$6,G$5),'DATA (For monthly bonus)'!$R:$R,$Q22)*10)+COUNTIFS('DATA (For monthly bonus)'!$T:$T,"=S",'DATA (For monthly bonus)'!$O:$O,"&gt;="&amp;DATE($F$3,G$6,1),'DATA (For monthly bonus)'!$O:$O,"&lt;="&amp;DATE($F$3,G$6,G$5),'DATA (For monthly bonus)'!$R:$R,$Q22)</f>
        <v>0</v>
      </c>
      <c r="H22" s="276">
        <f>(COUNTIFS('DATA (For monthly bonus)'!$T:$T,"=E",'DATA (For monthly bonus)'!$O:$O,"&gt;="&amp;DATE($F$3,H$6,1),'DATA (For monthly bonus)'!$O:$O,"&lt;="&amp;DATE($F$3,H$6,H$5),'DATA (For monthly bonus)'!$R:$R,$Q22)*10)+COUNTIFS('DATA (For monthly bonus)'!$T:$T,"=S",'DATA (For monthly bonus)'!$O:$O,"&gt;="&amp;DATE($F$3,H$6,1),'DATA (For monthly bonus)'!$O:$O,"&lt;="&amp;DATE($F$3,H$6,H$5),'DATA (For monthly bonus)'!$R:$R,$Q22)</f>
        <v>0</v>
      </c>
      <c r="I22" s="276">
        <f>(COUNTIFS('DATA (For monthly bonus)'!$T:$T,"=E",'DATA (For monthly bonus)'!$O:$O,"&gt;="&amp;DATE($F$3,I$6,1),'DATA (For monthly bonus)'!$O:$O,"&lt;="&amp;DATE($F$3,I$6,I$5),'DATA (For monthly bonus)'!$R:$R,$Q22)*10)+COUNTIFS('DATA (For monthly bonus)'!$T:$T,"=S",'DATA (For monthly bonus)'!$O:$O,"&gt;="&amp;DATE($F$3,I$6,1),'DATA (For monthly bonus)'!$O:$O,"&lt;="&amp;DATE($F$3,I$6,I$5),'DATA (For monthly bonus)'!$R:$R,$Q22)</f>
        <v>0</v>
      </c>
      <c r="J22" s="276">
        <f>(COUNTIFS('DATA (For monthly bonus)'!$T:$T,"=E",'DATA (For monthly bonus)'!$O:$O,"&gt;="&amp;DATE($F$3,J$6,1),'DATA (For monthly bonus)'!$O:$O,"&lt;="&amp;DATE($F$3,J$6,J$5),'DATA (For monthly bonus)'!$R:$R,$Q22)*10)+COUNTIFS('DATA (For monthly bonus)'!$T:$T,"=S",'DATA (For monthly bonus)'!$O:$O,"&gt;="&amp;DATE($F$3,J$6,1),'DATA (For monthly bonus)'!$O:$O,"&lt;="&amp;DATE($F$3,J$6,J$5),'DATA (For monthly bonus)'!$R:$R,$Q22)</f>
        <v>0</v>
      </c>
      <c r="K22" s="276">
        <f>(COUNTIFS('DATA (For monthly bonus)'!$T:$T,"=E",'DATA (For monthly bonus)'!$O:$O,"&gt;="&amp;DATE($F$3,K$6,1),'DATA (For monthly bonus)'!$O:$O,"&lt;="&amp;DATE($F$3,K$6,K$5),'DATA (For monthly bonus)'!$R:$R,$Q22)*10)+COUNTIFS('DATA (For monthly bonus)'!$T:$T,"=S",'DATA (For monthly bonus)'!$O:$O,"&gt;="&amp;DATE($F$3,K$6,1),'DATA (For monthly bonus)'!$O:$O,"&lt;="&amp;DATE($F$3,K$6,K$5),'DATA (For monthly bonus)'!$R:$R,$Q22)</f>
        <v>0</v>
      </c>
      <c r="L22" s="276">
        <f>(COUNTIFS('DATA (For monthly bonus)'!$T:$T,"=E",'DATA (For monthly bonus)'!$O:$O,"&gt;="&amp;DATE($F$3,L$6,1),'DATA (For monthly bonus)'!$O:$O,"&lt;="&amp;DATE($F$3,L$6,L$5),'DATA (For monthly bonus)'!$R:$R,$Q22)*10)+COUNTIFS('DATA (For monthly bonus)'!$T:$T,"=S",'DATA (For monthly bonus)'!$O:$O,"&gt;="&amp;DATE($F$3,L$6,1),'DATA (For monthly bonus)'!$O:$O,"&lt;="&amp;DATE($F$3,L$6,L$5),'DATA (For monthly bonus)'!$R:$R,$Q22)</f>
        <v>0</v>
      </c>
      <c r="M22" s="276">
        <f>(COUNTIFS('DATA (For monthly bonus)'!$T:$T,"=E",'DATA (For monthly bonus)'!$O:$O,"&gt;="&amp;DATE($F$3,M$6,1),'DATA (For monthly bonus)'!$O:$O,"&lt;="&amp;DATE($F$3,M$6,M$5),'DATA (For monthly bonus)'!$R:$R,$Q22)*10)+COUNTIFS('DATA (For monthly bonus)'!$T:$T,"=S",'DATA (For monthly bonus)'!$O:$O,"&gt;="&amp;DATE($F$3,M$6,1),'DATA (For monthly bonus)'!$O:$O,"&lt;="&amp;DATE($F$3,M$6,M$5),'DATA (For monthly bonus)'!$R:$R,$Q22)</f>
        <v>0</v>
      </c>
      <c r="N22" s="276">
        <f>(COUNTIFS('DATA (For monthly bonus)'!$T:$T,"=E",'DATA (For monthly bonus)'!$O:$O,"&gt;="&amp;DATE($F$3,N$6,1),'DATA (For monthly bonus)'!$O:$O,"&lt;="&amp;DATE($F$3,N$6,N$5),'DATA (For monthly bonus)'!$R:$R,$Q22)*10)+COUNTIFS('DATA (For monthly bonus)'!$T:$T,"=S",'DATA (For monthly bonus)'!$O:$O,"&gt;="&amp;DATE($F$3,N$6,1),'DATA (For monthly bonus)'!$O:$O,"&lt;="&amp;DATE($F$3,N$6,N$5),'DATA (For monthly bonus)'!$R:$R,$Q22)</f>
        <v>0</v>
      </c>
      <c r="O22" s="278">
        <f t="shared" si="0"/>
        <v>0</v>
      </c>
      <c r="P22" s="258"/>
      <c r="Q22" s="146" t="e">
        <f>"*"&amp;StaffList!#REF!&amp;"*"</f>
        <v>#REF!</v>
      </c>
    </row>
    <row r="23" spans="1:17" ht="18" customHeight="1" x14ac:dyDescent="0.25">
      <c r="A23" s="201">
        <v>16</v>
      </c>
      <c r="B23" s="262" t="str">
        <f>VLOOKUP(Q23, StaffList!B:C,2,FALSE)</f>
        <v>Mai Văn Hoàng</v>
      </c>
      <c r="C23" s="276">
        <f>(COUNTIFS('DATA (For monthly bonus)'!$T:$T,"=E",'DATA (For monthly bonus)'!$O:$O,"&gt;="&amp;DATE($F$3,C$6,1),'DATA (For monthly bonus)'!$O:$O,"&lt;="&amp;DATE($F$3,C$6,C$5),'DATA (For monthly bonus)'!$R:$R,$Q23)*10)+COUNTIFS('DATA (For monthly bonus)'!$T:$T,"=S",'DATA (For monthly bonus)'!$O:$O,"&gt;="&amp;DATE($F$3,C$6,1),'DATA (For monthly bonus)'!$O:$O,"&lt;="&amp;DATE($F$3,C$6,C$5),'DATA (For monthly bonus)'!$R:$R,$Q23)</f>
        <v>14</v>
      </c>
      <c r="D23" s="276">
        <f>(COUNTIFS('DATA (For monthly bonus)'!$T:$T,"=E",'DATA (For monthly bonus)'!$O:$O,"&gt;="&amp;DATE($F$3,D$6,1),'DATA (For monthly bonus)'!$O:$O,"&lt;="&amp;DATE($F$3,D$6,D$5),'DATA (For monthly bonus)'!$R:$R,$Q23)*10)+COUNTIFS('DATA (For monthly bonus)'!$T:$T,"=S",'DATA (For monthly bonus)'!$O:$O,"&gt;="&amp;DATE($F$3,D$6,1),'DATA (For monthly bonus)'!$O:$O,"&lt;="&amp;DATE($F$3,D$6,D$5),'DATA (For monthly bonus)'!$R:$R,$Q23)</f>
        <v>0</v>
      </c>
      <c r="E23" s="276">
        <f>(COUNTIFS('DATA (For monthly bonus)'!$T:$T,"=E",'DATA (For monthly bonus)'!$O:$O,"&gt;="&amp;DATE($F$3,E$6,1),'DATA (For monthly bonus)'!$O:$O,"&lt;="&amp;DATE($F$3,E$6,E$5),'DATA (For monthly bonus)'!$R:$R,$Q23)*10)+COUNTIFS('DATA (For monthly bonus)'!$T:$T,"=S",'DATA (For monthly bonus)'!$O:$O,"&gt;="&amp;DATE($F$3,E$6,1),'DATA (For monthly bonus)'!$O:$O,"&lt;="&amp;DATE($F$3,E$6,E$5),'DATA (For monthly bonus)'!$R:$R,$Q23)</f>
        <v>0</v>
      </c>
      <c r="F23" s="276">
        <f>(COUNTIFS('DATA (For monthly bonus)'!$T:$T,"=E",'DATA (For monthly bonus)'!$O:$O,"&gt;="&amp;DATE($F$3,F$6,1),'DATA (For monthly bonus)'!$O:$O,"&lt;="&amp;DATE($F$3,F$6,F$5),'DATA (For monthly bonus)'!$R:$R,$Q23)*10)+COUNTIFS('DATA (For monthly bonus)'!$T:$T,"=S",'DATA (For monthly bonus)'!$O:$O,"&gt;="&amp;DATE($F$3,F$6,1),'DATA (For monthly bonus)'!$O:$O,"&lt;="&amp;DATE($F$3,F$6,F$5),'DATA (For monthly bonus)'!$R:$R,$Q23)</f>
        <v>0</v>
      </c>
      <c r="G23" s="276">
        <f>(COUNTIFS('DATA (For monthly bonus)'!$T:$T,"=E",'DATA (For monthly bonus)'!$O:$O,"&gt;="&amp;DATE($F$3,G$6,1),'DATA (For monthly bonus)'!$O:$O,"&lt;="&amp;DATE($F$3,G$6,G$5),'DATA (For monthly bonus)'!$R:$R,$Q23)*10)+COUNTIFS('DATA (For monthly bonus)'!$T:$T,"=S",'DATA (For monthly bonus)'!$O:$O,"&gt;="&amp;DATE($F$3,G$6,1),'DATA (For monthly bonus)'!$O:$O,"&lt;="&amp;DATE($F$3,G$6,G$5),'DATA (For monthly bonus)'!$R:$R,$Q23)</f>
        <v>0</v>
      </c>
      <c r="H23" s="276">
        <f>(COUNTIFS('DATA (For monthly bonus)'!$T:$T,"=E",'DATA (For monthly bonus)'!$O:$O,"&gt;="&amp;DATE($F$3,H$6,1),'DATA (For monthly bonus)'!$O:$O,"&lt;="&amp;DATE($F$3,H$6,H$5),'DATA (For monthly bonus)'!$R:$R,$Q23)*10)+COUNTIFS('DATA (For monthly bonus)'!$T:$T,"=S",'DATA (For monthly bonus)'!$O:$O,"&gt;="&amp;DATE($F$3,H$6,1),'DATA (For monthly bonus)'!$O:$O,"&lt;="&amp;DATE($F$3,H$6,H$5),'DATA (For monthly bonus)'!$R:$R,$Q23)</f>
        <v>0</v>
      </c>
      <c r="I23" s="276">
        <f>(COUNTIFS('DATA (For monthly bonus)'!$T:$T,"=E",'DATA (For monthly bonus)'!$O:$O,"&gt;="&amp;DATE($F$3,I$6,1),'DATA (For monthly bonus)'!$O:$O,"&lt;="&amp;DATE($F$3,I$6,I$5),'DATA (For monthly bonus)'!$R:$R,$Q23)*10)+COUNTIFS('DATA (For monthly bonus)'!$T:$T,"=S",'DATA (For monthly bonus)'!$O:$O,"&gt;="&amp;DATE($F$3,I$6,1),'DATA (For monthly bonus)'!$O:$O,"&lt;="&amp;DATE($F$3,I$6,I$5),'DATA (For monthly bonus)'!$R:$R,$Q23)</f>
        <v>0</v>
      </c>
      <c r="J23" s="276">
        <f>(COUNTIFS('DATA (For monthly bonus)'!$T:$T,"=E",'DATA (For monthly bonus)'!$O:$O,"&gt;="&amp;DATE($F$3,J$6,1),'DATA (For monthly bonus)'!$O:$O,"&lt;="&amp;DATE($F$3,J$6,J$5),'DATA (For monthly bonus)'!$R:$R,$Q23)*10)+COUNTIFS('DATA (For monthly bonus)'!$T:$T,"=S",'DATA (For monthly bonus)'!$O:$O,"&gt;="&amp;DATE($F$3,J$6,1),'DATA (For monthly bonus)'!$O:$O,"&lt;="&amp;DATE($F$3,J$6,J$5),'DATA (For monthly bonus)'!$R:$R,$Q23)</f>
        <v>0</v>
      </c>
      <c r="K23" s="276">
        <f>(COUNTIFS('DATA (For monthly bonus)'!$T:$T,"=E",'DATA (For monthly bonus)'!$O:$O,"&gt;="&amp;DATE($F$3,K$6,1),'DATA (For monthly bonus)'!$O:$O,"&lt;="&amp;DATE($F$3,K$6,K$5),'DATA (For monthly bonus)'!$R:$R,$Q23)*10)+COUNTIFS('DATA (For monthly bonus)'!$T:$T,"=S",'DATA (For monthly bonus)'!$O:$O,"&gt;="&amp;DATE($F$3,K$6,1),'DATA (For monthly bonus)'!$O:$O,"&lt;="&amp;DATE($F$3,K$6,K$5),'DATA (For monthly bonus)'!$R:$R,$Q23)</f>
        <v>0</v>
      </c>
      <c r="L23" s="276">
        <f>(COUNTIFS('DATA (For monthly bonus)'!$T:$T,"=E",'DATA (For monthly bonus)'!$O:$O,"&gt;="&amp;DATE($F$3,L$6,1),'DATA (For monthly bonus)'!$O:$O,"&lt;="&amp;DATE($F$3,L$6,L$5),'DATA (For monthly bonus)'!$R:$R,$Q23)*10)+COUNTIFS('DATA (For monthly bonus)'!$T:$T,"=S",'DATA (For monthly bonus)'!$O:$O,"&gt;="&amp;DATE($F$3,L$6,1),'DATA (For monthly bonus)'!$O:$O,"&lt;="&amp;DATE($F$3,L$6,L$5),'DATA (For monthly bonus)'!$R:$R,$Q23)</f>
        <v>0</v>
      </c>
      <c r="M23" s="276">
        <f>(COUNTIFS('DATA (For monthly bonus)'!$T:$T,"=E",'DATA (For monthly bonus)'!$O:$O,"&gt;="&amp;DATE($F$3,M$6,1),'DATA (For monthly bonus)'!$O:$O,"&lt;="&amp;DATE($F$3,M$6,M$5),'DATA (For monthly bonus)'!$R:$R,$Q23)*10)+COUNTIFS('DATA (For monthly bonus)'!$T:$T,"=S",'DATA (For monthly bonus)'!$O:$O,"&gt;="&amp;DATE($F$3,M$6,1),'DATA (For monthly bonus)'!$O:$O,"&lt;="&amp;DATE($F$3,M$6,M$5),'DATA (For monthly bonus)'!$R:$R,$Q23)</f>
        <v>0</v>
      </c>
      <c r="N23" s="276">
        <f>(COUNTIFS('DATA (For monthly bonus)'!$T:$T,"=E",'DATA (For monthly bonus)'!$O:$O,"&gt;="&amp;DATE($F$3,N$6,1),'DATA (For monthly bonus)'!$O:$O,"&lt;="&amp;DATE($F$3,N$6,N$5),'DATA (For monthly bonus)'!$R:$R,$Q23)*10)+COUNTIFS('DATA (For monthly bonus)'!$T:$T,"=S",'DATA (For monthly bonus)'!$O:$O,"&gt;="&amp;DATE($F$3,N$6,1),'DATA (For monthly bonus)'!$O:$O,"&lt;="&amp;DATE($F$3,N$6,N$5),'DATA (For monthly bonus)'!$R:$R,$Q23)</f>
        <v>0</v>
      </c>
      <c r="O23" s="278">
        <f t="shared" si="0"/>
        <v>14</v>
      </c>
      <c r="P23" s="258"/>
      <c r="Q23" s="146" t="str">
        <f>"*"&amp;StaffList!B16&amp;"*"</f>
        <v>*Hoang.mv*</v>
      </c>
    </row>
    <row r="24" spans="1:17" ht="18" customHeight="1" x14ac:dyDescent="0.25">
      <c r="A24" s="201">
        <v>17</v>
      </c>
      <c r="B24" s="262" t="e">
        <f>VLOOKUP(Q24, StaffList!B:C,2,FALSE)</f>
        <v>#REF!</v>
      </c>
      <c r="C24" s="276">
        <f>(COUNTIFS('DATA (For monthly bonus)'!$T:$T,"=E",'DATA (For monthly bonus)'!$O:$O,"&gt;="&amp;DATE($F$3,C$6,1),'DATA (For monthly bonus)'!$O:$O,"&lt;="&amp;DATE($F$3,C$6,C$5),'DATA (For monthly bonus)'!$R:$R,$Q24)*10)+COUNTIFS('DATA (For monthly bonus)'!$T:$T,"=S",'DATA (For monthly bonus)'!$O:$O,"&gt;="&amp;DATE($F$3,C$6,1),'DATA (For monthly bonus)'!$O:$O,"&lt;="&amp;DATE($F$3,C$6,C$5),'DATA (For monthly bonus)'!$R:$R,$Q24)</f>
        <v>0</v>
      </c>
      <c r="D24" s="276">
        <f>(COUNTIFS('DATA (For monthly bonus)'!$T:$T,"=E",'DATA (For monthly bonus)'!$O:$O,"&gt;="&amp;DATE($F$3,D$6,1),'DATA (For monthly bonus)'!$O:$O,"&lt;="&amp;DATE($F$3,D$6,D$5),'DATA (For monthly bonus)'!$R:$R,$Q24)*10)+COUNTIFS('DATA (For monthly bonus)'!$T:$T,"=S",'DATA (For monthly bonus)'!$O:$O,"&gt;="&amp;DATE($F$3,D$6,1),'DATA (For monthly bonus)'!$O:$O,"&lt;="&amp;DATE($F$3,D$6,D$5),'DATA (For monthly bonus)'!$R:$R,$Q24)</f>
        <v>0</v>
      </c>
      <c r="E24" s="276">
        <f>(COUNTIFS('DATA (For monthly bonus)'!$T:$T,"=E",'DATA (For monthly bonus)'!$O:$O,"&gt;="&amp;DATE($F$3,E$6,1),'DATA (For monthly bonus)'!$O:$O,"&lt;="&amp;DATE($F$3,E$6,E$5),'DATA (For monthly bonus)'!$R:$R,$Q24)*10)+COUNTIFS('DATA (For monthly bonus)'!$T:$T,"=S",'DATA (For monthly bonus)'!$O:$O,"&gt;="&amp;DATE($F$3,E$6,1),'DATA (For monthly bonus)'!$O:$O,"&lt;="&amp;DATE($F$3,E$6,E$5),'DATA (For monthly bonus)'!$R:$R,$Q24)</f>
        <v>0</v>
      </c>
      <c r="F24" s="276">
        <f>(COUNTIFS('DATA (For monthly bonus)'!$T:$T,"=E",'DATA (For monthly bonus)'!$O:$O,"&gt;="&amp;DATE($F$3,F$6,1),'DATA (For monthly bonus)'!$O:$O,"&lt;="&amp;DATE($F$3,F$6,F$5),'DATA (For monthly bonus)'!$R:$R,$Q24)*10)+COUNTIFS('DATA (For monthly bonus)'!$T:$T,"=S",'DATA (For monthly bonus)'!$O:$O,"&gt;="&amp;DATE($F$3,F$6,1),'DATA (For monthly bonus)'!$O:$O,"&lt;="&amp;DATE($F$3,F$6,F$5),'DATA (For monthly bonus)'!$R:$R,$Q24)</f>
        <v>0</v>
      </c>
      <c r="G24" s="276">
        <f>(COUNTIFS('DATA (For monthly bonus)'!$T:$T,"=E",'DATA (For monthly bonus)'!$O:$O,"&gt;="&amp;DATE($F$3,G$6,1),'DATA (For monthly bonus)'!$O:$O,"&lt;="&amp;DATE($F$3,G$6,G$5),'DATA (For monthly bonus)'!$R:$R,$Q24)*10)+COUNTIFS('DATA (For monthly bonus)'!$T:$T,"=S",'DATA (For monthly bonus)'!$O:$O,"&gt;="&amp;DATE($F$3,G$6,1),'DATA (For monthly bonus)'!$O:$O,"&lt;="&amp;DATE($F$3,G$6,G$5),'DATA (For monthly bonus)'!$R:$R,$Q24)</f>
        <v>0</v>
      </c>
      <c r="H24" s="276">
        <f>(COUNTIFS('DATA (For monthly bonus)'!$T:$T,"=E",'DATA (For monthly bonus)'!$O:$O,"&gt;="&amp;DATE($F$3,H$6,1),'DATA (For monthly bonus)'!$O:$O,"&lt;="&amp;DATE($F$3,H$6,H$5),'DATA (For monthly bonus)'!$R:$R,$Q24)*10)+COUNTIFS('DATA (For monthly bonus)'!$T:$T,"=S",'DATA (For monthly bonus)'!$O:$O,"&gt;="&amp;DATE($F$3,H$6,1),'DATA (For monthly bonus)'!$O:$O,"&lt;="&amp;DATE($F$3,H$6,H$5),'DATA (For monthly bonus)'!$R:$R,$Q24)</f>
        <v>0</v>
      </c>
      <c r="I24" s="276">
        <f>(COUNTIFS('DATA (For monthly bonus)'!$T:$T,"=E",'DATA (For monthly bonus)'!$O:$O,"&gt;="&amp;DATE($F$3,I$6,1),'DATA (For monthly bonus)'!$O:$O,"&lt;="&amp;DATE($F$3,I$6,I$5),'DATA (For monthly bonus)'!$R:$R,$Q24)*10)+COUNTIFS('DATA (For monthly bonus)'!$T:$T,"=S",'DATA (For monthly bonus)'!$O:$O,"&gt;="&amp;DATE($F$3,I$6,1),'DATA (For monthly bonus)'!$O:$O,"&lt;="&amp;DATE($F$3,I$6,I$5),'DATA (For monthly bonus)'!$R:$R,$Q24)</f>
        <v>0</v>
      </c>
      <c r="J24" s="276">
        <f>(COUNTIFS('DATA (For monthly bonus)'!$T:$T,"=E",'DATA (For monthly bonus)'!$O:$O,"&gt;="&amp;DATE($F$3,J$6,1),'DATA (For monthly bonus)'!$O:$O,"&lt;="&amp;DATE($F$3,J$6,J$5),'DATA (For monthly bonus)'!$R:$R,$Q24)*10)+COUNTIFS('DATA (For monthly bonus)'!$T:$T,"=S",'DATA (For monthly bonus)'!$O:$O,"&gt;="&amp;DATE($F$3,J$6,1),'DATA (For monthly bonus)'!$O:$O,"&lt;="&amp;DATE($F$3,J$6,J$5),'DATA (For monthly bonus)'!$R:$R,$Q24)</f>
        <v>0</v>
      </c>
      <c r="K24" s="276">
        <f>(COUNTIFS('DATA (For monthly bonus)'!$T:$T,"=E",'DATA (For monthly bonus)'!$O:$O,"&gt;="&amp;DATE($F$3,K$6,1),'DATA (For monthly bonus)'!$O:$O,"&lt;="&amp;DATE($F$3,K$6,K$5),'DATA (For monthly bonus)'!$R:$R,$Q24)*10)+COUNTIFS('DATA (For monthly bonus)'!$T:$T,"=S",'DATA (For monthly bonus)'!$O:$O,"&gt;="&amp;DATE($F$3,K$6,1),'DATA (For monthly bonus)'!$O:$O,"&lt;="&amp;DATE($F$3,K$6,K$5),'DATA (For monthly bonus)'!$R:$R,$Q24)</f>
        <v>0</v>
      </c>
      <c r="L24" s="276">
        <f>(COUNTIFS('DATA (For monthly bonus)'!$T:$T,"=E",'DATA (For monthly bonus)'!$O:$O,"&gt;="&amp;DATE($F$3,L$6,1),'DATA (For monthly bonus)'!$O:$O,"&lt;="&amp;DATE($F$3,L$6,L$5),'DATA (For monthly bonus)'!$R:$R,$Q24)*10)+COUNTIFS('DATA (For monthly bonus)'!$T:$T,"=S",'DATA (For monthly bonus)'!$O:$O,"&gt;="&amp;DATE($F$3,L$6,1),'DATA (For monthly bonus)'!$O:$O,"&lt;="&amp;DATE($F$3,L$6,L$5),'DATA (For monthly bonus)'!$R:$R,$Q24)</f>
        <v>0</v>
      </c>
      <c r="M24" s="276">
        <f>(COUNTIFS('DATA (For monthly bonus)'!$T:$T,"=E",'DATA (For monthly bonus)'!$O:$O,"&gt;="&amp;DATE($F$3,M$6,1),'DATA (For monthly bonus)'!$O:$O,"&lt;="&amp;DATE($F$3,M$6,M$5),'DATA (For monthly bonus)'!$R:$R,$Q24)*10)+COUNTIFS('DATA (For monthly bonus)'!$T:$T,"=S",'DATA (For monthly bonus)'!$O:$O,"&gt;="&amp;DATE($F$3,M$6,1),'DATA (For monthly bonus)'!$O:$O,"&lt;="&amp;DATE($F$3,M$6,M$5),'DATA (For monthly bonus)'!$R:$R,$Q24)</f>
        <v>0</v>
      </c>
      <c r="N24" s="276">
        <f>(COUNTIFS('DATA (For monthly bonus)'!$T:$T,"=E",'DATA (For monthly bonus)'!$O:$O,"&gt;="&amp;DATE($F$3,N$6,1),'DATA (For monthly bonus)'!$O:$O,"&lt;="&amp;DATE($F$3,N$6,N$5),'DATA (For monthly bonus)'!$R:$R,$Q24)*10)+COUNTIFS('DATA (For monthly bonus)'!$T:$T,"=S",'DATA (For monthly bonus)'!$O:$O,"&gt;="&amp;DATE($F$3,N$6,1),'DATA (For monthly bonus)'!$O:$O,"&lt;="&amp;DATE($F$3,N$6,N$5),'DATA (For monthly bonus)'!$R:$R,$Q24)</f>
        <v>0</v>
      </c>
      <c r="O24" s="278">
        <f t="shared" si="0"/>
        <v>0</v>
      </c>
      <c r="P24" s="258"/>
      <c r="Q24" s="146" t="e">
        <f>"*"&amp;StaffList!#REF!&amp;"*"</f>
        <v>#REF!</v>
      </c>
    </row>
    <row r="25" spans="1:17" ht="18" customHeight="1" x14ac:dyDescent="0.25">
      <c r="A25" s="201">
        <v>18</v>
      </c>
      <c r="B25" s="262" t="e">
        <f>VLOOKUP(Q25, StaffList!B:C,2,FALSE)</f>
        <v>#REF!</v>
      </c>
      <c r="C25" s="276">
        <f>(COUNTIFS('DATA (For monthly bonus)'!$T:$T,"=E",'DATA (For monthly bonus)'!$O:$O,"&gt;="&amp;DATE($F$3,C$6,1),'DATA (For monthly bonus)'!$O:$O,"&lt;="&amp;DATE($F$3,C$6,C$5),'DATA (For monthly bonus)'!$R:$R,$Q25)*10)+COUNTIFS('DATA (For monthly bonus)'!$T:$T,"=S",'DATA (For monthly bonus)'!$O:$O,"&gt;="&amp;DATE($F$3,C$6,1),'DATA (For monthly bonus)'!$O:$O,"&lt;="&amp;DATE($F$3,C$6,C$5),'DATA (For monthly bonus)'!$R:$R,$Q25)</f>
        <v>0</v>
      </c>
      <c r="D25" s="276">
        <f>(COUNTIFS('DATA (For monthly bonus)'!$T:$T,"=E",'DATA (For monthly bonus)'!$O:$O,"&gt;="&amp;DATE($F$3,D$6,1),'DATA (For monthly bonus)'!$O:$O,"&lt;="&amp;DATE($F$3,D$6,D$5),'DATA (For monthly bonus)'!$R:$R,$Q25)*10)+COUNTIFS('DATA (For monthly bonus)'!$T:$T,"=S",'DATA (For monthly bonus)'!$O:$O,"&gt;="&amp;DATE($F$3,D$6,1),'DATA (For monthly bonus)'!$O:$O,"&lt;="&amp;DATE($F$3,D$6,D$5),'DATA (For monthly bonus)'!$R:$R,$Q25)</f>
        <v>0</v>
      </c>
      <c r="E25" s="276">
        <f>(COUNTIFS('DATA (For monthly bonus)'!$T:$T,"=E",'DATA (For monthly bonus)'!$O:$O,"&gt;="&amp;DATE($F$3,E$6,1),'DATA (For monthly bonus)'!$O:$O,"&lt;="&amp;DATE($F$3,E$6,E$5),'DATA (For monthly bonus)'!$R:$R,$Q25)*10)+COUNTIFS('DATA (For monthly bonus)'!$T:$T,"=S",'DATA (For monthly bonus)'!$O:$O,"&gt;="&amp;DATE($F$3,E$6,1),'DATA (For monthly bonus)'!$O:$O,"&lt;="&amp;DATE($F$3,E$6,E$5),'DATA (For monthly bonus)'!$R:$R,$Q25)</f>
        <v>0</v>
      </c>
      <c r="F25" s="276">
        <f>(COUNTIFS('DATA (For monthly bonus)'!$T:$T,"=E",'DATA (For monthly bonus)'!$O:$O,"&gt;="&amp;DATE($F$3,F$6,1),'DATA (For monthly bonus)'!$O:$O,"&lt;="&amp;DATE($F$3,F$6,F$5),'DATA (For monthly bonus)'!$R:$R,$Q25)*10)+COUNTIFS('DATA (For monthly bonus)'!$T:$T,"=S",'DATA (For monthly bonus)'!$O:$O,"&gt;="&amp;DATE($F$3,F$6,1),'DATA (For monthly bonus)'!$O:$O,"&lt;="&amp;DATE($F$3,F$6,F$5),'DATA (For monthly bonus)'!$R:$R,$Q25)</f>
        <v>0</v>
      </c>
      <c r="G25" s="276">
        <f>(COUNTIFS('DATA (For monthly bonus)'!$T:$T,"=E",'DATA (For monthly bonus)'!$O:$O,"&gt;="&amp;DATE($F$3,G$6,1),'DATA (For monthly bonus)'!$O:$O,"&lt;="&amp;DATE($F$3,G$6,G$5),'DATA (For monthly bonus)'!$R:$R,$Q25)*10)+COUNTIFS('DATA (For monthly bonus)'!$T:$T,"=S",'DATA (For monthly bonus)'!$O:$O,"&gt;="&amp;DATE($F$3,G$6,1),'DATA (For monthly bonus)'!$O:$O,"&lt;="&amp;DATE($F$3,G$6,G$5),'DATA (For monthly bonus)'!$R:$R,$Q25)</f>
        <v>0</v>
      </c>
      <c r="H25" s="276">
        <f>(COUNTIFS('DATA (For monthly bonus)'!$T:$T,"=E",'DATA (For monthly bonus)'!$O:$O,"&gt;="&amp;DATE($F$3,H$6,1),'DATA (For monthly bonus)'!$O:$O,"&lt;="&amp;DATE($F$3,H$6,H$5),'DATA (For monthly bonus)'!$R:$R,$Q25)*10)+COUNTIFS('DATA (For monthly bonus)'!$T:$T,"=S",'DATA (For monthly bonus)'!$O:$O,"&gt;="&amp;DATE($F$3,H$6,1),'DATA (For monthly bonus)'!$O:$O,"&lt;="&amp;DATE($F$3,H$6,H$5),'DATA (For monthly bonus)'!$R:$R,$Q25)</f>
        <v>0</v>
      </c>
      <c r="I25" s="276">
        <f>(COUNTIFS('DATA (For monthly bonus)'!$T:$T,"=E",'DATA (For monthly bonus)'!$O:$O,"&gt;="&amp;DATE($F$3,I$6,1),'DATA (For monthly bonus)'!$O:$O,"&lt;="&amp;DATE($F$3,I$6,I$5),'DATA (For monthly bonus)'!$R:$R,$Q25)*10)+COUNTIFS('DATA (For monthly bonus)'!$T:$T,"=S",'DATA (For monthly bonus)'!$O:$O,"&gt;="&amp;DATE($F$3,I$6,1),'DATA (For monthly bonus)'!$O:$O,"&lt;="&amp;DATE($F$3,I$6,I$5),'DATA (For monthly bonus)'!$R:$R,$Q25)</f>
        <v>0</v>
      </c>
      <c r="J25" s="276">
        <f>(COUNTIFS('DATA (For monthly bonus)'!$T:$T,"=E",'DATA (For monthly bonus)'!$O:$O,"&gt;="&amp;DATE($F$3,J$6,1),'DATA (For monthly bonus)'!$O:$O,"&lt;="&amp;DATE($F$3,J$6,J$5),'DATA (For monthly bonus)'!$R:$R,$Q25)*10)+COUNTIFS('DATA (For monthly bonus)'!$T:$T,"=S",'DATA (For monthly bonus)'!$O:$O,"&gt;="&amp;DATE($F$3,J$6,1),'DATA (For monthly bonus)'!$O:$O,"&lt;="&amp;DATE($F$3,J$6,J$5),'DATA (For monthly bonus)'!$R:$R,$Q25)</f>
        <v>0</v>
      </c>
      <c r="K25" s="276">
        <f>(COUNTIFS('DATA (For monthly bonus)'!$T:$T,"=E",'DATA (For monthly bonus)'!$O:$O,"&gt;="&amp;DATE($F$3,K$6,1),'DATA (For monthly bonus)'!$O:$O,"&lt;="&amp;DATE($F$3,K$6,K$5),'DATA (For monthly bonus)'!$R:$R,$Q25)*10)+COUNTIFS('DATA (For monthly bonus)'!$T:$T,"=S",'DATA (For monthly bonus)'!$O:$O,"&gt;="&amp;DATE($F$3,K$6,1),'DATA (For monthly bonus)'!$O:$O,"&lt;="&amp;DATE($F$3,K$6,K$5),'DATA (For monthly bonus)'!$R:$R,$Q25)</f>
        <v>0</v>
      </c>
      <c r="L25" s="276">
        <f>(COUNTIFS('DATA (For monthly bonus)'!$T:$T,"=E",'DATA (For monthly bonus)'!$O:$O,"&gt;="&amp;DATE($F$3,L$6,1),'DATA (For monthly bonus)'!$O:$O,"&lt;="&amp;DATE($F$3,L$6,L$5),'DATA (For monthly bonus)'!$R:$R,$Q25)*10)+COUNTIFS('DATA (For monthly bonus)'!$T:$T,"=S",'DATA (For monthly bonus)'!$O:$O,"&gt;="&amp;DATE($F$3,L$6,1),'DATA (For monthly bonus)'!$O:$O,"&lt;="&amp;DATE($F$3,L$6,L$5),'DATA (For monthly bonus)'!$R:$R,$Q25)</f>
        <v>0</v>
      </c>
      <c r="M25" s="276">
        <f>(COUNTIFS('DATA (For monthly bonus)'!$T:$T,"=E",'DATA (For monthly bonus)'!$O:$O,"&gt;="&amp;DATE($F$3,M$6,1),'DATA (For monthly bonus)'!$O:$O,"&lt;="&amp;DATE($F$3,M$6,M$5),'DATA (For monthly bonus)'!$R:$R,$Q25)*10)+COUNTIFS('DATA (For monthly bonus)'!$T:$T,"=S",'DATA (For monthly bonus)'!$O:$O,"&gt;="&amp;DATE($F$3,M$6,1),'DATA (For monthly bonus)'!$O:$O,"&lt;="&amp;DATE($F$3,M$6,M$5),'DATA (For monthly bonus)'!$R:$R,$Q25)</f>
        <v>0</v>
      </c>
      <c r="N25" s="276">
        <f>(COUNTIFS('DATA (For monthly bonus)'!$T:$T,"=E",'DATA (For monthly bonus)'!$O:$O,"&gt;="&amp;DATE($F$3,N$6,1),'DATA (For monthly bonus)'!$O:$O,"&lt;="&amp;DATE($F$3,N$6,N$5),'DATA (For monthly bonus)'!$R:$R,$Q25)*10)+COUNTIFS('DATA (For monthly bonus)'!$T:$T,"=S",'DATA (For monthly bonus)'!$O:$O,"&gt;="&amp;DATE($F$3,N$6,1),'DATA (For monthly bonus)'!$O:$O,"&lt;="&amp;DATE($F$3,N$6,N$5),'DATA (For monthly bonus)'!$R:$R,$Q25)</f>
        <v>0</v>
      </c>
      <c r="O25" s="278">
        <f t="shared" si="0"/>
        <v>0</v>
      </c>
      <c r="P25" s="258"/>
      <c r="Q25" s="146" t="e">
        <f>"*"&amp;StaffList!#REF!&amp;"*"</f>
        <v>#REF!</v>
      </c>
    </row>
    <row r="26" spans="1:17" ht="18" customHeight="1" x14ac:dyDescent="0.25">
      <c r="A26" s="201">
        <v>19</v>
      </c>
      <c r="B26" s="262" t="e">
        <f>VLOOKUP(Q26, StaffList!B:C,2,FALSE)</f>
        <v>#REF!</v>
      </c>
      <c r="C26" s="276">
        <f>(COUNTIFS('DATA (For monthly bonus)'!$T:$T,"=E",'DATA (For monthly bonus)'!$O:$O,"&gt;="&amp;DATE($F$3,C$6,1),'DATA (For monthly bonus)'!$O:$O,"&lt;="&amp;DATE($F$3,C$6,C$5),'DATA (For monthly bonus)'!$R:$R,$Q26)*10)+COUNTIFS('DATA (For monthly bonus)'!$T:$T,"=S",'DATA (For monthly bonus)'!$O:$O,"&gt;="&amp;DATE($F$3,C$6,1),'DATA (For monthly bonus)'!$O:$O,"&lt;="&amp;DATE($F$3,C$6,C$5),'DATA (For monthly bonus)'!$R:$R,$Q26)</f>
        <v>0</v>
      </c>
      <c r="D26" s="276">
        <f>(COUNTIFS('DATA (For monthly bonus)'!$T:$T,"=E",'DATA (For monthly bonus)'!$O:$O,"&gt;="&amp;DATE($F$3,D$6,1),'DATA (For monthly bonus)'!$O:$O,"&lt;="&amp;DATE($F$3,D$6,D$5),'DATA (For monthly bonus)'!$R:$R,$Q26)*10)+COUNTIFS('DATA (For monthly bonus)'!$T:$T,"=S",'DATA (For monthly bonus)'!$O:$O,"&gt;="&amp;DATE($F$3,D$6,1),'DATA (For monthly bonus)'!$O:$O,"&lt;="&amp;DATE($F$3,D$6,D$5),'DATA (For monthly bonus)'!$R:$R,$Q26)</f>
        <v>0</v>
      </c>
      <c r="E26" s="276">
        <f>(COUNTIFS('DATA (For monthly bonus)'!$T:$T,"=E",'DATA (For monthly bonus)'!$O:$O,"&gt;="&amp;DATE($F$3,E$6,1),'DATA (For monthly bonus)'!$O:$O,"&lt;="&amp;DATE($F$3,E$6,E$5),'DATA (For monthly bonus)'!$R:$R,$Q26)*10)+COUNTIFS('DATA (For monthly bonus)'!$T:$T,"=S",'DATA (For monthly bonus)'!$O:$O,"&gt;="&amp;DATE($F$3,E$6,1),'DATA (For monthly bonus)'!$O:$O,"&lt;="&amp;DATE($F$3,E$6,E$5),'DATA (For monthly bonus)'!$R:$R,$Q26)</f>
        <v>0</v>
      </c>
      <c r="F26" s="276">
        <f>(COUNTIFS('DATA (For monthly bonus)'!$T:$T,"=E",'DATA (For monthly bonus)'!$O:$O,"&gt;="&amp;DATE($F$3,F$6,1),'DATA (For monthly bonus)'!$O:$O,"&lt;="&amp;DATE($F$3,F$6,F$5),'DATA (For monthly bonus)'!$R:$R,$Q26)*10)+COUNTIFS('DATA (For monthly bonus)'!$T:$T,"=S",'DATA (For monthly bonus)'!$O:$O,"&gt;="&amp;DATE($F$3,F$6,1),'DATA (For monthly bonus)'!$O:$O,"&lt;="&amp;DATE($F$3,F$6,F$5),'DATA (For monthly bonus)'!$R:$R,$Q26)</f>
        <v>0</v>
      </c>
      <c r="G26" s="276">
        <f>(COUNTIFS('DATA (For monthly bonus)'!$T:$T,"=E",'DATA (For monthly bonus)'!$O:$O,"&gt;="&amp;DATE($F$3,G$6,1),'DATA (For monthly bonus)'!$O:$O,"&lt;="&amp;DATE($F$3,G$6,G$5),'DATA (For monthly bonus)'!$R:$R,$Q26)*10)+COUNTIFS('DATA (For monthly bonus)'!$T:$T,"=S",'DATA (For monthly bonus)'!$O:$O,"&gt;="&amp;DATE($F$3,G$6,1),'DATA (For monthly bonus)'!$O:$O,"&lt;="&amp;DATE($F$3,G$6,G$5),'DATA (For monthly bonus)'!$R:$R,$Q26)</f>
        <v>0</v>
      </c>
      <c r="H26" s="276">
        <f>(COUNTIFS('DATA (For monthly bonus)'!$T:$T,"=E",'DATA (For monthly bonus)'!$O:$O,"&gt;="&amp;DATE($F$3,H$6,1),'DATA (For monthly bonus)'!$O:$O,"&lt;="&amp;DATE($F$3,H$6,H$5),'DATA (For monthly bonus)'!$R:$R,$Q26)*10)+COUNTIFS('DATA (For monthly bonus)'!$T:$T,"=S",'DATA (For monthly bonus)'!$O:$O,"&gt;="&amp;DATE($F$3,H$6,1),'DATA (For monthly bonus)'!$O:$O,"&lt;="&amp;DATE($F$3,H$6,H$5),'DATA (For monthly bonus)'!$R:$R,$Q26)</f>
        <v>0</v>
      </c>
      <c r="I26" s="276">
        <f>(COUNTIFS('DATA (For monthly bonus)'!$T:$T,"=E",'DATA (For monthly bonus)'!$O:$O,"&gt;="&amp;DATE($F$3,I$6,1),'DATA (For monthly bonus)'!$O:$O,"&lt;="&amp;DATE($F$3,I$6,I$5),'DATA (For monthly bonus)'!$R:$R,$Q26)*10)+COUNTIFS('DATA (For monthly bonus)'!$T:$T,"=S",'DATA (For monthly bonus)'!$O:$O,"&gt;="&amp;DATE($F$3,I$6,1),'DATA (For monthly bonus)'!$O:$O,"&lt;="&amp;DATE($F$3,I$6,I$5),'DATA (For monthly bonus)'!$R:$R,$Q26)</f>
        <v>0</v>
      </c>
      <c r="J26" s="276">
        <f>(COUNTIFS('DATA (For monthly bonus)'!$T:$T,"=E",'DATA (For monthly bonus)'!$O:$O,"&gt;="&amp;DATE($F$3,J$6,1),'DATA (For monthly bonus)'!$O:$O,"&lt;="&amp;DATE($F$3,J$6,J$5),'DATA (For monthly bonus)'!$R:$R,$Q26)*10)+COUNTIFS('DATA (For monthly bonus)'!$T:$T,"=S",'DATA (For monthly bonus)'!$O:$O,"&gt;="&amp;DATE($F$3,J$6,1),'DATA (For monthly bonus)'!$O:$O,"&lt;="&amp;DATE($F$3,J$6,J$5),'DATA (For monthly bonus)'!$R:$R,$Q26)</f>
        <v>0</v>
      </c>
      <c r="K26" s="276">
        <f>(COUNTIFS('DATA (For monthly bonus)'!$T:$T,"=E",'DATA (For monthly bonus)'!$O:$O,"&gt;="&amp;DATE($F$3,K$6,1),'DATA (For monthly bonus)'!$O:$O,"&lt;="&amp;DATE($F$3,K$6,K$5),'DATA (For monthly bonus)'!$R:$R,$Q26)*10)+COUNTIFS('DATA (For monthly bonus)'!$T:$T,"=S",'DATA (For monthly bonus)'!$O:$O,"&gt;="&amp;DATE($F$3,K$6,1),'DATA (For monthly bonus)'!$O:$O,"&lt;="&amp;DATE($F$3,K$6,K$5),'DATA (For monthly bonus)'!$R:$R,$Q26)</f>
        <v>0</v>
      </c>
      <c r="L26" s="276">
        <f>(COUNTIFS('DATA (For monthly bonus)'!$T:$T,"=E",'DATA (For monthly bonus)'!$O:$O,"&gt;="&amp;DATE($F$3,L$6,1),'DATA (For monthly bonus)'!$O:$O,"&lt;="&amp;DATE($F$3,L$6,L$5),'DATA (For monthly bonus)'!$R:$R,$Q26)*10)+COUNTIFS('DATA (For monthly bonus)'!$T:$T,"=S",'DATA (For monthly bonus)'!$O:$O,"&gt;="&amp;DATE($F$3,L$6,1),'DATA (For monthly bonus)'!$O:$O,"&lt;="&amp;DATE($F$3,L$6,L$5),'DATA (For monthly bonus)'!$R:$R,$Q26)</f>
        <v>0</v>
      </c>
      <c r="M26" s="276">
        <f>(COUNTIFS('DATA (For monthly bonus)'!$T:$T,"=E",'DATA (For monthly bonus)'!$O:$O,"&gt;="&amp;DATE($F$3,M$6,1),'DATA (For monthly bonus)'!$O:$O,"&lt;="&amp;DATE($F$3,M$6,M$5),'DATA (For monthly bonus)'!$R:$R,$Q26)*10)+COUNTIFS('DATA (For monthly bonus)'!$T:$T,"=S",'DATA (For monthly bonus)'!$O:$O,"&gt;="&amp;DATE($F$3,M$6,1),'DATA (For monthly bonus)'!$O:$O,"&lt;="&amp;DATE($F$3,M$6,M$5),'DATA (For monthly bonus)'!$R:$R,$Q26)</f>
        <v>0</v>
      </c>
      <c r="N26" s="276">
        <f>(COUNTIFS('DATA (For monthly bonus)'!$T:$T,"=E",'DATA (For monthly bonus)'!$O:$O,"&gt;="&amp;DATE($F$3,N$6,1),'DATA (For monthly bonus)'!$O:$O,"&lt;="&amp;DATE($F$3,N$6,N$5),'DATA (For monthly bonus)'!$R:$R,$Q26)*10)+COUNTIFS('DATA (For monthly bonus)'!$T:$T,"=S",'DATA (For monthly bonus)'!$O:$O,"&gt;="&amp;DATE($F$3,N$6,1),'DATA (For monthly bonus)'!$O:$O,"&lt;="&amp;DATE($F$3,N$6,N$5),'DATA (For monthly bonus)'!$R:$R,$Q26)</f>
        <v>0</v>
      </c>
      <c r="O26" s="278">
        <f t="shared" si="0"/>
        <v>0</v>
      </c>
      <c r="P26" s="258"/>
      <c r="Q26" s="146" t="e">
        <f>"*"&amp;StaffList!#REF!&amp;"*"</f>
        <v>#REF!</v>
      </c>
    </row>
    <row r="27" spans="1:17" ht="18" customHeight="1" x14ac:dyDescent="0.25">
      <c r="A27" s="201">
        <v>20</v>
      </c>
      <c r="B27" s="262" t="str">
        <f>VLOOKUP(Q27, StaffList!B:C,2,FALSE)</f>
        <v>Nguyễn Văn Đức</v>
      </c>
      <c r="C27" s="276">
        <f>(COUNTIFS('DATA (For monthly bonus)'!$T:$T,"=E",'DATA (For monthly bonus)'!$O:$O,"&gt;="&amp;DATE($F$3,C$6,1),'DATA (For monthly bonus)'!$O:$O,"&lt;="&amp;DATE($F$3,C$6,C$5),'DATA (For monthly bonus)'!$R:$R,$Q27)*10)+COUNTIFS('DATA (For monthly bonus)'!$T:$T,"=S",'DATA (For monthly bonus)'!$O:$O,"&gt;="&amp;DATE($F$3,C$6,1),'DATA (For monthly bonus)'!$O:$O,"&lt;="&amp;DATE($F$3,C$6,C$5),'DATA (For monthly bonus)'!$R:$R,$Q27)</f>
        <v>12</v>
      </c>
      <c r="D27" s="276">
        <f>(COUNTIFS('DATA (For monthly bonus)'!$T:$T,"=E",'DATA (For monthly bonus)'!$O:$O,"&gt;="&amp;DATE($F$3,D$6,1),'DATA (For monthly bonus)'!$O:$O,"&lt;="&amp;DATE($F$3,D$6,D$5),'DATA (For monthly bonus)'!$R:$R,$Q27)*10)+COUNTIFS('DATA (For monthly bonus)'!$T:$T,"=S",'DATA (For monthly bonus)'!$O:$O,"&gt;="&amp;DATE($F$3,D$6,1),'DATA (For monthly bonus)'!$O:$O,"&lt;="&amp;DATE($F$3,D$6,D$5),'DATA (For monthly bonus)'!$R:$R,$Q27)</f>
        <v>0</v>
      </c>
      <c r="E27" s="276">
        <f>(COUNTIFS('DATA (For monthly bonus)'!$T:$T,"=E",'DATA (For monthly bonus)'!$O:$O,"&gt;="&amp;DATE($F$3,E$6,1),'DATA (For monthly bonus)'!$O:$O,"&lt;="&amp;DATE($F$3,E$6,E$5),'DATA (For monthly bonus)'!$R:$R,$Q27)*10)+COUNTIFS('DATA (For monthly bonus)'!$T:$T,"=S",'DATA (For monthly bonus)'!$O:$O,"&gt;="&amp;DATE($F$3,E$6,1),'DATA (For monthly bonus)'!$O:$O,"&lt;="&amp;DATE($F$3,E$6,E$5),'DATA (For monthly bonus)'!$R:$R,$Q27)</f>
        <v>0</v>
      </c>
      <c r="F27" s="276">
        <f>(COUNTIFS('DATA (For monthly bonus)'!$T:$T,"=E",'DATA (For monthly bonus)'!$O:$O,"&gt;="&amp;DATE($F$3,F$6,1),'DATA (For monthly bonus)'!$O:$O,"&lt;="&amp;DATE($F$3,F$6,F$5),'DATA (For monthly bonus)'!$R:$R,$Q27)*10)+COUNTIFS('DATA (For monthly bonus)'!$T:$T,"=S",'DATA (For monthly bonus)'!$O:$O,"&gt;="&amp;DATE($F$3,F$6,1),'DATA (For monthly bonus)'!$O:$O,"&lt;="&amp;DATE($F$3,F$6,F$5),'DATA (For monthly bonus)'!$R:$R,$Q27)</f>
        <v>0</v>
      </c>
      <c r="G27" s="276">
        <f>(COUNTIFS('DATA (For monthly bonus)'!$T:$T,"=E",'DATA (For monthly bonus)'!$O:$O,"&gt;="&amp;DATE($F$3,G$6,1),'DATA (For monthly bonus)'!$O:$O,"&lt;="&amp;DATE($F$3,G$6,G$5),'DATA (For monthly bonus)'!$R:$R,$Q27)*10)+COUNTIFS('DATA (For monthly bonus)'!$T:$T,"=S",'DATA (For monthly bonus)'!$O:$O,"&gt;="&amp;DATE($F$3,G$6,1),'DATA (For monthly bonus)'!$O:$O,"&lt;="&amp;DATE($F$3,G$6,G$5),'DATA (For monthly bonus)'!$R:$R,$Q27)</f>
        <v>0</v>
      </c>
      <c r="H27" s="276">
        <f>(COUNTIFS('DATA (For monthly bonus)'!$T:$T,"=E",'DATA (For monthly bonus)'!$O:$O,"&gt;="&amp;DATE($F$3,H$6,1),'DATA (For monthly bonus)'!$O:$O,"&lt;="&amp;DATE($F$3,H$6,H$5),'DATA (For monthly bonus)'!$R:$R,$Q27)*10)+COUNTIFS('DATA (For monthly bonus)'!$T:$T,"=S",'DATA (For monthly bonus)'!$O:$O,"&gt;="&amp;DATE($F$3,H$6,1),'DATA (For monthly bonus)'!$O:$O,"&lt;="&amp;DATE($F$3,H$6,H$5),'DATA (For monthly bonus)'!$R:$R,$Q27)</f>
        <v>0</v>
      </c>
      <c r="I27" s="276">
        <f>(COUNTIFS('DATA (For monthly bonus)'!$T:$T,"=E",'DATA (For monthly bonus)'!$O:$O,"&gt;="&amp;DATE($F$3,I$6,1),'DATA (For monthly bonus)'!$O:$O,"&lt;="&amp;DATE($F$3,I$6,I$5),'DATA (For monthly bonus)'!$R:$R,$Q27)*10)+COUNTIFS('DATA (For monthly bonus)'!$T:$T,"=S",'DATA (For monthly bonus)'!$O:$O,"&gt;="&amp;DATE($F$3,I$6,1),'DATA (For monthly bonus)'!$O:$O,"&lt;="&amp;DATE($F$3,I$6,I$5),'DATA (For monthly bonus)'!$R:$R,$Q27)</f>
        <v>0</v>
      </c>
      <c r="J27" s="276">
        <f>(COUNTIFS('DATA (For monthly bonus)'!$T:$T,"=E",'DATA (For monthly bonus)'!$O:$O,"&gt;="&amp;DATE($F$3,J$6,1),'DATA (For monthly bonus)'!$O:$O,"&lt;="&amp;DATE($F$3,J$6,J$5),'DATA (For monthly bonus)'!$R:$R,$Q27)*10)+COUNTIFS('DATA (For monthly bonus)'!$T:$T,"=S",'DATA (For monthly bonus)'!$O:$O,"&gt;="&amp;DATE($F$3,J$6,1),'DATA (For monthly bonus)'!$O:$O,"&lt;="&amp;DATE($F$3,J$6,J$5),'DATA (For monthly bonus)'!$R:$R,$Q27)</f>
        <v>0</v>
      </c>
      <c r="K27" s="276">
        <f>(COUNTIFS('DATA (For monthly bonus)'!$T:$T,"=E",'DATA (For monthly bonus)'!$O:$O,"&gt;="&amp;DATE($F$3,K$6,1),'DATA (For monthly bonus)'!$O:$O,"&lt;="&amp;DATE($F$3,K$6,K$5),'DATA (For monthly bonus)'!$R:$R,$Q27)*10)+COUNTIFS('DATA (For monthly bonus)'!$T:$T,"=S",'DATA (For monthly bonus)'!$O:$O,"&gt;="&amp;DATE($F$3,K$6,1),'DATA (For monthly bonus)'!$O:$O,"&lt;="&amp;DATE($F$3,K$6,K$5),'DATA (For monthly bonus)'!$R:$R,$Q27)</f>
        <v>0</v>
      </c>
      <c r="L27" s="276">
        <f>(COUNTIFS('DATA (For monthly bonus)'!$T:$T,"=E",'DATA (For monthly bonus)'!$O:$O,"&gt;="&amp;DATE($F$3,L$6,1),'DATA (For monthly bonus)'!$O:$O,"&lt;="&amp;DATE($F$3,L$6,L$5),'DATA (For monthly bonus)'!$R:$R,$Q27)*10)+COUNTIFS('DATA (For monthly bonus)'!$T:$T,"=S",'DATA (For monthly bonus)'!$O:$O,"&gt;="&amp;DATE($F$3,L$6,1),'DATA (For monthly bonus)'!$O:$O,"&lt;="&amp;DATE($F$3,L$6,L$5),'DATA (For monthly bonus)'!$R:$R,$Q27)</f>
        <v>0</v>
      </c>
      <c r="M27" s="276">
        <f>(COUNTIFS('DATA (For monthly bonus)'!$T:$T,"=E",'DATA (For monthly bonus)'!$O:$O,"&gt;="&amp;DATE($F$3,M$6,1),'DATA (For monthly bonus)'!$O:$O,"&lt;="&amp;DATE($F$3,M$6,M$5),'DATA (For monthly bonus)'!$R:$R,$Q27)*10)+COUNTIFS('DATA (For monthly bonus)'!$T:$T,"=S",'DATA (For monthly bonus)'!$O:$O,"&gt;="&amp;DATE($F$3,M$6,1),'DATA (For monthly bonus)'!$O:$O,"&lt;="&amp;DATE($F$3,M$6,M$5),'DATA (For monthly bonus)'!$R:$R,$Q27)</f>
        <v>0</v>
      </c>
      <c r="N27" s="276">
        <f>(COUNTIFS('DATA (For monthly bonus)'!$T:$T,"=E",'DATA (For monthly bonus)'!$O:$O,"&gt;="&amp;DATE($F$3,N$6,1),'DATA (For monthly bonus)'!$O:$O,"&lt;="&amp;DATE($F$3,N$6,N$5),'DATA (For monthly bonus)'!$R:$R,$Q27)*10)+COUNTIFS('DATA (For monthly bonus)'!$T:$T,"=S",'DATA (For monthly bonus)'!$O:$O,"&gt;="&amp;DATE($F$3,N$6,1),'DATA (For monthly bonus)'!$O:$O,"&lt;="&amp;DATE($F$3,N$6,N$5),'DATA (For monthly bonus)'!$R:$R,$Q27)</f>
        <v>0</v>
      </c>
      <c r="O27" s="278">
        <f t="shared" si="0"/>
        <v>12</v>
      </c>
      <c r="P27" s="259"/>
      <c r="Q27" s="146" t="str">
        <f>"*"&amp;StaffList!B17&amp;"*"</f>
        <v>*Duc.nv*</v>
      </c>
    </row>
    <row r="28" spans="1:17" ht="18" customHeight="1" x14ac:dyDescent="0.25">
      <c r="A28" s="201">
        <v>21</v>
      </c>
      <c r="B28" s="262" t="str">
        <f>VLOOKUP(Q28, StaffList!B:C,2,FALSE)</f>
        <v>Vũ Xuân Trường</v>
      </c>
      <c r="C28" s="276">
        <f>(COUNTIFS('DATA (For monthly bonus)'!$T:$T,"=E",'DATA (For monthly bonus)'!$O:$O,"&gt;="&amp;DATE($F$3,C$6,1),'DATA (For monthly bonus)'!$O:$O,"&lt;="&amp;DATE($F$3,C$6,C$5),'DATA (For monthly bonus)'!$R:$R,$Q28)*10)+COUNTIFS('DATA (For monthly bonus)'!$T:$T,"=S",'DATA (For monthly bonus)'!$O:$O,"&gt;="&amp;DATE($F$3,C$6,1),'DATA (For monthly bonus)'!$O:$O,"&lt;="&amp;DATE($F$3,C$6,C$5),'DATA (For monthly bonus)'!$R:$R,$Q28)</f>
        <v>7</v>
      </c>
      <c r="D28" s="276">
        <f>(COUNTIFS('DATA (For monthly bonus)'!$T:$T,"=E",'DATA (For monthly bonus)'!$O:$O,"&gt;="&amp;DATE($F$3,D$6,1),'DATA (For monthly bonus)'!$O:$O,"&lt;="&amp;DATE($F$3,D$6,D$5),'DATA (For monthly bonus)'!$R:$R,$Q28)*10)+COUNTIFS('DATA (For monthly bonus)'!$T:$T,"=S",'DATA (For monthly bonus)'!$O:$O,"&gt;="&amp;DATE($F$3,D$6,1),'DATA (For monthly bonus)'!$O:$O,"&lt;="&amp;DATE($F$3,D$6,D$5),'DATA (For monthly bonus)'!$R:$R,$Q28)</f>
        <v>0</v>
      </c>
      <c r="E28" s="276">
        <f>(COUNTIFS('DATA (For monthly bonus)'!$T:$T,"=E",'DATA (For monthly bonus)'!$O:$O,"&gt;="&amp;DATE($F$3,E$6,1),'DATA (For monthly bonus)'!$O:$O,"&lt;="&amp;DATE($F$3,E$6,E$5),'DATA (For monthly bonus)'!$R:$R,$Q28)*10)+COUNTIFS('DATA (For monthly bonus)'!$T:$T,"=S",'DATA (For monthly bonus)'!$O:$O,"&gt;="&amp;DATE($F$3,E$6,1),'DATA (For monthly bonus)'!$O:$O,"&lt;="&amp;DATE($F$3,E$6,E$5),'DATA (For monthly bonus)'!$R:$R,$Q28)</f>
        <v>0</v>
      </c>
      <c r="F28" s="276">
        <f>(COUNTIFS('DATA (For monthly bonus)'!$T:$T,"=E",'DATA (For monthly bonus)'!$O:$O,"&gt;="&amp;DATE($F$3,F$6,1),'DATA (For monthly bonus)'!$O:$O,"&lt;="&amp;DATE($F$3,F$6,F$5),'DATA (For monthly bonus)'!$R:$R,$Q28)*10)+COUNTIFS('DATA (For monthly bonus)'!$T:$T,"=S",'DATA (For monthly bonus)'!$O:$O,"&gt;="&amp;DATE($F$3,F$6,1),'DATA (For monthly bonus)'!$O:$O,"&lt;="&amp;DATE($F$3,F$6,F$5),'DATA (For monthly bonus)'!$R:$R,$Q28)</f>
        <v>0</v>
      </c>
      <c r="G28" s="276">
        <f>(COUNTIFS('DATA (For monthly bonus)'!$T:$T,"=E",'DATA (For monthly bonus)'!$O:$O,"&gt;="&amp;DATE($F$3,G$6,1),'DATA (For monthly bonus)'!$O:$O,"&lt;="&amp;DATE($F$3,G$6,G$5),'DATA (For monthly bonus)'!$R:$R,$Q28)*10)+COUNTIFS('DATA (For monthly bonus)'!$T:$T,"=S",'DATA (For monthly bonus)'!$O:$O,"&gt;="&amp;DATE($F$3,G$6,1),'DATA (For monthly bonus)'!$O:$O,"&lt;="&amp;DATE($F$3,G$6,G$5),'DATA (For monthly bonus)'!$R:$R,$Q28)</f>
        <v>0</v>
      </c>
      <c r="H28" s="276">
        <f>(COUNTIFS('DATA (For monthly bonus)'!$T:$T,"=E",'DATA (For monthly bonus)'!$O:$O,"&gt;="&amp;DATE($F$3,H$6,1),'DATA (For monthly bonus)'!$O:$O,"&lt;="&amp;DATE($F$3,H$6,H$5),'DATA (For monthly bonus)'!$R:$R,$Q28)*10)+COUNTIFS('DATA (For monthly bonus)'!$T:$T,"=S",'DATA (For monthly bonus)'!$O:$O,"&gt;="&amp;DATE($F$3,H$6,1),'DATA (For monthly bonus)'!$O:$O,"&lt;="&amp;DATE($F$3,H$6,H$5),'DATA (For monthly bonus)'!$R:$R,$Q28)</f>
        <v>0</v>
      </c>
      <c r="I28" s="276">
        <f>(COUNTIFS('DATA (For monthly bonus)'!$T:$T,"=E",'DATA (For monthly bonus)'!$O:$O,"&gt;="&amp;DATE($F$3,I$6,1),'DATA (For monthly bonus)'!$O:$O,"&lt;="&amp;DATE($F$3,I$6,I$5),'DATA (For monthly bonus)'!$R:$R,$Q28)*10)+COUNTIFS('DATA (For monthly bonus)'!$T:$T,"=S",'DATA (For monthly bonus)'!$O:$O,"&gt;="&amp;DATE($F$3,I$6,1),'DATA (For monthly bonus)'!$O:$O,"&lt;="&amp;DATE($F$3,I$6,I$5),'DATA (For monthly bonus)'!$R:$R,$Q28)</f>
        <v>0</v>
      </c>
      <c r="J28" s="276">
        <f>(COUNTIFS('DATA (For monthly bonus)'!$T:$T,"=E",'DATA (For monthly bonus)'!$O:$O,"&gt;="&amp;DATE($F$3,J$6,1),'DATA (For monthly bonus)'!$O:$O,"&lt;="&amp;DATE($F$3,J$6,J$5),'DATA (For monthly bonus)'!$R:$R,$Q28)*10)+COUNTIFS('DATA (For monthly bonus)'!$T:$T,"=S",'DATA (For monthly bonus)'!$O:$O,"&gt;="&amp;DATE($F$3,J$6,1),'DATA (For monthly bonus)'!$O:$O,"&lt;="&amp;DATE($F$3,J$6,J$5),'DATA (For monthly bonus)'!$R:$R,$Q28)</f>
        <v>0</v>
      </c>
      <c r="K28" s="276">
        <f>(COUNTIFS('DATA (For monthly bonus)'!$T:$T,"=E",'DATA (For monthly bonus)'!$O:$O,"&gt;="&amp;DATE($F$3,K$6,1),'DATA (For monthly bonus)'!$O:$O,"&lt;="&amp;DATE($F$3,K$6,K$5),'DATA (For monthly bonus)'!$R:$R,$Q28)*10)+COUNTIFS('DATA (For monthly bonus)'!$T:$T,"=S",'DATA (For monthly bonus)'!$O:$O,"&gt;="&amp;DATE($F$3,K$6,1),'DATA (For monthly bonus)'!$O:$O,"&lt;="&amp;DATE($F$3,K$6,K$5),'DATA (For monthly bonus)'!$R:$R,$Q28)</f>
        <v>0</v>
      </c>
      <c r="L28" s="276">
        <f>(COUNTIFS('DATA (For monthly bonus)'!$T:$T,"=E",'DATA (For monthly bonus)'!$O:$O,"&gt;="&amp;DATE($F$3,L$6,1),'DATA (For monthly bonus)'!$O:$O,"&lt;="&amp;DATE($F$3,L$6,L$5),'DATA (For monthly bonus)'!$R:$R,$Q28)*10)+COUNTIFS('DATA (For monthly bonus)'!$T:$T,"=S",'DATA (For monthly bonus)'!$O:$O,"&gt;="&amp;DATE($F$3,L$6,1),'DATA (For monthly bonus)'!$O:$O,"&lt;="&amp;DATE($F$3,L$6,L$5),'DATA (For monthly bonus)'!$R:$R,$Q28)</f>
        <v>0</v>
      </c>
      <c r="M28" s="276">
        <f>(COUNTIFS('DATA (For monthly bonus)'!$T:$T,"=E",'DATA (For monthly bonus)'!$O:$O,"&gt;="&amp;DATE($F$3,M$6,1),'DATA (For monthly bonus)'!$O:$O,"&lt;="&amp;DATE($F$3,M$6,M$5),'DATA (For monthly bonus)'!$R:$R,$Q28)*10)+COUNTIFS('DATA (For monthly bonus)'!$T:$T,"=S",'DATA (For monthly bonus)'!$O:$O,"&gt;="&amp;DATE($F$3,M$6,1),'DATA (For monthly bonus)'!$O:$O,"&lt;="&amp;DATE($F$3,M$6,M$5),'DATA (For monthly bonus)'!$R:$R,$Q28)</f>
        <v>0</v>
      </c>
      <c r="N28" s="276">
        <f>(COUNTIFS('DATA (For monthly bonus)'!$T:$T,"=E",'DATA (For monthly bonus)'!$O:$O,"&gt;="&amp;DATE($F$3,N$6,1),'DATA (For monthly bonus)'!$O:$O,"&lt;="&amp;DATE($F$3,N$6,N$5),'DATA (For monthly bonus)'!$R:$R,$Q28)*10)+COUNTIFS('DATA (For monthly bonus)'!$T:$T,"=S",'DATA (For monthly bonus)'!$O:$O,"&gt;="&amp;DATE($F$3,N$6,1),'DATA (For monthly bonus)'!$O:$O,"&lt;="&amp;DATE($F$3,N$6,N$5),'DATA (For monthly bonus)'!$R:$R,$Q28)</f>
        <v>0</v>
      </c>
      <c r="O28" s="278">
        <f t="shared" si="0"/>
        <v>7</v>
      </c>
      <c r="P28" s="259"/>
      <c r="Q28" s="146" t="str">
        <f>"*"&amp;StaffList!B18&amp;"*"</f>
        <v>*Truong.vx*</v>
      </c>
    </row>
    <row r="29" spans="1:17" ht="18" customHeight="1" x14ac:dyDescent="0.25">
      <c r="A29" s="201">
        <v>22</v>
      </c>
      <c r="B29" s="262" t="e">
        <f>VLOOKUP(Q29, StaffList!B:C,2,FALSE)</f>
        <v>#REF!</v>
      </c>
      <c r="C29" s="276">
        <f>(COUNTIFS('DATA (For monthly bonus)'!$T:$T,"=E",'DATA (For monthly bonus)'!$O:$O,"&gt;="&amp;DATE($F$3,C$6,1),'DATA (For monthly bonus)'!$O:$O,"&lt;="&amp;DATE($F$3,C$6,C$5),'DATA (For monthly bonus)'!$R:$R,$Q29)*10)+COUNTIFS('DATA (For monthly bonus)'!$T:$T,"=S",'DATA (For monthly bonus)'!$O:$O,"&gt;="&amp;DATE($F$3,C$6,1),'DATA (For monthly bonus)'!$O:$O,"&lt;="&amp;DATE($F$3,C$6,C$5),'DATA (For monthly bonus)'!$R:$R,$Q29)</f>
        <v>0</v>
      </c>
      <c r="D29" s="276">
        <f>(COUNTIFS('DATA (For monthly bonus)'!$T:$T,"=E",'DATA (For monthly bonus)'!$O:$O,"&gt;="&amp;DATE($F$3,D$6,1),'DATA (For monthly bonus)'!$O:$O,"&lt;="&amp;DATE($F$3,D$6,D$5),'DATA (For monthly bonus)'!$R:$R,$Q29)*10)+COUNTIFS('DATA (For monthly bonus)'!$T:$T,"=S",'DATA (For monthly bonus)'!$O:$O,"&gt;="&amp;DATE($F$3,D$6,1),'DATA (For monthly bonus)'!$O:$O,"&lt;="&amp;DATE($F$3,D$6,D$5),'DATA (For monthly bonus)'!$R:$R,$Q29)</f>
        <v>0</v>
      </c>
      <c r="E29" s="276">
        <f>(COUNTIFS('DATA (For monthly bonus)'!$T:$T,"=E",'DATA (For monthly bonus)'!$O:$O,"&gt;="&amp;DATE($F$3,E$6,1),'DATA (For monthly bonus)'!$O:$O,"&lt;="&amp;DATE($F$3,E$6,E$5),'DATA (For monthly bonus)'!$R:$R,$Q29)*10)+COUNTIFS('DATA (For monthly bonus)'!$T:$T,"=S",'DATA (For monthly bonus)'!$O:$O,"&gt;="&amp;DATE($F$3,E$6,1),'DATA (For monthly bonus)'!$O:$O,"&lt;="&amp;DATE($F$3,E$6,E$5),'DATA (For monthly bonus)'!$R:$R,$Q29)</f>
        <v>0</v>
      </c>
      <c r="F29" s="276">
        <f>(COUNTIFS('DATA (For monthly bonus)'!$T:$T,"=E",'DATA (For monthly bonus)'!$O:$O,"&gt;="&amp;DATE($F$3,F$6,1),'DATA (For monthly bonus)'!$O:$O,"&lt;="&amp;DATE($F$3,F$6,F$5),'DATA (For monthly bonus)'!$R:$R,$Q29)*10)+COUNTIFS('DATA (For monthly bonus)'!$T:$T,"=S",'DATA (For monthly bonus)'!$O:$O,"&gt;="&amp;DATE($F$3,F$6,1),'DATA (For monthly bonus)'!$O:$O,"&lt;="&amp;DATE($F$3,F$6,F$5),'DATA (For monthly bonus)'!$R:$R,$Q29)</f>
        <v>0</v>
      </c>
      <c r="G29" s="276">
        <f>(COUNTIFS('DATA (For monthly bonus)'!$T:$T,"=E",'DATA (For monthly bonus)'!$O:$O,"&gt;="&amp;DATE($F$3,G$6,1),'DATA (For monthly bonus)'!$O:$O,"&lt;="&amp;DATE($F$3,G$6,G$5),'DATA (For monthly bonus)'!$R:$R,$Q29)*10)+COUNTIFS('DATA (For monthly bonus)'!$T:$T,"=S",'DATA (For monthly bonus)'!$O:$O,"&gt;="&amp;DATE($F$3,G$6,1),'DATA (For monthly bonus)'!$O:$O,"&lt;="&amp;DATE($F$3,G$6,G$5),'DATA (For monthly bonus)'!$R:$R,$Q29)</f>
        <v>0</v>
      </c>
      <c r="H29" s="276">
        <f>(COUNTIFS('DATA (For monthly bonus)'!$T:$T,"=E",'DATA (For monthly bonus)'!$O:$O,"&gt;="&amp;DATE($F$3,H$6,1),'DATA (For monthly bonus)'!$O:$O,"&lt;="&amp;DATE($F$3,H$6,H$5),'DATA (For monthly bonus)'!$R:$R,$Q29)*10)+COUNTIFS('DATA (For monthly bonus)'!$T:$T,"=S",'DATA (For monthly bonus)'!$O:$O,"&gt;="&amp;DATE($F$3,H$6,1),'DATA (For monthly bonus)'!$O:$O,"&lt;="&amp;DATE($F$3,H$6,H$5),'DATA (For monthly bonus)'!$R:$R,$Q29)</f>
        <v>0</v>
      </c>
      <c r="I29" s="276">
        <f>(COUNTIFS('DATA (For monthly bonus)'!$T:$T,"=E",'DATA (For monthly bonus)'!$O:$O,"&gt;="&amp;DATE($F$3,I$6,1),'DATA (For monthly bonus)'!$O:$O,"&lt;="&amp;DATE($F$3,I$6,I$5),'DATA (For monthly bonus)'!$R:$R,$Q29)*10)+COUNTIFS('DATA (For monthly bonus)'!$T:$T,"=S",'DATA (For monthly bonus)'!$O:$O,"&gt;="&amp;DATE($F$3,I$6,1),'DATA (For monthly bonus)'!$O:$O,"&lt;="&amp;DATE($F$3,I$6,I$5),'DATA (For monthly bonus)'!$R:$R,$Q29)</f>
        <v>0</v>
      </c>
      <c r="J29" s="276">
        <f>(COUNTIFS('DATA (For monthly bonus)'!$T:$T,"=E",'DATA (For monthly bonus)'!$O:$O,"&gt;="&amp;DATE($F$3,J$6,1),'DATA (For monthly bonus)'!$O:$O,"&lt;="&amp;DATE($F$3,J$6,J$5),'DATA (For monthly bonus)'!$R:$R,$Q29)*10)+COUNTIFS('DATA (For monthly bonus)'!$T:$T,"=S",'DATA (For monthly bonus)'!$O:$O,"&gt;="&amp;DATE($F$3,J$6,1),'DATA (For monthly bonus)'!$O:$O,"&lt;="&amp;DATE($F$3,J$6,J$5),'DATA (For monthly bonus)'!$R:$R,$Q29)</f>
        <v>0</v>
      </c>
      <c r="K29" s="276">
        <f>(COUNTIFS('DATA (For monthly bonus)'!$T:$T,"=E",'DATA (For monthly bonus)'!$O:$O,"&gt;="&amp;DATE($F$3,K$6,1),'DATA (For monthly bonus)'!$O:$O,"&lt;="&amp;DATE($F$3,K$6,K$5),'DATA (For monthly bonus)'!$R:$R,$Q29)*10)+COUNTIFS('DATA (For monthly bonus)'!$T:$T,"=S",'DATA (For monthly bonus)'!$O:$O,"&gt;="&amp;DATE($F$3,K$6,1),'DATA (For monthly bonus)'!$O:$O,"&lt;="&amp;DATE($F$3,K$6,K$5),'DATA (For monthly bonus)'!$R:$R,$Q29)</f>
        <v>0</v>
      </c>
      <c r="L29" s="276">
        <f>(COUNTIFS('DATA (For monthly bonus)'!$T:$T,"=E",'DATA (For monthly bonus)'!$O:$O,"&gt;="&amp;DATE($F$3,L$6,1),'DATA (For monthly bonus)'!$O:$O,"&lt;="&amp;DATE($F$3,L$6,L$5),'DATA (For monthly bonus)'!$R:$R,$Q29)*10)+COUNTIFS('DATA (For monthly bonus)'!$T:$T,"=S",'DATA (For monthly bonus)'!$O:$O,"&gt;="&amp;DATE($F$3,L$6,1),'DATA (For monthly bonus)'!$O:$O,"&lt;="&amp;DATE($F$3,L$6,L$5),'DATA (For monthly bonus)'!$R:$R,$Q29)</f>
        <v>0</v>
      </c>
      <c r="M29" s="276">
        <f>(COUNTIFS('DATA (For monthly bonus)'!$T:$T,"=E",'DATA (For monthly bonus)'!$O:$O,"&gt;="&amp;DATE($F$3,M$6,1),'DATA (For monthly bonus)'!$O:$O,"&lt;="&amp;DATE($F$3,M$6,M$5),'DATA (For monthly bonus)'!$R:$R,$Q29)*10)+COUNTIFS('DATA (For monthly bonus)'!$T:$T,"=S",'DATA (For monthly bonus)'!$O:$O,"&gt;="&amp;DATE($F$3,M$6,1),'DATA (For monthly bonus)'!$O:$O,"&lt;="&amp;DATE($F$3,M$6,M$5),'DATA (For monthly bonus)'!$R:$R,$Q29)</f>
        <v>0</v>
      </c>
      <c r="N29" s="276">
        <f>(COUNTIFS('DATA (For monthly bonus)'!$T:$T,"=E",'DATA (For monthly bonus)'!$O:$O,"&gt;="&amp;DATE($F$3,N$6,1),'DATA (For monthly bonus)'!$O:$O,"&lt;="&amp;DATE($F$3,N$6,N$5),'DATA (For monthly bonus)'!$R:$R,$Q29)*10)+COUNTIFS('DATA (For monthly bonus)'!$T:$T,"=S",'DATA (For monthly bonus)'!$O:$O,"&gt;="&amp;DATE($F$3,N$6,1),'DATA (For monthly bonus)'!$O:$O,"&lt;="&amp;DATE($F$3,N$6,N$5),'DATA (For monthly bonus)'!$R:$R,$Q29)</f>
        <v>0</v>
      </c>
      <c r="O29" s="278">
        <f t="shared" si="0"/>
        <v>0</v>
      </c>
      <c r="P29" s="259"/>
      <c r="Q29" s="146" t="e">
        <f>"*"&amp;StaffList!#REF!&amp;"*"</f>
        <v>#REF!</v>
      </c>
    </row>
    <row r="30" spans="1:17" ht="18" customHeight="1" x14ac:dyDescent="0.25">
      <c r="A30" s="201">
        <v>23</v>
      </c>
      <c r="B30" s="262" t="e">
        <f>VLOOKUP(Q30, StaffList!B:C,2,FALSE)</f>
        <v>#REF!</v>
      </c>
      <c r="C30" s="276">
        <f>(COUNTIFS('DATA (For monthly bonus)'!$T:$T,"=E",'DATA (For monthly bonus)'!$O:$O,"&gt;="&amp;DATE($F$3,C$6,1),'DATA (For monthly bonus)'!$O:$O,"&lt;="&amp;DATE($F$3,C$6,C$5),'DATA (For monthly bonus)'!$R:$R,$Q30)*10)+COUNTIFS('DATA (For monthly bonus)'!$T:$T,"=S",'DATA (For monthly bonus)'!$O:$O,"&gt;="&amp;DATE($F$3,C$6,1),'DATA (For monthly bonus)'!$O:$O,"&lt;="&amp;DATE($F$3,C$6,C$5),'DATA (For monthly bonus)'!$R:$R,$Q30)</f>
        <v>0</v>
      </c>
      <c r="D30" s="276">
        <f>(COUNTIFS('DATA (For monthly bonus)'!$T:$T,"=E",'DATA (For monthly bonus)'!$O:$O,"&gt;="&amp;DATE($F$3,D$6,1),'DATA (For monthly bonus)'!$O:$O,"&lt;="&amp;DATE($F$3,D$6,D$5),'DATA (For monthly bonus)'!$R:$R,$Q30)*10)+COUNTIFS('DATA (For monthly bonus)'!$T:$T,"=S",'DATA (For monthly bonus)'!$O:$O,"&gt;="&amp;DATE($F$3,D$6,1),'DATA (For monthly bonus)'!$O:$O,"&lt;="&amp;DATE($F$3,D$6,D$5),'DATA (For monthly bonus)'!$R:$R,$Q30)</f>
        <v>0</v>
      </c>
      <c r="E30" s="276">
        <f>(COUNTIFS('DATA (For monthly bonus)'!$T:$T,"=E",'DATA (For monthly bonus)'!$O:$O,"&gt;="&amp;DATE($F$3,E$6,1),'DATA (For monthly bonus)'!$O:$O,"&lt;="&amp;DATE($F$3,E$6,E$5),'DATA (For monthly bonus)'!$R:$R,$Q30)*10)+COUNTIFS('DATA (For monthly bonus)'!$T:$T,"=S",'DATA (For monthly bonus)'!$O:$O,"&gt;="&amp;DATE($F$3,E$6,1),'DATA (For monthly bonus)'!$O:$O,"&lt;="&amp;DATE($F$3,E$6,E$5),'DATA (For monthly bonus)'!$R:$R,$Q30)</f>
        <v>0</v>
      </c>
      <c r="F30" s="276">
        <f>(COUNTIFS('DATA (For monthly bonus)'!$T:$T,"=E",'DATA (For monthly bonus)'!$O:$O,"&gt;="&amp;DATE($F$3,F$6,1),'DATA (For monthly bonus)'!$O:$O,"&lt;="&amp;DATE($F$3,F$6,F$5),'DATA (For monthly bonus)'!$R:$R,$Q30)*10)+COUNTIFS('DATA (For monthly bonus)'!$T:$T,"=S",'DATA (For monthly bonus)'!$O:$O,"&gt;="&amp;DATE($F$3,F$6,1),'DATA (For monthly bonus)'!$O:$O,"&lt;="&amp;DATE($F$3,F$6,F$5),'DATA (For monthly bonus)'!$R:$R,$Q30)</f>
        <v>0</v>
      </c>
      <c r="G30" s="276">
        <f>(COUNTIFS('DATA (For monthly bonus)'!$T:$T,"=E",'DATA (For monthly bonus)'!$O:$O,"&gt;="&amp;DATE($F$3,G$6,1),'DATA (For monthly bonus)'!$O:$O,"&lt;="&amp;DATE($F$3,G$6,G$5),'DATA (For monthly bonus)'!$R:$R,$Q30)*10)+COUNTIFS('DATA (For monthly bonus)'!$T:$T,"=S",'DATA (For monthly bonus)'!$O:$O,"&gt;="&amp;DATE($F$3,G$6,1),'DATA (For monthly bonus)'!$O:$O,"&lt;="&amp;DATE($F$3,G$6,G$5),'DATA (For monthly bonus)'!$R:$R,$Q30)</f>
        <v>0</v>
      </c>
      <c r="H30" s="276">
        <f>(COUNTIFS('DATA (For monthly bonus)'!$T:$T,"=E",'DATA (For monthly bonus)'!$O:$O,"&gt;="&amp;DATE($F$3,H$6,1),'DATA (For monthly bonus)'!$O:$O,"&lt;="&amp;DATE($F$3,H$6,H$5),'DATA (For monthly bonus)'!$R:$R,$Q30)*10)+COUNTIFS('DATA (For monthly bonus)'!$T:$T,"=S",'DATA (For monthly bonus)'!$O:$O,"&gt;="&amp;DATE($F$3,H$6,1),'DATA (For monthly bonus)'!$O:$O,"&lt;="&amp;DATE($F$3,H$6,H$5),'DATA (For monthly bonus)'!$R:$R,$Q30)</f>
        <v>0</v>
      </c>
      <c r="I30" s="276">
        <f>(COUNTIFS('DATA (For monthly bonus)'!$T:$T,"=E",'DATA (For monthly bonus)'!$O:$O,"&gt;="&amp;DATE($F$3,I$6,1),'DATA (For monthly bonus)'!$O:$O,"&lt;="&amp;DATE($F$3,I$6,I$5),'DATA (For monthly bonus)'!$R:$R,$Q30)*10)+COUNTIFS('DATA (For monthly bonus)'!$T:$T,"=S",'DATA (For monthly bonus)'!$O:$O,"&gt;="&amp;DATE($F$3,I$6,1),'DATA (For monthly bonus)'!$O:$O,"&lt;="&amp;DATE($F$3,I$6,I$5),'DATA (For monthly bonus)'!$R:$R,$Q30)</f>
        <v>0</v>
      </c>
      <c r="J30" s="276">
        <f>(COUNTIFS('DATA (For monthly bonus)'!$T:$T,"=E",'DATA (For monthly bonus)'!$O:$O,"&gt;="&amp;DATE($F$3,J$6,1),'DATA (For monthly bonus)'!$O:$O,"&lt;="&amp;DATE($F$3,J$6,J$5),'DATA (For monthly bonus)'!$R:$R,$Q30)*10)+COUNTIFS('DATA (For monthly bonus)'!$T:$T,"=S",'DATA (For monthly bonus)'!$O:$O,"&gt;="&amp;DATE($F$3,J$6,1),'DATA (For monthly bonus)'!$O:$O,"&lt;="&amp;DATE($F$3,J$6,J$5),'DATA (For monthly bonus)'!$R:$R,$Q30)</f>
        <v>0</v>
      </c>
      <c r="K30" s="276">
        <f>(COUNTIFS('DATA (For monthly bonus)'!$T:$T,"=E",'DATA (For monthly bonus)'!$O:$O,"&gt;="&amp;DATE($F$3,K$6,1),'DATA (For monthly bonus)'!$O:$O,"&lt;="&amp;DATE($F$3,K$6,K$5),'DATA (For monthly bonus)'!$R:$R,$Q30)*10)+COUNTIFS('DATA (For monthly bonus)'!$T:$T,"=S",'DATA (For monthly bonus)'!$O:$O,"&gt;="&amp;DATE($F$3,K$6,1),'DATA (For monthly bonus)'!$O:$O,"&lt;="&amp;DATE($F$3,K$6,K$5),'DATA (For monthly bonus)'!$R:$R,$Q30)</f>
        <v>0</v>
      </c>
      <c r="L30" s="276">
        <f>(COUNTIFS('DATA (For monthly bonus)'!$T:$T,"=E",'DATA (For monthly bonus)'!$O:$O,"&gt;="&amp;DATE($F$3,L$6,1),'DATA (For monthly bonus)'!$O:$O,"&lt;="&amp;DATE($F$3,L$6,L$5),'DATA (For monthly bonus)'!$R:$R,$Q30)*10)+COUNTIFS('DATA (For monthly bonus)'!$T:$T,"=S",'DATA (For monthly bonus)'!$O:$O,"&gt;="&amp;DATE($F$3,L$6,1),'DATA (For monthly bonus)'!$O:$O,"&lt;="&amp;DATE($F$3,L$6,L$5),'DATA (For monthly bonus)'!$R:$R,$Q30)</f>
        <v>0</v>
      </c>
      <c r="M30" s="276">
        <f>(COUNTIFS('DATA (For monthly bonus)'!$T:$T,"=E",'DATA (For monthly bonus)'!$O:$O,"&gt;="&amp;DATE($F$3,M$6,1),'DATA (For monthly bonus)'!$O:$O,"&lt;="&amp;DATE($F$3,M$6,M$5),'DATA (For monthly bonus)'!$R:$R,$Q30)*10)+COUNTIFS('DATA (For monthly bonus)'!$T:$T,"=S",'DATA (For monthly bonus)'!$O:$O,"&gt;="&amp;DATE($F$3,M$6,1),'DATA (For monthly bonus)'!$O:$O,"&lt;="&amp;DATE($F$3,M$6,M$5),'DATA (For monthly bonus)'!$R:$R,$Q30)</f>
        <v>0</v>
      </c>
      <c r="N30" s="276">
        <f>(COUNTIFS('DATA (For monthly bonus)'!$T:$T,"=E",'DATA (For monthly bonus)'!$O:$O,"&gt;="&amp;DATE($F$3,N$6,1),'DATA (For monthly bonus)'!$O:$O,"&lt;="&amp;DATE($F$3,N$6,N$5),'DATA (For monthly bonus)'!$R:$R,$Q30)*10)+COUNTIFS('DATA (For monthly bonus)'!$T:$T,"=S",'DATA (For monthly bonus)'!$O:$O,"&gt;="&amp;DATE($F$3,N$6,1),'DATA (For monthly bonus)'!$O:$O,"&lt;="&amp;DATE($F$3,N$6,N$5),'DATA (For monthly bonus)'!$R:$R,$Q30)</f>
        <v>0</v>
      </c>
      <c r="O30" s="278">
        <f t="shared" si="0"/>
        <v>0</v>
      </c>
      <c r="P30" s="259"/>
      <c r="Q30" s="146" t="e">
        <f>"*"&amp;StaffList!#REF!&amp;"*"</f>
        <v>#REF!</v>
      </c>
    </row>
    <row r="31" spans="1:17" ht="18" customHeight="1" x14ac:dyDescent="0.25">
      <c r="A31" s="201">
        <v>24</v>
      </c>
      <c r="B31" s="262" t="str">
        <f>VLOOKUP(Q31, StaffList!B:C,2,FALSE)</f>
        <v>Bùi Ngọc Linh</v>
      </c>
      <c r="C31" s="276">
        <f>(COUNTIFS('DATA (For monthly bonus)'!$T:$T,"=E",'DATA (For monthly bonus)'!$O:$O,"&gt;="&amp;DATE($F$3,C$6,1),'DATA (For monthly bonus)'!$O:$O,"&lt;="&amp;DATE($F$3,C$6,C$5),'DATA (For monthly bonus)'!$R:$R,$Q31)*10)+COUNTIFS('DATA (For monthly bonus)'!$T:$T,"=S",'DATA (For monthly bonus)'!$O:$O,"&gt;="&amp;DATE($F$3,C$6,1),'DATA (For monthly bonus)'!$O:$O,"&lt;="&amp;DATE($F$3,C$6,C$5),'DATA (For monthly bonus)'!$R:$R,$Q31)</f>
        <v>0</v>
      </c>
      <c r="D31" s="276">
        <f>(COUNTIFS('DATA (For monthly bonus)'!$T:$T,"=E",'DATA (For monthly bonus)'!$O:$O,"&gt;="&amp;DATE($F$3,D$6,1),'DATA (For monthly bonus)'!$O:$O,"&lt;="&amp;DATE($F$3,D$6,D$5),'DATA (For monthly bonus)'!$R:$R,$Q31)*10)+COUNTIFS('DATA (For monthly bonus)'!$T:$T,"=S",'DATA (For monthly bonus)'!$O:$O,"&gt;="&amp;DATE($F$3,D$6,1),'DATA (For monthly bonus)'!$O:$O,"&lt;="&amp;DATE($F$3,D$6,D$5),'DATA (For monthly bonus)'!$R:$R,$Q31)</f>
        <v>0</v>
      </c>
      <c r="E31" s="276">
        <f>(COUNTIFS('DATA (For monthly bonus)'!$T:$T,"=E",'DATA (For monthly bonus)'!$O:$O,"&gt;="&amp;DATE($F$3,E$6,1),'DATA (For monthly bonus)'!$O:$O,"&lt;="&amp;DATE($F$3,E$6,E$5),'DATA (For monthly bonus)'!$R:$R,$Q31)*10)+COUNTIFS('DATA (For monthly bonus)'!$T:$T,"=S",'DATA (For monthly bonus)'!$O:$O,"&gt;="&amp;DATE($F$3,E$6,1),'DATA (For monthly bonus)'!$O:$O,"&lt;="&amp;DATE($F$3,E$6,E$5),'DATA (For monthly bonus)'!$R:$R,$Q31)</f>
        <v>0</v>
      </c>
      <c r="F31" s="276">
        <f>(COUNTIFS('DATA (For monthly bonus)'!$T:$T,"=E",'DATA (For monthly bonus)'!$O:$O,"&gt;="&amp;DATE($F$3,F$6,1),'DATA (For monthly bonus)'!$O:$O,"&lt;="&amp;DATE($F$3,F$6,F$5),'DATA (For monthly bonus)'!$R:$R,$Q31)*10)+COUNTIFS('DATA (For monthly bonus)'!$T:$T,"=S",'DATA (For monthly bonus)'!$O:$O,"&gt;="&amp;DATE($F$3,F$6,1),'DATA (For monthly bonus)'!$O:$O,"&lt;="&amp;DATE($F$3,F$6,F$5),'DATA (For monthly bonus)'!$R:$R,$Q31)</f>
        <v>0</v>
      </c>
      <c r="G31" s="276">
        <f>(COUNTIFS('DATA (For monthly bonus)'!$T:$T,"=E",'DATA (For monthly bonus)'!$O:$O,"&gt;="&amp;DATE($F$3,G$6,1),'DATA (For monthly bonus)'!$O:$O,"&lt;="&amp;DATE($F$3,G$6,G$5),'DATA (For monthly bonus)'!$R:$R,$Q31)*10)+COUNTIFS('DATA (For monthly bonus)'!$T:$T,"=S",'DATA (For monthly bonus)'!$O:$O,"&gt;="&amp;DATE($F$3,G$6,1),'DATA (For monthly bonus)'!$O:$O,"&lt;="&amp;DATE($F$3,G$6,G$5),'DATA (For monthly bonus)'!$R:$R,$Q31)</f>
        <v>0</v>
      </c>
      <c r="H31" s="276">
        <f>(COUNTIFS('DATA (For monthly bonus)'!$T:$T,"=E",'DATA (For monthly bonus)'!$O:$O,"&gt;="&amp;DATE($F$3,H$6,1),'DATA (For monthly bonus)'!$O:$O,"&lt;="&amp;DATE($F$3,H$6,H$5),'DATA (For monthly bonus)'!$R:$R,$Q31)*10)+COUNTIFS('DATA (For monthly bonus)'!$T:$T,"=S",'DATA (For monthly bonus)'!$O:$O,"&gt;="&amp;DATE($F$3,H$6,1),'DATA (For monthly bonus)'!$O:$O,"&lt;="&amp;DATE($F$3,H$6,H$5),'DATA (For monthly bonus)'!$R:$R,$Q31)</f>
        <v>0</v>
      </c>
      <c r="I31" s="276">
        <f>(COUNTIFS('DATA (For monthly bonus)'!$T:$T,"=E",'DATA (For monthly bonus)'!$O:$O,"&gt;="&amp;DATE($F$3,I$6,1),'DATA (For monthly bonus)'!$O:$O,"&lt;="&amp;DATE($F$3,I$6,I$5),'DATA (For monthly bonus)'!$R:$R,$Q31)*10)+COUNTIFS('DATA (For monthly bonus)'!$T:$T,"=S",'DATA (For monthly bonus)'!$O:$O,"&gt;="&amp;DATE($F$3,I$6,1),'DATA (For monthly bonus)'!$O:$O,"&lt;="&amp;DATE($F$3,I$6,I$5),'DATA (For monthly bonus)'!$R:$R,$Q31)</f>
        <v>0</v>
      </c>
      <c r="J31" s="276">
        <f>(COUNTIFS('DATA (For monthly bonus)'!$T:$T,"=E",'DATA (For monthly bonus)'!$O:$O,"&gt;="&amp;DATE($F$3,J$6,1),'DATA (For monthly bonus)'!$O:$O,"&lt;="&amp;DATE($F$3,J$6,J$5),'DATA (For monthly bonus)'!$R:$R,$Q31)*10)+COUNTIFS('DATA (For monthly bonus)'!$T:$T,"=S",'DATA (For monthly bonus)'!$O:$O,"&gt;="&amp;DATE($F$3,J$6,1),'DATA (For monthly bonus)'!$O:$O,"&lt;="&amp;DATE($F$3,J$6,J$5),'DATA (For monthly bonus)'!$R:$R,$Q31)</f>
        <v>0</v>
      </c>
      <c r="K31" s="276">
        <f>(COUNTIFS('DATA (For monthly bonus)'!$T:$T,"=E",'DATA (For monthly bonus)'!$O:$O,"&gt;="&amp;DATE($F$3,K$6,1),'DATA (For monthly bonus)'!$O:$O,"&lt;="&amp;DATE($F$3,K$6,K$5),'DATA (For monthly bonus)'!$R:$R,$Q31)*10)+COUNTIFS('DATA (For monthly bonus)'!$T:$T,"=S",'DATA (For monthly bonus)'!$O:$O,"&gt;="&amp;DATE($F$3,K$6,1),'DATA (For monthly bonus)'!$O:$O,"&lt;="&amp;DATE($F$3,K$6,K$5),'DATA (For monthly bonus)'!$R:$R,$Q31)</f>
        <v>0</v>
      </c>
      <c r="L31" s="276">
        <f>(COUNTIFS('DATA (For monthly bonus)'!$T:$T,"=E",'DATA (For monthly bonus)'!$O:$O,"&gt;="&amp;DATE($F$3,L$6,1),'DATA (For monthly bonus)'!$O:$O,"&lt;="&amp;DATE($F$3,L$6,L$5),'DATA (For monthly bonus)'!$R:$R,$Q31)*10)+COUNTIFS('DATA (For monthly bonus)'!$T:$T,"=S",'DATA (For monthly bonus)'!$O:$O,"&gt;="&amp;DATE($F$3,L$6,1),'DATA (For monthly bonus)'!$O:$O,"&lt;="&amp;DATE($F$3,L$6,L$5),'DATA (For monthly bonus)'!$R:$R,$Q31)</f>
        <v>0</v>
      </c>
      <c r="M31" s="276">
        <f>(COUNTIFS('DATA (For monthly bonus)'!$T:$T,"=E",'DATA (For monthly bonus)'!$O:$O,"&gt;="&amp;DATE($F$3,M$6,1),'DATA (For monthly bonus)'!$O:$O,"&lt;="&amp;DATE($F$3,M$6,M$5),'DATA (For monthly bonus)'!$R:$R,$Q31)*10)+COUNTIFS('DATA (For monthly bonus)'!$T:$T,"=S",'DATA (For monthly bonus)'!$O:$O,"&gt;="&amp;DATE($F$3,M$6,1),'DATA (For monthly bonus)'!$O:$O,"&lt;="&amp;DATE($F$3,M$6,M$5),'DATA (For monthly bonus)'!$R:$R,$Q31)</f>
        <v>0</v>
      </c>
      <c r="N31" s="276">
        <f>(COUNTIFS('DATA (For monthly bonus)'!$T:$T,"=E",'DATA (For monthly bonus)'!$O:$O,"&gt;="&amp;DATE($F$3,N$6,1),'DATA (For monthly bonus)'!$O:$O,"&lt;="&amp;DATE($F$3,N$6,N$5),'DATA (For monthly bonus)'!$R:$R,$Q31)*10)+COUNTIFS('DATA (For monthly bonus)'!$T:$T,"=S",'DATA (For monthly bonus)'!$O:$O,"&gt;="&amp;DATE($F$3,N$6,1),'DATA (For monthly bonus)'!$O:$O,"&lt;="&amp;DATE($F$3,N$6,N$5),'DATA (For monthly bonus)'!$R:$R,$Q31)</f>
        <v>0</v>
      </c>
      <c r="O31" s="278">
        <f t="shared" si="0"/>
        <v>0</v>
      </c>
      <c r="P31" s="259"/>
      <c r="Q31" s="146" t="str">
        <f>"*"&amp;StaffList!B19&amp;"*"</f>
        <v>*Linh.bn*</v>
      </c>
    </row>
    <row r="32" spans="1:17" ht="18" customHeight="1" x14ac:dyDescent="0.25">
      <c r="A32" s="201">
        <v>25</v>
      </c>
      <c r="B32" s="262" t="str">
        <f>VLOOKUP(Q32, StaffList!B:C,2,FALSE)</f>
        <v>Lê Minh Đức</v>
      </c>
      <c r="C32" s="276">
        <f>(COUNTIFS('DATA (For monthly bonus)'!$T:$T,"=E",'DATA (For monthly bonus)'!$O:$O,"&gt;="&amp;DATE($F$3,C$6,1),'DATA (For monthly bonus)'!$O:$O,"&lt;="&amp;DATE($F$3,C$6,C$5),'DATA (For monthly bonus)'!$R:$R,$Q32)*10)+COUNTIFS('DATA (For monthly bonus)'!$T:$T,"=S",'DATA (For monthly bonus)'!$O:$O,"&gt;="&amp;DATE($F$3,C$6,1),'DATA (For monthly bonus)'!$O:$O,"&lt;="&amp;DATE($F$3,C$6,C$5),'DATA (For monthly bonus)'!$R:$R,$Q32)</f>
        <v>0</v>
      </c>
      <c r="D32" s="276">
        <f>(COUNTIFS('DATA (For monthly bonus)'!$T:$T,"=E",'DATA (For monthly bonus)'!$O:$O,"&gt;="&amp;DATE($F$3,D$6,1),'DATA (For monthly bonus)'!$O:$O,"&lt;="&amp;DATE($F$3,D$6,D$5),'DATA (For monthly bonus)'!$R:$R,$Q32)*10)+COUNTIFS('DATA (For monthly bonus)'!$T:$T,"=S",'DATA (For monthly bonus)'!$O:$O,"&gt;="&amp;DATE($F$3,D$6,1),'DATA (For monthly bonus)'!$O:$O,"&lt;="&amp;DATE($F$3,D$6,D$5),'DATA (For monthly bonus)'!$R:$R,$Q32)</f>
        <v>0</v>
      </c>
      <c r="E32" s="276">
        <f>(COUNTIFS('DATA (For monthly bonus)'!$T:$T,"=E",'DATA (For monthly bonus)'!$O:$O,"&gt;="&amp;DATE($F$3,E$6,1),'DATA (For monthly bonus)'!$O:$O,"&lt;="&amp;DATE($F$3,E$6,E$5),'DATA (For monthly bonus)'!$R:$R,$Q32)*10)+COUNTIFS('DATA (For monthly bonus)'!$T:$T,"=S",'DATA (For monthly bonus)'!$O:$O,"&gt;="&amp;DATE($F$3,E$6,1),'DATA (For monthly bonus)'!$O:$O,"&lt;="&amp;DATE($F$3,E$6,E$5),'DATA (For monthly bonus)'!$R:$R,$Q32)</f>
        <v>0</v>
      </c>
      <c r="F32" s="276">
        <f>(COUNTIFS('DATA (For monthly bonus)'!$T:$T,"=E",'DATA (For monthly bonus)'!$O:$O,"&gt;="&amp;DATE($F$3,F$6,1),'DATA (For monthly bonus)'!$O:$O,"&lt;="&amp;DATE($F$3,F$6,F$5),'DATA (For monthly bonus)'!$R:$R,$Q32)*10)+COUNTIFS('DATA (For monthly bonus)'!$T:$T,"=S",'DATA (For monthly bonus)'!$O:$O,"&gt;="&amp;DATE($F$3,F$6,1),'DATA (For monthly bonus)'!$O:$O,"&lt;="&amp;DATE($F$3,F$6,F$5),'DATA (For monthly bonus)'!$R:$R,$Q32)</f>
        <v>0</v>
      </c>
      <c r="G32" s="276">
        <f>(COUNTIFS('DATA (For monthly bonus)'!$T:$T,"=E",'DATA (For monthly bonus)'!$O:$O,"&gt;="&amp;DATE($F$3,G$6,1),'DATA (For monthly bonus)'!$O:$O,"&lt;="&amp;DATE($F$3,G$6,G$5),'DATA (For monthly bonus)'!$R:$R,$Q32)*10)+COUNTIFS('DATA (For monthly bonus)'!$T:$T,"=S",'DATA (For monthly bonus)'!$O:$O,"&gt;="&amp;DATE($F$3,G$6,1),'DATA (For monthly bonus)'!$O:$O,"&lt;="&amp;DATE($F$3,G$6,G$5),'DATA (For monthly bonus)'!$R:$R,$Q32)</f>
        <v>0</v>
      </c>
      <c r="H32" s="276">
        <f>(COUNTIFS('DATA (For monthly bonus)'!$T:$T,"=E",'DATA (For monthly bonus)'!$O:$O,"&gt;="&amp;DATE($F$3,H$6,1),'DATA (For monthly bonus)'!$O:$O,"&lt;="&amp;DATE($F$3,H$6,H$5),'DATA (For monthly bonus)'!$R:$R,$Q32)*10)+COUNTIFS('DATA (For monthly bonus)'!$T:$T,"=S",'DATA (For monthly bonus)'!$O:$O,"&gt;="&amp;DATE($F$3,H$6,1),'DATA (For monthly bonus)'!$O:$O,"&lt;="&amp;DATE($F$3,H$6,H$5),'DATA (For monthly bonus)'!$R:$R,$Q32)</f>
        <v>0</v>
      </c>
      <c r="I32" s="276">
        <f>(COUNTIFS('DATA (For monthly bonus)'!$T:$T,"=E",'DATA (For monthly bonus)'!$O:$O,"&gt;="&amp;DATE($F$3,I$6,1),'DATA (For monthly bonus)'!$O:$O,"&lt;="&amp;DATE($F$3,I$6,I$5),'DATA (For monthly bonus)'!$R:$R,$Q32)*10)+COUNTIFS('DATA (For monthly bonus)'!$T:$T,"=S",'DATA (For monthly bonus)'!$O:$O,"&gt;="&amp;DATE($F$3,I$6,1),'DATA (For monthly bonus)'!$O:$O,"&lt;="&amp;DATE($F$3,I$6,I$5),'DATA (For monthly bonus)'!$R:$R,$Q32)</f>
        <v>0</v>
      </c>
      <c r="J32" s="276">
        <f>(COUNTIFS('DATA (For monthly bonus)'!$T:$T,"=E",'DATA (For monthly bonus)'!$O:$O,"&gt;="&amp;DATE($F$3,J$6,1),'DATA (For monthly bonus)'!$O:$O,"&lt;="&amp;DATE($F$3,J$6,J$5),'DATA (For monthly bonus)'!$R:$R,$Q32)*10)+COUNTIFS('DATA (For monthly bonus)'!$T:$T,"=S",'DATA (For monthly bonus)'!$O:$O,"&gt;="&amp;DATE($F$3,J$6,1),'DATA (For monthly bonus)'!$O:$O,"&lt;="&amp;DATE($F$3,J$6,J$5),'DATA (For monthly bonus)'!$R:$R,$Q32)</f>
        <v>0</v>
      </c>
      <c r="K32" s="276">
        <f>(COUNTIFS('DATA (For monthly bonus)'!$T:$T,"=E",'DATA (For monthly bonus)'!$O:$O,"&gt;="&amp;DATE($F$3,K$6,1),'DATA (For monthly bonus)'!$O:$O,"&lt;="&amp;DATE($F$3,K$6,K$5),'DATA (For monthly bonus)'!$R:$R,$Q32)*10)+COUNTIFS('DATA (For monthly bonus)'!$T:$T,"=S",'DATA (For monthly bonus)'!$O:$O,"&gt;="&amp;DATE($F$3,K$6,1),'DATA (For monthly bonus)'!$O:$O,"&lt;="&amp;DATE($F$3,K$6,K$5),'DATA (For monthly bonus)'!$R:$R,$Q32)</f>
        <v>0</v>
      </c>
      <c r="L32" s="276">
        <f>(COUNTIFS('DATA (For monthly bonus)'!$T:$T,"=E",'DATA (For monthly bonus)'!$O:$O,"&gt;="&amp;DATE($F$3,L$6,1),'DATA (For monthly bonus)'!$O:$O,"&lt;="&amp;DATE($F$3,L$6,L$5),'DATA (For monthly bonus)'!$R:$R,$Q32)*10)+COUNTIFS('DATA (For monthly bonus)'!$T:$T,"=S",'DATA (For monthly bonus)'!$O:$O,"&gt;="&amp;DATE($F$3,L$6,1),'DATA (For monthly bonus)'!$O:$O,"&lt;="&amp;DATE($F$3,L$6,L$5),'DATA (For monthly bonus)'!$R:$R,$Q32)</f>
        <v>0</v>
      </c>
      <c r="M32" s="276">
        <f>(COUNTIFS('DATA (For monthly bonus)'!$T:$T,"=E",'DATA (For monthly bonus)'!$O:$O,"&gt;="&amp;DATE($F$3,M$6,1),'DATA (For monthly bonus)'!$O:$O,"&lt;="&amp;DATE($F$3,M$6,M$5),'DATA (For monthly bonus)'!$R:$R,$Q32)*10)+COUNTIFS('DATA (For monthly bonus)'!$T:$T,"=S",'DATA (For monthly bonus)'!$O:$O,"&gt;="&amp;DATE($F$3,M$6,1),'DATA (For monthly bonus)'!$O:$O,"&lt;="&amp;DATE($F$3,M$6,M$5),'DATA (For monthly bonus)'!$R:$R,$Q32)</f>
        <v>0</v>
      </c>
      <c r="N32" s="276">
        <f>(COUNTIFS('DATA (For monthly bonus)'!$T:$T,"=E",'DATA (For monthly bonus)'!$O:$O,"&gt;="&amp;DATE($F$3,N$6,1),'DATA (For monthly bonus)'!$O:$O,"&lt;="&amp;DATE($F$3,N$6,N$5),'DATA (For monthly bonus)'!$R:$R,$Q32)*10)+COUNTIFS('DATA (For monthly bonus)'!$T:$T,"=S",'DATA (For monthly bonus)'!$O:$O,"&gt;="&amp;DATE($F$3,N$6,1),'DATA (For monthly bonus)'!$O:$O,"&lt;="&amp;DATE($F$3,N$6,N$5),'DATA (For monthly bonus)'!$R:$R,$Q32)</f>
        <v>0</v>
      </c>
      <c r="O32" s="278">
        <f t="shared" si="0"/>
        <v>0</v>
      </c>
      <c r="P32" s="259"/>
      <c r="Q32" s="146" t="str">
        <f>"*"&amp;StaffList!B20&amp;"*"</f>
        <v>*Duc.lm*</v>
      </c>
    </row>
    <row r="33" spans="1:17" ht="18" customHeight="1" x14ac:dyDescent="0.25">
      <c r="A33" s="201">
        <v>26</v>
      </c>
      <c r="B33" s="262" t="e">
        <f>VLOOKUP(Q33, StaffList!B:C,2,FALSE)</f>
        <v>#REF!</v>
      </c>
      <c r="C33" s="276">
        <f>(COUNTIFS('DATA (For monthly bonus)'!$T:$T,"=E",'DATA (For monthly bonus)'!$O:$O,"&gt;="&amp;DATE($F$3,C$6,1),'DATA (For monthly bonus)'!$O:$O,"&lt;="&amp;DATE($F$3,C$6,C$5),'DATA (For monthly bonus)'!$R:$R,$Q33)*10)+COUNTIFS('DATA (For monthly bonus)'!$T:$T,"=S",'DATA (For monthly bonus)'!$O:$O,"&gt;="&amp;DATE($F$3,C$6,1),'DATA (For monthly bonus)'!$O:$O,"&lt;="&amp;DATE($F$3,C$6,C$5),'DATA (For monthly bonus)'!$R:$R,$Q33)</f>
        <v>0</v>
      </c>
      <c r="D33" s="276">
        <f>(COUNTIFS('DATA (For monthly bonus)'!$T:$T,"=E",'DATA (For monthly bonus)'!$O:$O,"&gt;="&amp;DATE($F$3,D$6,1),'DATA (For monthly bonus)'!$O:$O,"&lt;="&amp;DATE($F$3,D$6,D$5),'DATA (For monthly bonus)'!$R:$R,$Q33)*10)+COUNTIFS('DATA (For monthly bonus)'!$T:$T,"=S",'DATA (For monthly bonus)'!$O:$O,"&gt;="&amp;DATE($F$3,D$6,1),'DATA (For monthly bonus)'!$O:$O,"&lt;="&amp;DATE($F$3,D$6,D$5),'DATA (For monthly bonus)'!$R:$R,$Q33)</f>
        <v>0</v>
      </c>
      <c r="E33" s="276">
        <f>(COUNTIFS('DATA (For monthly bonus)'!$T:$T,"=E",'DATA (For monthly bonus)'!$O:$O,"&gt;="&amp;DATE($F$3,E$6,1),'DATA (For monthly bonus)'!$O:$O,"&lt;="&amp;DATE($F$3,E$6,E$5),'DATA (For monthly bonus)'!$R:$R,$Q33)*10)+COUNTIFS('DATA (For monthly bonus)'!$T:$T,"=S",'DATA (For monthly bonus)'!$O:$O,"&gt;="&amp;DATE($F$3,E$6,1),'DATA (For monthly bonus)'!$O:$O,"&lt;="&amp;DATE($F$3,E$6,E$5),'DATA (For monthly bonus)'!$R:$R,$Q33)</f>
        <v>0</v>
      </c>
      <c r="F33" s="276">
        <f>(COUNTIFS('DATA (For monthly bonus)'!$T:$T,"=E",'DATA (For monthly bonus)'!$O:$O,"&gt;="&amp;DATE($F$3,F$6,1),'DATA (For monthly bonus)'!$O:$O,"&lt;="&amp;DATE($F$3,F$6,F$5),'DATA (For monthly bonus)'!$R:$R,$Q33)*10)+COUNTIFS('DATA (For monthly bonus)'!$T:$T,"=S",'DATA (For monthly bonus)'!$O:$O,"&gt;="&amp;DATE($F$3,F$6,1),'DATA (For monthly bonus)'!$O:$O,"&lt;="&amp;DATE($F$3,F$6,F$5),'DATA (For monthly bonus)'!$R:$R,$Q33)</f>
        <v>0</v>
      </c>
      <c r="G33" s="276">
        <f>(COUNTIFS('DATA (For monthly bonus)'!$T:$T,"=E",'DATA (For monthly bonus)'!$O:$O,"&gt;="&amp;DATE($F$3,G$6,1),'DATA (For monthly bonus)'!$O:$O,"&lt;="&amp;DATE($F$3,G$6,G$5),'DATA (For monthly bonus)'!$R:$R,$Q33)*10)+COUNTIFS('DATA (For monthly bonus)'!$T:$T,"=S",'DATA (For monthly bonus)'!$O:$O,"&gt;="&amp;DATE($F$3,G$6,1),'DATA (For monthly bonus)'!$O:$O,"&lt;="&amp;DATE($F$3,G$6,G$5),'DATA (For monthly bonus)'!$R:$R,$Q33)</f>
        <v>0</v>
      </c>
      <c r="H33" s="276">
        <f>(COUNTIFS('DATA (For monthly bonus)'!$T:$T,"=E",'DATA (For monthly bonus)'!$O:$O,"&gt;="&amp;DATE($F$3,H$6,1),'DATA (For monthly bonus)'!$O:$O,"&lt;="&amp;DATE($F$3,H$6,H$5),'DATA (For monthly bonus)'!$R:$R,$Q33)*10)+COUNTIFS('DATA (For monthly bonus)'!$T:$T,"=S",'DATA (For monthly bonus)'!$O:$O,"&gt;="&amp;DATE($F$3,H$6,1),'DATA (For monthly bonus)'!$O:$O,"&lt;="&amp;DATE($F$3,H$6,H$5),'DATA (For monthly bonus)'!$R:$R,$Q33)</f>
        <v>0</v>
      </c>
      <c r="I33" s="276">
        <f>(COUNTIFS('DATA (For monthly bonus)'!$T:$T,"=E",'DATA (For monthly bonus)'!$O:$O,"&gt;="&amp;DATE($F$3,I$6,1),'DATA (For monthly bonus)'!$O:$O,"&lt;="&amp;DATE($F$3,I$6,I$5),'DATA (For monthly bonus)'!$R:$R,$Q33)*10)+COUNTIFS('DATA (For monthly bonus)'!$T:$T,"=S",'DATA (For monthly bonus)'!$O:$O,"&gt;="&amp;DATE($F$3,I$6,1),'DATA (For monthly bonus)'!$O:$O,"&lt;="&amp;DATE($F$3,I$6,I$5),'DATA (For monthly bonus)'!$R:$R,$Q33)</f>
        <v>0</v>
      </c>
      <c r="J33" s="276">
        <f>(COUNTIFS('DATA (For monthly bonus)'!$T:$T,"=E",'DATA (For monthly bonus)'!$O:$O,"&gt;="&amp;DATE($F$3,J$6,1),'DATA (For monthly bonus)'!$O:$O,"&lt;="&amp;DATE($F$3,J$6,J$5),'DATA (For monthly bonus)'!$R:$R,$Q33)*10)+COUNTIFS('DATA (For monthly bonus)'!$T:$T,"=S",'DATA (For monthly bonus)'!$O:$O,"&gt;="&amp;DATE($F$3,J$6,1),'DATA (For monthly bonus)'!$O:$O,"&lt;="&amp;DATE($F$3,J$6,J$5),'DATA (For monthly bonus)'!$R:$R,$Q33)</f>
        <v>0</v>
      </c>
      <c r="K33" s="276">
        <f>(COUNTIFS('DATA (For monthly bonus)'!$T:$T,"=E",'DATA (For monthly bonus)'!$O:$O,"&gt;="&amp;DATE($F$3,K$6,1),'DATA (For monthly bonus)'!$O:$O,"&lt;="&amp;DATE($F$3,K$6,K$5),'DATA (For monthly bonus)'!$R:$R,$Q33)*10)+COUNTIFS('DATA (For monthly bonus)'!$T:$T,"=S",'DATA (For monthly bonus)'!$O:$O,"&gt;="&amp;DATE($F$3,K$6,1),'DATA (For monthly bonus)'!$O:$O,"&lt;="&amp;DATE($F$3,K$6,K$5),'DATA (For monthly bonus)'!$R:$R,$Q33)</f>
        <v>0</v>
      </c>
      <c r="L33" s="276">
        <f>(COUNTIFS('DATA (For monthly bonus)'!$T:$T,"=E",'DATA (For monthly bonus)'!$O:$O,"&gt;="&amp;DATE($F$3,L$6,1),'DATA (For monthly bonus)'!$O:$O,"&lt;="&amp;DATE($F$3,L$6,L$5),'DATA (For monthly bonus)'!$R:$R,$Q33)*10)+COUNTIFS('DATA (For monthly bonus)'!$T:$T,"=S",'DATA (For monthly bonus)'!$O:$O,"&gt;="&amp;DATE($F$3,L$6,1),'DATA (For monthly bonus)'!$O:$O,"&lt;="&amp;DATE($F$3,L$6,L$5),'DATA (For monthly bonus)'!$R:$R,$Q33)</f>
        <v>0</v>
      </c>
      <c r="M33" s="276">
        <f>(COUNTIFS('DATA (For monthly bonus)'!$T:$T,"=E",'DATA (For monthly bonus)'!$O:$O,"&gt;="&amp;DATE($F$3,M$6,1),'DATA (For monthly bonus)'!$O:$O,"&lt;="&amp;DATE($F$3,M$6,M$5),'DATA (For monthly bonus)'!$R:$R,$Q33)*10)+COUNTIFS('DATA (For monthly bonus)'!$T:$T,"=S",'DATA (For monthly bonus)'!$O:$O,"&gt;="&amp;DATE($F$3,M$6,1),'DATA (For monthly bonus)'!$O:$O,"&lt;="&amp;DATE($F$3,M$6,M$5),'DATA (For monthly bonus)'!$R:$R,$Q33)</f>
        <v>0</v>
      </c>
      <c r="N33" s="276">
        <f>(COUNTIFS('DATA (For monthly bonus)'!$T:$T,"=E",'DATA (For monthly bonus)'!$O:$O,"&gt;="&amp;DATE($F$3,N$6,1),'DATA (For monthly bonus)'!$O:$O,"&lt;="&amp;DATE($F$3,N$6,N$5),'DATA (For monthly bonus)'!$R:$R,$Q33)*10)+COUNTIFS('DATA (For monthly bonus)'!$T:$T,"=S",'DATA (For monthly bonus)'!$O:$O,"&gt;="&amp;DATE($F$3,N$6,1),'DATA (For monthly bonus)'!$O:$O,"&lt;="&amp;DATE($F$3,N$6,N$5),'DATA (For monthly bonus)'!$R:$R,$Q33)</f>
        <v>0</v>
      </c>
      <c r="O33" s="278">
        <f t="shared" si="0"/>
        <v>0</v>
      </c>
      <c r="P33" s="259"/>
      <c r="Q33" s="146" t="e">
        <f>"*"&amp;StaffList!#REF!&amp;"*"</f>
        <v>#REF!</v>
      </c>
    </row>
    <row r="34" spans="1:17" ht="18" customHeight="1" x14ac:dyDescent="0.25">
      <c r="A34" s="201">
        <v>27</v>
      </c>
      <c r="B34" s="262" t="str">
        <f>VLOOKUP(Q34, StaffList!B:C,2,FALSE)</f>
        <v>Phan Xuân Lương</v>
      </c>
      <c r="C34" s="276">
        <f>(COUNTIFS('DATA (For monthly bonus)'!$T:$T,"=E",'DATA (For monthly bonus)'!$O:$O,"&gt;="&amp;DATE($F$3,C$6,1),'DATA (For monthly bonus)'!$O:$O,"&lt;="&amp;DATE($F$3,C$6,C$5),'DATA (For monthly bonus)'!$R:$R,$Q34)*10)+COUNTIFS('DATA (For monthly bonus)'!$T:$T,"=S",'DATA (For monthly bonus)'!$O:$O,"&gt;="&amp;DATE($F$3,C$6,1),'DATA (For monthly bonus)'!$O:$O,"&lt;="&amp;DATE($F$3,C$6,C$5),'DATA (For monthly bonus)'!$R:$R,$Q34)</f>
        <v>14</v>
      </c>
      <c r="D34" s="276">
        <f>(COUNTIFS('DATA (For monthly bonus)'!$T:$T,"=E",'DATA (For monthly bonus)'!$O:$O,"&gt;="&amp;DATE($F$3,D$6,1),'DATA (For monthly bonus)'!$O:$O,"&lt;="&amp;DATE($F$3,D$6,D$5),'DATA (For monthly bonus)'!$R:$R,$Q34)*10)+COUNTIFS('DATA (For monthly bonus)'!$T:$T,"=S",'DATA (For monthly bonus)'!$O:$O,"&gt;="&amp;DATE($F$3,D$6,1),'DATA (For monthly bonus)'!$O:$O,"&lt;="&amp;DATE($F$3,D$6,D$5),'DATA (For monthly bonus)'!$R:$R,$Q34)</f>
        <v>0</v>
      </c>
      <c r="E34" s="276">
        <f>(COUNTIFS('DATA (For monthly bonus)'!$T:$T,"=E",'DATA (For monthly bonus)'!$O:$O,"&gt;="&amp;DATE($F$3,E$6,1),'DATA (For monthly bonus)'!$O:$O,"&lt;="&amp;DATE($F$3,E$6,E$5),'DATA (For monthly bonus)'!$R:$R,$Q34)*10)+COUNTIFS('DATA (For monthly bonus)'!$T:$T,"=S",'DATA (For monthly bonus)'!$O:$O,"&gt;="&amp;DATE($F$3,E$6,1),'DATA (For monthly bonus)'!$O:$O,"&lt;="&amp;DATE($F$3,E$6,E$5),'DATA (For monthly bonus)'!$R:$R,$Q34)</f>
        <v>0</v>
      </c>
      <c r="F34" s="276">
        <f>(COUNTIFS('DATA (For monthly bonus)'!$T:$T,"=E",'DATA (For monthly bonus)'!$O:$O,"&gt;="&amp;DATE($F$3,F$6,1),'DATA (For monthly bonus)'!$O:$O,"&lt;="&amp;DATE($F$3,F$6,F$5),'DATA (For monthly bonus)'!$R:$R,$Q34)*10)+COUNTIFS('DATA (For monthly bonus)'!$T:$T,"=S",'DATA (For monthly bonus)'!$O:$O,"&gt;="&amp;DATE($F$3,F$6,1),'DATA (For monthly bonus)'!$O:$O,"&lt;="&amp;DATE($F$3,F$6,F$5),'DATA (For monthly bonus)'!$R:$R,$Q34)</f>
        <v>0</v>
      </c>
      <c r="G34" s="276">
        <f>(COUNTIFS('DATA (For monthly bonus)'!$T:$T,"=E",'DATA (For monthly bonus)'!$O:$O,"&gt;="&amp;DATE($F$3,G$6,1),'DATA (For monthly bonus)'!$O:$O,"&lt;="&amp;DATE($F$3,G$6,G$5),'DATA (For monthly bonus)'!$R:$R,$Q34)*10)+COUNTIFS('DATA (For monthly bonus)'!$T:$T,"=S",'DATA (For monthly bonus)'!$O:$O,"&gt;="&amp;DATE($F$3,G$6,1),'DATA (For monthly bonus)'!$O:$O,"&lt;="&amp;DATE($F$3,G$6,G$5),'DATA (For monthly bonus)'!$R:$R,$Q34)</f>
        <v>0</v>
      </c>
      <c r="H34" s="276">
        <f>(COUNTIFS('DATA (For monthly bonus)'!$T:$T,"=E",'DATA (For monthly bonus)'!$O:$O,"&gt;="&amp;DATE($F$3,H$6,1),'DATA (For monthly bonus)'!$O:$O,"&lt;="&amp;DATE($F$3,H$6,H$5),'DATA (For monthly bonus)'!$R:$R,$Q34)*10)+COUNTIFS('DATA (For monthly bonus)'!$T:$T,"=S",'DATA (For monthly bonus)'!$O:$O,"&gt;="&amp;DATE($F$3,H$6,1),'DATA (For monthly bonus)'!$O:$O,"&lt;="&amp;DATE($F$3,H$6,H$5),'DATA (For monthly bonus)'!$R:$R,$Q34)</f>
        <v>0</v>
      </c>
      <c r="I34" s="276">
        <f>(COUNTIFS('DATA (For monthly bonus)'!$T:$T,"=E",'DATA (For monthly bonus)'!$O:$O,"&gt;="&amp;DATE($F$3,I$6,1),'DATA (For monthly bonus)'!$O:$O,"&lt;="&amp;DATE($F$3,I$6,I$5),'DATA (For monthly bonus)'!$R:$R,$Q34)*10)+COUNTIFS('DATA (For monthly bonus)'!$T:$T,"=S",'DATA (For monthly bonus)'!$O:$O,"&gt;="&amp;DATE($F$3,I$6,1),'DATA (For monthly bonus)'!$O:$O,"&lt;="&amp;DATE($F$3,I$6,I$5),'DATA (For monthly bonus)'!$R:$R,$Q34)</f>
        <v>0</v>
      </c>
      <c r="J34" s="276">
        <f>(COUNTIFS('DATA (For monthly bonus)'!$T:$T,"=E",'DATA (For monthly bonus)'!$O:$O,"&gt;="&amp;DATE($F$3,J$6,1),'DATA (For monthly bonus)'!$O:$O,"&lt;="&amp;DATE($F$3,J$6,J$5),'DATA (For monthly bonus)'!$R:$R,$Q34)*10)+COUNTIFS('DATA (For monthly bonus)'!$T:$T,"=S",'DATA (For monthly bonus)'!$O:$O,"&gt;="&amp;DATE($F$3,J$6,1),'DATA (For monthly bonus)'!$O:$O,"&lt;="&amp;DATE($F$3,J$6,J$5),'DATA (For monthly bonus)'!$R:$R,$Q34)</f>
        <v>0</v>
      </c>
      <c r="K34" s="276">
        <f>(COUNTIFS('DATA (For monthly bonus)'!$T:$T,"=E",'DATA (For monthly bonus)'!$O:$O,"&gt;="&amp;DATE($F$3,K$6,1),'DATA (For monthly bonus)'!$O:$O,"&lt;="&amp;DATE($F$3,K$6,K$5),'DATA (For monthly bonus)'!$R:$R,$Q34)*10)+COUNTIFS('DATA (For monthly bonus)'!$T:$T,"=S",'DATA (For monthly bonus)'!$O:$O,"&gt;="&amp;DATE($F$3,K$6,1),'DATA (For monthly bonus)'!$O:$O,"&lt;="&amp;DATE($F$3,K$6,K$5),'DATA (For monthly bonus)'!$R:$R,$Q34)</f>
        <v>0</v>
      </c>
      <c r="L34" s="276">
        <f>(COUNTIFS('DATA (For monthly bonus)'!$T:$T,"=E",'DATA (For monthly bonus)'!$O:$O,"&gt;="&amp;DATE($F$3,L$6,1),'DATA (For monthly bonus)'!$O:$O,"&lt;="&amp;DATE($F$3,L$6,L$5),'DATA (For monthly bonus)'!$R:$R,$Q34)*10)+COUNTIFS('DATA (For monthly bonus)'!$T:$T,"=S",'DATA (For monthly bonus)'!$O:$O,"&gt;="&amp;DATE($F$3,L$6,1),'DATA (For monthly bonus)'!$O:$O,"&lt;="&amp;DATE($F$3,L$6,L$5),'DATA (For monthly bonus)'!$R:$R,$Q34)</f>
        <v>0</v>
      </c>
      <c r="M34" s="276">
        <f>(COUNTIFS('DATA (For monthly bonus)'!$T:$T,"=E",'DATA (For monthly bonus)'!$O:$O,"&gt;="&amp;DATE($F$3,M$6,1),'DATA (For monthly bonus)'!$O:$O,"&lt;="&amp;DATE($F$3,M$6,M$5),'DATA (For monthly bonus)'!$R:$R,$Q34)*10)+COUNTIFS('DATA (For monthly bonus)'!$T:$T,"=S",'DATA (For monthly bonus)'!$O:$O,"&gt;="&amp;DATE($F$3,M$6,1),'DATA (For monthly bonus)'!$O:$O,"&lt;="&amp;DATE($F$3,M$6,M$5),'DATA (For monthly bonus)'!$R:$R,$Q34)</f>
        <v>0</v>
      </c>
      <c r="N34" s="276">
        <f>(COUNTIFS('DATA (For monthly bonus)'!$T:$T,"=E",'DATA (For monthly bonus)'!$O:$O,"&gt;="&amp;DATE($F$3,N$6,1),'DATA (For monthly bonus)'!$O:$O,"&lt;="&amp;DATE($F$3,N$6,N$5),'DATA (For monthly bonus)'!$R:$R,$Q34)*10)+COUNTIFS('DATA (For monthly bonus)'!$T:$T,"=S",'DATA (For monthly bonus)'!$O:$O,"&gt;="&amp;DATE($F$3,N$6,1),'DATA (For monthly bonus)'!$O:$O,"&lt;="&amp;DATE($F$3,N$6,N$5),'DATA (For monthly bonus)'!$R:$R,$Q34)</f>
        <v>0</v>
      </c>
      <c r="O34" s="278">
        <f t="shared" si="0"/>
        <v>14</v>
      </c>
      <c r="P34" s="259"/>
      <c r="Q34" s="146" t="str">
        <f>"*"&amp;StaffList!B21&amp;"*"</f>
        <v>*Luong.px*</v>
      </c>
    </row>
    <row r="35" spans="1:17" ht="18" customHeight="1" x14ac:dyDescent="0.25">
      <c r="A35" s="201">
        <v>28</v>
      </c>
      <c r="B35" s="262" t="str">
        <f>VLOOKUP(Q35, StaffList!B:C,2,FALSE)</f>
        <v>Nguyễn Thế Chân</v>
      </c>
      <c r="C35" s="276">
        <f>(COUNTIFS('DATA (For monthly bonus)'!$T:$T,"=E",'DATA (For monthly bonus)'!$O:$O,"&gt;="&amp;DATE($F$3,C$6,1),'DATA (For monthly bonus)'!$O:$O,"&lt;="&amp;DATE($F$3,C$6,C$5),'DATA (For monthly bonus)'!$R:$R,$Q35)*10)+COUNTIFS('DATA (For monthly bonus)'!$T:$T,"=S",'DATA (For monthly bonus)'!$O:$O,"&gt;="&amp;DATE($F$3,C$6,1),'DATA (For monthly bonus)'!$O:$O,"&lt;="&amp;DATE($F$3,C$6,C$5),'DATA (For monthly bonus)'!$R:$R,$Q35)</f>
        <v>11</v>
      </c>
      <c r="D35" s="276">
        <f>(COUNTIFS('DATA (For monthly bonus)'!$T:$T,"=E",'DATA (For monthly bonus)'!$O:$O,"&gt;="&amp;DATE($F$3,D$6,1),'DATA (For monthly bonus)'!$O:$O,"&lt;="&amp;DATE($F$3,D$6,D$5),'DATA (For monthly bonus)'!$R:$R,$Q35)*10)+COUNTIFS('DATA (For monthly bonus)'!$T:$T,"=S",'DATA (For monthly bonus)'!$O:$O,"&gt;="&amp;DATE($F$3,D$6,1),'DATA (For monthly bonus)'!$O:$O,"&lt;="&amp;DATE($F$3,D$6,D$5),'DATA (For monthly bonus)'!$R:$R,$Q35)</f>
        <v>0</v>
      </c>
      <c r="E35" s="276">
        <f>(COUNTIFS('DATA (For monthly bonus)'!$T:$T,"=E",'DATA (For monthly bonus)'!$O:$O,"&gt;="&amp;DATE($F$3,E$6,1),'DATA (For monthly bonus)'!$O:$O,"&lt;="&amp;DATE($F$3,E$6,E$5),'DATA (For monthly bonus)'!$R:$R,$Q35)*10)+COUNTIFS('DATA (For monthly bonus)'!$T:$T,"=S",'DATA (For monthly bonus)'!$O:$O,"&gt;="&amp;DATE($F$3,E$6,1),'DATA (For monthly bonus)'!$O:$O,"&lt;="&amp;DATE($F$3,E$6,E$5),'DATA (For monthly bonus)'!$R:$R,$Q35)</f>
        <v>0</v>
      </c>
      <c r="F35" s="276">
        <f>(COUNTIFS('DATA (For monthly bonus)'!$T:$T,"=E",'DATA (For monthly bonus)'!$O:$O,"&gt;="&amp;DATE($F$3,F$6,1),'DATA (For monthly bonus)'!$O:$O,"&lt;="&amp;DATE($F$3,F$6,F$5),'DATA (For monthly bonus)'!$R:$R,$Q35)*10)+COUNTIFS('DATA (For monthly bonus)'!$T:$T,"=S",'DATA (For monthly bonus)'!$O:$O,"&gt;="&amp;DATE($F$3,F$6,1),'DATA (For monthly bonus)'!$O:$O,"&lt;="&amp;DATE($F$3,F$6,F$5),'DATA (For monthly bonus)'!$R:$R,$Q35)</f>
        <v>0</v>
      </c>
      <c r="G35" s="276">
        <f>(COUNTIFS('DATA (For monthly bonus)'!$T:$T,"=E",'DATA (For monthly bonus)'!$O:$O,"&gt;="&amp;DATE($F$3,G$6,1),'DATA (For monthly bonus)'!$O:$O,"&lt;="&amp;DATE($F$3,G$6,G$5),'DATA (For monthly bonus)'!$R:$R,$Q35)*10)+COUNTIFS('DATA (For monthly bonus)'!$T:$T,"=S",'DATA (For monthly bonus)'!$O:$O,"&gt;="&amp;DATE($F$3,G$6,1),'DATA (For monthly bonus)'!$O:$O,"&lt;="&amp;DATE($F$3,G$6,G$5),'DATA (For monthly bonus)'!$R:$R,$Q35)</f>
        <v>0</v>
      </c>
      <c r="H35" s="276">
        <f>(COUNTIFS('DATA (For monthly bonus)'!$T:$T,"=E",'DATA (For monthly bonus)'!$O:$O,"&gt;="&amp;DATE($F$3,H$6,1),'DATA (For monthly bonus)'!$O:$O,"&lt;="&amp;DATE($F$3,H$6,H$5),'DATA (For monthly bonus)'!$R:$R,$Q35)*10)+COUNTIFS('DATA (For monthly bonus)'!$T:$T,"=S",'DATA (For monthly bonus)'!$O:$O,"&gt;="&amp;DATE($F$3,H$6,1),'DATA (For monthly bonus)'!$O:$O,"&lt;="&amp;DATE($F$3,H$6,H$5),'DATA (For monthly bonus)'!$R:$R,$Q35)</f>
        <v>0</v>
      </c>
      <c r="I35" s="276">
        <f>(COUNTIFS('DATA (For monthly bonus)'!$T:$T,"=E",'DATA (For monthly bonus)'!$O:$O,"&gt;="&amp;DATE($F$3,I$6,1),'DATA (For monthly bonus)'!$O:$O,"&lt;="&amp;DATE($F$3,I$6,I$5),'DATA (For monthly bonus)'!$R:$R,$Q35)*10)+COUNTIFS('DATA (For monthly bonus)'!$T:$T,"=S",'DATA (For monthly bonus)'!$O:$O,"&gt;="&amp;DATE($F$3,I$6,1),'DATA (For monthly bonus)'!$O:$O,"&lt;="&amp;DATE($F$3,I$6,I$5),'DATA (For monthly bonus)'!$R:$R,$Q35)</f>
        <v>0</v>
      </c>
      <c r="J35" s="276">
        <f>(COUNTIFS('DATA (For monthly bonus)'!$T:$T,"=E",'DATA (For monthly bonus)'!$O:$O,"&gt;="&amp;DATE($F$3,J$6,1),'DATA (For monthly bonus)'!$O:$O,"&lt;="&amp;DATE($F$3,J$6,J$5),'DATA (For monthly bonus)'!$R:$R,$Q35)*10)+COUNTIFS('DATA (For monthly bonus)'!$T:$T,"=S",'DATA (For monthly bonus)'!$O:$O,"&gt;="&amp;DATE($F$3,J$6,1),'DATA (For monthly bonus)'!$O:$O,"&lt;="&amp;DATE($F$3,J$6,J$5),'DATA (For monthly bonus)'!$R:$R,$Q35)</f>
        <v>0</v>
      </c>
      <c r="K35" s="276">
        <f>(COUNTIFS('DATA (For monthly bonus)'!$T:$T,"=E",'DATA (For monthly bonus)'!$O:$O,"&gt;="&amp;DATE($F$3,K$6,1),'DATA (For monthly bonus)'!$O:$O,"&lt;="&amp;DATE($F$3,K$6,K$5),'DATA (For monthly bonus)'!$R:$R,$Q35)*10)+COUNTIFS('DATA (For monthly bonus)'!$T:$T,"=S",'DATA (For monthly bonus)'!$O:$O,"&gt;="&amp;DATE($F$3,K$6,1),'DATA (For monthly bonus)'!$O:$O,"&lt;="&amp;DATE($F$3,K$6,K$5),'DATA (For monthly bonus)'!$R:$R,$Q35)</f>
        <v>0</v>
      </c>
      <c r="L35" s="276">
        <f>(COUNTIFS('DATA (For monthly bonus)'!$T:$T,"=E",'DATA (For monthly bonus)'!$O:$O,"&gt;="&amp;DATE($F$3,L$6,1),'DATA (For monthly bonus)'!$O:$O,"&lt;="&amp;DATE($F$3,L$6,L$5),'DATA (For monthly bonus)'!$R:$R,$Q35)*10)+COUNTIFS('DATA (For monthly bonus)'!$T:$T,"=S",'DATA (For monthly bonus)'!$O:$O,"&gt;="&amp;DATE($F$3,L$6,1),'DATA (For monthly bonus)'!$O:$O,"&lt;="&amp;DATE($F$3,L$6,L$5),'DATA (For monthly bonus)'!$R:$R,$Q35)</f>
        <v>0</v>
      </c>
      <c r="M35" s="276">
        <f>(COUNTIFS('DATA (For monthly bonus)'!$T:$T,"=E",'DATA (For monthly bonus)'!$O:$O,"&gt;="&amp;DATE($F$3,M$6,1),'DATA (For monthly bonus)'!$O:$O,"&lt;="&amp;DATE($F$3,M$6,M$5),'DATA (For monthly bonus)'!$R:$R,$Q35)*10)+COUNTIFS('DATA (For monthly bonus)'!$T:$T,"=S",'DATA (For monthly bonus)'!$O:$O,"&gt;="&amp;DATE($F$3,M$6,1),'DATA (For monthly bonus)'!$O:$O,"&lt;="&amp;DATE($F$3,M$6,M$5),'DATA (For monthly bonus)'!$R:$R,$Q35)</f>
        <v>0</v>
      </c>
      <c r="N35" s="276">
        <f>(COUNTIFS('DATA (For monthly bonus)'!$T:$T,"=E",'DATA (For monthly bonus)'!$O:$O,"&gt;="&amp;DATE($F$3,N$6,1),'DATA (For monthly bonus)'!$O:$O,"&lt;="&amp;DATE($F$3,N$6,N$5),'DATA (For monthly bonus)'!$R:$R,$Q35)*10)+COUNTIFS('DATA (For monthly bonus)'!$T:$T,"=S",'DATA (For monthly bonus)'!$O:$O,"&gt;="&amp;DATE($F$3,N$6,1),'DATA (For monthly bonus)'!$O:$O,"&lt;="&amp;DATE($F$3,N$6,N$5),'DATA (For monthly bonus)'!$R:$R,$Q35)</f>
        <v>0</v>
      </c>
      <c r="O35" s="278">
        <f t="shared" si="0"/>
        <v>11</v>
      </c>
      <c r="P35" s="259"/>
      <c r="Q35" s="146" t="str">
        <f>"*"&amp;StaffList!B22&amp;"*"</f>
        <v>*Chan.nt*</v>
      </c>
    </row>
    <row r="36" spans="1:17" ht="18" customHeight="1" x14ac:dyDescent="0.25">
      <c r="A36" s="201">
        <v>29</v>
      </c>
      <c r="B36" s="262" t="str">
        <f>VLOOKUP(Q36, StaffList!B:C,2,FALSE)</f>
        <v>Đỗ Văn Long</v>
      </c>
      <c r="C36" s="276">
        <f>(COUNTIFS('DATA (For monthly bonus)'!$T:$T,"=E",'DATA (For monthly bonus)'!$O:$O,"&gt;="&amp;DATE($F$3,C$6,1),'DATA (For monthly bonus)'!$O:$O,"&lt;="&amp;DATE($F$3,C$6,C$5),'DATA (For monthly bonus)'!$R:$R,$Q36)*10)+COUNTIFS('DATA (For monthly bonus)'!$T:$T,"=S",'DATA (For monthly bonus)'!$O:$O,"&gt;="&amp;DATE($F$3,C$6,1),'DATA (For monthly bonus)'!$O:$O,"&lt;="&amp;DATE($F$3,C$6,C$5),'DATA (For monthly bonus)'!$R:$R,$Q36)</f>
        <v>23</v>
      </c>
      <c r="D36" s="276">
        <f>(COUNTIFS('DATA (For monthly bonus)'!$T:$T,"=E",'DATA (For monthly bonus)'!$O:$O,"&gt;="&amp;DATE($F$3,D$6,1),'DATA (For monthly bonus)'!$O:$O,"&lt;="&amp;DATE($F$3,D$6,D$5),'DATA (For monthly bonus)'!$R:$R,$Q36)*10)+COUNTIFS('DATA (For monthly bonus)'!$T:$T,"=S",'DATA (For monthly bonus)'!$O:$O,"&gt;="&amp;DATE($F$3,D$6,1),'DATA (For monthly bonus)'!$O:$O,"&lt;="&amp;DATE($F$3,D$6,D$5),'DATA (For monthly bonus)'!$R:$R,$Q36)</f>
        <v>0</v>
      </c>
      <c r="E36" s="276">
        <f>(COUNTIFS('DATA (For monthly bonus)'!$T:$T,"=E",'DATA (For monthly bonus)'!$O:$O,"&gt;="&amp;DATE($F$3,E$6,1),'DATA (For monthly bonus)'!$O:$O,"&lt;="&amp;DATE($F$3,E$6,E$5),'DATA (For monthly bonus)'!$R:$R,$Q36)*10)+COUNTIFS('DATA (For monthly bonus)'!$T:$T,"=S",'DATA (For monthly bonus)'!$O:$O,"&gt;="&amp;DATE($F$3,E$6,1),'DATA (For monthly bonus)'!$O:$O,"&lt;="&amp;DATE($F$3,E$6,E$5),'DATA (For monthly bonus)'!$R:$R,$Q36)</f>
        <v>0</v>
      </c>
      <c r="F36" s="276">
        <f>(COUNTIFS('DATA (For monthly bonus)'!$T:$T,"=E",'DATA (For monthly bonus)'!$O:$O,"&gt;="&amp;DATE($F$3,F$6,1),'DATA (For monthly bonus)'!$O:$O,"&lt;="&amp;DATE($F$3,F$6,F$5),'DATA (For monthly bonus)'!$R:$R,$Q36)*10)+COUNTIFS('DATA (For monthly bonus)'!$T:$T,"=S",'DATA (For monthly bonus)'!$O:$O,"&gt;="&amp;DATE($F$3,F$6,1),'DATA (For monthly bonus)'!$O:$O,"&lt;="&amp;DATE($F$3,F$6,F$5),'DATA (For monthly bonus)'!$R:$R,$Q36)</f>
        <v>0</v>
      </c>
      <c r="G36" s="276">
        <f>(COUNTIFS('DATA (For monthly bonus)'!$T:$T,"=E",'DATA (For monthly bonus)'!$O:$O,"&gt;="&amp;DATE($F$3,G$6,1),'DATA (For monthly bonus)'!$O:$O,"&lt;="&amp;DATE($F$3,G$6,G$5),'DATA (For monthly bonus)'!$R:$R,$Q36)*10)+COUNTIFS('DATA (For monthly bonus)'!$T:$T,"=S",'DATA (For monthly bonus)'!$O:$O,"&gt;="&amp;DATE($F$3,G$6,1),'DATA (For monthly bonus)'!$O:$O,"&lt;="&amp;DATE($F$3,G$6,G$5),'DATA (For monthly bonus)'!$R:$R,$Q36)</f>
        <v>0</v>
      </c>
      <c r="H36" s="276">
        <f>(COUNTIFS('DATA (For monthly bonus)'!$T:$T,"=E",'DATA (For monthly bonus)'!$O:$O,"&gt;="&amp;DATE($F$3,H$6,1),'DATA (For monthly bonus)'!$O:$O,"&lt;="&amp;DATE($F$3,H$6,H$5),'DATA (For monthly bonus)'!$R:$R,$Q36)*10)+COUNTIFS('DATA (For monthly bonus)'!$T:$T,"=S",'DATA (For monthly bonus)'!$O:$O,"&gt;="&amp;DATE($F$3,H$6,1),'DATA (For monthly bonus)'!$O:$O,"&lt;="&amp;DATE($F$3,H$6,H$5),'DATA (For monthly bonus)'!$R:$R,$Q36)</f>
        <v>0</v>
      </c>
      <c r="I36" s="276">
        <f>(COUNTIFS('DATA (For monthly bonus)'!$T:$T,"=E",'DATA (For monthly bonus)'!$O:$O,"&gt;="&amp;DATE($F$3,I$6,1),'DATA (For monthly bonus)'!$O:$O,"&lt;="&amp;DATE($F$3,I$6,I$5),'DATA (For monthly bonus)'!$R:$R,$Q36)*10)+COUNTIFS('DATA (For monthly bonus)'!$T:$T,"=S",'DATA (For monthly bonus)'!$O:$O,"&gt;="&amp;DATE($F$3,I$6,1),'DATA (For monthly bonus)'!$O:$O,"&lt;="&amp;DATE($F$3,I$6,I$5),'DATA (For monthly bonus)'!$R:$R,$Q36)</f>
        <v>0</v>
      </c>
      <c r="J36" s="276">
        <f>(COUNTIFS('DATA (For monthly bonus)'!$T:$T,"=E",'DATA (For monthly bonus)'!$O:$O,"&gt;="&amp;DATE($F$3,J$6,1),'DATA (For monthly bonus)'!$O:$O,"&lt;="&amp;DATE($F$3,J$6,J$5),'DATA (For monthly bonus)'!$R:$R,$Q36)*10)+COUNTIFS('DATA (For monthly bonus)'!$T:$T,"=S",'DATA (For monthly bonus)'!$O:$O,"&gt;="&amp;DATE($F$3,J$6,1),'DATA (For monthly bonus)'!$O:$O,"&lt;="&amp;DATE($F$3,J$6,J$5),'DATA (For monthly bonus)'!$R:$R,$Q36)</f>
        <v>0</v>
      </c>
      <c r="K36" s="276">
        <f>(COUNTIFS('DATA (For monthly bonus)'!$T:$T,"=E",'DATA (For monthly bonus)'!$O:$O,"&gt;="&amp;DATE($F$3,K$6,1),'DATA (For monthly bonus)'!$O:$O,"&lt;="&amp;DATE($F$3,K$6,K$5),'DATA (For monthly bonus)'!$R:$R,$Q36)*10)+COUNTIFS('DATA (For monthly bonus)'!$T:$T,"=S",'DATA (For monthly bonus)'!$O:$O,"&gt;="&amp;DATE($F$3,K$6,1),'DATA (For monthly bonus)'!$O:$O,"&lt;="&amp;DATE($F$3,K$6,K$5),'DATA (For monthly bonus)'!$R:$R,$Q36)</f>
        <v>0</v>
      </c>
      <c r="L36" s="276">
        <f>(COUNTIFS('DATA (For monthly bonus)'!$T:$T,"=E",'DATA (For monthly bonus)'!$O:$O,"&gt;="&amp;DATE($F$3,L$6,1),'DATA (For monthly bonus)'!$O:$O,"&lt;="&amp;DATE($F$3,L$6,L$5),'DATA (For monthly bonus)'!$R:$R,$Q36)*10)+COUNTIFS('DATA (For monthly bonus)'!$T:$T,"=S",'DATA (For monthly bonus)'!$O:$O,"&gt;="&amp;DATE($F$3,L$6,1),'DATA (For monthly bonus)'!$O:$O,"&lt;="&amp;DATE($F$3,L$6,L$5),'DATA (For monthly bonus)'!$R:$R,$Q36)</f>
        <v>0</v>
      </c>
      <c r="M36" s="276">
        <f>(COUNTIFS('DATA (For monthly bonus)'!$T:$T,"=E",'DATA (For monthly bonus)'!$O:$O,"&gt;="&amp;DATE($F$3,M$6,1),'DATA (For monthly bonus)'!$O:$O,"&lt;="&amp;DATE($F$3,M$6,M$5),'DATA (For monthly bonus)'!$R:$R,$Q36)*10)+COUNTIFS('DATA (For monthly bonus)'!$T:$T,"=S",'DATA (For monthly bonus)'!$O:$O,"&gt;="&amp;DATE($F$3,M$6,1),'DATA (For monthly bonus)'!$O:$O,"&lt;="&amp;DATE($F$3,M$6,M$5),'DATA (For monthly bonus)'!$R:$R,$Q36)</f>
        <v>0</v>
      </c>
      <c r="N36" s="276">
        <f>(COUNTIFS('DATA (For monthly bonus)'!$T:$T,"=E",'DATA (For monthly bonus)'!$O:$O,"&gt;="&amp;DATE($F$3,N$6,1),'DATA (For monthly bonus)'!$O:$O,"&lt;="&amp;DATE($F$3,N$6,N$5),'DATA (For monthly bonus)'!$R:$R,$Q36)*10)+COUNTIFS('DATA (For monthly bonus)'!$T:$T,"=S",'DATA (For monthly bonus)'!$O:$O,"&gt;="&amp;DATE($F$3,N$6,1),'DATA (For monthly bonus)'!$O:$O,"&lt;="&amp;DATE($F$3,N$6,N$5),'DATA (For monthly bonus)'!$R:$R,$Q36)</f>
        <v>0</v>
      </c>
      <c r="O36" s="278">
        <f t="shared" si="0"/>
        <v>23</v>
      </c>
      <c r="P36" s="259"/>
      <c r="Q36" s="146" t="str">
        <f>"*"&amp;StaffList!B23&amp;"*"</f>
        <v>*Long.dv*</v>
      </c>
    </row>
    <row r="37" spans="1:17" ht="18" customHeight="1" x14ac:dyDescent="0.25">
      <c r="A37" s="201">
        <v>30</v>
      </c>
      <c r="B37" s="262" t="e">
        <f>VLOOKUP(Q37, StaffList!B:C,2,FALSE)</f>
        <v>#REF!</v>
      </c>
      <c r="C37" s="276">
        <f>(COUNTIFS('DATA (For monthly bonus)'!$T:$T,"=E",'DATA (For monthly bonus)'!$O:$O,"&gt;="&amp;DATE($F$3,C$6,1),'DATA (For monthly bonus)'!$O:$O,"&lt;="&amp;DATE($F$3,C$6,C$5),'DATA (For monthly bonus)'!$R:$R,$Q37)*10)+COUNTIFS('DATA (For monthly bonus)'!$T:$T,"=S",'DATA (For monthly bonus)'!$O:$O,"&gt;="&amp;DATE($F$3,C$6,1),'DATA (For monthly bonus)'!$O:$O,"&lt;="&amp;DATE($F$3,C$6,C$5),'DATA (For monthly bonus)'!$R:$R,$Q37)</f>
        <v>0</v>
      </c>
      <c r="D37" s="276">
        <f>(COUNTIFS('DATA (For monthly bonus)'!$T:$T,"=E",'DATA (For monthly bonus)'!$O:$O,"&gt;="&amp;DATE($F$3,D$6,1),'DATA (For monthly bonus)'!$O:$O,"&lt;="&amp;DATE($F$3,D$6,D$5),'DATA (For monthly bonus)'!$R:$R,$Q37)*10)+COUNTIFS('DATA (For monthly bonus)'!$T:$T,"=S",'DATA (For monthly bonus)'!$O:$O,"&gt;="&amp;DATE($F$3,D$6,1),'DATA (For monthly bonus)'!$O:$O,"&lt;="&amp;DATE($F$3,D$6,D$5),'DATA (For monthly bonus)'!$R:$R,$Q37)</f>
        <v>0</v>
      </c>
      <c r="E37" s="276">
        <f>(COUNTIFS('DATA (For monthly bonus)'!$T:$T,"=E",'DATA (For monthly bonus)'!$O:$O,"&gt;="&amp;DATE($F$3,E$6,1),'DATA (For monthly bonus)'!$O:$O,"&lt;="&amp;DATE($F$3,E$6,E$5),'DATA (For monthly bonus)'!$R:$R,$Q37)*10)+COUNTIFS('DATA (For monthly bonus)'!$T:$T,"=S",'DATA (For monthly bonus)'!$O:$O,"&gt;="&amp;DATE($F$3,E$6,1),'DATA (For monthly bonus)'!$O:$O,"&lt;="&amp;DATE($F$3,E$6,E$5),'DATA (For monthly bonus)'!$R:$R,$Q37)</f>
        <v>0</v>
      </c>
      <c r="F37" s="276">
        <f>(COUNTIFS('DATA (For monthly bonus)'!$T:$T,"=E",'DATA (For monthly bonus)'!$O:$O,"&gt;="&amp;DATE($F$3,F$6,1),'DATA (For monthly bonus)'!$O:$O,"&lt;="&amp;DATE($F$3,F$6,F$5),'DATA (For monthly bonus)'!$R:$R,$Q37)*10)+COUNTIFS('DATA (For monthly bonus)'!$T:$T,"=S",'DATA (For monthly bonus)'!$O:$O,"&gt;="&amp;DATE($F$3,F$6,1),'DATA (For monthly bonus)'!$O:$O,"&lt;="&amp;DATE($F$3,F$6,F$5),'DATA (For monthly bonus)'!$R:$R,$Q37)</f>
        <v>0</v>
      </c>
      <c r="G37" s="276">
        <f>(COUNTIFS('DATA (For monthly bonus)'!$T:$T,"=E",'DATA (For monthly bonus)'!$O:$O,"&gt;="&amp;DATE($F$3,G$6,1),'DATA (For monthly bonus)'!$O:$O,"&lt;="&amp;DATE($F$3,G$6,G$5),'DATA (For monthly bonus)'!$R:$R,$Q37)*10)+COUNTIFS('DATA (For monthly bonus)'!$T:$T,"=S",'DATA (For monthly bonus)'!$O:$O,"&gt;="&amp;DATE($F$3,G$6,1),'DATA (For monthly bonus)'!$O:$O,"&lt;="&amp;DATE($F$3,G$6,G$5),'DATA (For monthly bonus)'!$R:$R,$Q37)</f>
        <v>0</v>
      </c>
      <c r="H37" s="276">
        <f>(COUNTIFS('DATA (For monthly bonus)'!$T:$T,"=E",'DATA (For monthly bonus)'!$O:$O,"&gt;="&amp;DATE($F$3,H$6,1),'DATA (For monthly bonus)'!$O:$O,"&lt;="&amp;DATE($F$3,H$6,H$5),'DATA (For monthly bonus)'!$R:$R,$Q37)*10)+COUNTIFS('DATA (For monthly bonus)'!$T:$T,"=S",'DATA (For monthly bonus)'!$O:$O,"&gt;="&amp;DATE($F$3,H$6,1),'DATA (For monthly bonus)'!$O:$O,"&lt;="&amp;DATE($F$3,H$6,H$5),'DATA (For monthly bonus)'!$R:$R,$Q37)</f>
        <v>0</v>
      </c>
      <c r="I37" s="276">
        <f>(COUNTIFS('DATA (For monthly bonus)'!$T:$T,"=E",'DATA (For monthly bonus)'!$O:$O,"&gt;="&amp;DATE($F$3,I$6,1),'DATA (For monthly bonus)'!$O:$O,"&lt;="&amp;DATE($F$3,I$6,I$5),'DATA (For monthly bonus)'!$R:$R,$Q37)*10)+COUNTIFS('DATA (For monthly bonus)'!$T:$T,"=S",'DATA (For monthly bonus)'!$O:$O,"&gt;="&amp;DATE($F$3,I$6,1),'DATA (For monthly bonus)'!$O:$O,"&lt;="&amp;DATE($F$3,I$6,I$5),'DATA (For monthly bonus)'!$R:$R,$Q37)</f>
        <v>0</v>
      </c>
      <c r="J37" s="276">
        <f>(COUNTIFS('DATA (For monthly bonus)'!$T:$T,"=E",'DATA (For monthly bonus)'!$O:$O,"&gt;="&amp;DATE($F$3,J$6,1),'DATA (For monthly bonus)'!$O:$O,"&lt;="&amp;DATE($F$3,J$6,J$5),'DATA (For monthly bonus)'!$R:$R,$Q37)*10)+COUNTIFS('DATA (For monthly bonus)'!$T:$T,"=S",'DATA (For monthly bonus)'!$O:$O,"&gt;="&amp;DATE($F$3,J$6,1),'DATA (For monthly bonus)'!$O:$O,"&lt;="&amp;DATE($F$3,J$6,J$5),'DATA (For monthly bonus)'!$R:$R,$Q37)</f>
        <v>0</v>
      </c>
      <c r="K37" s="276">
        <f>(COUNTIFS('DATA (For monthly bonus)'!$T:$T,"=E",'DATA (For monthly bonus)'!$O:$O,"&gt;="&amp;DATE($F$3,K$6,1),'DATA (For monthly bonus)'!$O:$O,"&lt;="&amp;DATE($F$3,K$6,K$5),'DATA (For monthly bonus)'!$R:$R,$Q37)*10)+COUNTIFS('DATA (For monthly bonus)'!$T:$T,"=S",'DATA (For monthly bonus)'!$O:$O,"&gt;="&amp;DATE($F$3,K$6,1),'DATA (For monthly bonus)'!$O:$O,"&lt;="&amp;DATE($F$3,K$6,K$5),'DATA (For monthly bonus)'!$R:$R,$Q37)</f>
        <v>0</v>
      </c>
      <c r="L37" s="276">
        <f>(COUNTIFS('DATA (For monthly bonus)'!$T:$T,"=E",'DATA (For monthly bonus)'!$O:$O,"&gt;="&amp;DATE($F$3,L$6,1),'DATA (For monthly bonus)'!$O:$O,"&lt;="&amp;DATE($F$3,L$6,L$5),'DATA (For monthly bonus)'!$R:$R,$Q37)*10)+COUNTIFS('DATA (For monthly bonus)'!$T:$T,"=S",'DATA (For monthly bonus)'!$O:$O,"&gt;="&amp;DATE($F$3,L$6,1),'DATA (For monthly bonus)'!$O:$O,"&lt;="&amp;DATE($F$3,L$6,L$5),'DATA (For monthly bonus)'!$R:$R,$Q37)</f>
        <v>0</v>
      </c>
      <c r="M37" s="276">
        <f>(COUNTIFS('DATA (For monthly bonus)'!$T:$T,"=E",'DATA (For monthly bonus)'!$O:$O,"&gt;="&amp;DATE($F$3,M$6,1),'DATA (For monthly bonus)'!$O:$O,"&lt;="&amp;DATE($F$3,M$6,M$5),'DATA (For monthly bonus)'!$R:$R,$Q37)*10)+COUNTIFS('DATA (For monthly bonus)'!$T:$T,"=S",'DATA (For monthly bonus)'!$O:$O,"&gt;="&amp;DATE($F$3,M$6,1),'DATA (For monthly bonus)'!$O:$O,"&lt;="&amp;DATE($F$3,M$6,M$5),'DATA (For monthly bonus)'!$R:$R,$Q37)</f>
        <v>0</v>
      </c>
      <c r="N37" s="276">
        <f>(COUNTIFS('DATA (For monthly bonus)'!$T:$T,"=E",'DATA (For monthly bonus)'!$O:$O,"&gt;="&amp;DATE($F$3,N$6,1),'DATA (For monthly bonus)'!$O:$O,"&lt;="&amp;DATE($F$3,N$6,N$5),'DATA (For monthly bonus)'!$R:$R,$Q37)*10)+COUNTIFS('DATA (For monthly bonus)'!$T:$T,"=S",'DATA (For monthly bonus)'!$O:$O,"&gt;="&amp;DATE($F$3,N$6,1),'DATA (For monthly bonus)'!$O:$O,"&lt;="&amp;DATE($F$3,N$6,N$5),'DATA (For monthly bonus)'!$R:$R,$Q37)</f>
        <v>0</v>
      </c>
      <c r="O37" s="278">
        <f t="shared" si="0"/>
        <v>0</v>
      </c>
      <c r="P37" s="259"/>
      <c r="Q37" s="146" t="e">
        <f>"*"&amp;StaffList!#REF!&amp;"*"</f>
        <v>#REF!</v>
      </c>
    </row>
    <row r="38" spans="1:17" ht="18" customHeight="1" x14ac:dyDescent="0.25">
      <c r="A38" s="201">
        <v>31</v>
      </c>
      <c r="B38" s="262" t="str">
        <f>VLOOKUP(Q38, StaffList!B:C,2,FALSE)</f>
        <v>Nguyễn Như Khương</v>
      </c>
      <c r="C38" s="276">
        <f>(COUNTIFS('DATA (For monthly bonus)'!$T:$T,"=E",'DATA (For monthly bonus)'!$O:$O,"&gt;="&amp;DATE($F$3,C$6,1),'DATA (For monthly bonus)'!$O:$O,"&lt;="&amp;DATE($F$3,C$6,C$5),'DATA (For monthly bonus)'!$R:$R,$Q38)*10)+COUNTIFS('DATA (For monthly bonus)'!$T:$T,"=S",'DATA (For monthly bonus)'!$O:$O,"&gt;="&amp;DATE($F$3,C$6,1),'DATA (For monthly bonus)'!$O:$O,"&lt;="&amp;DATE($F$3,C$6,C$5),'DATA (For monthly bonus)'!$R:$R,$Q38)</f>
        <v>0</v>
      </c>
      <c r="D38" s="276">
        <f>(COUNTIFS('DATA (For monthly bonus)'!$T:$T,"=E",'DATA (For monthly bonus)'!$O:$O,"&gt;="&amp;DATE($F$3,D$6,1),'DATA (For monthly bonus)'!$O:$O,"&lt;="&amp;DATE($F$3,D$6,D$5),'DATA (For monthly bonus)'!$R:$R,$Q38)*10)+COUNTIFS('DATA (For monthly bonus)'!$T:$T,"=S",'DATA (For monthly bonus)'!$O:$O,"&gt;="&amp;DATE($F$3,D$6,1),'DATA (For monthly bonus)'!$O:$O,"&lt;="&amp;DATE($F$3,D$6,D$5),'DATA (For monthly bonus)'!$R:$R,$Q38)</f>
        <v>0</v>
      </c>
      <c r="E38" s="276">
        <f>(COUNTIFS('DATA (For monthly bonus)'!$T:$T,"=E",'DATA (For monthly bonus)'!$O:$O,"&gt;="&amp;DATE($F$3,E$6,1),'DATA (For monthly bonus)'!$O:$O,"&lt;="&amp;DATE($F$3,E$6,E$5),'DATA (For monthly bonus)'!$R:$R,$Q38)*10)+COUNTIFS('DATA (For monthly bonus)'!$T:$T,"=S",'DATA (For monthly bonus)'!$O:$O,"&gt;="&amp;DATE($F$3,E$6,1),'DATA (For monthly bonus)'!$O:$O,"&lt;="&amp;DATE($F$3,E$6,E$5),'DATA (For monthly bonus)'!$R:$R,$Q38)</f>
        <v>0</v>
      </c>
      <c r="F38" s="276">
        <f>(COUNTIFS('DATA (For monthly bonus)'!$T:$T,"=E",'DATA (For monthly bonus)'!$O:$O,"&gt;="&amp;DATE($F$3,F$6,1),'DATA (For monthly bonus)'!$O:$O,"&lt;="&amp;DATE($F$3,F$6,F$5),'DATA (For monthly bonus)'!$R:$R,$Q38)*10)+COUNTIFS('DATA (For monthly bonus)'!$T:$T,"=S",'DATA (For monthly bonus)'!$O:$O,"&gt;="&amp;DATE($F$3,F$6,1),'DATA (For monthly bonus)'!$O:$O,"&lt;="&amp;DATE($F$3,F$6,F$5),'DATA (For monthly bonus)'!$R:$R,$Q38)</f>
        <v>0</v>
      </c>
      <c r="G38" s="276">
        <f>(COUNTIFS('DATA (For monthly bonus)'!$T:$T,"=E",'DATA (For monthly bonus)'!$O:$O,"&gt;="&amp;DATE($F$3,G$6,1),'DATA (For monthly bonus)'!$O:$O,"&lt;="&amp;DATE($F$3,G$6,G$5),'DATA (For monthly bonus)'!$R:$R,$Q38)*10)+COUNTIFS('DATA (For monthly bonus)'!$T:$T,"=S",'DATA (For monthly bonus)'!$O:$O,"&gt;="&amp;DATE($F$3,G$6,1),'DATA (For monthly bonus)'!$O:$O,"&lt;="&amp;DATE($F$3,G$6,G$5),'DATA (For monthly bonus)'!$R:$R,$Q38)</f>
        <v>0</v>
      </c>
      <c r="H38" s="276">
        <f>(COUNTIFS('DATA (For monthly bonus)'!$T:$T,"=E",'DATA (For monthly bonus)'!$O:$O,"&gt;="&amp;DATE($F$3,H$6,1),'DATA (For monthly bonus)'!$O:$O,"&lt;="&amp;DATE($F$3,H$6,H$5),'DATA (For monthly bonus)'!$R:$R,$Q38)*10)+COUNTIFS('DATA (For monthly bonus)'!$T:$T,"=S",'DATA (For monthly bonus)'!$O:$O,"&gt;="&amp;DATE($F$3,H$6,1),'DATA (For monthly bonus)'!$O:$O,"&lt;="&amp;DATE($F$3,H$6,H$5),'DATA (For monthly bonus)'!$R:$R,$Q38)</f>
        <v>0</v>
      </c>
      <c r="I38" s="276">
        <f>(COUNTIFS('DATA (For monthly bonus)'!$T:$T,"=E",'DATA (For monthly bonus)'!$O:$O,"&gt;="&amp;DATE($F$3,I$6,1),'DATA (For monthly bonus)'!$O:$O,"&lt;="&amp;DATE($F$3,I$6,I$5),'DATA (For monthly bonus)'!$R:$R,$Q38)*10)+COUNTIFS('DATA (For monthly bonus)'!$T:$T,"=S",'DATA (For monthly bonus)'!$O:$O,"&gt;="&amp;DATE($F$3,I$6,1),'DATA (For monthly bonus)'!$O:$O,"&lt;="&amp;DATE($F$3,I$6,I$5),'DATA (For monthly bonus)'!$R:$R,$Q38)</f>
        <v>0</v>
      </c>
      <c r="J38" s="276">
        <f>(COUNTIFS('DATA (For monthly bonus)'!$T:$T,"=E",'DATA (For monthly bonus)'!$O:$O,"&gt;="&amp;DATE($F$3,J$6,1),'DATA (For monthly bonus)'!$O:$O,"&lt;="&amp;DATE($F$3,J$6,J$5),'DATA (For monthly bonus)'!$R:$R,$Q38)*10)+COUNTIFS('DATA (For monthly bonus)'!$T:$T,"=S",'DATA (For monthly bonus)'!$O:$O,"&gt;="&amp;DATE($F$3,J$6,1),'DATA (For monthly bonus)'!$O:$O,"&lt;="&amp;DATE($F$3,J$6,J$5),'DATA (For monthly bonus)'!$R:$R,$Q38)</f>
        <v>0</v>
      </c>
      <c r="K38" s="276">
        <f>(COUNTIFS('DATA (For monthly bonus)'!$T:$T,"=E",'DATA (For monthly bonus)'!$O:$O,"&gt;="&amp;DATE($F$3,K$6,1),'DATA (For monthly bonus)'!$O:$O,"&lt;="&amp;DATE($F$3,K$6,K$5),'DATA (For monthly bonus)'!$R:$R,$Q38)*10)+COUNTIFS('DATA (For monthly bonus)'!$T:$T,"=S",'DATA (For monthly bonus)'!$O:$O,"&gt;="&amp;DATE($F$3,K$6,1),'DATA (For monthly bonus)'!$O:$O,"&lt;="&amp;DATE($F$3,K$6,K$5),'DATA (For monthly bonus)'!$R:$R,$Q38)</f>
        <v>0</v>
      </c>
      <c r="L38" s="276">
        <f>(COUNTIFS('DATA (For monthly bonus)'!$T:$T,"=E",'DATA (For monthly bonus)'!$O:$O,"&gt;="&amp;DATE($F$3,L$6,1),'DATA (For monthly bonus)'!$O:$O,"&lt;="&amp;DATE($F$3,L$6,L$5),'DATA (For monthly bonus)'!$R:$R,$Q38)*10)+COUNTIFS('DATA (For monthly bonus)'!$T:$T,"=S",'DATA (For monthly bonus)'!$O:$O,"&gt;="&amp;DATE($F$3,L$6,1),'DATA (For monthly bonus)'!$O:$O,"&lt;="&amp;DATE($F$3,L$6,L$5),'DATA (For monthly bonus)'!$R:$R,$Q38)</f>
        <v>0</v>
      </c>
      <c r="M38" s="276">
        <f>(COUNTIFS('DATA (For monthly bonus)'!$T:$T,"=E",'DATA (For monthly bonus)'!$O:$O,"&gt;="&amp;DATE($F$3,M$6,1),'DATA (For monthly bonus)'!$O:$O,"&lt;="&amp;DATE($F$3,M$6,M$5),'DATA (For monthly bonus)'!$R:$R,$Q38)*10)+COUNTIFS('DATA (For monthly bonus)'!$T:$T,"=S",'DATA (For monthly bonus)'!$O:$O,"&gt;="&amp;DATE($F$3,M$6,1),'DATA (For monthly bonus)'!$O:$O,"&lt;="&amp;DATE($F$3,M$6,M$5),'DATA (For monthly bonus)'!$R:$R,$Q38)</f>
        <v>0</v>
      </c>
      <c r="N38" s="276">
        <f>(COUNTIFS('DATA (For monthly bonus)'!$T:$T,"=E",'DATA (For monthly bonus)'!$O:$O,"&gt;="&amp;DATE($F$3,N$6,1),'DATA (For monthly bonus)'!$O:$O,"&lt;="&amp;DATE($F$3,N$6,N$5),'DATA (For monthly bonus)'!$R:$R,$Q38)*10)+COUNTIFS('DATA (For monthly bonus)'!$T:$T,"=S",'DATA (For monthly bonus)'!$O:$O,"&gt;="&amp;DATE($F$3,N$6,1),'DATA (For monthly bonus)'!$O:$O,"&lt;="&amp;DATE($F$3,N$6,N$5),'DATA (For monthly bonus)'!$R:$R,$Q38)</f>
        <v>0</v>
      </c>
      <c r="O38" s="278">
        <f t="shared" si="0"/>
        <v>0</v>
      </c>
      <c r="P38" s="259"/>
      <c r="Q38" s="146" t="str">
        <f>"*"&amp;StaffList!B24&amp;"*"</f>
        <v>*Khuong.nn*</v>
      </c>
    </row>
    <row r="39" spans="1:17" s="194" customFormat="1" ht="20.100000000000001" customHeight="1" thickBot="1" x14ac:dyDescent="0.3">
      <c r="A39" s="202"/>
      <c r="B39" s="263" t="s">
        <v>9848</v>
      </c>
      <c r="C39" s="251">
        <f>SUM(C8:C38)</f>
        <v>216</v>
      </c>
      <c r="D39" s="251">
        <f t="shared" ref="D39:N39" si="1">SUM(D8:D38)</f>
        <v>10</v>
      </c>
      <c r="E39" s="251">
        <f t="shared" si="1"/>
        <v>0</v>
      </c>
      <c r="F39" s="251">
        <f t="shared" si="1"/>
        <v>0</v>
      </c>
      <c r="G39" s="251">
        <f t="shared" si="1"/>
        <v>0</v>
      </c>
      <c r="H39" s="251">
        <f t="shared" si="1"/>
        <v>0</v>
      </c>
      <c r="I39" s="251">
        <f t="shared" si="1"/>
        <v>0</v>
      </c>
      <c r="J39" s="251">
        <f t="shared" si="1"/>
        <v>0</v>
      </c>
      <c r="K39" s="251">
        <f t="shared" si="1"/>
        <v>0</v>
      </c>
      <c r="L39" s="251">
        <f t="shared" si="1"/>
        <v>0</v>
      </c>
      <c r="M39" s="251">
        <f t="shared" si="1"/>
        <v>0</v>
      </c>
      <c r="N39" s="251">
        <f t="shared" si="1"/>
        <v>0</v>
      </c>
      <c r="O39" s="279"/>
      <c r="P39" s="260"/>
    </row>
    <row r="40" spans="1:17" x14ac:dyDescent="0.25">
      <c r="A40" s="3"/>
      <c r="B40" s="4"/>
      <c r="C40" s="5"/>
      <c r="D40" s="5"/>
      <c r="E40" s="5"/>
      <c r="F40" s="5"/>
      <c r="G40" s="5"/>
      <c r="H40" s="5"/>
      <c r="I40" s="5"/>
      <c r="J40" s="6"/>
      <c r="K40" s="6"/>
      <c r="L40" s="6"/>
      <c r="M40" s="6"/>
      <c r="N40" s="6"/>
      <c r="O40" s="8"/>
      <c r="P40" s="9"/>
    </row>
    <row r="41" spans="1:17" x14ac:dyDescent="0.25">
      <c r="A41" s="3"/>
      <c r="B41" s="4"/>
      <c r="C41" s="204" t="s">
        <v>1</v>
      </c>
      <c r="D41" s="5"/>
      <c r="E41" s="5"/>
      <c r="F41" s="5"/>
      <c r="G41" s="5"/>
      <c r="H41" s="5"/>
      <c r="I41" s="5"/>
      <c r="J41" s="6"/>
      <c r="K41" s="6"/>
      <c r="L41" s="6"/>
      <c r="M41" s="6"/>
      <c r="N41" s="6"/>
      <c r="O41" s="8"/>
      <c r="P41" s="9"/>
    </row>
    <row r="42" spans="1:17" x14ac:dyDescent="0.25">
      <c r="A42" s="3"/>
      <c r="B42" s="4"/>
      <c r="C42" s="5"/>
      <c r="D42" s="5"/>
      <c r="E42" s="5"/>
      <c r="F42" s="5"/>
      <c r="G42" s="5"/>
      <c r="H42" s="5"/>
      <c r="I42" s="5"/>
      <c r="J42" s="6"/>
      <c r="K42" s="6"/>
      <c r="L42" s="6"/>
      <c r="M42" s="6"/>
      <c r="N42" s="6"/>
      <c r="O42" s="8"/>
      <c r="P42" s="9"/>
    </row>
    <row r="43" spans="1:17" x14ac:dyDescent="0.25">
      <c r="A43" s="3"/>
      <c r="B43" s="4"/>
      <c r="C43" s="5"/>
      <c r="D43" s="5"/>
      <c r="E43" s="5"/>
      <c r="F43" s="5"/>
      <c r="G43" s="5"/>
      <c r="H43" s="5"/>
      <c r="I43" s="5"/>
      <c r="J43" s="6"/>
      <c r="K43" s="6"/>
      <c r="L43" s="6"/>
      <c r="M43" s="6"/>
      <c r="N43" s="6"/>
      <c r="O43" s="8"/>
      <c r="P43" s="9"/>
    </row>
    <row r="44" spans="1:17" x14ac:dyDescent="0.25">
      <c r="A44" s="3"/>
      <c r="B44" s="7"/>
      <c r="C44" s="5"/>
      <c r="D44" s="5"/>
      <c r="E44" s="5"/>
      <c r="F44" s="5"/>
      <c r="G44" s="5"/>
      <c r="H44" s="5"/>
      <c r="I44" s="5"/>
      <c r="J44" s="6"/>
      <c r="K44" s="6"/>
      <c r="L44" s="6"/>
      <c r="M44" s="6"/>
      <c r="N44" s="6"/>
      <c r="O44" s="8"/>
      <c r="P44" s="9"/>
    </row>
    <row r="45" spans="1:17" x14ac:dyDescent="0.25">
      <c r="A45" s="9"/>
      <c r="B45" s="9"/>
      <c r="C45" s="13"/>
      <c r="D45" s="13"/>
      <c r="E45" s="13"/>
      <c r="F45" s="9"/>
      <c r="G45" s="9"/>
      <c r="H45" s="9"/>
      <c r="I45" s="9"/>
      <c r="J45" s="9"/>
      <c r="K45" s="9"/>
      <c r="L45" s="9"/>
      <c r="M45" s="9"/>
      <c r="N45" s="9"/>
      <c r="O45" s="9"/>
      <c r="P45" s="9"/>
    </row>
    <row r="46" spans="1:17" x14ac:dyDescent="0.25">
      <c r="A46" s="9"/>
      <c r="B46" s="9"/>
      <c r="C46" s="13"/>
      <c r="D46" s="13"/>
      <c r="E46" s="13"/>
      <c r="F46" s="9"/>
      <c r="G46" s="9"/>
      <c r="H46" s="9"/>
      <c r="I46" s="9"/>
      <c r="J46" s="9"/>
      <c r="K46" s="9"/>
      <c r="L46" s="9"/>
      <c r="M46" s="9"/>
      <c r="N46" s="9"/>
      <c r="O46" s="9"/>
      <c r="P46" s="9"/>
    </row>
    <row r="47" spans="1:17" x14ac:dyDescent="0.25">
      <c r="A47" s="9"/>
      <c r="B47" s="9"/>
      <c r="C47" s="13"/>
      <c r="D47" s="13"/>
      <c r="E47" s="13"/>
      <c r="F47" s="9"/>
      <c r="G47" s="9"/>
      <c r="H47" s="9"/>
      <c r="I47" s="9"/>
      <c r="J47" s="9"/>
      <c r="K47" s="9"/>
      <c r="L47" s="9"/>
      <c r="M47" s="9"/>
      <c r="N47" s="9"/>
      <c r="O47" s="9"/>
      <c r="P47" s="9"/>
    </row>
    <row r="48" spans="1:17" x14ac:dyDescent="0.25">
      <c r="A48" s="9"/>
      <c r="B48" s="9"/>
      <c r="C48" s="13"/>
      <c r="D48" s="13"/>
      <c r="E48" s="13"/>
      <c r="F48" s="9"/>
      <c r="G48" s="9"/>
      <c r="H48" s="9"/>
      <c r="I48" s="9"/>
      <c r="J48" s="9"/>
      <c r="K48" s="9"/>
      <c r="L48" s="9"/>
      <c r="M48" s="9"/>
      <c r="N48" s="9"/>
      <c r="O48" s="9"/>
      <c r="P48" s="9"/>
    </row>
    <row r="49" spans="1:16" x14ac:dyDescent="0.25">
      <c r="A49" s="9"/>
      <c r="B49" s="9"/>
      <c r="C49" s="13"/>
      <c r="D49" s="13"/>
      <c r="E49" s="13"/>
      <c r="F49" s="9"/>
      <c r="G49" s="9"/>
      <c r="H49" s="9"/>
      <c r="I49" s="9"/>
      <c r="J49" s="9"/>
      <c r="K49" s="9"/>
      <c r="L49" s="9"/>
      <c r="M49" s="9"/>
      <c r="N49" s="9"/>
      <c r="O49" s="9"/>
      <c r="P49" s="9"/>
    </row>
    <row r="50" spans="1:16" x14ac:dyDescent="0.25">
      <c r="A50" s="9"/>
      <c r="B50" s="9"/>
      <c r="C50" s="13"/>
      <c r="D50" s="13"/>
      <c r="E50" s="13"/>
      <c r="F50" s="9"/>
      <c r="G50" s="9"/>
      <c r="H50" s="9"/>
      <c r="I50" s="9"/>
      <c r="J50" s="9"/>
      <c r="K50" s="9"/>
      <c r="L50" s="9"/>
      <c r="M50" s="9"/>
      <c r="N50" s="9"/>
      <c r="O50" s="9"/>
      <c r="P50" s="9"/>
    </row>
    <row r="51" spans="1:16" x14ac:dyDescent="0.25">
      <c r="A51" s="9"/>
      <c r="B51" s="9"/>
      <c r="C51" s="13"/>
      <c r="D51" s="13"/>
      <c r="E51" s="13"/>
      <c r="F51" s="9"/>
      <c r="G51" s="9"/>
      <c r="H51" s="9"/>
      <c r="I51" s="9"/>
      <c r="J51" s="9"/>
      <c r="K51" s="9"/>
      <c r="L51" s="9"/>
      <c r="M51" s="9"/>
      <c r="N51" s="9"/>
      <c r="O51" s="9"/>
      <c r="P51" s="9"/>
    </row>
    <row r="52" spans="1:16" x14ac:dyDescent="0.25">
      <c r="A52" s="9"/>
      <c r="B52" s="9"/>
      <c r="C52" s="13"/>
      <c r="D52" s="13"/>
      <c r="E52" s="13"/>
      <c r="F52" s="9"/>
      <c r="G52" s="9"/>
      <c r="H52" s="9"/>
      <c r="I52" s="9"/>
      <c r="J52" s="9"/>
      <c r="K52" s="9"/>
      <c r="L52" s="9"/>
      <c r="M52" s="9"/>
      <c r="N52" s="9"/>
      <c r="O52" s="9"/>
      <c r="P52" s="9"/>
    </row>
    <row r="53" spans="1:16" x14ac:dyDescent="0.25">
      <c r="A53" s="9"/>
      <c r="B53" s="9"/>
      <c r="C53" s="13"/>
      <c r="D53" s="13"/>
      <c r="E53" s="13"/>
      <c r="F53" s="9"/>
      <c r="G53" s="9"/>
      <c r="H53" s="9"/>
      <c r="I53" s="9"/>
      <c r="J53" s="9"/>
      <c r="K53" s="9"/>
      <c r="L53" s="9"/>
      <c r="M53" s="9"/>
      <c r="N53" s="9"/>
      <c r="O53" s="9"/>
      <c r="P53" s="9"/>
    </row>
    <row r="54" spans="1:16" x14ac:dyDescent="0.25">
      <c r="A54" s="9"/>
      <c r="B54" s="9"/>
      <c r="C54" s="13"/>
      <c r="D54" s="13"/>
      <c r="E54" s="13"/>
      <c r="F54" s="9"/>
      <c r="G54" s="9"/>
      <c r="H54" s="9"/>
      <c r="I54" s="9"/>
      <c r="J54" s="9"/>
      <c r="K54" s="9"/>
      <c r="L54" s="9"/>
      <c r="M54" s="9"/>
      <c r="N54" s="9"/>
      <c r="O54" s="9"/>
      <c r="P54" s="9"/>
    </row>
    <row r="55" spans="1:16" x14ac:dyDescent="0.25">
      <c r="A55" s="9"/>
      <c r="B55" s="9"/>
      <c r="C55" s="13"/>
      <c r="D55" s="13"/>
      <c r="E55" s="13"/>
      <c r="F55" s="9"/>
      <c r="G55" s="9"/>
      <c r="H55" s="9"/>
      <c r="I55" s="9"/>
      <c r="J55" s="9"/>
      <c r="K55" s="9"/>
      <c r="L55" s="9"/>
      <c r="M55" s="9"/>
      <c r="N55" s="9"/>
      <c r="O55" s="9"/>
      <c r="P55" s="9"/>
    </row>
    <row r="56" spans="1:16" x14ac:dyDescent="0.25">
      <c r="A56" s="9"/>
      <c r="B56" s="9"/>
      <c r="C56" s="13"/>
      <c r="D56" s="13"/>
      <c r="E56" s="13"/>
      <c r="F56" s="9"/>
      <c r="G56" s="9"/>
      <c r="H56" s="9"/>
      <c r="I56" s="9"/>
      <c r="J56" s="9"/>
      <c r="K56" s="9"/>
      <c r="L56" s="9"/>
      <c r="M56" s="9"/>
      <c r="N56" s="9"/>
      <c r="O56" s="9"/>
      <c r="P56" s="9"/>
    </row>
    <row r="57" spans="1:16" x14ac:dyDescent="0.25">
      <c r="A57" s="9"/>
      <c r="B57" s="9"/>
      <c r="C57" s="13"/>
      <c r="D57" s="13"/>
      <c r="E57" s="13"/>
      <c r="F57" s="9"/>
      <c r="G57" s="9"/>
      <c r="H57" s="9"/>
      <c r="I57" s="9"/>
      <c r="J57" s="9"/>
      <c r="K57" s="9"/>
      <c r="L57" s="9"/>
      <c r="M57" s="9"/>
      <c r="N57" s="9"/>
      <c r="O57" s="9"/>
      <c r="P57" s="9"/>
    </row>
    <row r="58" spans="1:16" x14ac:dyDescent="0.25">
      <c r="A58" s="9"/>
      <c r="B58" s="9"/>
      <c r="C58" s="13"/>
      <c r="D58" s="13"/>
      <c r="E58" s="13"/>
      <c r="F58" s="9"/>
      <c r="G58" s="9"/>
      <c r="H58" s="9"/>
      <c r="I58" s="9"/>
      <c r="J58" s="9"/>
      <c r="K58" s="9"/>
      <c r="L58" s="9"/>
      <c r="M58" s="9"/>
      <c r="N58" s="9"/>
      <c r="O58" s="9"/>
      <c r="P58" s="9"/>
    </row>
    <row r="59" spans="1:16" x14ac:dyDescent="0.25">
      <c r="A59" s="9"/>
      <c r="B59" s="9"/>
      <c r="C59" s="13"/>
      <c r="D59" s="13"/>
      <c r="E59" s="13"/>
      <c r="F59" s="9"/>
      <c r="G59" s="9"/>
      <c r="H59" s="9"/>
      <c r="I59" s="9"/>
      <c r="J59" s="9"/>
      <c r="K59" s="9"/>
      <c r="L59" s="9"/>
      <c r="M59" s="9"/>
      <c r="N59" s="9"/>
      <c r="O59" s="9"/>
      <c r="P59" s="9"/>
    </row>
    <row r="60" spans="1:16" x14ac:dyDescent="0.25">
      <c r="A60" s="9"/>
      <c r="B60" s="9"/>
      <c r="C60" s="13"/>
      <c r="D60" s="13"/>
      <c r="E60" s="13"/>
      <c r="F60" s="9"/>
      <c r="G60" s="9"/>
      <c r="H60" s="9"/>
      <c r="I60" s="9"/>
      <c r="J60" s="9"/>
      <c r="K60" s="9"/>
      <c r="L60" s="9"/>
      <c r="M60" s="9"/>
      <c r="N60" s="9"/>
      <c r="O60" s="9"/>
      <c r="P60" s="9"/>
    </row>
    <row r="61" spans="1:16" x14ac:dyDescent="0.25">
      <c r="A61" s="9"/>
      <c r="B61" s="9"/>
      <c r="C61" s="9"/>
      <c r="D61" s="9"/>
      <c r="E61" s="9"/>
      <c r="F61" s="9"/>
      <c r="G61" s="9"/>
      <c r="H61" s="9"/>
      <c r="I61" s="9"/>
      <c r="J61" s="9"/>
      <c r="K61" s="9"/>
      <c r="L61" s="9"/>
      <c r="M61" s="9"/>
      <c r="N61" s="9"/>
      <c r="O61" s="9"/>
      <c r="P61" s="9"/>
    </row>
    <row r="62" spans="1:16" ht="9.75" customHeight="1" x14ac:dyDescent="0.25">
      <c r="A62" s="9"/>
      <c r="B62" s="9"/>
      <c r="C62" s="9"/>
      <c r="D62" s="9"/>
      <c r="E62" s="9"/>
      <c r="F62" s="9"/>
      <c r="G62" s="9"/>
      <c r="H62" s="9"/>
      <c r="I62" s="9"/>
      <c r="J62" s="9"/>
      <c r="K62" s="9"/>
      <c r="L62" s="9"/>
      <c r="M62" s="9"/>
      <c r="N62" s="9"/>
      <c r="O62" s="9"/>
      <c r="P62" s="9"/>
    </row>
    <row r="63" spans="1:16" x14ac:dyDescent="0.25">
      <c r="A63" s="9"/>
      <c r="B63" s="9"/>
      <c r="C63" s="9"/>
      <c r="D63" s="9"/>
      <c r="E63" s="9"/>
      <c r="F63" s="9"/>
      <c r="G63" s="9"/>
      <c r="H63" s="9"/>
      <c r="I63" s="9"/>
      <c r="J63" s="9"/>
      <c r="K63" s="9"/>
      <c r="L63" s="9"/>
      <c r="M63" s="9"/>
      <c r="N63" s="9"/>
      <c r="O63" s="9"/>
      <c r="P63" s="9"/>
    </row>
    <row r="64" spans="1:16" x14ac:dyDescent="0.25">
      <c r="A64" s="9"/>
      <c r="B64" s="9"/>
      <c r="C64" s="9"/>
      <c r="D64" s="9"/>
      <c r="E64" s="9"/>
      <c r="F64" s="9"/>
      <c r="G64" s="9"/>
      <c r="H64" s="9"/>
      <c r="I64" s="9"/>
      <c r="J64" s="9"/>
      <c r="K64" s="9"/>
      <c r="L64" s="9"/>
      <c r="M64" s="9"/>
      <c r="N64" s="9"/>
      <c r="O64" s="9"/>
    </row>
    <row r="65" spans="1:15" x14ac:dyDescent="0.25">
      <c r="A65" s="9"/>
      <c r="B65" s="9"/>
      <c r="C65" s="9"/>
      <c r="D65" s="9"/>
      <c r="E65" s="9"/>
      <c r="F65" s="9"/>
      <c r="G65" s="9"/>
      <c r="H65" s="9"/>
      <c r="I65" s="9"/>
      <c r="J65" s="9"/>
      <c r="K65" s="9"/>
      <c r="L65" s="9"/>
      <c r="M65" s="9"/>
      <c r="N65" s="9"/>
      <c r="O65" s="9"/>
    </row>
  </sheetData>
  <autoFilter ref="A7:Q7" xr:uid="{00000000-0009-0000-0000-00000B000000}">
    <sortState xmlns:xlrd2="http://schemas.microsoft.com/office/spreadsheetml/2017/richdata2" ref="A8:Q38">
      <sortCondition ref="A7"/>
    </sortState>
  </autoFilter>
  <mergeCells count="2">
    <mergeCell ref="N3:O3"/>
    <mergeCell ref="N4:O4"/>
  </mergeCells>
  <printOptions horizontalCentered="1"/>
  <pageMargins left="0.03" right="0.05" top="0.31" bottom="0.3" header="0.17" footer="0.23"/>
  <pageSetup paperSize="9" scale="84"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14</vt:i4>
      </vt:variant>
    </vt:vector>
  </HeadingPairs>
  <TitlesOfParts>
    <vt:vector size="26" baseType="lpstr">
      <vt:lpstr>DATA</vt:lpstr>
      <vt:lpstr>General</vt:lpstr>
      <vt:lpstr>Yearly Staff Satisfaction</vt:lpstr>
      <vt:lpstr>Monthly Staff Satisfaction</vt:lpstr>
      <vt:lpstr>Prject Staffs Satisfaction</vt:lpstr>
      <vt:lpstr>General (Project Satisfaction)</vt:lpstr>
      <vt:lpstr>Trouble shooting</vt:lpstr>
      <vt:lpstr>StaffList</vt:lpstr>
      <vt:lpstr>DATA (For monthly bonus)</vt:lpstr>
      <vt:lpstr>General (For monthly bonus)</vt:lpstr>
      <vt:lpstr>Monthly Staff Satisfaction (2)</vt:lpstr>
      <vt:lpstr>Yearly Staff Satisfaction (2)</vt:lpstr>
      <vt:lpstr>DATA!Print_Area</vt:lpstr>
      <vt:lpstr>'DATA (For monthly bonus)'!Print_Area</vt:lpstr>
      <vt:lpstr>General!Print_Area</vt:lpstr>
      <vt:lpstr>'General (For monthly bonus)'!Print_Area</vt:lpstr>
      <vt:lpstr>'General (Project Satisfaction)'!Print_Area</vt:lpstr>
      <vt:lpstr>'Monthly Staff Satisfaction'!Print_Area</vt:lpstr>
      <vt:lpstr>'Monthly Staff Satisfaction (2)'!Print_Area</vt:lpstr>
      <vt:lpstr>'Prject Staffs Satisfaction'!Print_Area</vt:lpstr>
      <vt:lpstr>StaffList!Print_Area</vt:lpstr>
      <vt:lpstr>'Trouble shooting'!Print_Area</vt:lpstr>
      <vt:lpstr>'Yearly Staff Satisfaction'!Print_Area</vt:lpstr>
      <vt:lpstr>'Yearly Staff Satisfaction (2)'!Print_Area</vt:lpstr>
      <vt:lpstr>DATA!Print_Titles</vt:lpstr>
      <vt:lpstr>'DATA (For monthly bonus)'!Print_Titles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Nghia.nt</dc:creator>
  <cp:keywords/>
  <dc:description/>
  <cp:lastModifiedBy>Cường Nguyễn</cp:lastModifiedBy>
  <cp:revision/>
  <cp:lastPrinted>2025-06-12T09:21:41Z</cp:lastPrinted>
  <dcterms:created xsi:type="dcterms:W3CDTF">2010-11-19T08:50:55Z</dcterms:created>
  <dcterms:modified xsi:type="dcterms:W3CDTF">2025-12-13T07:13:38Z</dcterms:modified>
  <cp:category/>
  <cp:contentStatus/>
</cp:coreProperties>
</file>