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firstSheet="1" activeTab="8"/>
  </bookViews>
  <sheets>
    <sheet name="Assignment1" sheetId="1" r:id="rId1"/>
    <sheet name="Assignment2" sheetId="2" r:id="rId2"/>
    <sheet name="Assignment4" sheetId="3" r:id="rId3"/>
    <sheet name="Assignmnet7" sheetId="4" r:id="rId4"/>
    <sheet name="ASSIGNMENT23" sheetId="5" r:id="rId5"/>
    <sheet name="ASSIGNMENT45" sheetId="6" r:id="rId6"/>
    <sheet name="ASSIGNMENT46" sheetId="7" r:id="rId7"/>
    <sheet name="ASSIGNMENT31" sheetId="8" r:id="rId8"/>
    <sheet name="ASSIGNMENT19" sheetId="9" r:id="rId9"/>
  </sheets>
  <calcPr calcId="124519"/>
</workbook>
</file>

<file path=xl/calcChain.xml><?xml version="1.0" encoding="utf-8"?>
<calcChain xmlns="http://schemas.openxmlformats.org/spreadsheetml/2006/main">
  <c r="D14" i="9"/>
  <c r="C14"/>
  <c r="D13"/>
  <c r="C13"/>
  <c r="D12"/>
  <c r="C12"/>
  <c r="F23" i="8"/>
  <c r="F22"/>
  <c r="H14"/>
  <c r="H13"/>
  <c r="C9"/>
  <c r="N26" i="7"/>
  <c r="N25"/>
  <c r="N17"/>
  <c r="N18"/>
  <c r="N19"/>
  <c r="N16"/>
  <c r="D18"/>
  <c r="D19"/>
  <c r="D20"/>
  <c r="D21"/>
  <c r="D17"/>
  <c r="I10"/>
  <c r="I8"/>
  <c r="I9"/>
  <c r="I7"/>
  <c r="C8"/>
  <c r="C9"/>
  <c r="C10"/>
  <c r="C7"/>
  <c r="D32" i="6"/>
  <c r="D31"/>
  <c r="D30"/>
  <c r="K19"/>
  <c r="K20"/>
  <c r="K21"/>
  <c r="K22"/>
  <c r="K23"/>
  <c r="K18"/>
  <c r="J8"/>
  <c r="J9"/>
  <c r="J10"/>
  <c r="J11"/>
  <c r="J12"/>
  <c r="J7"/>
  <c r="B20"/>
  <c r="B22"/>
  <c r="B21"/>
  <c r="E10"/>
  <c r="E11"/>
  <c r="E12"/>
  <c r="E13"/>
  <c r="E14"/>
  <c r="E9"/>
  <c r="F6" i="5"/>
  <c r="F7"/>
  <c r="F8"/>
  <c r="F9"/>
  <c r="F10"/>
  <c r="F11"/>
  <c r="F12"/>
  <c r="F13"/>
  <c r="F5"/>
  <c r="C3" i="4"/>
  <c r="D3" s="1"/>
  <c r="C9"/>
  <c r="D9" s="1"/>
  <c r="C4"/>
  <c r="D4" s="1"/>
  <c r="C5"/>
  <c r="D5" s="1"/>
  <c r="C6"/>
  <c r="D6" s="1"/>
  <c r="C7"/>
  <c r="D7" s="1"/>
  <c r="C8"/>
  <c r="D8" s="1"/>
  <c r="C10"/>
  <c r="D10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G18" s="1"/>
  <c r="E13"/>
  <c r="F13" s="1"/>
  <c r="E3"/>
  <c r="F3" s="1"/>
  <c r="G16"/>
  <c r="C11"/>
  <c r="D11" s="1"/>
  <c r="C12"/>
  <c r="D12" s="1"/>
  <c r="C13"/>
  <c r="D13" s="1"/>
  <c r="F25" i="3"/>
  <c r="F24"/>
  <c r="H19"/>
  <c r="F19"/>
  <c r="H18"/>
  <c r="F18"/>
  <c r="F16"/>
  <c r="F14"/>
  <c r="F13"/>
  <c r="F12"/>
  <c r="I4"/>
  <c r="I5"/>
  <c r="I6"/>
  <c r="I7"/>
  <c r="I8"/>
  <c r="I9"/>
  <c r="I10"/>
  <c r="I3"/>
  <c r="D19" i="2"/>
  <c r="D18"/>
  <c r="D17"/>
  <c r="D16"/>
  <c r="D15"/>
  <c r="F4"/>
  <c r="F5"/>
  <c r="F6"/>
  <c r="F7"/>
  <c r="F8"/>
  <c r="F9"/>
  <c r="F10"/>
  <c r="F11"/>
  <c r="F12"/>
  <c r="F3"/>
  <c r="D14"/>
  <c r="H4" i="3"/>
  <c r="H5"/>
  <c r="H6"/>
  <c r="H7"/>
  <c r="H8"/>
  <c r="H9"/>
  <c r="H10"/>
  <c r="H3"/>
  <c r="G4"/>
  <c r="G5"/>
  <c r="G6"/>
  <c r="G7"/>
  <c r="G8"/>
  <c r="G9"/>
  <c r="G10"/>
  <c r="G3"/>
  <c r="F4"/>
  <c r="F5"/>
  <c r="F6"/>
  <c r="F7"/>
  <c r="F8"/>
  <c r="F9"/>
  <c r="F10"/>
  <c r="F3"/>
  <c r="E4"/>
  <c r="E5"/>
  <c r="E6"/>
  <c r="E7"/>
  <c r="E8"/>
  <c r="E9"/>
  <c r="E10"/>
  <c r="E3"/>
  <c r="E4" i="2"/>
  <c r="E5"/>
  <c r="E6"/>
  <c r="E7"/>
  <c r="E8"/>
  <c r="E9"/>
  <c r="E10"/>
  <c r="E11"/>
  <c r="E12"/>
  <c r="E3"/>
  <c r="F24" i="1"/>
  <c r="F23"/>
  <c r="F22"/>
  <c r="F21"/>
  <c r="F20"/>
  <c r="F19"/>
  <c r="F18"/>
  <c r="F17"/>
  <c r="F16"/>
  <c r="F15"/>
  <c r="F14"/>
  <c r="J4"/>
  <c r="J5"/>
  <c r="J6"/>
  <c r="J7"/>
  <c r="J8"/>
  <c r="J9"/>
  <c r="J10"/>
  <c r="J11"/>
  <c r="J12"/>
  <c r="J3"/>
  <c r="I4"/>
  <c r="I5"/>
  <c r="I6"/>
  <c r="I7"/>
  <c r="I8"/>
  <c r="I9"/>
  <c r="I10"/>
  <c r="I11"/>
  <c r="I12"/>
  <c r="I3"/>
  <c r="H4"/>
  <c r="H5"/>
  <c r="H6"/>
  <c r="H7"/>
  <c r="H8"/>
  <c r="H9"/>
  <c r="H10"/>
  <c r="H11"/>
  <c r="H12"/>
  <c r="H3"/>
  <c r="G24" i="4" l="1"/>
  <c r="F12"/>
  <c r="G20"/>
</calcChain>
</file>

<file path=xl/sharedStrings.xml><?xml version="1.0" encoding="utf-8"?>
<sst xmlns="http://schemas.openxmlformats.org/spreadsheetml/2006/main" count="313" uniqueCount="226">
  <si>
    <t>Roll No</t>
  </si>
  <si>
    <t>Student Name</t>
  </si>
  <si>
    <t xml:space="preserve">Hindi </t>
  </si>
  <si>
    <t>English</t>
  </si>
  <si>
    <t>Math</t>
  </si>
  <si>
    <t xml:space="preserve">Physics </t>
  </si>
  <si>
    <t>Chemistry</t>
  </si>
  <si>
    <t xml:space="preserve">Total </t>
  </si>
  <si>
    <t xml:space="preserve">Average 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</si>
  <si>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</si>
  <si>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</si>
  <si>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</si>
  <si>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</si>
  <si>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</si>
  <si>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</si>
  <si>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</si>
  <si>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</si>
  <si>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</si>
  <si>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</si>
  <si>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</si>
  <si>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How many students A grade</t>
  </si>
  <si>
    <t>How many students B Garde</t>
  </si>
  <si>
    <t xml:space="preserve">student ashok total marks </t>
  </si>
  <si>
    <t>Student ashok total average</t>
  </si>
  <si>
    <t>student Manoj total Marks</t>
  </si>
  <si>
    <t>student Manoj total Average</t>
  </si>
  <si>
    <t>count how many students</t>
  </si>
  <si>
    <t>How many students hindi greater than 20</t>
  </si>
  <si>
    <t>How many students in hindi less then 15</t>
  </si>
  <si>
    <t>How many students English greater than 20</t>
  </si>
  <si>
    <t>How many students in English less then 15</t>
  </si>
  <si>
    <t>S.No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</si>
  <si>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</si>
  <si>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</si>
  <si>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</si>
  <si>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</si>
  <si>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</si>
  <si>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</si>
  <si>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</si>
  <si>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</si>
  <si>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</si>
  <si>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</si>
  <si>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FAN</t>
  </si>
  <si>
    <t>COMPUTER</t>
  </si>
  <si>
    <t>KEYBOARD</t>
  </si>
  <si>
    <t>MOUSE</t>
  </si>
  <si>
    <t>PRINTER</t>
  </si>
  <si>
    <t>NAME</t>
  </si>
  <si>
    <t>DEPARTMENT</t>
  </si>
  <si>
    <t>POST</t>
  </si>
  <si>
    <t xml:space="preserve">BASIC </t>
  </si>
  <si>
    <t>DA 2.5%</t>
  </si>
  <si>
    <t>HRS 3.5%</t>
  </si>
  <si>
    <t>P.F 1.5%</t>
  </si>
  <si>
    <t>TOTAL</t>
  </si>
  <si>
    <t>RAM</t>
  </si>
  <si>
    <t>SHAM</t>
  </si>
  <si>
    <t>RAHUL</t>
  </si>
  <si>
    <t>RAKESH</t>
  </si>
  <si>
    <t>ASHISH</t>
  </si>
  <si>
    <t>MANISH</t>
  </si>
  <si>
    <t>ELECTRONICS</t>
  </si>
  <si>
    <t>FINANCE</t>
  </si>
  <si>
    <t>MANAGER</t>
  </si>
  <si>
    <t>SUPERVISOR</t>
  </si>
  <si>
    <t>PION</t>
  </si>
  <si>
    <t>GUARD</t>
  </si>
  <si>
    <t>CASHIER</t>
  </si>
  <si>
    <t>ACCOUNTANT</t>
  </si>
  <si>
    <t>ASSIGNMENT 7 (CALCULATE DATE OF BIRTH)</t>
  </si>
  <si>
    <t>ASSIGNMENT 4 (Salary Sheet)</t>
  </si>
  <si>
    <t>ASSIGNMENT2</t>
  </si>
  <si>
    <t>ASSIGNMENT 1</t>
  </si>
  <si>
    <t>DATE OF BIRTH</t>
  </si>
  <si>
    <t>DAY</t>
  </si>
  <si>
    <t>MONTH</t>
  </si>
  <si>
    <t>YEAR</t>
  </si>
  <si>
    <t>RAMESH</t>
  </si>
  <si>
    <t>ASHOK</t>
  </si>
  <si>
    <t>AJEET</t>
  </si>
  <si>
    <t>ALOK</t>
  </si>
  <si>
    <t>AMRIT</t>
  </si>
  <si>
    <t>SURENDRA</t>
  </si>
  <si>
    <t>SHASHI</t>
  </si>
  <si>
    <t>HOW MANY ITEMS IN LIST</t>
  </si>
  <si>
    <t>HOW MANY ITEMS GREATER THEN 20</t>
  </si>
  <si>
    <t>HOW MANY ITEMS LESS THEN 20</t>
  </si>
  <si>
    <t>CALCULATE COMPUTER QUANTITY</t>
  </si>
  <si>
    <t>CALCULATE COMPUTER RATE</t>
  </si>
  <si>
    <t>CALCULATE COMPUTER AMOUNT</t>
  </si>
  <si>
    <t xml:space="preserve"> HOW MANY EMPLOYEE IN FINANCE</t>
  </si>
  <si>
    <t>Q.1 HOW MANY EMPLOYEE IN COMPUTER</t>
  </si>
  <si>
    <t>HOW MANY EMPLOYEE IN ELECTRICAL DEPARTMENT</t>
  </si>
  <si>
    <t>Q.2 HOW MANY BASIC SALARY IN COMPUTER DFPARTMENT ONLY?</t>
  </si>
  <si>
    <t>ASHISH POST &amp; GRADE</t>
  </si>
  <si>
    <t>Q.3 MANOJ POST &amp; GRADE</t>
  </si>
  <si>
    <t>Q.4 IF TOTAL SALALRY IS GREATER THEN 20000 THEN "A", IF TOTAL SALARY GREATER THEN 10000 THEN "B",</t>
  </si>
  <si>
    <t>OTHERWISE "C"</t>
  </si>
  <si>
    <t>Q.5 HOW MANY EMPLOYEE IS MANAGER</t>
  </si>
  <si>
    <t>Q.5 HOW MANY EMPLOYEE IS GUARD?</t>
  </si>
  <si>
    <t>NOTE</t>
  </si>
  <si>
    <t>WE WANT TO FIND DIFFERENCE GIVEN DATE TO TILL TODAY DATE</t>
  </si>
  <si>
    <t>Q.1 HOW MANY STUDENT?</t>
  </si>
  <si>
    <t>Q.2 STUDENT SURENDRA IS HOW MANY YEAR OLD?</t>
  </si>
  <si>
    <t>Q.3 HOW MANY STUDENT AGE GREATER THEN 20 YEARS?</t>
  </si>
  <si>
    <t xml:space="preserve">Q.4 IF STUDENT AGE IS GREATHER THEN 20 THEN STUDENT ADULT / CHILD? </t>
  </si>
  <si>
    <t xml:space="preserve">Q.5 HOW MANY STUDENT AGE IS &gt;= 25 YEARS? </t>
  </si>
  <si>
    <t>equal =DATEDIF(B3,TODAY(),"MD")</t>
  </si>
  <si>
    <t>equal= DATEIF(B3,TODAY(),"YM")</t>
  </si>
  <si>
    <t>equal= DATEIF(B3,TODAY(),"Y")</t>
  </si>
  <si>
    <t>ADULT /CHILD</t>
  </si>
  <si>
    <t>ASSIGNMENT 23</t>
  </si>
  <si>
    <t>ASSIGNMENT 45</t>
  </si>
  <si>
    <t>ASSIGNMENT 46</t>
  </si>
  <si>
    <t xml:space="preserve">Use of Formulas - AND </t>
  </si>
  <si>
    <t>PYHSICS</t>
  </si>
  <si>
    <t>CHEMISTRY</t>
  </si>
  <si>
    <t>MATHS</t>
  </si>
  <si>
    <t>BIOLOGY</t>
  </si>
  <si>
    <t>PASS THE EXAM?</t>
  </si>
  <si>
    <t>NITIN</t>
  </si>
  <si>
    <t>FEROZ</t>
  </si>
  <si>
    <t>ANITHA</t>
  </si>
  <si>
    <t>MADAN</t>
  </si>
  <si>
    <t>HARRY</t>
  </si>
  <si>
    <t>SUMITH</t>
  </si>
  <si>
    <t>HARSH</t>
  </si>
  <si>
    <t>TRIVEDI</t>
  </si>
  <si>
    <t>PASS</t>
  </si>
  <si>
    <t>FAIL</t>
  </si>
  <si>
    <t xml:space="preserve">USE OF LEFT, FIND, LEN,LOWER, NETWORKDAYS </t>
  </si>
  <si>
    <t>USE OF LEFT FUNCTION</t>
  </si>
  <si>
    <t>TEXT</t>
  </si>
  <si>
    <t xml:space="preserve">NUMBER OF </t>
  </si>
  <si>
    <t xml:space="preserve">CHARACTER REQUIRED </t>
  </si>
  <si>
    <t>LEFT STRING</t>
  </si>
  <si>
    <t>ALAN JONES</t>
  </si>
  <si>
    <t>CARDIFF</t>
  </si>
  <si>
    <t>ABC123</t>
  </si>
  <si>
    <t>ABD345</t>
  </si>
  <si>
    <t>USE OF LEFT AND FIND</t>
  </si>
  <si>
    <t>FULL NAME</t>
  </si>
  <si>
    <t>FIRST NAME</t>
  </si>
  <si>
    <t>ALAM JONES</t>
  </si>
  <si>
    <t>BOB SMITH</t>
  </si>
  <si>
    <t>USE OF LEN FUNCTION</t>
  </si>
  <si>
    <t>LENGTH</t>
  </si>
  <si>
    <t>USE OF LOWER FUNCTION</t>
  </si>
  <si>
    <t>UPPER CASE TEXT</t>
  </si>
  <si>
    <t>LOWER CASE</t>
  </si>
  <si>
    <t xml:space="preserve">USE OF NETWORKDAYS </t>
  </si>
  <si>
    <t>START DATE</t>
  </si>
  <si>
    <t>END DATE</t>
  </si>
  <si>
    <t>WORKDAYS</t>
  </si>
  <si>
    <t>USE OF POWER, PRODUCT, PROPER, REPT</t>
  </si>
  <si>
    <t xml:space="preserve"> </t>
  </si>
  <si>
    <t>USE OF POWER</t>
  </si>
  <si>
    <t>NUMBER</t>
  </si>
  <si>
    <t xml:space="preserve">POWER </t>
  </si>
  <si>
    <t>RESULT</t>
  </si>
  <si>
    <t>USE OF PRODUCT</t>
  </si>
  <si>
    <t>NUBMERS</t>
  </si>
  <si>
    <t>PRODUCT</t>
  </si>
  <si>
    <t>USE OF PROPER</t>
  </si>
  <si>
    <t>ORIGINAL TEXT</t>
  </si>
  <si>
    <t>PROPER TEXT</t>
  </si>
  <si>
    <t>alan jones</t>
  </si>
  <si>
    <t>bob smith</t>
  </si>
  <si>
    <t>caRol WILLlamis</t>
  </si>
  <si>
    <t>CARdiff</t>
  </si>
  <si>
    <t>ABc123</t>
  </si>
  <si>
    <t>USE OF REPT</t>
  </si>
  <si>
    <t xml:space="preserve">TEXT TO REPEAT </t>
  </si>
  <si>
    <t>NUMBER OF REPEATS</t>
  </si>
  <si>
    <t>REPEATED TEXT</t>
  </si>
  <si>
    <t>A</t>
  </si>
  <si>
    <t>AB</t>
  </si>
  <si>
    <t>-</t>
  </si>
  <si>
    <t>|</t>
  </si>
  <si>
    <t>AND(SELECT COL="PASS",COLUMN="PASS")</t>
  </si>
  <si>
    <t>CAROLARD WILLIAMS</t>
  </si>
  <si>
    <t>TODAY</t>
  </si>
  <si>
    <t>NOW</t>
  </si>
  <si>
    <t>ASSIGNMENT 31</t>
  </si>
  <si>
    <t xml:space="preserve">USE OF HLOOKUP </t>
  </si>
  <si>
    <t>MONTHS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</si>
  <si>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</si>
  <si>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</si>
  <si>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</si>
  <si>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</si>
  <si>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</si>
  <si>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</si>
  <si>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</si>
  <si>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</si>
  <si>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</si>
  <si>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</si>
  <si>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</si>
  <si>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</si>
  <si>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</si>
  <si>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HLOOPUP USE FOR SEARCHING CRITERIA HORIZONTALLY</t>
  </si>
  <si>
    <t>MATCH FORMULA IS USE FOR COUNT ROW NUMER AND COLUMN NUBER</t>
  </si>
  <si>
    <t>COLUM NUMBER COUNT BY MATCH FUNCTION</t>
  </si>
  <si>
    <t>ROW NUMBER COUNT BY MATCH FUNCTION</t>
  </si>
  <si>
    <t>SCIENCE</t>
  </si>
  <si>
    <t>ENGLISH</t>
  </si>
  <si>
    <t>REOGER</t>
  </si>
  <si>
    <t>MAT</t>
  </si>
  <si>
    <t>JIM</t>
  </si>
  <si>
    <t>COLE</t>
  </si>
  <si>
    <t>RICKY</t>
  </si>
  <si>
    <t>MARY</t>
  </si>
  <si>
    <t>JIM'S MARKS IN ENGLISH</t>
  </si>
  <si>
    <t>RICKY'S MARKS IN MATHS</t>
  </si>
  <si>
    <t xml:space="preserve">Assignment -19  </t>
  </si>
  <si>
    <t xml:space="preserve"> Use of Formulas - Index with Match </t>
  </si>
  <si>
    <t>REGION</t>
  </si>
  <si>
    <t>NORTH</t>
  </si>
  <si>
    <t>SOUTH</t>
  </si>
  <si>
    <t>EAST</t>
  </si>
  <si>
    <t>WEST</t>
  </si>
  <si>
    <t>FIND THE INFORMATION WITH USE OF INDEX AND MATCH FORMULA</t>
  </si>
  <si>
    <t>INDEX</t>
  </si>
  <si>
    <t>MATCH</t>
  </si>
  <si>
    <t>IN INDEX WE FIND CRITERIA ACCORDING TO NUMBER</t>
  </si>
  <si>
    <t>IN MATCH FUNCTION WE WILL USE MATCH CRITERIA INSIDE THE INDEX FUNCTION</t>
  </si>
  <si>
    <t xml:space="preserve">NOTED THES POINTS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</si>
</sst>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/>
    <xf numFmtId="15" fontId="0" fillId="0" borderId="0" xfId="0" applyNumberFormat="1"/>
    <xf numFmtId="22" fontId="0" fillId="0" borderId="0" xfId="0" applyNumberFormat="1"/>
    <xf numFmtId="0" fontId="5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H19" sqref="H19"/>
    </sheetView>
  </sheetViews>
  <sheetFormatPr defaultRowHeight="14.4"/>
  <cols>
    <col min="1" max="1" width="8.88671875" customWidth="1"/>
    <col min="2" max="2" width="12.88671875" customWidth="1"/>
  </cols>
  <sheetData>
    <row r="1" spans="1:10" ht="21">
      <c r="A1" s="3" t="s">
        <v>72</v>
      </c>
      <c r="B1" s="3"/>
      <c r="C1" s="3"/>
      <c r="D1" s="3"/>
      <c r="E1" s="3"/>
      <c r="F1" s="3"/>
      <c r="G1" s="3"/>
      <c r="H1" s="3"/>
      <c r="I1" s="3"/>
      <c r="J1" s="3"/>
    </row>
    <row r="2" spans="1:10" ht="18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>
      <c r="A3">
        <v>1</v>
      </c>
      <c r="B3" t="s">
        <v>10</v>
      </c>
      <c r="C3">
        <v>20</v>
      </c>
      <c r="D3">
        <v>10</v>
      </c>
      <c r="E3">
        <v>14</v>
      </c>
      <c r="F3">
        <v>18</v>
      </c>
      <c r="G3">
        <v>15</v>
      </c>
      <c r="H3">
        <f>SUM(C3:G3)</f>
        <v>77</v>
      </c>
      <c r="I3">
        <f>AVERAGE(C3:G3)</f>
        <v>15.4</v>
      </c>
      <c r="J3" t="str">
        <f>IF(I3&gt;15,"A","B")</f>
        <v>A</v>
      </c>
    </row>
    <row r="4" spans="1:10">
      <c r="A4">
        <v>2</v>
      </c>
      <c r="B4" t="s">
        <v>11</v>
      </c>
      <c r="C4">
        <v>21</v>
      </c>
      <c r="D4">
        <v>12</v>
      </c>
      <c r="E4">
        <v>14</v>
      </c>
      <c r="F4">
        <v>12</v>
      </c>
      <c r="G4">
        <v>18</v>
      </c>
      <c r="H4">
        <f t="shared" ref="H4:H12" si="0">SUM(C4:G4)</f>
        <v>77</v>
      </c>
      <c r="I4">
        <f t="shared" ref="I4:I12" si="1">AVERAGE(C4:G4)</f>
        <v>15.4</v>
      </c>
      <c r="J4" t="str">
        <f t="shared" ref="J4:J12" si="2">IF(I4&gt;15,"A","B")</f>
        <v>A</v>
      </c>
    </row>
    <row r="5" spans="1:10">
      <c r="A5">
        <v>3</v>
      </c>
      <c r="B5" t="s">
        <v>12</v>
      </c>
      <c r="C5">
        <v>33</v>
      </c>
      <c r="D5">
        <v>15</v>
      </c>
      <c r="E5">
        <v>7</v>
      </c>
      <c r="F5">
        <v>14</v>
      </c>
      <c r="G5">
        <v>17</v>
      </c>
      <c r="H5">
        <f t="shared" si="0"/>
        <v>86</v>
      </c>
      <c r="I5">
        <f t="shared" si="1"/>
        <v>17.2</v>
      </c>
      <c r="J5" t="str">
        <f t="shared" si="2"/>
        <v>A</v>
      </c>
    </row>
    <row r="6" spans="1:10">
      <c r="A6">
        <v>4</v>
      </c>
      <c r="B6" t="s">
        <v>13</v>
      </c>
      <c r="C6">
        <v>15</v>
      </c>
      <c r="D6">
        <v>14</v>
      </c>
      <c r="E6">
        <v>8</v>
      </c>
      <c r="F6">
        <v>16</v>
      </c>
      <c r="G6">
        <v>20</v>
      </c>
      <c r="H6">
        <f t="shared" si="0"/>
        <v>73</v>
      </c>
      <c r="I6">
        <f t="shared" si="1"/>
        <v>14.6</v>
      </c>
      <c r="J6" t="str">
        <f t="shared" si="2"/>
        <v>B</v>
      </c>
    </row>
    <row r="7" spans="1:10">
      <c r="A7">
        <v>5</v>
      </c>
      <c r="B7" t="s">
        <v>14</v>
      </c>
      <c r="C7">
        <v>14</v>
      </c>
      <c r="D7">
        <v>17</v>
      </c>
      <c r="E7">
        <v>10</v>
      </c>
      <c r="F7">
        <v>13</v>
      </c>
      <c r="G7">
        <v>18</v>
      </c>
      <c r="H7">
        <f t="shared" si="0"/>
        <v>72</v>
      </c>
      <c r="I7">
        <f t="shared" si="1"/>
        <v>14.4</v>
      </c>
      <c r="J7" t="str">
        <f t="shared" si="2"/>
        <v>B</v>
      </c>
    </row>
    <row r="8" spans="1:10">
      <c r="A8">
        <v>6</v>
      </c>
      <c r="B8" t="s">
        <v>15</v>
      </c>
      <c r="C8">
        <v>16</v>
      </c>
      <c r="D8">
        <v>8</v>
      </c>
      <c r="E8">
        <v>20</v>
      </c>
      <c r="F8">
        <v>17</v>
      </c>
      <c r="G8">
        <v>15</v>
      </c>
      <c r="H8">
        <f t="shared" si="0"/>
        <v>76</v>
      </c>
      <c r="I8">
        <f t="shared" si="1"/>
        <v>15.2</v>
      </c>
      <c r="J8" t="str">
        <f t="shared" si="2"/>
        <v>A</v>
      </c>
    </row>
    <row r="9" spans="1:10">
      <c r="A9">
        <v>7</v>
      </c>
      <c r="B9" t="s">
        <v>16</v>
      </c>
      <c r="C9">
        <v>18</v>
      </c>
      <c r="D9">
        <v>19</v>
      </c>
      <c r="E9">
        <v>3</v>
      </c>
      <c r="F9">
        <v>10</v>
      </c>
      <c r="G9">
        <v>14</v>
      </c>
      <c r="H9">
        <f t="shared" si="0"/>
        <v>64</v>
      </c>
      <c r="I9">
        <f t="shared" si="1"/>
        <v>12.8</v>
      </c>
      <c r="J9" t="str">
        <f t="shared" si="2"/>
        <v>B</v>
      </c>
    </row>
    <row r="10" spans="1:10">
      <c r="A10">
        <v>8</v>
      </c>
      <c r="B10" t="s">
        <v>17</v>
      </c>
      <c r="C10">
        <v>19</v>
      </c>
      <c r="D10">
        <v>20</v>
      </c>
      <c r="E10">
        <v>7</v>
      </c>
      <c r="F10">
        <v>14</v>
      </c>
      <c r="G10">
        <v>18</v>
      </c>
      <c r="H10">
        <f t="shared" si="0"/>
        <v>78</v>
      </c>
      <c r="I10">
        <f t="shared" si="1"/>
        <v>15.6</v>
      </c>
      <c r="J10" t="str">
        <f t="shared" si="2"/>
        <v>A</v>
      </c>
    </row>
    <row r="11" spans="1:10">
      <c r="A11">
        <v>9</v>
      </c>
      <c r="B11" t="s">
        <v>18</v>
      </c>
      <c r="C11">
        <v>22</v>
      </c>
      <c r="D11">
        <v>13</v>
      </c>
      <c r="E11">
        <v>8</v>
      </c>
      <c r="F11">
        <v>12</v>
      </c>
      <c r="G11">
        <v>19</v>
      </c>
      <c r="H11">
        <f t="shared" si="0"/>
        <v>74</v>
      </c>
      <c r="I11">
        <f t="shared" si="1"/>
        <v>14.8</v>
      </c>
      <c r="J11" t="str">
        <f t="shared" si="2"/>
        <v>B</v>
      </c>
    </row>
    <row r="12" spans="1:10">
      <c r="A12">
        <v>10</v>
      </c>
      <c r="B12" t="s">
        <v>19</v>
      </c>
      <c r="C12">
        <v>26</v>
      </c>
      <c r="D12">
        <v>12</v>
      </c>
      <c r="E12">
        <v>10</v>
      </c>
      <c r="F12">
        <v>11</v>
      </c>
      <c r="G12">
        <v>27</v>
      </c>
      <c r="H12">
        <f t="shared" si="0"/>
        <v>86</v>
      </c>
      <c r="I12">
        <f t="shared" si="1"/>
        <v>17.2</v>
      </c>
      <c r="J12" t="str">
        <f t="shared" si="2"/>
        <v>A</v>
      </c>
    </row>
    <row r="14" spans="1:10">
      <c r="B14" s="1" t="s">
        <v>20</v>
      </c>
      <c r="C14" s="1"/>
      <c r="D14" s="1"/>
      <c r="E14" s="1"/>
      <c r="F14">
        <f>COUNTIF(I3:J12,"A")</f>
        <v>6</v>
      </c>
    </row>
    <row r="15" spans="1:10">
      <c r="B15" s="1" t="s">
        <v>21</v>
      </c>
      <c r="C15" s="1"/>
      <c r="D15" s="1"/>
      <c r="E15" s="1"/>
      <c r="F15">
        <f>COUNTIF(J3:J12,"B")</f>
        <v>4</v>
      </c>
    </row>
    <row r="16" spans="1:10">
      <c r="B16" s="1" t="s">
        <v>22</v>
      </c>
      <c r="C16" s="1"/>
      <c r="D16" s="1"/>
      <c r="E16" s="1"/>
      <c r="F16">
        <f>VLOOKUP(B4,B2:J12,7,0)</f>
        <v>77</v>
      </c>
    </row>
    <row r="17" spans="2:6">
      <c r="B17" s="1" t="s">
        <v>23</v>
      </c>
      <c r="C17" s="1"/>
      <c r="D17" s="1"/>
      <c r="E17" s="1"/>
      <c r="F17">
        <f>VLOOKUP(B4,B2:J12,8,0)</f>
        <v>15.4</v>
      </c>
    </row>
    <row r="18" spans="2:6">
      <c r="B18" s="1" t="s">
        <v>24</v>
      </c>
      <c r="C18" s="1"/>
      <c r="D18" s="1"/>
      <c r="E18" s="1"/>
      <c r="F18">
        <f>VLOOKUP(B5,B2:J12,7,0)</f>
        <v>86</v>
      </c>
    </row>
    <row r="19" spans="2:6">
      <c r="B19" s="1" t="s">
        <v>25</v>
      </c>
      <c r="C19" s="1"/>
      <c r="D19" s="1"/>
      <c r="E19" s="1"/>
      <c r="F19">
        <f>VLOOKUP(B5,B2:J12,8,0)</f>
        <v>17.2</v>
      </c>
    </row>
    <row r="20" spans="2:6">
      <c r="B20" s="1" t="s">
        <v>26</v>
      </c>
      <c r="C20" s="1"/>
      <c r="D20" s="1"/>
      <c r="E20" s="1"/>
      <c r="F20">
        <f>COUNTA(B3:B12)</f>
        <v>10</v>
      </c>
    </row>
    <row r="21" spans="2:6">
      <c r="B21" s="1" t="s">
        <v>27</v>
      </c>
      <c r="C21" s="1"/>
      <c r="D21" s="1"/>
      <c r="E21" s="1"/>
      <c r="F21">
        <f>COUNTIF(C3:C12,"&gt;20")</f>
        <v>4</v>
      </c>
    </row>
    <row r="22" spans="2:6">
      <c r="B22" s="1" t="s">
        <v>28</v>
      </c>
      <c r="C22" s="1"/>
      <c r="D22" s="1"/>
      <c r="E22" s="1"/>
      <c r="F22">
        <f>COUNTIF(C3:C12,"&lt;15")</f>
        <v>1</v>
      </c>
    </row>
    <row r="23" spans="2:6">
      <c r="B23" s="1" t="s">
        <v>29</v>
      </c>
      <c r="C23" s="1"/>
      <c r="D23" s="1"/>
      <c r="E23" s="1"/>
      <c r="F23">
        <f>COUNTIF(D3:D11,"&gt;20")</f>
        <v>0</v>
      </c>
    </row>
    <row r="24" spans="2:6">
      <c r="B24" s="1" t="s">
        <v>30</v>
      </c>
      <c r="C24" s="1"/>
      <c r="D24" s="1"/>
      <c r="E24" s="1"/>
      <c r="F24">
        <f>COUNTIF(D3:D12,"&lt;15")</f>
        <v>6</v>
      </c>
    </row>
    <row r="25" spans="2:6">
      <c r="B25" s="1"/>
      <c r="C25" s="1"/>
      <c r="D25" s="1"/>
      <c r="E25" s="1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B14" sqref="B14:C19"/>
    </sheetView>
  </sheetViews>
  <sheetFormatPr defaultRowHeight="14.4"/>
  <cols>
    <col min="2" max="2" width="26.33203125" customWidth="1"/>
    <col min="6" max="6" width="12.5546875" customWidth="1"/>
  </cols>
  <sheetData>
    <row r="1" spans="1:10" ht="21">
      <c r="A1" s="3" t="s">
        <v>71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</row>
    <row r="3" spans="1:10">
      <c r="A3">
        <v>1</v>
      </c>
      <c r="B3" t="s">
        <v>37</v>
      </c>
      <c r="C3">
        <v>20</v>
      </c>
      <c r="D3">
        <v>40000</v>
      </c>
      <c r="E3">
        <f>C3*D3</f>
        <v>800000</v>
      </c>
      <c r="F3" t="str">
        <f>IF(E3&gt;50000,"EXPENSIVE","LETS BUY IT")</f>
        <v>EXPENSIVE</v>
      </c>
    </row>
    <row r="4" spans="1:10">
      <c r="A4">
        <v>2</v>
      </c>
      <c r="B4" t="s">
        <v>38</v>
      </c>
      <c r="C4">
        <v>30</v>
      </c>
      <c r="D4">
        <v>20000</v>
      </c>
      <c r="E4">
        <f t="shared" ref="E4:E12" si="0">C4*D4</f>
        <v>600000</v>
      </c>
      <c r="F4" t="str">
        <f t="shared" ref="F4:F12" si="1">IF(E4&gt;50000,"EXPENSIVE","LETS BUY IT")</f>
        <v>EXPENSIVE</v>
      </c>
    </row>
    <row r="5" spans="1:10">
      <c r="A5">
        <v>3</v>
      </c>
      <c r="B5" t="s">
        <v>39</v>
      </c>
      <c r="C5">
        <v>15</v>
      </c>
      <c r="D5">
        <v>10000</v>
      </c>
      <c r="E5">
        <f t="shared" si="0"/>
        <v>150000</v>
      </c>
      <c r="F5" t="str">
        <f t="shared" si="1"/>
        <v>EXPENSIVE</v>
      </c>
    </row>
    <row r="6" spans="1:10">
      <c r="A6">
        <v>4</v>
      </c>
      <c r="B6" t="s">
        <v>40</v>
      </c>
      <c r="C6">
        <v>14</v>
      </c>
      <c r="D6">
        <v>15000</v>
      </c>
      <c r="E6">
        <f t="shared" si="0"/>
        <v>210000</v>
      </c>
      <c r="F6" t="str">
        <f t="shared" si="1"/>
        <v>EXPENSIVE</v>
      </c>
    </row>
    <row r="7" spans="1:10">
      <c r="A7">
        <v>5</v>
      </c>
      <c r="B7" t="s">
        <v>41</v>
      </c>
      <c r="C7">
        <v>18</v>
      </c>
      <c r="D7">
        <v>20000</v>
      </c>
      <c r="E7">
        <f t="shared" si="0"/>
        <v>360000</v>
      </c>
      <c r="F7" t="str">
        <f t="shared" si="1"/>
        <v>EXPENSIVE</v>
      </c>
    </row>
    <row r="8" spans="1:10">
      <c r="A8">
        <v>6</v>
      </c>
      <c r="B8" t="s">
        <v>42</v>
      </c>
      <c r="C8">
        <v>17</v>
      </c>
      <c r="D8">
        <v>2000</v>
      </c>
      <c r="E8">
        <f t="shared" si="0"/>
        <v>34000</v>
      </c>
      <c r="F8" t="str">
        <f t="shared" si="1"/>
        <v>LETS BUY IT</v>
      </c>
    </row>
    <row r="9" spans="1:10">
      <c r="A9">
        <v>7</v>
      </c>
      <c r="B9" t="s">
        <v>43</v>
      </c>
      <c r="C9">
        <v>10</v>
      </c>
      <c r="D9">
        <v>25000</v>
      </c>
      <c r="E9">
        <f t="shared" si="0"/>
        <v>250000</v>
      </c>
      <c r="F9" t="str">
        <f t="shared" si="1"/>
        <v>EXPENSIVE</v>
      </c>
    </row>
    <row r="10" spans="1:10">
      <c r="A10">
        <v>8</v>
      </c>
      <c r="B10" t="s">
        <v>44</v>
      </c>
      <c r="C10">
        <v>5</v>
      </c>
      <c r="D10">
        <v>250</v>
      </c>
      <c r="E10">
        <f t="shared" si="0"/>
        <v>1250</v>
      </c>
      <c r="F10" t="str">
        <f t="shared" si="1"/>
        <v>LETS BUY IT</v>
      </c>
    </row>
    <row r="11" spans="1:10">
      <c r="A11">
        <v>9</v>
      </c>
      <c r="B11" t="s">
        <v>45</v>
      </c>
      <c r="C11">
        <v>25</v>
      </c>
      <c r="D11">
        <v>100</v>
      </c>
      <c r="E11">
        <f t="shared" si="0"/>
        <v>2500</v>
      </c>
      <c r="F11" t="str">
        <f t="shared" si="1"/>
        <v>LETS BUY IT</v>
      </c>
    </row>
    <row r="12" spans="1:10">
      <c r="A12">
        <v>10</v>
      </c>
      <c r="B12" t="s">
        <v>46</v>
      </c>
      <c r="C12">
        <v>30</v>
      </c>
      <c r="D12">
        <v>12000</v>
      </c>
      <c r="E12">
        <f t="shared" si="0"/>
        <v>360000</v>
      </c>
      <c r="F12" t="str">
        <f t="shared" si="1"/>
        <v>EXPENSIVE</v>
      </c>
    </row>
    <row r="14" spans="1:10">
      <c r="B14" s="1" t="s">
        <v>84</v>
      </c>
      <c r="C14" s="1"/>
      <c r="D14">
        <f>COUNTA(B3:B12)</f>
        <v>10</v>
      </c>
    </row>
    <row r="15" spans="1:10">
      <c r="B15" s="1" t="s">
        <v>85</v>
      </c>
      <c r="C15" s="1"/>
      <c r="D15">
        <f>COUNTIF(C3:C12,"&gt;20")</f>
        <v>3</v>
      </c>
    </row>
    <row r="16" spans="1:10">
      <c r="B16" s="1" t="s">
        <v>86</v>
      </c>
      <c r="C16" s="1"/>
      <c r="D16">
        <f>COUNTIF(C3:C12,"&lt;20")</f>
        <v>6</v>
      </c>
    </row>
    <row r="17" spans="2:4">
      <c r="B17" s="1" t="s">
        <v>87</v>
      </c>
      <c r="C17" s="1"/>
      <c r="D17">
        <f>SUMIF(B3:B12,B9,C3:C12)</f>
        <v>10</v>
      </c>
    </row>
    <row r="18" spans="2:4">
      <c r="B18" s="1" t="s">
        <v>88</v>
      </c>
      <c r="C18" s="1"/>
      <c r="D18">
        <f>SUMIF(B3:B12,B9,D3:D12)</f>
        <v>25000</v>
      </c>
    </row>
    <row r="19" spans="2:4">
      <c r="B19" s="1" t="s">
        <v>89</v>
      </c>
      <c r="C19" s="1"/>
      <c r="D19">
        <f>SUMIF(B3:B12,B9,E3:E12)</f>
        <v>250000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K15" sqref="K15"/>
    </sheetView>
  </sheetViews>
  <sheetFormatPr defaultRowHeight="14.4"/>
  <cols>
    <col min="2" max="2" width="17.33203125" customWidth="1"/>
    <col min="3" max="3" width="14.6640625" customWidth="1"/>
    <col min="6" max="6" width="10.21875" customWidth="1"/>
  </cols>
  <sheetData>
    <row r="1" spans="1:10" ht="21">
      <c r="A1" s="3" t="s">
        <v>70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36</v>
      </c>
      <c r="J2" s="1"/>
    </row>
    <row r="3" spans="1:10">
      <c r="A3" t="s">
        <v>55</v>
      </c>
      <c r="B3" t="s">
        <v>43</v>
      </c>
      <c r="C3" t="s">
        <v>63</v>
      </c>
      <c r="D3">
        <v>8000</v>
      </c>
      <c r="E3">
        <f>D3*2.5/100</f>
        <v>200</v>
      </c>
      <c r="F3">
        <f>D3*3.5%</f>
        <v>280</v>
      </c>
      <c r="G3">
        <f>D3*1.5%</f>
        <v>120</v>
      </c>
      <c r="H3">
        <f>SUM(D3:G3)</f>
        <v>8600</v>
      </c>
      <c r="I3" t="str">
        <f>IF(H3&gt;20000,"A",IF(H3&gt;10000,"B","C"))</f>
        <v>C</v>
      </c>
    </row>
    <row r="4" spans="1:10">
      <c r="A4" t="s">
        <v>56</v>
      </c>
      <c r="B4" t="s">
        <v>43</v>
      </c>
      <c r="C4" t="s">
        <v>64</v>
      </c>
      <c r="D4">
        <v>5000</v>
      </c>
      <c r="E4">
        <f t="shared" ref="E4:E10" si="0">D4*2.5/100</f>
        <v>125</v>
      </c>
      <c r="F4">
        <f t="shared" ref="F4:F10" si="1">D4*3.5%</f>
        <v>175.00000000000003</v>
      </c>
      <c r="G4">
        <f t="shared" ref="G4:G10" si="2">D4*1.5%</f>
        <v>75</v>
      </c>
      <c r="H4">
        <f t="shared" ref="H4:H10" si="3">SUM(D4:G4)</f>
        <v>5375</v>
      </c>
      <c r="I4" t="str">
        <f t="shared" ref="I4:I10" si="4">IF(H4&gt;20000,"A",IF(H4&gt;10000,"B","C"))</f>
        <v>C</v>
      </c>
    </row>
    <row r="5" spans="1:10">
      <c r="A5" t="s">
        <v>12</v>
      </c>
      <c r="B5" t="s">
        <v>43</v>
      </c>
      <c r="C5" t="s">
        <v>65</v>
      </c>
      <c r="D5">
        <v>3000</v>
      </c>
      <c r="E5">
        <f t="shared" si="0"/>
        <v>75</v>
      </c>
      <c r="F5">
        <f t="shared" si="1"/>
        <v>105.00000000000001</v>
      </c>
      <c r="G5">
        <f t="shared" si="2"/>
        <v>45</v>
      </c>
      <c r="H5">
        <f t="shared" si="3"/>
        <v>3225</v>
      </c>
      <c r="I5" t="str">
        <f t="shared" si="4"/>
        <v>C</v>
      </c>
    </row>
    <row r="6" spans="1:10">
      <c r="A6" t="s">
        <v>15</v>
      </c>
      <c r="B6" t="s">
        <v>61</v>
      </c>
      <c r="C6" t="s">
        <v>66</v>
      </c>
      <c r="D6">
        <v>6000</v>
      </c>
      <c r="E6">
        <f t="shared" si="0"/>
        <v>150</v>
      </c>
      <c r="F6">
        <f t="shared" si="1"/>
        <v>210.00000000000003</v>
      </c>
      <c r="G6">
        <f t="shared" si="2"/>
        <v>90</v>
      </c>
      <c r="H6">
        <f t="shared" si="3"/>
        <v>6450</v>
      </c>
      <c r="I6" t="str">
        <f t="shared" si="4"/>
        <v>C</v>
      </c>
    </row>
    <row r="7" spans="1:10">
      <c r="A7" t="s">
        <v>57</v>
      </c>
      <c r="B7" t="s">
        <v>61</v>
      </c>
      <c r="C7" t="s">
        <v>67</v>
      </c>
      <c r="D7">
        <v>8000</v>
      </c>
      <c r="E7">
        <f t="shared" si="0"/>
        <v>200</v>
      </c>
      <c r="F7">
        <f t="shared" si="1"/>
        <v>280</v>
      </c>
      <c r="G7">
        <f t="shared" si="2"/>
        <v>120</v>
      </c>
      <c r="H7">
        <f t="shared" si="3"/>
        <v>8600</v>
      </c>
      <c r="I7" t="str">
        <f t="shared" si="4"/>
        <v>C</v>
      </c>
    </row>
    <row r="8" spans="1:10">
      <c r="A8" t="s">
        <v>58</v>
      </c>
      <c r="B8" t="s">
        <v>61</v>
      </c>
      <c r="C8" t="s">
        <v>68</v>
      </c>
      <c r="D8">
        <v>9000</v>
      </c>
      <c r="E8">
        <f t="shared" si="0"/>
        <v>225</v>
      </c>
      <c r="F8">
        <f t="shared" si="1"/>
        <v>315.00000000000006</v>
      </c>
      <c r="G8">
        <f t="shared" si="2"/>
        <v>135</v>
      </c>
      <c r="H8">
        <f t="shared" si="3"/>
        <v>9675</v>
      </c>
      <c r="I8" t="str">
        <f t="shared" si="4"/>
        <v>C</v>
      </c>
    </row>
    <row r="9" spans="1:10">
      <c r="A9" t="s">
        <v>59</v>
      </c>
      <c r="B9" t="s">
        <v>62</v>
      </c>
      <c r="C9" t="s">
        <v>63</v>
      </c>
      <c r="D9">
        <v>10000</v>
      </c>
      <c r="E9">
        <f t="shared" si="0"/>
        <v>250</v>
      </c>
      <c r="F9">
        <f t="shared" si="1"/>
        <v>350.00000000000006</v>
      </c>
      <c r="G9">
        <f t="shared" si="2"/>
        <v>150</v>
      </c>
      <c r="H9">
        <f t="shared" si="3"/>
        <v>10750</v>
      </c>
      <c r="I9" t="str">
        <f t="shared" si="4"/>
        <v>B</v>
      </c>
    </row>
    <row r="10" spans="1:10">
      <c r="A10" t="s">
        <v>60</v>
      </c>
      <c r="B10" t="s">
        <v>62</v>
      </c>
      <c r="C10" t="s">
        <v>66</v>
      </c>
      <c r="D10">
        <v>5000</v>
      </c>
      <c r="E10">
        <f t="shared" si="0"/>
        <v>125</v>
      </c>
      <c r="F10">
        <f t="shared" si="1"/>
        <v>175.00000000000003</v>
      </c>
      <c r="G10">
        <f t="shared" si="2"/>
        <v>75</v>
      </c>
      <c r="H10">
        <f t="shared" si="3"/>
        <v>5375</v>
      </c>
      <c r="I10" t="str">
        <f t="shared" si="4"/>
        <v>C</v>
      </c>
    </row>
    <row r="12" spans="1:10">
      <c r="A12" s="1" t="s">
        <v>91</v>
      </c>
      <c r="B12" s="1"/>
      <c r="C12" s="1"/>
      <c r="D12" s="1"/>
      <c r="E12" s="1"/>
      <c r="F12">
        <f>COUNTIF(B3:B10,B3)</f>
        <v>3</v>
      </c>
    </row>
    <row r="13" spans="1:10">
      <c r="A13" s="1" t="s">
        <v>90</v>
      </c>
      <c r="B13" s="1"/>
      <c r="C13" s="1"/>
      <c r="D13" s="1"/>
      <c r="E13" s="1"/>
      <c r="F13">
        <f>COUNTIF(B3:B10,B9)</f>
        <v>2</v>
      </c>
    </row>
    <row r="14" spans="1:10">
      <c r="A14" s="1" t="s">
        <v>92</v>
      </c>
      <c r="B14" s="1"/>
      <c r="C14" s="1"/>
      <c r="D14" s="1"/>
      <c r="E14" s="1"/>
      <c r="F14">
        <f>COUNTIF(B3:B10,B6)</f>
        <v>3</v>
      </c>
    </row>
    <row r="15" spans="1:10">
      <c r="A15" s="1"/>
      <c r="B15" s="1"/>
      <c r="C15" s="1"/>
      <c r="D15" s="1"/>
      <c r="E15" s="1"/>
    </row>
    <row r="16" spans="1:10">
      <c r="A16" s="1" t="s">
        <v>93</v>
      </c>
      <c r="B16" s="1"/>
      <c r="C16" s="1"/>
      <c r="D16" s="1"/>
      <c r="E16" s="1"/>
      <c r="F16">
        <f>SUMIF(B3:B10,B3,D3:D10)</f>
        <v>16000</v>
      </c>
    </row>
    <row r="18" spans="1:8">
      <c r="A18" s="1" t="s">
        <v>95</v>
      </c>
      <c r="B18" s="1"/>
      <c r="E18" s="1" t="s">
        <v>49</v>
      </c>
      <c r="F18" t="str">
        <f>VLOOKUP(A5,A2:I10,3,0)</f>
        <v>PION</v>
      </c>
      <c r="G18" s="1" t="s">
        <v>36</v>
      </c>
      <c r="H18" t="str">
        <f>VLOOKUP(A5,A2:I10,9,0)</f>
        <v>C</v>
      </c>
    </row>
    <row r="19" spans="1:8">
      <c r="A19" s="1" t="s">
        <v>94</v>
      </c>
      <c r="B19" s="1"/>
      <c r="E19" s="1" t="s">
        <v>49</v>
      </c>
      <c r="F19" t="str">
        <f>VLOOKUP(A9,A2:I10,3,0)</f>
        <v>MANAGER</v>
      </c>
      <c r="G19" s="1" t="s">
        <v>36</v>
      </c>
      <c r="H19" t="str">
        <f>VLOOKUP(A9,A2:I10,9,0)</f>
        <v>B</v>
      </c>
    </row>
    <row r="20" spans="1:8">
      <c r="A20" s="1"/>
      <c r="B20" s="1"/>
    </row>
    <row r="21" spans="1:8">
      <c r="A21" s="1" t="s">
        <v>96</v>
      </c>
      <c r="B21" s="1"/>
      <c r="C21" s="1"/>
    </row>
    <row r="22" spans="1:8">
      <c r="A22" s="1" t="s">
        <v>97</v>
      </c>
      <c r="B22" s="1"/>
      <c r="C22" s="1"/>
    </row>
    <row r="23" spans="1:8">
      <c r="A23" s="1"/>
      <c r="B23" s="1"/>
      <c r="C23" s="1"/>
    </row>
    <row r="24" spans="1:8">
      <c r="A24" s="1" t="s">
        <v>98</v>
      </c>
      <c r="B24" s="1"/>
      <c r="C24" s="1"/>
      <c r="F24">
        <f>COUNTIF(C3:C10,"MANAGER")</f>
        <v>2</v>
      </c>
    </row>
    <row r="25" spans="1:8">
      <c r="A25" s="1" t="s">
        <v>99</v>
      </c>
      <c r="B25" s="1"/>
      <c r="C25" s="1"/>
      <c r="F25">
        <f>COUNTIF(C3:C10,"GUARD")</f>
        <v>2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F32" sqref="F32"/>
    </sheetView>
  </sheetViews>
  <sheetFormatPr defaultRowHeight="14.4"/>
  <cols>
    <col min="1" max="1" width="12.44140625" customWidth="1"/>
    <col min="2" max="2" width="19.5546875" customWidth="1"/>
  </cols>
  <sheetData>
    <row r="1" spans="1:17" ht="21">
      <c r="A1" s="3" t="s">
        <v>69</v>
      </c>
      <c r="B1" s="3"/>
      <c r="C1" s="3"/>
      <c r="D1" s="3"/>
      <c r="E1" s="3"/>
      <c r="F1" s="3"/>
      <c r="G1" s="3"/>
      <c r="H1" s="3"/>
      <c r="I1" s="3"/>
      <c r="J1" s="3"/>
    </row>
    <row r="2" spans="1:17">
      <c r="A2" s="1" t="s">
        <v>47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110</v>
      </c>
      <c r="G2" s="1"/>
    </row>
    <row r="3" spans="1:17">
      <c r="A3" t="s">
        <v>77</v>
      </c>
      <c r="B3" s="2">
        <v>29356</v>
      </c>
      <c r="C3">
        <f t="shared" ref="C3:C10" ca="1" si="0">DATEDIF(B3,TODAY(),"MD")</f>
        <v>29</v>
      </c>
      <c r="D3">
        <f ca="1">DATEDIF(C3,TODAY(),"YM")</f>
        <v>3</v>
      </c>
      <c r="E3">
        <f ca="1">DATEDIF(B3,TODAY(),"Y")</f>
        <v>44</v>
      </c>
      <c r="F3" t="str">
        <f ca="1">IF(E3&gt;20,"ADULT","CHILD")</f>
        <v>ADULT</v>
      </c>
    </row>
    <row r="4" spans="1:17">
      <c r="A4" t="s">
        <v>58</v>
      </c>
      <c r="B4" s="2">
        <v>29818</v>
      </c>
      <c r="C4">
        <f t="shared" ca="1" si="0"/>
        <v>24</v>
      </c>
      <c r="D4">
        <f t="shared" ref="D4:D13" ca="1" si="1">DATEDIF(C4,TODAY(),"YM")</f>
        <v>3</v>
      </c>
      <c r="E4">
        <f t="shared" ref="E4:E13" ca="1" si="2">DATEDIF(B4,TODAY(),"Y")</f>
        <v>43</v>
      </c>
      <c r="F4" t="str">
        <f t="shared" ref="F4:F13" ca="1" si="3">IF(E4&gt;20,"ADULT","CHILD")</f>
        <v>ADULT</v>
      </c>
      <c r="J4" s="1" t="s">
        <v>100</v>
      </c>
      <c r="K4" s="1" t="s">
        <v>101</v>
      </c>
      <c r="L4" s="1"/>
      <c r="M4" s="1"/>
      <c r="N4" s="1"/>
      <c r="O4" s="1"/>
      <c r="P4" s="1"/>
      <c r="Q4" s="1"/>
    </row>
    <row r="5" spans="1:17">
      <c r="A5" t="s">
        <v>57</v>
      </c>
      <c r="B5" s="2">
        <v>37909</v>
      </c>
      <c r="C5">
        <f t="shared" ca="1" si="0"/>
        <v>29</v>
      </c>
      <c r="D5">
        <f t="shared" ca="1" si="1"/>
        <v>3</v>
      </c>
      <c r="E5">
        <f t="shared" ca="1" si="2"/>
        <v>21</v>
      </c>
      <c r="F5" t="str">
        <f t="shared" ca="1" si="3"/>
        <v>ADULT</v>
      </c>
      <c r="K5" t="s">
        <v>107</v>
      </c>
    </row>
    <row r="6" spans="1:17">
      <c r="A6" t="s">
        <v>15</v>
      </c>
      <c r="B6" s="2">
        <v>33013</v>
      </c>
      <c r="C6">
        <f t="shared" ca="1" si="0"/>
        <v>24</v>
      </c>
      <c r="D6">
        <f t="shared" ca="1" si="1"/>
        <v>3</v>
      </c>
      <c r="E6">
        <f t="shared" ca="1" si="2"/>
        <v>34</v>
      </c>
      <c r="F6" t="str">
        <f t="shared" ca="1" si="3"/>
        <v>ADULT</v>
      </c>
      <c r="K6" t="s">
        <v>108</v>
      </c>
    </row>
    <row r="7" spans="1:17">
      <c r="A7" t="s">
        <v>12</v>
      </c>
      <c r="B7" s="2">
        <v>33840</v>
      </c>
      <c r="C7">
        <f t="shared" ca="1" si="0"/>
        <v>20</v>
      </c>
      <c r="D7">
        <f t="shared" ca="1" si="1"/>
        <v>3</v>
      </c>
      <c r="E7">
        <f t="shared" ca="1" si="2"/>
        <v>32</v>
      </c>
      <c r="F7" t="str">
        <f t="shared" ca="1" si="3"/>
        <v>ADULT</v>
      </c>
      <c r="K7" t="s">
        <v>109</v>
      </c>
    </row>
    <row r="8" spans="1:17">
      <c r="A8" t="s">
        <v>78</v>
      </c>
      <c r="B8" s="2">
        <v>36030</v>
      </c>
      <c r="C8">
        <f t="shared" ca="1" si="0"/>
        <v>21</v>
      </c>
      <c r="D8">
        <f t="shared" ca="1" si="1"/>
        <v>3</v>
      </c>
      <c r="E8">
        <f t="shared" ca="1" si="2"/>
        <v>26</v>
      </c>
      <c r="F8" t="str">
        <f t="shared" ca="1" si="3"/>
        <v>ADULT</v>
      </c>
    </row>
    <row r="9" spans="1:17">
      <c r="A9" t="s">
        <v>79</v>
      </c>
      <c r="B9" s="2">
        <v>29353</v>
      </c>
      <c r="C9">
        <f t="shared" ca="1" si="0"/>
        <v>1</v>
      </c>
      <c r="D9">
        <f t="shared" ca="1" si="1"/>
        <v>4</v>
      </c>
      <c r="E9">
        <f t="shared" ca="1" si="2"/>
        <v>45</v>
      </c>
      <c r="F9" t="str">
        <f t="shared" ca="1" si="3"/>
        <v>ADULT</v>
      </c>
    </row>
    <row r="10" spans="1:17">
      <c r="A10" t="s">
        <v>80</v>
      </c>
      <c r="B10" s="2">
        <v>38429</v>
      </c>
      <c r="C10">
        <f t="shared" ca="1" si="0"/>
        <v>26</v>
      </c>
      <c r="D10">
        <f t="shared" ca="1" si="1"/>
        <v>3</v>
      </c>
      <c r="E10">
        <f t="shared" ca="1" si="2"/>
        <v>20</v>
      </c>
      <c r="F10" t="str">
        <f t="shared" ca="1" si="3"/>
        <v>CHILD</v>
      </c>
    </row>
    <row r="11" spans="1:17">
      <c r="A11" t="s">
        <v>81</v>
      </c>
      <c r="B11" s="2">
        <v>39309</v>
      </c>
      <c r="C11">
        <f t="shared" ref="C11:C13" ca="1" si="4">DATEDIF(B11,TODAY(),"MD")</f>
        <v>29</v>
      </c>
      <c r="D11">
        <f t="shared" ca="1" si="1"/>
        <v>3</v>
      </c>
      <c r="E11">
        <f t="shared" ca="1" si="2"/>
        <v>17</v>
      </c>
      <c r="F11" t="str">
        <f t="shared" ca="1" si="3"/>
        <v>CHILD</v>
      </c>
    </row>
    <row r="12" spans="1:17">
      <c r="A12" t="s">
        <v>82</v>
      </c>
      <c r="B12" s="2">
        <v>40323</v>
      </c>
      <c r="C12">
        <f t="shared" ca="1" si="4"/>
        <v>19</v>
      </c>
      <c r="D12">
        <f t="shared" ca="1" si="1"/>
        <v>3</v>
      </c>
      <c r="E12">
        <f t="shared" ca="1" si="2"/>
        <v>14</v>
      </c>
      <c r="F12" t="str">
        <f t="shared" ca="1" si="3"/>
        <v>CHILD</v>
      </c>
    </row>
    <row r="13" spans="1:17">
      <c r="A13" t="s">
        <v>83</v>
      </c>
      <c r="B13" s="2">
        <v>34206</v>
      </c>
      <c r="C13">
        <f t="shared" ca="1" si="4"/>
        <v>19</v>
      </c>
      <c r="D13">
        <f t="shared" ca="1" si="1"/>
        <v>3</v>
      </c>
      <c r="E13">
        <f t="shared" ca="1" si="2"/>
        <v>31</v>
      </c>
      <c r="F13" t="str">
        <f t="shared" ca="1" si="3"/>
        <v>ADULT</v>
      </c>
    </row>
    <row r="16" spans="1:17">
      <c r="A16" s="1" t="s">
        <v>102</v>
      </c>
      <c r="B16" s="1"/>
      <c r="C16" s="1"/>
      <c r="D16" s="1"/>
      <c r="E16" s="1"/>
      <c r="F16" s="1"/>
      <c r="G16">
        <f>COUNTA(A3:A13)</f>
        <v>11</v>
      </c>
    </row>
    <row r="17" spans="1:7">
      <c r="A17" s="1"/>
      <c r="B17" s="1"/>
      <c r="C17" s="1"/>
      <c r="D17" s="1"/>
      <c r="E17" s="1"/>
      <c r="F17" s="1"/>
    </row>
    <row r="18" spans="1:7">
      <c r="A18" s="1" t="s">
        <v>103</v>
      </c>
      <c r="B18" s="1"/>
      <c r="C18" s="1"/>
      <c r="D18" s="1"/>
      <c r="E18" s="1"/>
      <c r="F18" s="1"/>
      <c r="G18">
        <f ca="1">VLOOKUP(A12,A2:E13,5,0)</f>
        <v>14</v>
      </c>
    </row>
    <row r="19" spans="1:7">
      <c r="A19" s="1"/>
      <c r="B19" s="1"/>
      <c r="C19" s="1"/>
      <c r="D19" s="1"/>
      <c r="E19" s="1"/>
      <c r="F19" s="1"/>
    </row>
    <row r="20" spans="1:7">
      <c r="A20" s="1" t="s">
        <v>104</v>
      </c>
      <c r="B20" s="1"/>
      <c r="C20" s="1"/>
      <c r="D20" s="1"/>
      <c r="E20" s="1"/>
      <c r="F20" s="1"/>
      <c r="G20">
        <f ca="1">COUNTIF(E3:E13,"&gt;20")</f>
        <v>8</v>
      </c>
    </row>
    <row r="21" spans="1:7">
      <c r="A21" s="1"/>
      <c r="B21" s="1"/>
      <c r="C21" s="1"/>
      <c r="D21" s="1"/>
      <c r="E21" s="1"/>
      <c r="F21" s="1"/>
    </row>
    <row r="22" spans="1:7">
      <c r="A22" s="1" t="s">
        <v>105</v>
      </c>
      <c r="B22" s="1"/>
      <c r="C22" s="1"/>
      <c r="D22" s="1"/>
      <c r="E22" s="1"/>
      <c r="F22" s="1"/>
    </row>
    <row r="23" spans="1:7">
      <c r="A23" s="1"/>
      <c r="B23" s="1"/>
      <c r="C23" s="1"/>
      <c r="D23" s="1"/>
      <c r="E23" s="1"/>
      <c r="F23" s="1"/>
    </row>
    <row r="24" spans="1:7">
      <c r="A24" s="1" t="s">
        <v>106</v>
      </c>
      <c r="B24" s="1"/>
      <c r="C24" s="1"/>
      <c r="D24" s="1"/>
      <c r="E24" s="1"/>
      <c r="F24" s="1"/>
      <c r="G24">
        <f ca="1">COUNTIF(E3:E13,"&gt;=25")</f>
        <v>7</v>
      </c>
    </row>
    <row r="25" spans="1:7">
      <c r="A25" s="1"/>
      <c r="B25" s="1"/>
      <c r="C25" s="1"/>
      <c r="D25" s="1"/>
      <c r="E25" s="1"/>
      <c r="F25" s="1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H8" sqref="H8"/>
    </sheetView>
  </sheetViews>
  <sheetFormatPr defaultRowHeight="14.4"/>
  <cols>
    <col min="1" max="7" width="14.77734375" customWidth="1"/>
  </cols>
  <sheetData>
    <row r="1" spans="1:10" ht="21">
      <c r="A1" s="3" t="s">
        <v>111</v>
      </c>
      <c r="B1" s="3"/>
      <c r="C1" s="3"/>
      <c r="D1" s="3"/>
      <c r="E1" s="3"/>
      <c r="F1" s="3"/>
      <c r="G1" s="3"/>
      <c r="H1" s="3"/>
      <c r="I1" s="3"/>
      <c r="J1" s="3"/>
    </row>
    <row r="2" spans="1:10" ht="18">
      <c r="A2" s="5" t="s">
        <v>114</v>
      </c>
      <c r="B2" s="5"/>
      <c r="C2" s="5"/>
      <c r="D2" s="5"/>
      <c r="E2" s="5"/>
      <c r="F2" s="5"/>
      <c r="G2" s="5"/>
      <c r="H2" s="5"/>
      <c r="I2" s="5"/>
      <c r="J2" s="5"/>
    </row>
    <row r="4" spans="1:10">
      <c r="A4" s="1" t="s">
        <v>47</v>
      </c>
      <c r="B4" s="1" t="s">
        <v>115</v>
      </c>
      <c r="C4" s="1" t="s">
        <v>116</v>
      </c>
      <c r="D4" s="1" t="s">
        <v>117</v>
      </c>
      <c r="E4" s="1" t="s">
        <v>118</v>
      </c>
      <c r="F4" s="1" t="s">
        <v>119</v>
      </c>
    </row>
    <row r="5" spans="1:10">
      <c r="A5" t="s">
        <v>120</v>
      </c>
      <c r="B5" t="s">
        <v>128</v>
      </c>
      <c r="C5" t="s">
        <v>128</v>
      </c>
      <c r="D5" t="s">
        <v>129</v>
      </c>
      <c r="E5" t="s">
        <v>128</v>
      </c>
      <c r="F5" t="b">
        <f>AND(B5="PASS",C5="PASS",D5="PASS",E5="PASS")</f>
        <v>0</v>
      </c>
    </row>
    <row r="6" spans="1:10">
      <c r="A6" t="s">
        <v>121</v>
      </c>
      <c r="B6" t="s">
        <v>128</v>
      </c>
      <c r="C6" t="s">
        <v>128</v>
      </c>
      <c r="D6" t="s">
        <v>128</v>
      </c>
      <c r="E6" t="s">
        <v>128</v>
      </c>
      <c r="F6" t="b">
        <f t="shared" ref="F6:F13" si="0">AND(B6="PASS",C6="PASS",D6="PASS",E6="PASS")</f>
        <v>1</v>
      </c>
    </row>
    <row r="7" spans="1:10">
      <c r="A7" t="s">
        <v>122</v>
      </c>
      <c r="B7" t="s">
        <v>128</v>
      </c>
      <c r="C7" t="s">
        <v>129</v>
      </c>
      <c r="D7" t="s">
        <v>128</v>
      </c>
      <c r="E7" t="s">
        <v>128</v>
      </c>
      <c r="F7" t="b">
        <f t="shared" si="0"/>
        <v>0</v>
      </c>
      <c r="H7" t="s">
        <v>179</v>
      </c>
    </row>
    <row r="8" spans="1:10">
      <c r="A8" t="s">
        <v>123</v>
      </c>
      <c r="B8" t="s">
        <v>128</v>
      </c>
      <c r="C8" t="s">
        <v>128</v>
      </c>
      <c r="D8" t="s">
        <v>128</v>
      </c>
      <c r="E8" t="s">
        <v>128</v>
      </c>
      <c r="F8" t="b">
        <f t="shared" si="0"/>
        <v>1</v>
      </c>
    </row>
    <row r="9" spans="1:10">
      <c r="A9" t="s">
        <v>124</v>
      </c>
      <c r="B9" t="s">
        <v>128</v>
      </c>
      <c r="C9" t="s">
        <v>129</v>
      </c>
      <c r="D9" t="s">
        <v>128</v>
      </c>
      <c r="E9" t="s">
        <v>128</v>
      </c>
      <c r="F9" t="b">
        <f t="shared" si="0"/>
        <v>0</v>
      </c>
    </row>
    <row r="10" spans="1:10">
      <c r="A10" t="s">
        <v>125</v>
      </c>
      <c r="B10" t="s">
        <v>128</v>
      </c>
      <c r="C10" t="s">
        <v>128</v>
      </c>
      <c r="D10" t="s">
        <v>128</v>
      </c>
      <c r="E10" t="s">
        <v>128</v>
      </c>
      <c r="F10" t="b">
        <f t="shared" si="0"/>
        <v>1</v>
      </c>
    </row>
    <row r="11" spans="1:10">
      <c r="A11" t="s">
        <v>126</v>
      </c>
      <c r="B11" t="s">
        <v>128</v>
      </c>
      <c r="C11" t="s">
        <v>128</v>
      </c>
      <c r="D11" t="s">
        <v>128</v>
      </c>
      <c r="E11" t="s">
        <v>129</v>
      </c>
      <c r="F11" t="b">
        <f t="shared" si="0"/>
        <v>0</v>
      </c>
    </row>
    <row r="12" spans="1:10">
      <c r="A12" t="s">
        <v>127</v>
      </c>
      <c r="B12" t="s">
        <v>128</v>
      </c>
      <c r="C12" t="s">
        <v>128</v>
      </c>
      <c r="D12" t="s">
        <v>128</v>
      </c>
      <c r="E12" t="s">
        <v>128</v>
      </c>
      <c r="F12" t="b">
        <f t="shared" si="0"/>
        <v>1</v>
      </c>
    </row>
    <row r="13" spans="1:10">
      <c r="A13" t="s">
        <v>59</v>
      </c>
      <c r="B13" t="s">
        <v>128</v>
      </c>
      <c r="C13" t="s">
        <v>128</v>
      </c>
      <c r="D13" t="s">
        <v>129</v>
      </c>
      <c r="E13" t="s">
        <v>128</v>
      </c>
      <c r="F13" t="b">
        <f t="shared" si="0"/>
        <v>0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2"/>
  <sheetViews>
    <sheetView topLeftCell="A10" workbookViewId="0">
      <selection activeCell="D33" sqref="D33"/>
    </sheetView>
  </sheetViews>
  <sheetFormatPr defaultRowHeight="14.4"/>
  <cols>
    <col min="1" max="1" width="19.21875" customWidth="1"/>
    <col min="2" max="2" width="14.33203125" customWidth="1"/>
    <col min="9" max="9" width="16" customWidth="1"/>
    <col min="10" max="10" width="13" customWidth="1"/>
  </cols>
  <sheetData>
    <row r="1" spans="1:12" ht="21">
      <c r="A1" s="3" t="s">
        <v>112</v>
      </c>
      <c r="B1" s="3"/>
      <c r="C1" s="3"/>
      <c r="D1" s="3"/>
      <c r="E1" s="3"/>
      <c r="F1" s="3"/>
      <c r="G1" s="3"/>
      <c r="H1" s="3"/>
      <c r="I1" s="3"/>
      <c r="J1" s="3"/>
    </row>
    <row r="2" spans="1:12" ht="18">
      <c r="A2" s="5" t="s">
        <v>130</v>
      </c>
      <c r="B2" s="5"/>
      <c r="C2" s="5"/>
      <c r="D2" s="5"/>
      <c r="E2" s="5"/>
      <c r="F2" s="5"/>
      <c r="G2" s="5"/>
      <c r="H2" s="5"/>
      <c r="I2" s="5"/>
      <c r="J2" s="5"/>
    </row>
    <row r="4" spans="1:12">
      <c r="A4" s="1" t="s">
        <v>131</v>
      </c>
      <c r="B4" s="1"/>
      <c r="C4" s="1"/>
      <c r="D4" s="1"/>
      <c r="E4" s="1"/>
      <c r="F4" s="1"/>
      <c r="I4" s="1" t="s">
        <v>145</v>
      </c>
      <c r="J4" s="1"/>
    </row>
    <row r="5" spans="1:12">
      <c r="A5" s="1"/>
      <c r="B5" s="1"/>
      <c r="C5" s="1"/>
      <c r="D5" s="1"/>
      <c r="E5" s="1"/>
      <c r="F5" s="1"/>
      <c r="I5" s="1"/>
      <c r="J5" s="1"/>
    </row>
    <row r="6" spans="1:12">
      <c r="A6" s="1" t="s">
        <v>132</v>
      </c>
      <c r="B6" s="6" t="s">
        <v>133</v>
      </c>
      <c r="C6" s="6"/>
      <c r="D6" s="6"/>
      <c r="E6" s="6" t="s">
        <v>135</v>
      </c>
      <c r="F6" s="1"/>
      <c r="I6" s="1" t="s">
        <v>132</v>
      </c>
      <c r="J6" s="1" t="s">
        <v>146</v>
      </c>
    </row>
    <row r="7" spans="1:12">
      <c r="A7" s="1"/>
      <c r="B7" s="6" t="s">
        <v>134</v>
      </c>
      <c r="C7" s="6"/>
      <c r="D7" s="6"/>
      <c r="E7" s="6"/>
      <c r="F7" s="1"/>
      <c r="I7" t="s">
        <v>136</v>
      </c>
      <c r="J7">
        <f>LEN(I7)</f>
        <v>10</v>
      </c>
    </row>
    <row r="8" spans="1:12">
      <c r="I8" t="s">
        <v>136</v>
      </c>
      <c r="J8">
        <f t="shared" ref="J8:J12" si="0">LEN(I8)</f>
        <v>10</v>
      </c>
    </row>
    <row r="9" spans="1:12">
      <c r="A9" t="s">
        <v>136</v>
      </c>
      <c r="B9">
        <v>1</v>
      </c>
      <c r="E9" t="str">
        <f>LEFT(A9,B9)</f>
        <v>A</v>
      </c>
      <c r="I9" t="s">
        <v>136</v>
      </c>
      <c r="J9">
        <f t="shared" si="0"/>
        <v>10</v>
      </c>
    </row>
    <row r="10" spans="1:12">
      <c r="A10" t="s">
        <v>136</v>
      </c>
      <c r="B10">
        <v>2</v>
      </c>
      <c r="E10" t="str">
        <f t="shared" ref="E10:E14" si="1">LEFT(A10,B10)</f>
        <v>AL</v>
      </c>
      <c r="I10" t="s">
        <v>137</v>
      </c>
      <c r="J10">
        <f t="shared" si="0"/>
        <v>7</v>
      </c>
    </row>
    <row r="11" spans="1:12">
      <c r="A11" t="s">
        <v>136</v>
      </c>
      <c r="B11">
        <v>3</v>
      </c>
      <c r="E11" t="str">
        <f t="shared" si="1"/>
        <v>ALA</v>
      </c>
      <c r="I11" t="s">
        <v>138</v>
      </c>
      <c r="J11">
        <f t="shared" si="0"/>
        <v>6</v>
      </c>
    </row>
    <row r="12" spans="1:12">
      <c r="A12" t="s">
        <v>137</v>
      </c>
      <c r="B12">
        <v>6</v>
      </c>
      <c r="E12" t="str">
        <f t="shared" si="1"/>
        <v>CARDIF</v>
      </c>
      <c r="I12" t="s">
        <v>139</v>
      </c>
      <c r="J12">
        <f t="shared" si="0"/>
        <v>6</v>
      </c>
    </row>
    <row r="13" spans="1:12">
      <c r="A13" t="s">
        <v>138</v>
      </c>
      <c r="B13">
        <v>4</v>
      </c>
      <c r="E13" t="str">
        <f t="shared" si="1"/>
        <v>ABC1</v>
      </c>
    </row>
    <row r="14" spans="1:12">
      <c r="A14" t="s">
        <v>139</v>
      </c>
      <c r="B14">
        <v>2</v>
      </c>
      <c r="E14" t="str">
        <f t="shared" si="1"/>
        <v>AB</v>
      </c>
    </row>
    <row r="15" spans="1:12">
      <c r="I15" s="1" t="s">
        <v>147</v>
      </c>
      <c r="J15" s="1"/>
      <c r="K15" s="1"/>
      <c r="L15" s="1"/>
    </row>
    <row r="16" spans="1:12">
      <c r="I16" s="1"/>
      <c r="J16" s="1"/>
      <c r="K16" s="1"/>
      <c r="L16" s="1"/>
    </row>
    <row r="17" spans="1:12">
      <c r="A17" s="1" t="s">
        <v>140</v>
      </c>
      <c r="B17" s="1"/>
      <c r="C17" s="1"/>
      <c r="I17" s="1" t="s">
        <v>148</v>
      </c>
      <c r="J17" s="1"/>
      <c r="K17" s="1" t="s">
        <v>149</v>
      </c>
      <c r="L17" s="1"/>
    </row>
    <row r="18" spans="1:12">
      <c r="A18" s="1"/>
      <c r="B18" s="1"/>
      <c r="C18" s="1"/>
      <c r="I18" t="s">
        <v>136</v>
      </c>
      <c r="K18" t="str">
        <f>LOWER(I18)</f>
        <v>alan jones</v>
      </c>
    </row>
    <row r="19" spans="1:12">
      <c r="A19" s="1" t="s">
        <v>141</v>
      </c>
      <c r="B19" s="1" t="s">
        <v>142</v>
      </c>
      <c r="C19" s="1"/>
      <c r="I19" t="s">
        <v>136</v>
      </c>
      <c r="K19" t="str">
        <f t="shared" ref="K19:K23" si="2">LOWER(I19)</f>
        <v>alan jones</v>
      </c>
    </row>
    <row r="20" spans="1:12">
      <c r="A20" t="s">
        <v>143</v>
      </c>
      <c r="B20" t="str">
        <f>LEFT(A20,FIND(" ",A20)-1)</f>
        <v>ALAM</v>
      </c>
      <c r="I20" t="s">
        <v>136</v>
      </c>
      <c r="K20" t="str">
        <f t="shared" si="2"/>
        <v>alan jones</v>
      </c>
    </row>
    <row r="21" spans="1:12">
      <c r="A21" s="7" t="s">
        <v>144</v>
      </c>
      <c r="B21" t="str">
        <f>LEFT(A21,FIND(" ",A21)-1)</f>
        <v>BOB</v>
      </c>
      <c r="I21" t="s">
        <v>137</v>
      </c>
      <c r="K21" t="str">
        <f t="shared" si="2"/>
        <v>cardiff</v>
      </c>
    </row>
    <row r="22" spans="1:12">
      <c r="A22" t="s">
        <v>180</v>
      </c>
      <c r="B22" t="str">
        <f>LEFT(A22,FIND(" ",A22)-1)</f>
        <v>CAROLARD</v>
      </c>
      <c r="I22" t="s">
        <v>138</v>
      </c>
      <c r="K22" t="str">
        <f t="shared" si="2"/>
        <v>abc123</v>
      </c>
    </row>
    <row r="23" spans="1:12">
      <c r="I23" t="s">
        <v>139</v>
      </c>
      <c r="K23" t="str">
        <f t="shared" si="2"/>
        <v>abd345</v>
      </c>
    </row>
    <row r="27" spans="1:12">
      <c r="A27" s="1" t="s">
        <v>150</v>
      </c>
      <c r="B27" s="1"/>
      <c r="C27" s="1"/>
      <c r="D27" s="1"/>
      <c r="E27" s="1"/>
    </row>
    <row r="28" spans="1:12">
      <c r="A28" s="1" t="s">
        <v>151</v>
      </c>
      <c r="B28" s="1" t="s">
        <v>152</v>
      </c>
      <c r="C28" s="1"/>
      <c r="D28" s="1" t="s">
        <v>153</v>
      </c>
      <c r="E28" s="1"/>
    </row>
    <row r="30" spans="1:12">
      <c r="A30" s="8">
        <v>35855</v>
      </c>
      <c r="B30" s="8">
        <v>35861</v>
      </c>
      <c r="D30">
        <f>NETWORKDAYS(A30,B30)</f>
        <v>5</v>
      </c>
    </row>
    <row r="31" spans="1:12">
      <c r="A31" s="8">
        <v>35879</v>
      </c>
      <c r="B31" s="8">
        <v>35996</v>
      </c>
      <c r="D31">
        <f>NETWORKDAYS(A31,B31,5)</f>
        <v>84</v>
      </c>
    </row>
    <row r="32" spans="1:12">
      <c r="A32" s="8">
        <v>36153</v>
      </c>
      <c r="B32" s="8">
        <v>36167</v>
      </c>
      <c r="D32">
        <f>NETWORKDAYS(A32,B32)</f>
        <v>11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sqref="A1:J1"/>
    </sheetView>
  </sheetViews>
  <sheetFormatPr defaultRowHeight="14.4"/>
  <cols>
    <col min="14" max="14" width="15.44140625" bestFit="1" customWidth="1"/>
  </cols>
  <sheetData>
    <row r="1" spans="1:15" ht="21">
      <c r="A1" s="3" t="s">
        <v>113</v>
      </c>
      <c r="B1" s="3"/>
      <c r="C1" s="3"/>
      <c r="D1" s="3"/>
      <c r="E1" s="3"/>
      <c r="F1" s="3"/>
      <c r="G1" s="3"/>
      <c r="H1" s="3"/>
      <c r="I1" s="3"/>
      <c r="J1" s="3"/>
    </row>
    <row r="2" spans="1:15" ht="18">
      <c r="A2" s="5" t="s">
        <v>154</v>
      </c>
      <c r="B2" s="5"/>
      <c r="C2" s="5"/>
      <c r="D2" s="5"/>
      <c r="E2" s="5"/>
      <c r="F2" s="5"/>
      <c r="G2" s="5"/>
      <c r="H2" s="5"/>
      <c r="I2" s="5"/>
      <c r="J2" s="5"/>
    </row>
    <row r="3" spans="1:15">
      <c r="A3" t="s">
        <v>155</v>
      </c>
    </row>
    <row r="4" spans="1:15">
      <c r="A4" s="1" t="s">
        <v>156</v>
      </c>
      <c r="B4" s="1"/>
      <c r="C4" s="1"/>
      <c r="F4" s="1" t="s">
        <v>160</v>
      </c>
      <c r="G4" s="1"/>
      <c r="H4" s="1"/>
      <c r="I4" s="1"/>
      <c r="J4" s="1"/>
    </row>
    <row r="5" spans="1:15">
      <c r="A5" s="1"/>
      <c r="B5" s="1"/>
      <c r="C5" s="1"/>
      <c r="F5" s="1"/>
      <c r="G5" s="1"/>
      <c r="H5" s="1"/>
      <c r="I5" s="1"/>
      <c r="J5" s="1"/>
    </row>
    <row r="6" spans="1:15">
      <c r="A6" s="1" t="s">
        <v>157</v>
      </c>
      <c r="B6" s="1" t="s">
        <v>158</v>
      </c>
      <c r="C6" s="1" t="s">
        <v>159</v>
      </c>
      <c r="F6" s="1" t="s">
        <v>161</v>
      </c>
      <c r="G6" s="1"/>
      <c r="H6" s="1"/>
      <c r="I6" s="1" t="s">
        <v>162</v>
      </c>
      <c r="J6" s="1"/>
    </row>
    <row r="7" spans="1:15">
      <c r="A7">
        <v>3</v>
      </c>
      <c r="B7">
        <v>2</v>
      </c>
      <c r="C7">
        <f>POWER(A7,B7)</f>
        <v>9</v>
      </c>
      <c r="F7">
        <v>2</v>
      </c>
      <c r="G7">
        <v>3</v>
      </c>
      <c r="I7">
        <f>PRODUCT(F7,G7)</f>
        <v>6</v>
      </c>
    </row>
    <row r="8" spans="1:15">
      <c r="A8">
        <v>3</v>
      </c>
      <c r="B8">
        <v>4</v>
      </c>
      <c r="C8">
        <f t="shared" ref="C8:C10" si="0">POWER(A8,B8)</f>
        <v>81</v>
      </c>
      <c r="F8">
        <v>5</v>
      </c>
      <c r="G8">
        <v>10</v>
      </c>
      <c r="I8">
        <f t="shared" ref="I8:I9" si="1">PRODUCT(F8,G8)</f>
        <v>50</v>
      </c>
    </row>
    <row r="9" spans="1:15">
      <c r="A9">
        <v>5</v>
      </c>
      <c r="B9">
        <v>2</v>
      </c>
      <c r="C9">
        <f t="shared" si="0"/>
        <v>25</v>
      </c>
      <c r="F9">
        <v>3</v>
      </c>
      <c r="G9">
        <v>7</v>
      </c>
      <c r="I9">
        <f t="shared" si="1"/>
        <v>21</v>
      </c>
    </row>
    <row r="10" spans="1:15">
      <c r="A10">
        <v>5</v>
      </c>
      <c r="B10">
        <v>4</v>
      </c>
      <c r="C10">
        <f t="shared" si="0"/>
        <v>625</v>
      </c>
      <c r="I10">
        <f>PRODUCT(I7:I9)</f>
        <v>6300</v>
      </c>
    </row>
    <row r="14" spans="1:15">
      <c r="A14" s="1" t="s">
        <v>163</v>
      </c>
      <c r="B14" s="1"/>
      <c r="C14" s="1"/>
      <c r="D14" s="1"/>
      <c r="E14" s="1"/>
      <c r="H14" s="1" t="s">
        <v>171</v>
      </c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H15" s="1" t="s">
        <v>172</v>
      </c>
      <c r="I15" s="1"/>
      <c r="J15" s="1"/>
      <c r="K15" s="1" t="s">
        <v>173</v>
      </c>
      <c r="L15" s="1"/>
      <c r="M15" s="1"/>
      <c r="N15" s="1" t="s">
        <v>174</v>
      </c>
      <c r="O15" s="1"/>
    </row>
    <row r="16" spans="1:15">
      <c r="A16" s="1" t="s">
        <v>164</v>
      </c>
      <c r="B16" s="1"/>
      <c r="C16" s="1"/>
      <c r="D16" s="1" t="s">
        <v>165</v>
      </c>
      <c r="E16" s="1"/>
      <c r="H16" t="s">
        <v>175</v>
      </c>
      <c r="K16">
        <v>3</v>
      </c>
      <c r="N16" t="str">
        <f>REPT(H16,K16)</f>
        <v>AAA</v>
      </c>
    </row>
    <row r="17" spans="1:14">
      <c r="A17" t="s">
        <v>166</v>
      </c>
      <c r="D17" t="str">
        <f>PROPER(A17)</f>
        <v>Alan Jones</v>
      </c>
      <c r="H17" t="s">
        <v>176</v>
      </c>
      <c r="K17">
        <v>3</v>
      </c>
      <c r="N17" t="str">
        <f t="shared" ref="N17:N19" si="2">REPT(H17,K17)</f>
        <v>ABABAB</v>
      </c>
    </row>
    <row r="18" spans="1:14">
      <c r="A18" t="s">
        <v>167</v>
      </c>
      <c r="D18" t="str">
        <f t="shared" ref="D18:D21" si="3">PROPER(A18)</f>
        <v>Bob Smith</v>
      </c>
      <c r="H18" t="s">
        <v>177</v>
      </c>
      <c r="K18">
        <v>10</v>
      </c>
      <c r="N18" t="str">
        <f t="shared" si="2"/>
        <v>----------</v>
      </c>
    </row>
    <row r="19" spans="1:14">
      <c r="A19" t="s">
        <v>168</v>
      </c>
      <c r="D19" t="str">
        <f t="shared" si="3"/>
        <v>Carol Willlamis</v>
      </c>
      <c r="H19" t="s">
        <v>178</v>
      </c>
      <c r="K19">
        <v>10</v>
      </c>
      <c r="N19" t="str">
        <f t="shared" si="2"/>
        <v>||||||||||</v>
      </c>
    </row>
    <row r="20" spans="1:14">
      <c r="A20" t="s">
        <v>169</v>
      </c>
      <c r="D20" t="str">
        <f t="shared" si="3"/>
        <v>Cardiff</v>
      </c>
    </row>
    <row r="21" spans="1:14">
      <c r="A21" t="s">
        <v>170</v>
      </c>
      <c r="D21" t="str">
        <f t="shared" si="3"/>
        <v>Abc123</v>
      </c>
    </row>
    <row r="25" spans="1:14">
      <c r="M25" s="1" t="s">
        <v>181</v>
      </c>
      <c r="N25" s="2">
        <f ca="1">TODAY()</f>
        <v>45790</v>
      </c>
    </row>
    <row r="26" spans="1:14">
      <c r="M26" s="1" t="s">
        <v>182</v>
      </c>
      <c r="N26" s="9">
        <f ca="1">NOW()</f>
        <v>45790.482319791663</v>
      </c>
    </row>
  </sheetData>
  <mergeCells count="2">
    <mergeCell ref="A1:J1"/>
    <mergeCell ref="A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F24" sqref="F24"/>
    </sheetView>
  </sheetViews>
  <sheetFormatPr defaultRowHeight="14.4"/>
  <sheetData>
    <row r="1" spans="1:14" ht="21">
      <c r="A1" s="3" t="s">
        <v>183</v>
      </c>
      <c r="B1" s="3"/>
      <c r="C1" s="3"/>
      <c r="D1" s="3"/>
      <c r="E1" s="3"/>
      <c r="F1" s="3"/>
      <c r="G1" s="3"/>
      <c r="H1" s="3"/>
      <c r="I1" s="3"/>
      <c r="J1" s="3"/>
    </row>
    <row r="2" spans="1:14" ht="21">
      <c r="A2" s="3" t="s">
        <v>184</v>
      </c>
      <c r="B2" s="3"/>
      <c r="C2" s="3"/>
      <c r="D2" s="3"/>
      <c r="E2" s="3"/>
      <c r="F2" s="3"/>
      <c r="G2" s="3"/>
      <c r="H2" s="3"/>
      <c r="I2" s="3"/>
      <c r="J2" s="3"/>
      <c r="K2" s="3"/>
    </row>
    <row r="4" spans="1:14">
      <c r="A4" s="1" t="s">
        <v>185</v>
      </c>
      <c r="B4" s="1"/>
      <c r="C4" s="1" t="s">
        <v>187</v>
      </c>
      <c r="D4" s="1" t="s">
        <v>188</v>
      </c>
      <c r="E4" s="1" t="s">
        <v>189</v>
      </c>
      <c r="F4" s="1" t="s">
        <v>190</v>
      </c>
      <c r="G4" s="1" t="s">
        <v>191</v>
      </c>
      <c r="H4" s="1" t="s">
        <v>192</v>
      </c>
      <c r="I4" s="1" t="s">
        <v>193</v>
      </c>
      <c r="J4" s="1" t="s">
        <v>194</v>
      </c>
      <c r="K4" s="1" t="s">
        <v>195</v>
      </c>
      <c r="L4" s="1" t="s">
        <v>196</v>
      </c>
      <c r="M4" s="1" t="s">
        <v>197</v>
      </c>
      <c r="N4" s="1" t="s">
        <v>198</v>
      </c>
    </row>
    <row r="5" spans="1:14">
      <c r="A5" t="s">
        <v>186</v>
      </c>
      <c r="C5">
        <v>240</v>
      </c>
      <c r="D5">
        <v>180</v>
      </c>
      <c r="E5">
        <v>310</v>
      </c>
      <c r="F5">
        <v>220</v>
      </c>
      <c r="G5">
        <v>220</v>
      </c>
      <c r="H5">
        <v>276</v>
      </c>
      <c r="I5">
        <v>400</v>
      </c>
      <c r="J5">
        <v>500</v>
      </c>
      <c r="K5">
        <v>276</v>
      </c>
      <c r="L5">
        <v>287</v>
      </c>
      <c r="M5">
        <v>209</v>
      </c>
      <c r="N5">
        <v>180</v>
      </c>
    </row>
    <row r="8" spans="1:14">
      <c r="A8" s="1" t="s">
        <v>75</v>
      </c>
      <c r="B8" s="1"/>
      <c r="C8" s="1" t="s">
        <v>190</v>
      </c>
    </row>
    <row r="9" spans="1:14">
      <c r="A9" t="s">
        <v>186</v>
      </c>
      <c r="C9">
        <f>HLOOKUP(F4,A4:N5,2,0)</f>
        <v>220</v>
      </c>
    </row>
    <row r="11" spans="1:14">
      <c r="A11" s="10" t="s">
        <v>199</v>
      </c>
      <c r="B11" s="10"/>
      <c r="C11" s="10"/>
      <c r="D11" s="10"/>
      <c r="E11" s="10"/>
      <c r="F11" s="10"/>
      <c r="H11" s="1" t="s">
        <v>200</v>
      </c>
      <c r="I11" s="1"/>
      <c r="J11" s="1"/>
      <c r="K11" s="1"/>
      <c r="L11" s="1"/>
      <c r="M11" s="1"/>
      <c r="N11" s="1"/>
    </row>
    <row r="13" spans="1:14">
      <c r="H13">
        <f>MATCH(K4,A4:N4,0)</f>
        <v>11</v>
      </c>
      <c r="I13" s="1" t="s">
        <v>201</v>
      </c>
      <c r="J13" s="1"/>
      <c r="K13" s="1"/>
      <c r="L13" s="1"/>
      <c r="M13" s="1"/>
    </row>
    <row r="14" spans="1:14">
      <c r="H14">
        <f>MATCH(A5,A4:A5,0)</f>
        <v>2</v>
      </c>
      <c r="I14" s="1" t="s">
        <v>202</v>
      </c>
      <c r="J14" s="1"/>
      <c r="K14" s="1"/>
      <c r="L14" s="1"/>
      <c r="M14" s="1"/>
    </row>
    <row r="17" spans="1:7">
      <c r="A17" s="1" t="s">
        <v>47</v>
      </c>
      <c r="B17" s="1" t="s">
        <v>205</v>
      </c>
      <c r="C17" s="1" t="s">
        <v>206</v>
      </c>
      <c r="D17" s="1" t="s">
        <v>207</v>
      </c>
      <c r="E17" s="1" t="s">
        <v>208</v>
      </c>
      <c r="F17" s="1" t="s">
        <v>209</v>
      </c>
      <c r="G17" s="1" t="s">
        <v>210</v>
      </c>
    </row>
    <row r="18" spans="1:7">
      <c r="A18" s="1" t="s">
        <v>203</v>
      </c>
      <c r="B18">
        <v>36</v>
      </c>
      <c r="C18">
        <v>33</v>
      </c>
      <c r="D18">
        <v>44</v>
      </c>
      <c r="E18">
        <v>22</v>
      </c>
      <c r="F18">
        <v>44</v>
      </c>
      <c r="G18">
        <v>22</v>
      </c>
    </row>
    <row r="19" spans="1:7">
      <c r="A19" s="1" t="s">
        <v>204</v>
      </c>
      <c r="B19">
        <v>44</v>
      </c>
      <c r="C19">
        <v>55</v>
      </c>
      <c r="D19">
        <v>22</v>
      </c>
      <c r="E19">
        <v>33</v>
      </c>
      <c r="F19">
        <v>55</v>
      </c>
      <c r="G19">
        <v>33</v>
      </c>
    </row>
    <row r="20" spans="1:7">
      <c r="A20" s="1" t="s">
        <v>117</v>
      </c>
      <c r="B20">
        <v>55</v>
      </c>
      <c r="C20">
        <v>55</v>
      </c>
      <c r="D20">
        <v>44</v>
      </c>
      <c r="E20">
        <v>56</v>
      </c>
      <c r="F20">
        <v>77</v>
      </c>
      <c r="G20">
        <v>44</v>
      </c>
    </row>
    <row r="21" spans="1:7">
      <c r="A21" s="1"/>
    </row>
    <row r="22" spans="1:7">
      <c r="A22" s="1" t="s">
        <v>211</v>
      </c>
      <c r="F22">
        <f>HLOOKUP(D17,A17:G20,3,0)</f>
        <v>22</v>
      </c>
    </row>
    <row r="23" spans="1:7">
      <c r="A23" s="1" t="s">
        <v>212</v>
      </c>
      <c r="F23">
        <f>HLOOKUP(F17,A17:G20,4,0)</f>
        <v>77</v>
      </c>
    </row>
  </sheetData>
  <mergeCells count="2">
    <mergeCell ref="A1:J1"/>
    <mergeCell ref="A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D15" sqref="D15"/>
    </sheetView>
  </sheetViews>
  <sheetFormatPr defaultRowHeight="14.4"/>
  <cols>
    <col min="1" max="5" width="14.77734375" customWidth="1"/>
  </cols>
  <sheetData>
    <row r="1" spans="1:16" ht="18">
      <c r="A1" s="5" t="s">
        <v>213</v>
      </c>
      <c r="B1" s="5"/>
      <c r="C1" s="5"/>
      <c r="D1" s="5"/>
      <c r="E1" s="5"/>
      <c r="F1" s="5"/>
      <c r="G1" s="5"/>
    </row>
    <row r="2" spans="1:16" ht="18">
      <c r="A2" s="5" t="s">
        <v>214</v>
      </c>
      <c r="B2" s="5"/>
      <c r="C2" s="5"/>
      <c r="D2" s="5"/>
      <c r="E2" s="5"/>
      <c r="F2" s="5"/>
      <c r="G2" s="5"/>
    </row>
    <row r="3" spans="1:16">
      <c r="G3" s="1" t="s">
        <v>225</v>
      </c>
    </row>
    <row r="4" spans="1:16" ht="18">
      <c r="A4" s="4" t="s">
        <v>215</v>
      </c>
      <c r="B4" s="4" t="s">
        <v>187</v>
      </c>
      <c r="C4" s="4" t="s">
        <v>188</v>
      </c>
      <c r="D4" s="4" t="s">
        <v>189</v>
      </c>
      <c r="G4" s="1" t="s">
        <v>221</v>
      </c>
      <c r="H4" s="7" t="s">
        <v>223</v>
      </c>
      <c r="I4" s="7"/>
      <c r="J4" s="7"/>
      <c r="K4" s="7"/>
      <c r="L4" s="7"/>
      <c r="M4" s="7"/>
      <c r="N4" s="7"/>
      <c r="O4" s="7"/>
      <c r="P4" s="7"/>
    </row>
    <row r="5" spans="1:16" ht="16.05" customHeight="1">
      <c r="A5" s="1" t="s">
        <v>216</v>
      </c>
      <c r="B5" s="11">
        <v>5535</v>
      </c>
      <c r="C5" s="11">
        <v>5414</v>
      </c>
      <c r="D5" s="11">
        <v>9037</v>
      </c>
      <c r="F5" s="1"/>
      <c r="G5" s="1" t="s">
        <v>222</v>
      </c>
      <c r="H5" s="7" t="s">
        <v>224</v>
      </c>
      <c r="I5" s="7"/>
      <c r="J5" s="7"/>
      <c r="K5" s="7"/>
      <c r="L5" s="7"/>
      <c r="M5" s="7"/>
      <c r="N5" s="7"/>
      <c r="O5" s="7"/>
      <c r="P5" s="7"/>
    </row>
    <row r="6" spans="1:16" ht="16.05" customHeight="1">
      <c r="A6" s="1" t="s">
        <v>217</v>
      </c>
      <c r="B6" s="11">
        <v>5013</v>
      </c>
      <c r="C6" s="11">
        <v>5107</v>
      </c>
      <c r="D6" s="11">
        <v>11667</v>
      </c>
    </row>
    <row r="7" spans="1:16" ht="16.05" customHeight="1">
      <c r="A7" s="1" t="s">
        <v>218</v>
      </c>
      <c r="B7" s="11">
        <v>6597</v>
      </c>
      <c r="C7" s="11">
        <v>3858</v>
      </c>
      <c r="D7" s="11">
        <v>1507</v>
      </c>
    </row>
    <row r="8" spans="1:16" ht="16.05" customHeight="1">
      <c r="A8" s="1" t="s">
        <v>219</v>
      </c>
      <c r="B8" s="11">
        <v>3195</v>
      </c>
      <c r="C8" s="11">
        <v>3654</v>
      </c>
      <c r="D8" s="11">
        <v>7225</v>
      </c>
    </row>
    <row r="10" spans="1:16">
      <c r="A10" s="1" t="s">
        <v>220</v>
      </c>
    </row>
    <row r="11" spans="1:16">
      <c r="C11" s="1" t="s">
        <v>221</v>
      </c>
      <c r="D11" s="1" t="s">
        <v>222</v>
      </c>
    </row>
    <row r="12" spans="1:16">
      <c r="A12" s="1" t="s">
        <v>218</v>
      </c>
      <c r="B12" s="1" t="s">
        <v>189</v>
      </c>
      <c r="C12">
        <f>INDEX(A4:D8,4,4)</f>
        <v>1507</v>
      </c>
      <c r="D12">
        <f>INDEX(A4:D8,MATCH(A7,A4:A8,0),MATCH(D4,A4:D4,0))</f>
        <v>1507</v>
      </c>
    </row>
    <row r="13" spans="1:16">
      <c r="A13" s="1" t="s">
        <v>219</v>
      </c>
      <c r="B13" s="1" t="s">
        <v>188</v>
      </c>
      <c r="C13">
        <f>INDEX(A4:D8,5,3)</f>
        <v>3654</v>
      </c>
      <c r="D13">
        <f>INDEX(A4:D8,MATCH(A8,A4:A8,0),MATCH(C4,A4:D4,0))</f>
        <v>3654</v>
      </c>
    </row>
    <row r="14" spans="1:16">
      <c r="A14" s="1" t="s">
        <v>217</v>
      </c>
      <c r="B14" s="1" t="s">
        <v>187</v>
      </c>
      <c r="C14">
        <f>INDEX(A4:D8,3,2)</f>
        <v>5013</v>
      </c>
      <c r="D14">
        <f>INDEX(A4:D8,MATCH(A6,A4:A8,0),MATCH(B4,A4:D4,0))</f>
        <v>5013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Assignment1</vt:lpstr>
      <vt:lpstr>Assignment2</vt:lpstr>
      <vt:lpstr>Assignment4</vt:lpstr>
      <vt:lpstr>Assignmnet7</vt:lpstr>
      <vt:lpstr>ASSIGNMENT23</vt:lpstr>
      <vt:lpstr>ASSIGNMENT45</vt:lpstr>
      <vt:lpstr>ASSIGNMENT46</vt:lpstr>
      <vt:lpstr>ASSIGNMENT31</vt:lpstr>
      <vt:lpstr>ASSIGNMENT19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Yashwani Sharma</dc:creator>
  <cp:lastModifiedBy>Yashwani Sharma</cp:lastModifiedBy>
  <dcterms:created xsi:type="dcterms:W3CDTF">2025-05-12T08:16:54Z</dcterms:created>
  <dcterms:modified xsi:type="dcterms:W3CDTF">2025-05-13T09:34:42Z</dcterms:modified>
</cp:coreProperties>
</file>