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\clojure\toydb\doc\"/>
    </mc:Choice>
  </mc:AlternateContent>
  <bookViews>
    <workbookView xWindow="0" yWindow="0" windowWidth="28800" windowHeight="12795" activeTab="1"/>
  </bookViews>
  <sheets>
    <sheet name="Sheet1 (2)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 s="1"/>
  <c r="E13" i="1"/>
  <c r="H13" i="1" s="1"/>
  <c r="I13" i="1" s="1"/>
  <c r="E8" i="1"/>
  <c r="I9" i="1" s="1"/>
  <c r="I7" i="1" l="1"/>
  <c r="E15" i="1"/>
  <c r="I8" i="1"/>
  <c r="E10" i="1"/>
  <c r="E14" i="1"/>
  <c r="E9" i="1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C18" i="2"/>
  <c r="E18" i="2" s="1"/>
  <c r="C16" i="2"/>
  <c r="E16" i="2" s="1"/>
  <c r="D15" i="2"/>
  <c r="E15" i="2"/>
  <c r="C15" i="2"/>
  <c r="C28" i="2"/>
  <c r="E28" i="2" s="1"/>
  <c r="D10" i="2"/>
  <c r="E14" i="2"/>
  <c r="E19" i="2"/>
  <c r="E21" i="2"/>
  <c r="E23" i="2"/>
  <c r="E27" i="2"/>
  <c r="E31" i="2"/>
  <c r="E10" i="2"/>
  <c r="C27" i="2"/>
  <c r="B27" i="2" s="1"/>
  <c r="C26" i="2"/>
  <c r="D26" i="2" s="1"/>
  <c r="D19" i="2"/>
  <c r="D21" i="2"/>
  <c r="D23" i="2"/>
  <c r="D31" i="2"/>
  <c r="D14" i="2"/>
  <c r="R24" i="2"/>
  <c r="R23" i="2"/>
  <c r="R22" i="2"/>
  <c r="U13" i="2"/>
  <c r="U21" i="2" s="1"/>
  <c r="T10" i="2"/>
  <c r="T13" i="2" s="1"/>
  <c r="T26" i="2" s="1"/>
  <c r="C12" i="2"/>
  <c r="D12" i="2" s="1"/>
  <c r="F15" i="2" l="1"/>
  <c r="G15" i="2" s="1"/>
  <c r="H15" i="2" s="1"/>
  <c r="I15" i="2" s="1"/>
  <c r="F28" i="2"/>
  <c r="G28" i="2" s="1"/>
  <c r="H28" i="2" s="1"/>
  <c r="F27" i="2"/>
  <c r="G27" i="2" s="1"/>
  <c r="H27" i="2" s="1"/>
  <c r="F19" i="2"/>
  <c r="G19" i="2" s="1"/>
  <c r="H19" i="2" s="1"/>
  <c r="E12" i="2"/>
  <c r="F12" i="2" s="1"/>
  <c r="B28" i="2"/>
  <c r="F16" i="2"/>
  <c r="G16" i="2" s="1"/>
  <c r="H16" i="2" s="1"/>
  <c r="I16" i="2" s="1"/>
  <c r="E26" i="2"/>
  <c r="F18" i="2"/>
  <c r="G18" i="2" s="1"/>
  <c r="H18" i="2" s="1"/>
  <c r="I18" i="2" s="1"/>
  <c r="D18" i="2"/>
  <c r="D16" i="2"/>
  <c r="I28" i="2"/>
  <c r="I27" i="2"/>
  <c r="F26" i="2"/>
  <c r="F23" i="2"/>
  <c r="G23" i="2" s="1"/>
  <c r="H23" i="2" s="1"/>
  <c r="I23" i="2" s="1"/>
  <c r="F31" i="2"/>
  <c r="G31" i="2" s="1"/>
  <c r="H31" i="2" s="1"/>
  <c r="I31" i="2" s="1"/>
  <c r="F21" i="2"/>
  <c r="F14" i="2"/>
  <c r="I19" i="2"/>
  <c r="U26" i="2"/>
  <c r="T21" i="2"/>
  <c r="U24" i="2"/>
  <c r="U23" i="2"/>
  <c r="U20" i="2"/>
  <c r="U22" i="2"/>
  <c r="U25" i="2"/>
  <c r="T20" i="2"/>
  <c r="T24" i="2"/>
  <c r="T22" i="2"/>
  <c r="T25" i="2"/>
  <c r="T23" i="2"/>
  <c r="F10" i="2"/>
  <c r="G10" i="2" s="1"/>
  <c r="H10" i="2" s="1"/>
  <c r="C11" i="2"/>
  <c r="G12" i="2" l="1"/>
  <c r="H12" i="2" s="1"/>
  <c r="I12" i="2" s="1"/>
  <c r="D11" i="2"/>
  <c r="E11" i="2"/>
  <c r="F11" i="2" s="1"/>
  <c r="G14" i="2"/>
  <c r="H14" i="2" s="1"/>
  <c r="I14" i="2" s="1"/>
  <c r="G21" i="2"/>
  <c r="H21" i="2" s="1"/>
  <c r="I21" i="2" s="1"/>
  <c r="G26" i="2"/>
  <c r="H26" i="2" s="1"/>
  <c r="I26" i="2" s="1"/>
  <c r="I10" i="2"/>
  <c r="C13" i="2"/>
  <c r="E13" i="2" s="1"/>
  <c r="G11" i="2" l="1"/>
  <c r="H11" i="2" s="1"/>
  <c r="I11" i="2" s="1"/>
  <c r="D13" i="2"/>
  <c r="C17" i="2"/>
  <c r="E17" i="2" s="1"/>
  <c r="F13" i="2" l="1"/>
  <c r="D17" i="2"/>
  <c r="C20" i="2"/>
  <c r="D20" i="2" l="1"/>
  <c r="E20" i="2"/>
  <c r="G13" i="2"/>
  <c r="H13" i="2" s="1"/>
  <c r="I13" i="2" s="1"/>
  <c r="F17" i="2"/>
  <c r="C22" i="2"/>
  <c r="D22" i="2" l="1"/>
  <c r="E22" i="2"/>
  <c r="G17" i="2"/>
  <c r="H17" i="2" s="1"/>
  <c r="I17" i="2" s="1"/>
  <c r="F20" i="2"/>
  <c r="G20" i="2" s="1"/>
  <c r="H20" i="2" s="1"/>
  <c r="I20" i="2" s="1"/>
  <c r="C24" i="2"/>
  <c r="D24" i="2" l="1"/>
  <c r="E24" i="2"/>
  <c r="F22" i="2"/>
  <c r="G22" i="2" s="1"/>
  <c r="H22" i="2" s="1"/>
  <c r="I22" i="2" s="1"/>
  <c r="C25" i="2"/>
  <c r="D25" i="2" l="1"/>
  <c r="E25" i="2"/>
  <c r="F24" i="2"/>
  <c r="G24" i="2" s="1"/>
  <c r="H24" i="2" s="1"/>
  <c r="I24" i="2" s="1"/>
  <c r="C29" i="2"/>
  <c r="D29" i="2" l="1"/>
  <c r="F29" i="2" s="1"/>
  <c r="G29" i="2" s="1"/>
  <c r="H29" i="2" s="1"/>
  <c r="I29" i="2" s="1"/>
  <c r="E29" i="2"/>
  <c r="F25" i="2"/>
  <c r="G25" i="2" s="1"/>
  <c r="H25" i="2" s="1"/>
  <c r="I25" i="2" s="1"/>
  <c r="C30" i="2"/>
  <c r="D30" i="2" l="1"/>
  <c r="E30" i="2"/>
  <c r="C32" i="2"/>
  <c r="D32" i="2" l="1"/>
  <c r="F32" i="2" s="1"/>
  <c r="G32" i="2" s="1"/>
  <c r="H32" i="2" s="1"/>
  <c r="I32" i="2" s="1"/>
  <c r="E32" i="2"/>
  <c r="F30" i="2"/>
  <c r="G30" i="2" s="1"/>
  <c r="H30" i="2" s="1"/>
  <c r="I30" i="2" s="1"/>
  <c r="C33" i="2"/>
  <c r="D33" i="2" l="1"/>
  <c r="E33" i="2"/>
  <c r="F33" i="2" l="1"/>
  <c r="G33" i="2" s="1"/>
  <c r="H33" i="2" s="1"/>
  <c r="I33" i="2" s="1"/>
</calcChain>
</file>

<file path=xl/sharedStrings.xml><?xml version="1.0" encoding="utf-8"?>
<sst xmlns="http://schemas.openxmlformats.org/spreadsheetml/2006/main" count="82" uniqueCount="74">
  <si>
    <t>1/2048</t>
  </si>
  <si>
    <t>1/1024</t>
  </si>
  <si>
    <t>1/512</t>
  </si>
  <si>
    <t>1/256</t>
  </si>
  <si>
    <t>1/128</t>
  </si>
  <si>
    <t>1/64</t>
  </si>
  <si>
    <t>1/32</t>
  </si>
  <si>
    <t>1/16</t>
  </si>
  <si>
    <t>1/8</t>
  </si>
  <si>
    <t>1/4</t>
  </si>
  <si>
    <t>1/2</t>
  </si>
  <si>
    <t>1</t>
  </si>
  <si>
    <t>Delta inches</t>
  </si>
  <si>
    <t>Actual inches</t>
  </si>
  <si>
    <t>Nominal Inches</t>
  </si>
  <si>
    <t>Microns per inch</t>
  </si>
  <si>
    <t>0.1 micron represents 1/254000 of an inch</t>
  </si>
  <si>
    <t>1/3</t>
  </si>
  <si>
    <t>LeftBits</t>
  </si>
  <si>
    <t>RightBits</t>
  </si>
  <si>
    <t>TotalBits</t>
  </si>
  <si>
    <t>1m</t>
  </si>
  <si>
    <t>1cm</t>
  </si>
  <si>
    <t>1mm</t>
  </si>
  <si>
    <t>1um</t>
  </si>
  <si>
    <t>1/10 um</t>
  </si>
  <si>
    <t>1 nm</t>
  </si>
  <si>
    <t>1/5</t>
  </si>
  <si>
    <t>1/6</t>
  </si>
  <si>
    <t>1/10</t>
  </si>
  <si>
    <t>1/20</t>
  </si>
  <si>
    <t>1/25</t>
  </si>
  <si>
    <t>1/1000</t>
  </si>
  <si>
    <t>lsb units</t>
  </si>
  <si>
    <t>max meters</t>
  </si>
  <si>
    <t>lsb meters</t>
  </si>
  <si>
    <t>max units (signed)</t>
  </si>
  <si>
    <t>1/10 nm</t>
  </si>
  <si>
    <t>m/LSB</t>
  </si>
  <si>
    <t>1/200</t>
  </si>
  <si>
    <t>round micron</t>
  </si>
  <si>
    <t>1 nm (1e-9 m)</t>
  </si>
  <si>
    <t>good</t>
  </si>
  <si>
    <t>bad</t>
  </si>
  <si>
    <t>156,0,6</t>
  </si>
  <si>
    <t>0,97,0</t>
  </si>
  <si>
    <t>fg</t>
  </si>
  <si>
    <t>bg</t>
  </si>
  <si>
    <t>Actual units</t>
  </si>
  <si>
    <t>Nominal microns</t>
  </si>
  <si>
    <t>Nominal Units (nm)</t>
  </si>
  <si>
    <t>Round to microns</t>
  </si>
  <si>
    <t>Fixed point Integer</t>
  </si>
  <si>
    <t>1/7</t>
  </si>
  <si>
    <t>1/9</t>
  </si>
  <si>
    <t>x</t>
  </si>
  <si>
    <t>Delta units (nm)</t>
  </si>
  <si>
    <t>inch</t>
  </si>
  <si>
    <t>cm</t>
  </si>
  <si>
    <t>mm</t>
  </si>
  <si>
    <t>pixels per unit (PPU)</t>
  </si>
  <si>
    <t>grids per unit (GPU)</t>
  </si>
  <si>
    <t>Print scale</t>
  </si>
  <si>
    <t>Underlying unit size (m)</t>
  </si>
  <si>
    <t>metric grid size (m)</t>
  </si>
  <si>
    <t>metric grid size (px)</t>
  </si>
  <si>
    <t>metric grid size (units)</t>
  </si>
  <si>
    <t>inch grid size (m)</t>
  </si>
  <si>
    <t>inch grid size (units)</t>
  </si>
  <si>
    <t>When switching, grid may change, but objects stay same size on screen</t>
  </si>
  <si>
    <t>Button</t>
  </si>
  <si>
    <t>Example</t>
  </si>
  <si>
    <t>um</t>
  </si>
  <si>
    <t>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</si>
</sst>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000000000000000000000000"/>
    <numFmt numFmtId="165" formatCode="0.00000000000000000000"/>
    <numFmt numFmtId="166" formatCode="0.000000000000000000000000000000E+00"/>
    <numFmt numFmtId="167" formatCode="#\ ???/???"/>
    <numFmt numFmtId="168" formatCode="0.000000000000"/>
    <numFmt numFmtId="170" formatCode="0.00000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1" fontId="0" fillId="0" borderId="0" xfId="0" applyNumberFormat="1"/>
    <xf numFmtId="11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1" fillId="2" borderId="0" xfId="1"/>
    <xf numFmtId="0" fontId="2" fillId="3" borderId="0" xfId="2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7" fontId="0" fillId="0" borderId="0" xfId="0" quotePrefix="1" applyNumberFormat="1" applyAlignment="1">
      <alignment horizontal="left"/>
    </xf>
    <xf numFmtId="0" fontId="3" fillId="0" borderId="0" xfId="0" applyFont="1"/>
    <xf numFmtId="0" fontId="3" fillId="0" borderId="0" xfId="0" quotePrefix="1" applyFont="1"/>
    <xf numFmtId="11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1" fontId="0" fillId="0" borderId="0" xfId="0" quotePrefix="1" applyNumberFormat="1"/>
    <xf numFmtId="1" fontId="4" fillId="4" borderId="0" xfId="3" applyNumberFormat="1"/>
    <xf numFmtId="48" fontId="1" fillId="2" borderId="0" xfId="1" applyNumberFormat="1"/>
    <xf numFmtId="0" fontId="5" fillId="4" borderId="0" xfId="3" applyFont="1"/>
    <xf numFmtId="170" fontId="5" fillId="4" borderId="0" xfId="3" applyNumberFormat="1" applyFont="1"/>
    <xf numFmtId="171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006100"/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U43"/>
  <sheetViews>
    <sheetView topLeftCell="F4" zoomScaleNormal="100" workbookViewId="0">
      <selection activeCell="F10" sqref="F10"/>
    </sheetView>
  </sheetViews>
  <sheetFormatPr defaultRowHeight="15" x14ac:dyDescent="0.25"/>
  <cols>
    <col min="2" max="2" width="15.7109375" bestFit="1" customWidth="1"/>
    <col min="3" max="3" width="33.28515625" customWidth="1"/>
    <col min="4" max="4" width="18.85546875" bestFit="1" customWidth="1"/>
    <col min="5" max="5" width="22" bestFit="1" customWidth="1"/>
    <col min="6" max="6" width="19.5703125" bestFit="1" customWidth="1"/>
    <col min="7" max="7" width="22" bestFit="1" customWidth="1"/>
    <col min="8" max="8" width="23" bestFit="1" customWidth="1"/>
    <col min="9" max="10" width="34.5703125" bestFit="1" customWidth="1"/>
    <col min="11" max="15" width="3" customWidth="1"/>
    <col min="18" max="18" width="10" bestFit="1" customWidth="1"/>
    <col min="20" max="20" width="36.42578125" bestFit="1" customWidth="1"/>
    <col min="21" max="21" width="45.42578125" customWidth="1"/>
    <col min="23" max="23" width="23" bestFit="1" customWidth="1"/>
  </cols>
  <sheetData>
    <row r="4" spans="1:21" x14ac:dyDescent="0.25">
      <c r="C4" t="s">
        <v>15</v>
      </c>
      <c r="D4">
        <v>25400</v>
      </c>
    </row>
    <row r="5" spans="1:21" x14ac:dyDescent="0.25">
      <c r="C5" t="s">
        <v>16</v>
      </c>
    </row>
    <row r="7" spans="1:21" x14ac:dyDescent="0.25">
      <c r="D7" t="s">
        <v>51</v>
      </c>
      <c r="E7" s="11">
        <v>3</v>
      </c>
      <c r="F7" s="12" t="s">
        <v>41</v>
      </c>
    </row>
    <row r="9" spans="1:21" x14ac:dyDescent="0.25">
      <c r="B9" t="s">
        <v>14</v>
      </c>
      <c r="C9" t="s">
        <v>14</v>
      </c>
      <c r="D9" t="s">
        <v>49</v>
      </c>
      <c r="E9" t="s">
        <v>50</v>
      </c>
      <c r="F9" t="s">
        <v>52</v>
      </c>
      <c r="G9" t="s">
        <v>48</v>
      </c>
      <c r="H9" t="s">
        <v>13</v>
      </c>
      <c r="I9" t="s">
        <v>12</v>
      </c>
      <c r="J9" t="s">
        <v>56</v>
      </c>
      <c r="R9" t="s">
        <v>18</v>
      </c>
      <c r="S9" t="s">
        <v>19</v>
      </c>
      <c r="T9" t="s">
        <v>20</v>
      </c>
    </row>
    <row r="10" spans="1:21" x14ac:dyDescent="0.25">
      <c r="B10" s="3" t="s">
        <v>11</v>
      </c>
      <c r="C10" s="1">
        <v>1</v>
      </c>
      <c r="D10" s="7">
        <f t="shared" ref="D10:D26" si="0">$D$4*C10</f>
        <v>25400</v>
      </c>
      <c r="E10" s="7">
        <f>C10*($D$4*10^$E$7)</f>
        <v>25400000</v>
      </c>
      <c r="F10" s="4">
        <f t="shared" ref="F10:F33" si="1">ROUND(E10/$U$13,0)</f>
        <v>1.090921693184E+17</v>
      </c>
      <c r="G10" s="7">
        <f>F10*$U$13</f>
        <v>25400000</v>
      </c>
      <c r="H10" s="2">
        <f>G10/($D$4*10^$E$7)</f>
        <v>1</v>
      </c>
      <c r="I10" s="1">
        <f t="shared" ref="I10:I33" si="2">H10-C10</f>
        <v>0</v>
      </c>
      <c r="J10" s="1">
        <f>G10-E10</f>
        <v>0</v>
      </c>
      <c r="L10" s="1"/>
      <c r="R10">
        <v>31</v>
      </c>
      <c r="S10">
        <v>32</v>
      </c>
      <c r="T10">
        <f>SUM(R10:S10)</f>
        <v>63</v>
      </c>
    </row>
    <row r="11" spans="1:21" x14ac:dyDescent="0.25">
      <c r="B11" s="3" t="s">
        <v>10</v>
      </c>
      <c r="C11" s="1">
        <f>C10/2</f>
        <v>0.5</v>
      </c>
      <c r="D11" s="7">
        <f t="shared" si="0"/>
        <v>12700</v>
      </c>
      <c r="E11" s="7">
        <f t="shared" ref="E11:E33" si="3">C11*($D$4*10^$E$7)</f>
        <v>12700000</v>
      </c>
      <c r="F11" s="4">
        <f t="shared" si="1"/>
        <v>5.45460846592E+16</v>
      </c>
      <c r="G11" s="7">
        <f t="shared" ref="G11:G33" si="4">F11*$U$13</f>
        <v>12700000</v>
      </c>
      <c r="H11" s="2">
        <f t="shared" ref="H11:H33" si="5">G11/($D$4*10^$E$7)</f>
        <v>0.5</v>
      </c>
      <c r="I11" s="1">
        <f t="shared" si="2"/>
        <v>0</v>
      </c>
      <c r="J11" s="1">
        <f t="shared" ref="J11:J33" si="6">G11-E11</f>
        <v>0</v>
      </c>
      <c r="L11" s="1"/>
    </row>
    <row r="12" spans="1:21" x14ac:dyDescent="0.25">
      <c r="A12" t="s">
        <v>55</v>
      </c>
      <c r="B12" s="3" t="s">
        <v>17</v>
      </c>
      <c r="C12" s="1">
        <f>1/3</f>
        <v>0.33333333333333331</v>
      </c>
      <c r="D12" s="7">
        <f t="shared" si="0"/>
        <v>8466.6666666666661</v>
      </c>
      <c r="E12" s="7">
        <f t="shared" si="3"/>
        <v>8466666.666666666</v>
      </c>
      <c r="F12" s="4">
        <f t="shared" si="1"/>
        <v>3.6364056439466704E+16</v>
      </c>
      <c r="G12" s="7">
        <f t="shared" si="4"/>
        <v>8466666.6666666754</v>
      </c>
      <c r="H12" s="2">
        <f t="shared" si="5"/>
        <v>0.33333333333333365</v>
      </c>
      <c r="I12" s="1">
        <f t="shared" si="2"/>
        <v>0</v>
      </c>
      <c r="J12" s="1">
        <f t="shared" si="6"/>
        <v>0</v>
      </c>
      <c r="L12" s="1"/>
      <c r="T12" t="s">
        <v>36</v>
      </c>
      <c r="U12" s="1" t="s">
        <v>33</v>
      </c>
    </row>
    <row r="13" spans="1:21" x14ac:dyDescent="0.25">
      <c r="B13" s="3" t="s">
        <v>9</v>
      </c>
      <c r="C13" s="1">
        <f>C11/2</f>
        <v>0.25</v>
      </c>
      <c r="D13" s="7">
        <f t="shared" si="0"/>
        <v>6350</v>
      </c>
      <c r="E13" s="7">
        <f t="shared" si="3"/>
        <v>6350000</v>
      </c>
      <c r="F13" s="4">
        <f t="shared" si="1"/>
        <v>2.72730423296E+16</v>
      </c>
      <c r="G13" s="7">
        <f t="shared" si="4"/>
        <v>6350000</v>
      </c>
      <c r="H13" s="2">
        <f t="shared" si="5"/>
        <v>0.25</v>
      </c>
      <c r="I13" s="1">
        <f t="shared" si="2"/>
        <v>0</v>
      </c>
      <c r="J13" s="1">
        <f t="shared" si="6"/>
        <v>0</v>
      </c>
      <c r="L13" s="1"/>
      <c r="T13" s="2">
        <f>((2^(T10-1))-1)/(2^S10)</f>
        <v>1073741824</v>
      </c>
      <c r="U13" s="6">
        <f>1/(2^S10)</f>
        <v>2.3283064365386963E-10</v>
      </c>
    </row>
    <row r="14" spans="1:21" x14ac:dyDescent="0.25">
      <c r="B14" s="3" t="s">
        <v>27</v>
      </c>
      <c r="C14" s="1">
        <v>0.2</v>
      </c>
      <c r="D14" s="7">
        <f t="shared" si="0"/>
        <v>5080</v>
      </c>
      <c r="E14" s="7">
        <f t="shared" si="3"/>
        <v>5080000</v>
      </c>
      <c r="F14" s="4">
        <f t="shared" si="1"/>
        <v>2.181843386368E+16</v>
      </c>
      <c r="G14" s="7">
        <f t="shared" si="4"/>
        <v>5080000</v>
      </c>
      <c r="H14" s="2">
        <f t="shared" si="5"/>
        <v>0.2</v>
      </c>
      <c r="I14" s="1">
        <f t="shared" si="2"/>
        <v>0</v>
      </c>
      <c r="J14" s="1">
        <f t="shared" si="6"/>
        <v>0</v>
      </c>
      <c r="L14" s="1"/>
      <c r="U14" s="1"/>
    </row>
    <row r="15" spans="1:21" x14ac:dyDescent="0.25">
      <c r="A15" t="s">
        <v>55</v>
      </c>
      <c r="B15" s="3" t="s">
        <v>28</v>
      </c>
      <c r="C15" s="1">
        <f>1/6</f>
        <v>0.16666666666666666</v>
      </c>
      <c r="D15" s="7">
        <f t="shared" si="0"/>
        <v>4233.333333333333</v>
      </c>
      <c r="E15" s="7">
        <f t="shared" ref="E15" si="7">C15*($D$4*10^$E$7)</f>
        <v>4233333.333333333</v>
      </c>
      <c r="F15" s="4">
        <f t="shared" si="1"/>
        <v>1.81820282197333E+16</v>
      </c>
      <c r="G15" s="7">
        <f t="shared" si="4"/>
        <v>4233333.3333333256</v>
      </c>
      <c r="H15" s="2">
        <f t="shared" si="5"/>
        <v>0.16666666666666635</v>
      </c>
      <c r="I15" s="1">
        <f t="shared" si="2"/>
        <v>-3.0531133177191805E-16</v>
      </c>
      <c r="J15" s="1">
        <f t="shared" si="6"/>
        <v>-7.4505805969238281E-9</v>
      </c>
      <c r="L15" s="1"/>
      <c r="U15" s="1"/>
    </row>
    <row r="16" spans="1:21" x14ac:dyDescent="0.25">
      <c r="B16" s="3" t="s">
        <v>53</v>
      </c>
      <c r="C16" s="1">
        <f>1/7</f>
        <v>0.14285714285714285</v>
      </c>
      <c r="D16" s="7">
        <f t="shared" si="0"/>
        <v>3628.5714285714284</v>
      </c>
      <c r="E16" s="7">
        <f t="shared" ref="E16" si="8">C16*($D$4*10^$E$7)</f>
        <v>3628571.4285714282</v>
      </c>
      <c r="F16" s="4">
        <f t="shared" si="1"/>
        <v>1.55845956169143E+16</v>
      </c>
      <c r="G16" s="7">
        <f t="shared" si="4"/>
        <v>3628571.4285714319</v>
      </c>
      <c r="H16" s="2">
        <f t="shared" si="5"/>
        <v>0.14285714285714299</v>
      </c>
      <c r="I16" s="1">
        <f t="shared" si="2"/>
        <v>0</v>
      </c>
      <c r="J16" s="1">
        <f t="shared" si="6"/>
        <v>3.7252902984619141E-9</v>
      </c>
      <c r="L16" s="1"/>
      <c r="U16" s="1"/>
    </row>
    <row r="17" spans="1:21" x14ac:dyDescent="0.25">
      <c r="B17" s="3" t="s">
        <v>8</v>
      </c>
      <c r="C17" s="1">
        <f>C13/2</f>
        <v>0.125</v>
      </c>
      <c r="D17" s="7">
        <f t="shared" si="0"/>
        <v>3175</v>
      </c>
      <c r="E17" s="7">
        <f t="shared" si="3"/>
        <v>3175000</v>
      </c>
      <c r="F17" s="4">
        <f t="shared" si="1"/>
        <v>1.36365211648E+16</v>
      </c>
      <c r="G17" s="7">
        <f t="shared" si="4"/>
        <v>3175000</v>
      </c>
      <c r="H17" s="2">
        <f t="shared" si="5"/>
        <v>0.125</v>
      </c>
      <c r="I17" s="1">
        <f t="shared" si="2"/>
        <v>0</v>
      </c>
      <c r="J17" s="1">
        <f t="shared" si="6"/>
        <v>0</v>
      </c>
      <c r="L17" s="1"/>
      <c r="T17" s="2"/>
      <c r="U17" s="1"/>
    </row>
    <row r="18" spans="1:21" x14ac:dyDescent="0.25">
      <c r="A18" t="s">
        <v>55</v>
      </c>
      <c r="B18" s="3" t="s">
        <v>54</v>
      </c>
      <c r="C18" s="1">
        <f>1/9</f>
        <v>0.1111111111111111</v>
      </c>
      <c r="D18" s="7">
        <f t="shared" si="0"/>
        <v>2822.2222222222222</v>
      </c>
      <c r="E18" s="7">
        <f t="shared" ref="E18" si="9">C18*($D$4*10^$E$7)</f>
        <v>2822222.222222222</v>
      </c>
      <c r="F18" s="4">
        <f t="shared" si="1"/>
        <v>1.21213521464889E+16</v>
      </c>
      <c r="G18" s="7">
        <f t="shared" si="4"/>
        <v>2822222.2222222248</v>
      </c>
      <c r="H18" s="2">
        <f t="shared" si="5"/>
        <v>0.11111111111111122</v>
      </c>
      <c r="I18" s="1">
        <f t="shared" si="2"/>
        <v>1.1102230246251565E-16</v>
      </c>
      <c r="J18" s="1">
        <f t="shared" si="6"/>
        <v>0</v>
      </c>
      <c r="L18" s="1"/>
      <c r="T18" s="2"/>
      <c r="U18" s="1"/>
    </row>
    <row r="19" spans="1:21" x14ac:dyDescent="0.25">
      <c r="B19" s="3" t="s">
        <v>29</v>
      </c>
      <c r="C19" s="1">
        <v>0.1</v>
      </c>
      <c r="D19" s="7">
        <f t="shared" si="0"/>
        <v>2540</v>
      </c>
      <c r="E19" s="7">
        <f t="shared" si="3"/>
        <v>2540000</v>
      </c>
      <c r="F19" s="4">
        <f t="shared" si="1"/>
        <v>1.090921693184E+16</v>
      </c>
      <c r="G19" s="7">
        <f t="shared" si="4"/>
        <v>2540000</v>
      </c>
      <c r="H19" s="2">
        <f t="shared" si="5"/>
        <v>0.1</v>
      </c>
      <c r="I19" s="1">
        <f t="shared" si="2"/>
        <v>0</v>
      </c>
      <c r="J19" s="1">
        <f t="shared" si="6"/>
        <v>0</v>
      </c>
      <c r="L19" s="1"/>
      <c r="P19" t="s">
        <v>40</v>
      </c>
      <c r="R19" t="s">
        <v>38</v>
      </c>
      <c r="T19" t="s">
        <v>34</v>
      </c>
      <c r="U19" s="1" t="s">
        <v>35</v>
      </c>
    </row>
    <row r="20" spans="1:21" x14ac:dyDescent="0.25">
      <c r="B20" s="3" t="s">
        <v>7</v>
      </c>
      <c r="C20" s="1">
        <f>C17/2</f>
        <v>6.25E-2</v>
      </c>
      <c r="D20" s="7">
        <f t="shared" si="0"/>
        <v>1587.5</v>
      </c>
      <c r="E20" s="7">
        <f t="shared" si="3"/>
        <v>1587500</v>
      </c>
      <c r="F20" s="4">
        <f t="shared" si="1"/>
        <v>6818260582400000</v>
      </c>
      <c r="G20" s="7">
        <f t="shared" si="4"/>
        <v>1587500</v>
      </c>
      <c r="H20" s="2">
        <f t="shared" si="5"/>
        <v>6.25E-2</v>
      </c>
      <c r="I20" s="1">
        <f t="shared" si="2"/>
        <v>0</v>
      </c>
      <c r="J20" s="1">
        <f t="shared" si="6"/>
        <v>0</v>
      </c>
      <c r="L20" s="1"/>
      <c r="Q20" s="3" t="s">
        <v>21</v>
      </c>
      <c r="R20">
        <v>1</v>
      </c>
      <c r="T20" s="2">
        <f>R20*$T$13</f>
        <v>1073741824</v>
      </c>
      <c r="U20" s="6">
        <f>R20*$U$13</f>
        <v>2.3283064365386963E-10</v>
      </c>
    </row>
    <row r="21" spans="1:21" x14ac:dyDescent="0.25">
      <c r="B21" s="3" t="s">
        <v>30</v>
      </c>
      <c r="C21" s="1">
        <v>0.05</v>
      </c>
      <c r="D21" s="7">
        <f t="shared" si="0"/>
        <v>1270</v>
      </c>
      <c r="E21" s="7">
        <f t="shared" si="3"/>
        <v>1270000</v>
      </c>
      <c r="F21" s="4">
        <f t="shared" si="1"/>
        <v>5454608465920000</v>
      </c>
      <c r="G21" s="7">
        <f t="shared" si="4"/>
        <v>1270000</v>
      </c>
      <c r="H21" s="2">
        <f t="shared" si="5"/>
        <v>0.05</v>
      </c>
      <c r="I21" s="1">
        <f t="shared" si="2"/>
        <v>0</v>
      </c>
      <c r="J21" s="1">
        <f t="shared" si="6"/>
        <v>0</v>
      </c>
      <c r="L21" s="1"/>
      <c r="Q21" s="3" t="s">
        <v>22</v>
      </c>
      <c r="R21">
        <v>0.01</v>
      </c>
      <c r="T21" s="2">
        <f t="shared" ref="T21:T25" si="10">R21*$T$13</f>
        <v>10737418.24</v>
      </c>
      <c r="U21" s="6">
        <f t="shared" ref="U21:U25" si="11">R21*$U$13</f>
        <v>2.3283064365386963E-12</v>
      </c>
    </row>
    <row r="22" spans="1:21" x14ac:dyDescent="0.25">
      <c r="B22" s="3" t="s">
        <v>6</v>
      </c>
      <c r="C22" s="1">
        <f>C20/2</f>
        <v>3.125E-2</v>
      </c>
      <c r="D22" s="7">
        <f t="shared" si="0"/>
        <v>793.75</v>
      </c>
      <c r="E22" s="7">
        <f t="shared" si="3"/>
        <v>793750</v>
      </c>
      <c r="F22" s="4">
        <f t="shared" si="1"/>
        <v>3409130291200000</v>
      </c>
      <c r="G22" s="7">
        <f t="shared" si="4"/>
        <v>793750</v>
      </c>
      <c r="H22" s="2">
        <f t="shared" si="5"/>
        <v>3.125E-2</v>
      </c>
      <c r="I22" s="1">
        <f t="shared" si="2"/>
        <v>0</v>
      </c>
      <c r="J22" s="1">
        <f t="shared" si="6"/>
        <v>0</v>
      </c>
      <c r="L22" s="1"/>
      <c r="Q22" s="3" t="s">
        <v>23</v>
      </c>
      <c r="R22">
        <f>0.001</f>
        <v>1E-3</v>
      </c>
      <c r="T22" s="2">
        <f t="shared" si="10"/>
        <v>1073741.824</v>
      </c>
      <c r="U22" s="6">
        <f t="shared" si="11"/>
        <v>2.3283064365386963E-13</v>
      </c>
    </row>
    <row r="23" spans="1:21" x14ac:dyDescent="0.25">
      <c r="B23" s="3" t="s">
        <v>31</v>
      </c>
      <c r="C23" s="1">
        <v>2.5000000000000001E-2</v>
      </c>
      <c r="D23" s="7">
        <f t="shared" si="0"/>
        <v>635</v>
      </c>
      <c r="E23" s="7">
        <f t="shared" si="3"/>
        <v>635000</v>
      </c>
      <c r="F23" s="4">
        <f t="shared" si="1"/>
        <v>2727304232960000</v>
      </c>
      <c r="G23" s="7">
        <f t="shared" si="4"/>
        <v>635000</v>
      </c>
      <c r="H23" s="2">
        <f t="shared" si="5"/>
        <v>2.5000000000000001E-2</v>
      </c>
      <c r="I23" s="1">
        <f t="shared" si="2"/>
        <v>0</v>
      </c>
      <c r="J23" s="1">
        <f t="shared" si="6"/>
        <v>0</v>
      </c>
      <c r="L23" s="1"/>
      <c r="P23">
        <v>0</v>
      </c>
      <c r="Q23" s="3" t="s">
        <v>24</v>
      </c>
      <c r="R23">
        <f>0.000001</f>
        <v>9.9999999999999995E-7</v>
      </c>
      <c r="T23" s="2">
        <f t="shared" si="10"/>
        <v>1073.741824</v>
      </c>
      <c r="U23" s="6">
        <f t="shared" si="11"/>
        <v>2.3283064365386962E-16</v>
      </c>
    </row>
    <row r="24" spans="1:21" x14ac:dyDescent="0.25">
      <c r="B24" s="3" t="s">
        <v>5</v>
      </c>
      <c r="C24" s="1">
        <f>C22/2</f>
        <v>1.5625E-2</v>
      </c>
      <c r="D24" s="7">
        <f t="shared" si="0"/>
        <v>396.875</v>
      </c>
      <c r="E24" s="7">
        <f t="shared" si="3"/>
        <v>396875</v>
      </c>
      <c r="F24" s="4">
        <f t="shared" si="1"/>
        <v>1704565145600000</v>
      </c>
      <c r="G24" s="7">
        <f t="shared" si="4"/>
        <v>396875</v>
      </c>
      <c r="H24" s="2">
        <f t="shared" si="5"/>
        <v>1.5625E-2</v>
      </c>
      <c r="I24" s="1">
        <f t="shared" si="2"/>
        <v>0</v>
      </c>
      <c r="J24" s="1">
        <f t="shared" si="6"/>
        <v>0</v>
      </c>
      <c r="L24" s="1"/>
      <c r="P24">
        <v>1</v>
      </c>
      <c r="Q24" s="3" t="s">
        <v>25</v>
      </c>
      <c r="R24">
        <f>0.0000001</f>
        <v>9.9999999999999995E-8</v>
      </c>
      <c r="T24" s="2">
        <f t="shared" si="10"/>
        <v>107.3741824</v>
      </c>
      <c r="U24" s="6">
        <f t="shared" si="11"/>
        <v>2.3283064365386962E-17</v>
      </c>
    </row>
    <row r="25" spans="1:21" x14ac:dyDescent="0.25">
      <c r="B25" s="3" t="s">
        <v>4</v>
      </c>
      <c r="C25" s="1">
        <f>C24/2</f>
        <v>7.8125E-3</v>
      </c>
      <c r="D25" s="7">
        <f t="shared" si="0"/>
        <v>198.4375</v>
      </c>
      <c r="E25" s="7">
        <f t="shared" si="3"/>
        <v>198437.5</v>
      </c>
      <c r="F25" s="4">
        <f t="shared" si="1"/>
        <v>852282572800000</v>
      </c>
      <c r="G25" s="7">
        <f t="shared" si="4"/>
        <v>198437.5</v>
      </c>
      <c r="H25" s="2">
        <f t="shared" si="5"/>
        <v>7.8125E-3</v>
      </c>
      <c r="I25" s="1">
        <f t="shared" si="2"/>
        <v>0</v>
      </c>
      <c r="J25" s="1">
        <f t="shared" si="6"/>
        <v>0</v>
      </c>
      <c r="L25" s="1"/>
      <c r="P25" s="14">
        <v>3</v>
      </c>
      <c r="Q25" s="15" t="s">
        <v>26</v>
      </c>
      <c r="R25" s="16">
        <v>1.0000000000000001E-9</v>
      </c>
      <c r="S25" s="14"/>
      <c r="T25" s="17">
        <f t="shared" si="10"/>
        <v>1.0737418240000001</v>
      </c>
      <c r="U25" s="18">
        <f t="shared" si="11"/>
        <v>2.3283064365386964E-19</v>
      </c>
    </row>
    <row r="26" spans="1:21" x14ac:dyDescent="0.25">
      <c r="B26" s="3" t="s">
        <v>39</v>
      </c>
      <c r="C26" s="1">
        <f>1/200</f>
        <v>5.0000000000000001E-3</v>
      </c>
      <c r="D26" s="7">
        <f t="shared" si="0"/>
        <v>127</v>
      </c>
      <c r="E26" s="7">
        <f t="shared" si="3"/>
        <v>127000</v>
      </c>
      <c r="F26" s="4">
        <f t="shared" si="1"/>
        <v>545460846592000</v>
      </c>
      <c r="G26" s="7">
        <f t="shared" si="4"/>
        <v>127000</v>
      </c>
      <c r="H26" s="2">
        <f t="shared" si="5"/>
        <v>5.0000000000000001E-3</v>
      </c>
      <c r="I26" s="1">
        <f t="shared" si="2"/>
        <v>0</v>
      </c>
      <c r="J26" s="1">
        <f t="shared" si="6"/>
        <v>0</v>
      </c>
      <c r="L26" s="1"/>
      <c r="P26">
        <v>4</v>
      </c>
      <c r="Q26" t="s">
        <v>37</v>
      </c>
      <c r="R26" s="5">
        <v>1E-10</v>
      </c>
      <c r="T26" s="2">
        <f t="shared" ref="T26" si="12">R26*$T$13</f>
        <v>0.1073741824</v>
      </c>
      <c r="U26" s="6">
        <f t="shared" ref="U26" si="13">R26*$U$13</f>
        <v>2.3283064365386964E-20</v>
      </c>
    </row>
    <row r="27" spans="1:21" x14ac:dyDescent="0.25">
      <c r="B27" s="13">
        <f>C27</f>
        <v>2.5801574803149606E-3</v>
      </c>
      <c r="C27" s="1">
        <f>D27/$D$4</f>
        <v>2.5801574803149606E-3</v>
      </c>
      <c r="D27" s="7">
        <v>65.536000000000001</v>
      </c>
      <c r="E27" s="7">
        <f t="shared" si="3"/>
        <v>65536</v>
      </c>
      <c r="F27" s="4">
        <f t="shared" si="1"/>
        <v>281474976710656</v>
      </c>
      <c r="G27" s="7">
        <f t="shared" si="4"/>
        <v>65536</v>
      </c>
      <c r="H27" s="2">
        <f t="shared" si="5"/>
        <v>2.5801574803149606E-3</v>
      </c>
      <c r="I27" s="1">
        <f t="shared" si="2"/>
        <v>0</v>
      </c>
      <c r="J27" s="1">
        <f t="shared" si="6"/>
        <v>0</v>
      </c>
      <c r="L27" s="1"/>
      <c r="R27" s="5"/>
      <c r="T27" s="2"/>
      <c r="U27" s="6"/>
    </row>
    <row r="28" spans="1:21" x14ac:dyDescent="0.25">
      <c r="B28" s="13">
        <f>C28</f>
        <v>1.2900787401574803E-3</v>
      </c>
      <c r="C28" s="1">
        <f>D28/$D$4</f>
        <v>1.2900787401574803E-3</v>
      </c>
      <c r="D28" s="7">
        <v>32.768000000000001</v>
      </c>
      <c r="E28" s="7">
        <f t="shared" si="3"/>
        <v>32768</v>
      </c>
      <c r="F28" s="4">
        <f t="shared" si="1"/>
        <v>140737488355328</v>
      </c>
      <c r="G28" s="7">
        <f t="shared" si="4"/>
        <v>32768</v>
      </c>
      <c r="H28" s="2">
        <f t="shared" si="5"/>
        <v>1.2900787401574803E-3</v>
      </c>
      <c r="I28" s="1">
        <f t="shared" si="2"/>
        <v>0</v>
      </c>
      <c r="J28" s="1">
        <f t="shared" si="6"/>
        <v>0</v>
      </c>
      <c r="L28" s="1"/>
      <c r="R28" s="5"/>
      <c r="T28" s="2"/>
      <c r="U28" s="6"/>
    </row>
    <row r="29" spans="1:21" x14ac:dyDescent="0.25">
      <c r="B29" s="3" t="s">
        <v>3</v>
      </c>
      <c r="C29" s="1">
        <f>C26/2</f>
        <v>2.5000000000000001E-3</v>
      </c>
      <c r="D29" s="7">
        <f>$D$4*C29</f>
        <v>63.5</v>
      </c>
      <c r="E29" s="7">
        <f t="shared" si="3"/>
        <v>63500</v>
      </c>
      <c r="F29" s="4">
        <f t="shared" si="1"/>
        <v>272730423296000</v>
      </c>
      <c r="G29" s="7">
        <f t="shared" si="4"/>
        <v>63500</v>
      </c>
      <c r="H29" s="2">
        <f t="shared" si="5"/>
        <v>2.5000000000000001E-3</v>
      </c>
      <c r="I29" s="1">
        <f t="shared" si="2"/>
        <v>0</v>
      </c>
      <c r="J29" s="1">
        <f t="shared" si="6"/>
        <v>0</v>
      </c>
      <c r="L29" s="1"/>
    </row>
    <row r="30" spans="1:21" x14ac:dyDescent="0.25">
      <c r="B30" s="3" t="s">
        <v>2</v>
      </c>
      <c r="C30" s="1">
        <f>C29/2</f>
        <v>1.25E-3</v>
      </c>
      <c r="D30" s="7">
        <f>$D$4*C30</f>
        <v>31.75</v>
      </c>
      <c r="E30" s="7">
        <f t="shared" si="3"/>
        <v>31750</v>
      </c>
      <c r="F30" s="4">
        <f t="shared" si="1"/>
        <v>136365211648000</v>
      </c>
      <c r="G30" s="7">
        <f t="shared" si="4"/>
        <v>31750</v>
      </c>
      <c r="H30" s="2">
        <f t="shared" si="5"/>
        <v>1.25E-3</v>
      </c>
      <c r="I30" s="1">
        <f t="shared" si="2"/>
        <v>0</v>
      </c>
      <c r="J30" s="1">
        <f t="shared" si="6"/>
        <v>0</v>
      </c>
      <c r="L30" s="1"/>
    </row>
    <row r="31" spans="1:21" x14ac:dyDescent="0.25">
      <c r="B31" s="3" t="s">
        <v>32</v>
      </c>
      <c r="C31" s="1">
        <v>1E-3</v>
      </c>
      <c r="D31" s="7">
        <f>$D$4*C31</f>
        <v>25.400000000000002</v>
      </c>
      <c r="E31" s="7">
        <f t="shared" si="3"/>
        <v>25400</v>
      </c>
      <c r="F31" s="4">
        <f t="shared" si="1"/>
        <v>109092169318400</v>
      </c>
      <c r="G31" s="7">
        <f t="shared" si="4"/>
        <v>25400</v>
      </c>
      <c r="H31" s="2">
        <f t="shared" si="5"/>
        <v>1E-3</v>
      </c>
      <c r="I31" s="1">
        <f t="shared" si="2"/>
        <v>0</v>
      </c>
      <c r="J31" s="1">
        <f t="shared" si="6"/>
        <v>0</v>
      </c>
      <c r="L31" s="1"/>
    </row>
    <row r="32" spans="1:21" x14ac:dyDescent="0.25">
      <c r="B32" s="3" t="s">
        <v>1</v>
      </c>
      <c r="C32" s="1">
        <f>C30/2</f>
        <v>6.2500000000000001E-4</v>
      </c>
      <c r="D32" s="7">
        <f>$D$4*C32</f>
        <v>15.875</v>
      </c>
      <c r="E32" s="7">
        <f t="shared" si="3"/>
        <v>15875</v>
      </c>
      <c r="F32" s="4">
        <f t="shared" si="1"/>
        <v>68182605824000</v>
      </c>
      <c r="G32" s="7">
        <f t="shared" si="4"/>
        <v>15875</v>
      </c>
      <c r="H32" s="2">
        <f t="shared" si="5"/>
        <v>6.2500000000000001E-4</v>
      </c>
      <c r="I32" s="1">
        <f t="shared" si="2"/>
        <v>0</v>
      </c>
      <c r="J32" s="1">
        <f t="shared" si="6"/>
        <v>0</v>
      </c>
      <c r="L32" s="1"/>
    </row>
    <row r="33" spans="2:14" x14ac:dyDescent="0.25">
      <c r="B33" s="3" t="s">
        <v>0</v>
      </c>
      <c r="C33" s="1">
        <f>C31/2</f>
        <v>5.0000000000000001E-4</v>
      </c>
      <c r="D33" s="7">
        <f>$D$4*C33</f>
        <v>12.700000000000001</v>
      </c>
      <c r="E33" s="7">
        <f t="shared" si="3"/>
        <v>12700</v>
      </c>
      <c r="F33" s="4">
        <f t="shared" si="1"/>
        <v>54546084659200</v>
      </c>
      <c r="G33" s="7">
        <f t="shared" si="4"/>
        <v>12700</v>
      </c>
      <c r="H33" s="2">
        <f t="shared" si="5"/>
        <v>5.0000000000000001E-4</v>
      </c>
      <c r="I33" s="1">
        <f t="shared" si="2"/>
        <v>0</v>
      </c>
      <c r="J33" s="1">
        <f t="shared" si="6"/>
        <v>0</v>
      </c>
      <c r="L33" s="1"/>
    </row>
    <row r="34" spans="2:14" x14ac:dyDescent="0.25">
      <c r="L34" s="1"/>
    </row>
    <row r="35" spans="2:14" x14ac:dyDescent="0.25">
      <c r="C35" s="1"/>
    </row>
    <row r="36" spans="2:14" x14ac:dyDescent="0.25">
      <c r="C36" s="1"/>
    </row>
    <row r="37" spans="2:14" x14ac:dyDescent="0.25">
      <c r="M37" s="4"/>
      <c r="N37" s="4"/>
    </row>
    <row r="38" spans="2:14" x14ac:dyDescent="0.25">
      <c r="L38" s="4"/>
      <c r="M38" s="4"/>
      <c r="N38" s="4"/>
    </row>
    <row r="39" spans="2:14" x14ac:dyDescent="0.25">
      <c r="C39" t="s">
        <v>46</v>
      </c>
      <c r="D39" t="s">
        <v>47</v>
      </c>
      <c r="L39" s="4"/>
      <c r="M39" s="4"/>
      <c r="N39" s="4"/>
    </row>
    <row r="40" spans="2:14" x14ac:dyDescent="0.25">
      <c r="B40" s="8" t="s">
        <v>42</v>
      </c>
      <c r="C40" t="s">
        <v>45</v>
      </c>
      <c r="D40" s="10">
        <v>198239206</v>
      </c>
      <c r="E40" s="10"/>
      <c r="F40" s="10"/>
      <c r="L40" s="4"/>
      <c r="M40" s="4"/>
      <c r="N40" s="4"/>
    </row>
    <row r="41" spans="2:14" x14ac:dyDescent="0.25">
      <c r="B41" s="9" t="s">
        <v>43</v>
      </c>
      <c r="C41" t="s">
        <v>44</v>
      </c>
      <c r="D41" s="10">
        <v>255199206</v>
      </c>
      <c r="E41" s="10"/>
      <c r="F41" s="10"/>
      <c r="L41" s="4"/>
      <c r="M41" s="4"/>
      <c r="N41" s="4"/>
    </row>
    <row r="42" spans="2:14" x14ac:dyDescent="0.25">
      <c r="L42" s="4"/>
      <c r="M42" s="4"/>
      <c r="N42" s="4"/>
    </row>
    <row r="43" spans="2:14" x14ac:dyDescent="0.25">
      <c r="L43" s="4"/>
      <c r="M43" s="4"/>
      <c r="N43" s="4"/>
    </row>
  </sheetData>
  <sortState ref="B10:J33">
    <sortCondition descending="1" ref="C10:C33"/>
  </sortState>
  <conditionalFormatting sqref="B10:J33">
    <cfRule type="expression" dxfId="1" priority="4">
      <formula>$I10 &lt;&gt; 0</formula>
    </cfRule>
    <cfRule type="expression" dxfId="0" priority="5">
      <formula>$I10=0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2:I16"/>
  <sheetViews>
    <sheetView tabSelected="1" topLeftCell="C1" zoomScale="175" zoomScaleNormal="175" workbookViewId="0">
      <selection activeCell="H7" sqref="H7"/>
    </sheetView>
  </sheetViews>
  <sheetFormatPr defaultRowHeight="15" x14ac:dyDescent="0.25"/>
  <cols>
    <col min="4" max="4" width="36.28515625" bestFit="1" customWidth="1"/>
    <col min="5" max="8" width="16.140625" customWidth="1"/>
  </cols>
  <sheetData>
    <row r="2" spans="4:9" x14ac:dyDescent="0.25">
      <c r="D2" t="s">
        <v>63</v>
      </c>
      <c r="E2" s="21">
        <v>9.9999999999999995E-7</v>
      </c>
      <c r="F2" s="3"/>
    </row>
    <row r="3" spans="4:9" x14ac:dyDescent="0.25">
      <c r="E3" s="3"/>
      <c r="F3" s="3"/>
    </row>
    <row r="4" spans="4:9" x14ac:dyDescent="0.25">
      <c r="D4" t="s">
        <v>69</v>
      </c>
      <c r="E4" s="3"/>
      <c r="F4" s="3"/>
    </row>
    <row r="5" spans="4:9" x14ac:dyDescent="0.25">
      <c r="E5" s="3"/>
    </row>
    <row r="6" spans="4:9" x14ac:dyDescent="0.25">
      <c r="D6" t="s">
        <v>64</v>
      </c>
      <c r="E6" s="21">
        <v>0.01</v>
      </c>
      <c r="F6" s="19"/>
      <c r="G6" t="s">
        <v>70</v>
      </c>
      <c r="H6" t="s">
        <v>62</v>
      </c>
      <c r="I6" t="s">
        <v>71</v>
      </c>
    </row>
    <row r="7" spans="4:9" x14ac:dyDescent="0.25">
      <c r="D7" t="s">
        <v>65</v>
      </c>
      <c r="E7" s="8">
        <v>100</v>
      </c>
      <c r="F7" s="19"/>
      <c r="G7" s="3" t="s">
        <v>72</v>
      </c>
      <c r="H7">
        <v>1</v>
      </c>
      <c r="I7" t="str">
        <f>H7*$E$8&amp;" " &amp;G7</f>
        <v>10000 um</v>
      </c>
    </row>
    <row r="8" spans="4:9" x14ac:dyDescent="0.25">
      <c r="D8" t="s">
        <v>66</v>
      </c>
      <c r="E8" s="20">
        <f>E6/E2</f>
        <v>10000</v>
      </c>
      <c r="F8" s="19"/>
      <c r="G8" s="3" t="s">
        <v>59</v>
      </c>
      <c r="H8" s="5">
        <v>1E-3</v>
      </c>
      <c r="I8" s="24" t="str">
        <f>H8*$E$8&amp;" " &amp;G8</f>
        <v>10 mm</v>
      </c>
    </row>
    <row r="9" spans="4:9" x14ac:dyDescent="0.25">
      <c r="D9" s="14" t="s">
        <v>60</v>
      </c>
      <c r="E9" s="23">
        <f>E7/E8</f>
        <v>0.01</v>
      </c>
      <c r="F9" s="19"/>
      <c r="G9" s="3" t="s">
        <v>58</v>
      </c>
      <c r="H9" s="5">
        <v>1E-4</v>
      </c>
      <c r="I9" t="str">
        <f>H9*$E$8&amp;" " &amp;G9</f>
        <v>1 cm</v>
      </c>
    </row>
    <row r="10" spans="4:9" x14ac:dyDescent="0.25">
      <c r="D10" s="14" t="s">
        <v>61</v>
      </c>
      <c r="E10" s="22">
        <f>1/E8</f>
        <v>1E-4</v>
      </c>
      <c r="F10" s="19"/>
    </row>
    <row r="11" spans="4:9" x14ac:dyDescent="0.25">
      <c r="D11" s="14"/>
      <c r="E11" s="19"/>
      <c r="F11" s="19"/>
    </row>
    <row r="12" spans="4:9" x14ac:dyDescent="0.25">
      <c r="D12" t="s">
        <v>67</v>
      </c>
      <c r="E12" s="21">
        <v>2.5399999999999999E-2</v>
      </c>
      <c r="G12" t="s">
        <v>70</v>
      </c>
      <c r="H12" t="s">
        <v>62</v>
      </c>
      <c r="I12" t="s">
        <v>71</v>
      </c>
    </row>
    <row r="13" spans="4:9" x14ac:dyDescent="0.25">
      <c r="D13" t="s">
        <v>68</v>
      </c>
      <c r="E13" s="20">
        <f>E12/E2</f>
        <v>25400</v>
      </c>
      <c r="G13" s="3" t="s">
        <v>57</v>
      </c>
      <c r="H13">
        <f>1/E13</f>
        <v>3.9370078740157478E-5</v>
      </c>
      <c r="I13" t="str">
        <f>H13*$E$13 &amp; " " &amp;G13</f>
        <v>1 inch</v>
      </c>
    </row>
    <row r="14" spans="4:9" x14ac:dyDescent="0.25">
      <c r="D14" s="14" t="s">
        <v>60</v>
      </c>
      <c r="E14" s="23">
        <f>E7/E8</f>
        <v>0.01</v>
      </c>
      <c r="G14" s="3" t="s">
        <v>73</v>
      </c>
      <c r="H14">
        <f>1000/E13</f>
        <v>3.937007874015748E-2</v>
      </c>
      <c r="I14" t="str">
        <f>H14*$E$13 &amp; " " &amp;G14</f>
        <v>1000 mil</v>
      </c>
    </row>
    <row r="15" spans="4:9" x14ac:dyDescent="0.25">
      <c r="D15" s="14" t="s">
        <v>61</v>
      </c>
      <c r="E15" s="22">
        <f>1/E13</f>
        <v>3.9370078740157478E-5</v>
      </c>
    </row>
    <row r="16" spans="4:9" x14ac:dyDescent="0.25">
      <c r="E16" s="19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Schwager</dc:creator>
  <cp:lastModifiedBy>Michael Schwager</cp:lastModifiedBy>
  <dcterms:created xsi:type="dcterms:W3CDTF">2017-08-02T19:17:46Z</dcterms:created>
  <dcterms:modified xsi:type="dcterms:W3CDTF">2017-09-04T06:31:11Z</dcterms:modified>
</cp:coreProperties>
</file>