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1758ED2A-2CE1-4E07-8BF9-BF2D3259B06D}" xr6:coauthVersionLast="37" xr6:coauthVersionMax="37" xr10:uidLastSave="{00000000-0000-0000-0000-000000000000}"/>
  <bookViews>
    <workbookView xWindow="0" yWindow="0" windowWidth="22260" windowHeight="12650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92" i="1" l="1"/>
  <c r="T81" i="1"/>
  <c r="T70" i="1"/>
  <c r="T59" i="1"/>
  <c r="T48" i="1"/>
  <c r="T37" i="1"/>
  <c r="T26" i="1"/>
  <c r="Y20" i="1"/>
  <c r="B80" i="1"/>
  <c r="B82" i="1"/>
  <c r="B83" i="1"/>
  <c r="B84" i="1"/>
  <c r="B88" i="1"/>
  <c r="B91" i="1"/>
  <c r="B93" i="1"/>
  <c r="B94" i="1"/>
  <c r="B95" i="1"/>
  <c r="B96" i="1"/>
  <c r="B97" i="1"/>
  <c r="B98" i="1"/>
  <c r="B99" i="1"/>
  <c r="B100" i="1"/>
  <c r="B101" i="1"/>
  <c r="B102" i="1"/>
  <c r="B103" i="1"/>
  <c r="B104" i="1"/>
  <c r="B36" i="1"/>
  <c r="B38" i="1"/>
  <c r="B39" i="1"/>
  <c r="B40" i="1"/>
  <c r="B43" i="1"/>
  <c r="B44" i="1"/>
  <c r="B47" i="1"/>
  <c r="B49" i="1"/>
  <c r="B50" i="1"/>
  <c r="B51" i="1"/>
  <c r="B53" i="1"/>
  <c r="B55" i="1"/>
  <c r="B58" i="1"/>
  <c r="B60" i="1"/>
  <c r="B61" i="1"/>
  <c r="B62" i="1"/>
  <c r="B66" i="1"/>
  <c r="B69" i="1"/>
  <c r="B71" i="1"/>
  <c r="B72" i="1"/>
  <c r="B73" i="1"/>
  <c r="B75" i="1"/>
  <c r="B77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5" i="1"/>
  <c r="B27" i="1"/>
  <c r="B28" i="1"/>
  <c r="B29" i="1"/>
  <c r="B33" i="1"/>
  <c r="B215" i="1"/>
  <c r="B216" i="1"/>
  <c r="B217" i="1"/>
  <c r="B218" i="1"/>
  <c r="B219" i="1"/>
  <c r="B220" i="1"/>
  <c r="B221" i="1"/>
  <c r="B222" i="1"/>
  <c r="C8" i="1" l="1"/>
  <c r="C7" i="1"/>
  <c r="C13" i="1" s="1"/>
  <c r="C6" i="1"/>
  <c r="C5" i="1"/>
  <c r="C4" i="1"/>
  <c r="AG42" i="1" l="1"/>
  <c r="X31" i="1"/>
  <c r="Q32" i="1"/>
  <c r="AG32" i="1"/>
  <c r="N87" i="1"/>
  <c r="X87" i="1"/>
  <c r="Y87" i="1"/>
  <c r="O87" i="1"/>
  <c r="R87" i="1"/>
  <c r="S87" i="1"/>
  <c r="V87" i="1"/>
  <c r="G87" i="1"/>
  <c r="Q87" i="1"/>
  <c r="J87" i="1"/>
  <c r="L87" i="1"/>
  <c r="M87" i="1"/>
  <c r="H87" i="1"/>
  <c r="I87" i="1"/>
  <c r="T87" i="1"/>
  <c r="AG87" i="1"/>
  <c r="W87" i="1"/>
  <c r="J75" i="1"/>
  <c r="T75" i="1"/>
  <c r="L75" i="1"/>
  <c r="V75" i="1"/>
  <c r="AG75" i="1"/>
  <c r="Y75" i="1"/>
  <c r="H75" i="1"/>
  <c r="O75" i="1"/>
  <c r="Q75" i="1"/>
  <c r="I75" i="1"/>
  <c r="M75" i="1"/>
  <c r="W75" i="1"/>
  <c r="X75" i="1"/>
  <c r="G75" i="1"/>
  <c r="S75" i="1"/>
  <c r="N75" i="1"/>
  <c r="R75" i="1"/>
  <c r="J76" i="1"/>
  <c r="T76" i="1"/>
  <c r="L76" i="1"/>
  <c r="V76" i="1"/>
  <c r="N76" i="1"/>
  <c r="G76" i="1"/>
  <c r="H76" i="1"/>
  <c r="I76" i="1"/>
  <c r="X76" i="1"/>
  <c r="M76" i="1"/>
  <c r="W76" i="1"/>
  <c r="O76" i="1"/>
  <c r="R76" i="1"/>
  <c r="Y76" i="1"/>
  <c r="Y78" i="1" s="1"/>
  <c r="S76" i="1"/>
  <c r="Q76" i="1"/>
  <c r="O86" i="1"/>
  <c r="X86" i="1"/>
  <c r="G86" i="1"/>
  <c r="Q86" i="1"/>
  <c r="J86" i="1"/>
  <c r="V86" i="1"/>
  <c r="N86" i="1"/>
  <c r="T86" i="1"/>
  <c r="L86" i="1"/>
  <c r="H86" i="1"/>
  <c r="R86" i="1"/>
  <c r="S86" i="1"/>
  <c r="I86" i="1"/>
  <c r="Y86" i="1"/>
  <c r="M86" i="1"/>
  <c r="W86" i="1"/>
  <c r="C12" i="1"/>
  <c r="AG65" i="1" s="1"/>
  <c r="N65" i="1"/>
  <c r="X65" i="1"/>
  <c r="Y65" i="1"/>
  <c r="I65" i="1"/>
  <c r="J65" i="1"/>
  <c r="V65" i="1"/>
  <c r="M65" i="1"/>
  <c r="O65" i="1"/>
  <c r="S65" i="1"/>
  <c r="T65" i="1"/>
  <c r="G65" i="1"/>
  <c r="Q65" i="1"/>
  <c r="W65" i="1"/>
  <c r="H65" i="1"/>
  <c r="R65" i="1"/>
  <c r="L65" i="1"/>
  <c r="Y32" i="1"/>
  <c r="X32" i="1"/>
  <c r="J32" i="1"/>
  <c r="T32" i="1"/>
  <c r="V32" i="1"/>
  <c r="G32" i="1"/>
  <c r="L32" i="1"/>
  <c r="N32" i="1"/>
  <c r="O32" i="1"/>
  <c r="S32" i="1"/>
  <c r="M32" i="1"/>
  <c r="W32" i="1"/>
  <c r="H32" i="1"/>
  <c r="I32" i="1"/>
  <c r="R32" i="1"/>
  <c r="C10" i="1"/>
  <c r="J53" i="1"/>
  <c r="T53" i="1"/>
  <c r="L53" i="1"/>
  <c r="N53" i="1"/>
  <c r="V53" i="1"/>
  <c r="Y53" i="1"/>
  <c r="G53" i="1"/>
  <c r="R53" i="1"/>
  <c r="M53" i="1"/>
  <c r="W53" i="1"/>
  <c r="Q53" i="1"/>
  <c r="S53" i="1"/>
  <c r="X53" i="1"/>
  <c r="O53" i="1"/>
  <c r="H53" i="1"/>
  <c r="I53" i="1"/>
  <c r="G43" i="1"/>
  <c r="Q43" i="1"/>
  <c r="S43" i="1"/>
  <c r="L43" i="1"/>
  <c r="W43" i="1"/>
  <c r="X43" i="1"/>
  <c r="Y43" i="1"/>
  <c r="H43" i="1"/>
  <c r="R43" i="1"/>
  <c r="I43" i="1"/>
  <c r="J43" i="1"/>
  <c r="T43" i="1"/>
  <c r="V43" i="1"/>
  <c r="M43" i="1"/>
  <c r="N43" i="1"/>
  <c r="O43" i="1"/>
  <c r="N20" i="1"/>
  <c r="X20" i="1"/>
  <c r="H20" i="1"/>
  <c r="O20" i="1"/>
  <c r="R20" i="1"/>
  <c r="S20" i="1"/>
  <c r="J20" i="1"/>
  <c r="AG20" i="1"/>
  <c r="V20" i="1"/>
  <c r="W20" i="1"/>
  <c r="G20" i="1"/>
  <c r="Q20" i="1"/>
  <c r="L20" i="1"/>
  <c r="M20" i="1"/>
  <c r="I20" i="1"/>
  <c r="T20" i="1"/>
  <c r="N64" i="1"/>
  <c r="X64" i="1"/>
  <c r="J54" i="1"/>
  <c r="T54" i="1"/>
  <c r="O64" i="1"/>
  <c r="Y64" i="1"/>
  <c r="Y67" i="1" s="1"/>
  <c r="V54" i="1"/>
  <c r="Q54" i="1"/>
  <c r="R54" i="1"/>
  <c r="S54" i="1"/>
  <c r="L54" i="1"/>
  <c r="O54" i="1"/>
  <c r="L64" i="1"/>
  <c r="I54" i="1"/>
  <c r="G64" i="1"/>
  <c r="Q64" i="1"/>
  <c r="M54" i="1"/>
  <c r="W54" i="1"/>
  <c r="X54" i="1"/>
  <c r="I64" i="1"/>
  <c r="Y54" i="1"/>
  <c r="J64" i="1"/>
  <c r="H54" i="1"/>
  <c r="H64" i="1"/>
  <c r="R64" i="1"/>
  <c r="N54" i="1"/>
  <c r="S64" i="1"/>
  <c r="T64" i="1"/>
  <c r="W64" i="1"/>
  <c r="G54" i="1"/>
  <c r="V64" i="1"/>
  <c r="M64" i="1"/>
  <c r="N42" i="1"/>
  <c r="X42" i="1"/>
  <c r="O42" i="1"/>
  <c r="Y42" i="1"/>
  <c r="H42" i="1"/>
  <c r="S42" i="1"/>
  <c r="T42" i="1"/>
  <c r="M42" i="1"/>
  <c r="Q42" i="1"/>
  <c r="R42" i="1"/>
  <c r="I42" i="1"/>
  <c r="J42" i="1"/>
  <c r="G42" i="1"/>
  <c r="W42" i="1"/>
  <c r="V42" i="1"/>
  <c r="L42" i="1"/>
  <c r="L31" i="1"/>
  <c r="V31" i="1"/>
  <c r="N21" i="1"/>
  <c r="X21" i="1"/>
  <c r="Y21" i="1"/>
  <c r="G31" i="1"/>
  <c r="S21" i="1"/>
  <c r="R31" i="1"/>
  <c r="T21" i="1"/>
  <c r="I31" i="1"/>
  <c r="V21" i="1"/>
  <c r="J31" i="1"/>
  <c r="W21" i="1"/>
  <c r="M31" i="1"/>
  <c r="W31" i="1"/>
  <c r="O21" i="1"/>
  <c r="O31" i="1"/>
  <c r="R21" i="1"/>
  <c r="Q31" i="1"/>
  <c r="I21" i="1"/>
  <c r="H31" i="1"/>
  <c r="AG21" i="1"/>
  <c r="S31" i="1"/>
  <c r="M21" i="1"/>
  <c r="N31" i="1"/>
  <c r="G21" i="1"/>
  <c r="Q21" i="1"/>
  <c r="H21" i="1"/>
  <c r="T31" i="1"/>
  <c r="Y31" i="1"/>
  <c r="J21" i="1"/>
  <c r="L21" i="1"/>
  <c r="AG31" i="1"/>
  <c r="G11" i="1"/>
  <c r="Q11" i="1"/>
  <c r="G5" i="1"/>
  <c r="Q5" i="1"/>
  <c r="I5" i="1"/>
  <c r="T5" i="1"/>
  <c r="M5" i="1"/>
  <c r="H11" i="1"/>
  <c r="R11" i="1"/>
  <c r="H5" i="1"/>
  <c r="R5" i="1"/>
  <c r="S11" i="1"/>
  <c r="T11" i="1"/>
  <c r="V5" i="1"/>
  <c r="X11" i="1"/>
  <c r="I11" i="1"/>
  <c r="J11" i="1"/>
  <c r="L11" i="1"/>
  <c r="V11" i="1"/>
  <c r="L5" i="1"/>
  <c r="W5" i="1"/>
  <c r="X5" i="1"/>
  <c r="M11" i="1"/>
  <c r="N11" i="1"/>
  <c r="O11" i="1"/>
  <c r="Y11" i="1"/>
  <c r="O5" i="1"/>
  <c r="Y5" i="1"/>
  <c r="S5" i="1"/>
  <c r="J5" i="1"/>
  <c r="W11" i="1"/>
  <c r="N5" i="1"/>
  <c r="C11" i="1"/>
  <c r="C9" i="1"/>
  <c r="V15" i="1" s="1"/>
  <c r="L14" i="1"/>
  <c r="G8" i="1"/>
  <c r="Q8" i="1"/>
  <c r="M8" i="1"/>
  <c r="W8" i="1"/>
  <c r="N14" i="1"/>
  <c r="I8" i="1"/>
  <c r="Y8" i="1"/>
  <c r="G14" i="1"/>
  <c r="Q14" i="1"/>
  <c r="V14" i="1"/>
  <c r="L8" i="1"/>
  <c r="R14" i="1"/>
  <c r="R8" i="1"/>
  <c r="I14" i="1"/>
  <c r="N8" i="1"/>
  <c r="J14" i="1"/>
  <c r="T8" i="1"/>
  <c r="M14" i="1"/>
  <c r="S8" i="1"/>
  <c r="O14" i="1"/>
  <c r="O8" i="1"/>
  <c r="V8" i="1"/>
  <c r="H14" i="1"/>
  <c r="W14" i="1"/>
  <c r="H8" i="1"/>
  <c r="S14" i="1"/>
  <c r="X14" i="1"/>
  <c r="X8" i="1"/>
  <c r="T14" i="1"/>
  <c r="Y14" i="1"/>
  <c r="J8" i="1"/>
  <c r="Y9" i="1"/>
  <c r="Q9" i="1"/>
  <c r="J15" i="1"/>
  <c r="I9" i="1"/>
  <c r="W9" i="1"/>
  <c r="T15" i="1"/>
  <c r="S9" i="1"/>
  <c r="M15" i="1"/>
  <c r="X9" i="1"/>
  <c r="L10" i="1"/>
  <c r="L4" i="1"/>
  <c r="W4" i="1"/>
  <c r="M10" i="1"/>
  <c r="M4" i="1"/>
  <c r="V4" i="1"/>
  <c r="N4" i="1"/>
  <c r="Y4" i="1"/>
  <c r="Q10" i="1"/>
  <c r="V10" i="1"/>
  <c r="Q4" i="1"/>
  <c r="W10" i="1"/>
  <c r="R4" i="1"/>
  <c r="I10" i="1"/>
  <c r="X10" i="1"/>
  <c r="I4" i="1"/>
  <c r="J10" i="1"/>
  <c r="T4" i="1"/>
  <c r="N10" i="1"/>
  <c r="X4" i="1"/>
  <c r="O10" i="1"/>
  <c r="O4" i="1"/>
  <c r="G10" i="1"/>
  <c r="G4" i="1"/>
  <c r="H10" i="1"/>
  <c r="H4" i="1"/>
  <c r="S10" i="1"/>
  <c r="S4" i="1"/>
  <c r="T10" i="1"/>
  <c r="J4" i="1"/>
  <c r="R10" i="1"/>
  <c r="Y10" i="1"/>
  <c r="L12" i="1"/>
  <c r="I6" i="1"/>
  <c r="S6" i="1"/>
  <c r="M12" i="1"/>
  <c r="O6" i="1"/>
  <c r="V6" i="1"/>
  <c r="R6" i="1"/>
  <c r="X6" i="1"/>
  <c r="H12" i="1"/>
  <c r="W12" i="1"/>
  <c r="S12" i="1"/>
  <c r="X12" i="1"/>
  <c r="Y6" i="1"/>
  <c r="N12" i="1"/>
  <c r="L6" i="1"/>
  <c r="O12" i="1"/>
  <c r="H6" i="1"/>
  <c r="G12" i="1"/>
  <c r="Q12" i="1"/>
  <c r="V12" i="1"/>
  <c r="N6" i="1"/>
  <c r="T6" i="1"/>
  <c r="I12" i="1"/>
  <c r="G6" i="1"/>
  <c r="Q6" i="1"/>
  <c r="J12" i="1"/>
  <c r="M6" i="1"/>
  <c r="W6" i="1"/>
  <c r="R12" i="1"/>
  <c r="J6" i="1"/>
  <c r="T12" i="1"/>
  <c r="Y12" i="1"/>
  <c r="G13" i="1"/>
  <c r="Q13" i="1"/>
  <c r="V13" i="1"/>
  <c r="M7" i="1"/>
  <c r="W7" i="1"/>
  <c r="R13" i="1"/>
  <c r="W13" i="1"/>
  <c r="I7" i="1"/>
  <c r="S7" i="1"/>
  <c r="T13" i="1"/>
  <c r="H7" i="1"/>
  <c r="R7" i="1"/>
  <c r="X7" i="1"/>
  <c r="N13" i="1"/>
  <c r="T7" i="1"/>
  <c r="G7" i="1"/>
  <c r="H13" i="1"/>
  <c r="I13" i="1"/>
  <c r="S13" i="1"/>
  <c r="X13" i="1"/>
  <c r="O7" i="1"/>
  <c r="Y7" i="1"/>
  <c r="J13" i="1"/>
  <c r="Y13" i="1"/>
  <c r="L7" i="1"/>
  <c r="V7" i="1"/>
  <c r="L13" i="1"/>
  <c r="J7" i="1"/>
  <c r="M13" i="1"/>
  <c r="N7" i="1"/>
  <c r="O13" i="1"/>
  <c r="Q7" i="1"/>
  <c r="C14" i="1"/>
  <c r="AG86" i="1" s="1"/>
  <c r="X15" i="1" l="1"/>
  <c r="T9" i="1"/>
  <c r="B64" i="1"/>
  <c r="B86" i="1"/>
  <c r="Y89" i="1"/>
  <c r="B42" i="1"/>
  <c r="B65" i="1"/>
  <c r="B76" i="1"/>
  <c r="B54" i="1"/>
  <c r="B87" i="1"/>
  <c r="Y56" i="1"/>
  <c r="I15" i="1"/>
  <c r="G15" i="1"/>
  <c r="Y45" i="1"/>
  <c r="B32" i="1"/>
  <c r="B31" i="1"/>
  <c r="C15" i="1"/>
  <c r="Y15" i="1"/>
  <c r="AG89" i="1"/>
  <c r="R9" i="1"/>
  <c r="L15" i="1"/>
  <c r="R15" i="1"/>
  <c r="X85" i="1"/>
  <c r="X89" i="1" s="1"/>
  <c r="X74" i="1"/>
  <c r="X78" i="1" s="1"/>
  <c r="Q15" i="1"/>
  <c r="V9" i="1"/>
  <c r="N9" i="1"/>
  <c r="G9" i="1"/>
  <c r="AG54" i="1"/>
  <c r="AG76" i="1"/>
  <c r="AG78" i="1" s="1"/>
  <c r="AG64" i="1"/>
  <c r="AG67" i="1" s="1"/>
  <c r="O9" i="1"/>
  <c r="L9" i="1"/>
  <c r="W15" i="1"/>
  <c r="AG34" i="1"/>
  <c r="Y23" i="1"/>
  <c r="X19" i="1"/>
  <c r="O15" i="1"/>
  <c r="H15" i="1"/>
  <c r="M9" i="1"/>
  <c r="J9" i="1"/>
  <c r="X30" i="1"/>
  <c r="Y34" i="1"/>
  <c r="AG23" i="1"/>
  <c r="AG53" i="1"/>
  <c r="AG56" i="1" s="1"/>
  <c r="AG43" i="1"/>
  <c r="AG45" i="1" s="1"/>
  <c r="N15" i="1"/>
  <c r="H9" i="1"/>
  <c r="S15" i="1"/>
  <c r="X63" i="1"/>
  <c r="X67" i="1" s="1"/>
  <c r="X41" i="1"/>
  <c r="X45" i="1" s="1"/>
  <c r="X52" i="1"/>
  <c r="X56" i="1" s="1"/>
  <c r="W74" i="1" l="1"/>
  <c r="W78" i="1" s="1"/>
  <c r="W85" i="1"/>
  <c r="W89" i="1" s="1"/>
  <c r="W52" i="1"/>
  <c r="W56" i="1" s="1"/>
  <c r="W41" i="1"/>
  <c r="W45" i="1" s="1"/>
  <c r="W19" i="1"/>
  <c r="X23" i="1"/>
  <c r="W63" i="1"/>
  <c r="W67" i="1" s="1"/>
  <c r="X34" i="1"/>
  <c r="W30" i="1"/>
  <c r="V85" i="1" l="1"/>
  <c r="V89" i="1" s="1"/>
  <c r="V74" i="1"/>
  <c r="V78" i="1" s="1"/>
  <c r="V63" i="1"/>
  <c r="V67" i="1" s="1"/>
  <c r="V19" i="1"/>
  <c r="W23" i="1"/>
  <c r="V41" i="1"/>
  <c r="V45" i="1" s="1"/>
  <c r="W34" i="1"/>
  <c r="V30" i="1"/>
  <c r="V52" i="1"/>
  <c r="V56" i="1" s="1"/>
  <c r="T74" i="1" l="1"/>
  <c r="T78" i="1" s="1"/>
  <c r="T85" i="1"/>
  <c r="T89" i="1" s="1"/>
  <c r="T41" i="1"/>
  <c r="T45" i="1" s="1"/>
  <c r="T19" i="1"/>
  <c r="V23" i="1"/>
  <c r="T63" i="1"/>
  <c r="T67" i="1" s="1"/>
  <c r="V34" i="1"/>
  <c r="T30" i="1"/>
  <c r="T52" i="1"/>
  <c r="T56" i="1" s="1"/>
  <c r="S85" i="1" l="1"/>
  <c r="S89" i="1" s="1"/>
  <c r="S74" i="1"/>
  <c r="S78" i="1" s="1"/>
  <c r="S63" i="1"/>
  <c r="S67" i="1" s="1"/>
  <c r="S19" i="1"/>
  <c r="T23" i="1"/>
  <c r="S30" i="1"/>
  <c r="T34" i="1"/>
  <c r="S52" i="1"/>
  <c r="S56" i="1" s="1"/>
  <c r="S41" i="1"/>
  <c r="S45" i="1" s="1"/>
  <c r="R74" i="1" l="1"/>
  <c r="R78" i="1" s="1"/>
  <c r="R85" i="1"/>
  <c r="R89" i="1" s="1"/>
  <c r="R30" i="1"/>
  <c r="S34" i="1"/>
  <c r="R41" i="1"/>
  <c r="R45" i="1" s="1"/>
  <c r="R52" i="1"/>
  <c r="R56" i="1" s="1"/>
  <c r="R19" i="1"/>
  <c r="S23" i="1"/>
  <c r="R63" i="1"/>
  <c r="R67" i="1" s="1"/>
  <c r="Q85" i="1" l="1"/>
  <c r="Q89" i="1" s="1"/>
  <c r="Q74" i="1"/>
  <c r="Q78" i="1" s="1"/>
  <c r="Q41" i="1"/>
  <c r="Q45" i="1" s="1"/>
  <c r="Q19" i="1"/>
  <c r="R23" i="1"/>
  <c r="Q52" i="1"/>
  <c r="Q56" i="1" s="1"/>
  <c r="Q63" i="1"/>
  <c r="Q67" i="1" s="1"/>
  <c r="Q30" i="1"/>
  <c r="R34" i="1"/>
  <c r="O74" i="1" l="1"/>
  <c r="O85" i="1"/>
  <c r="O63" i="1"/>
  <c r="O52" i="1"/>
  <c r="O19" i="1"/>
  <c r="Q23" i="1"/>
  <c r="O41" i="1"/>
  <c r="Q34" i="1"/>
  <c r="O30" i="1"/>
  <c r="O67" i="1" l="1"/>
  <c r="O89" i="1"/>
  <c r="O78" i="1"/>
  <c r="O56" i="1"/>
  <c r="O45" i="1"/>
  <c r="N85" i="1"/>
  <c r="N89" i="1" s="1"/>
  <c r="N74" i="1"/>
  <c r="N78" i="1" s="1"/>
  <c r="N41" i="1"/>
  <c r="N45" i="1" s="1"/>
  <c r="O23" i="1"/>
  <c r="N19" i="1"/>
  <c r="N52" i="1"/>
  <c r="N56" i="1" s="1"/>
  <c r="O34" i="1"/>
  <c r="N30" i="1"/>
  <c r="N63" i="1"/>
  <c r="N67" i="1" s="1"/>
  <c r="M74" i="1" l="1"/>
  <c r="M78" i="1" s="1"/>
  <c r="M85" i="1"/>
  <c r="M89" i="1" s="1"/>
  <c r="M52" i="1"/>
  <c r="M56" i="1" s="1"/>
  <c r="M30" i="1"/>
  <c r="N34" i="1"/>
  <c r="N23" i="1"/>
  <c r="M19" i="1"/>
  <c r="M63" i="1"/>
  <c r="M67" i="1" s="1"/>
  <c r="M41" i="1"/>
  <c r="M45" i="1" s="1"/>
  <c r="L74" i="1" l="1"/>
  <c r="L78" i="1" s="1"/>
  <c r="L85" i="1"/>
  <c r="L89" i="1" s="1"/>
  <c r="L63" i="1"/>
  <c r="L67" i="1" s="1"/>
  <c r="M34" i="1"/>
  <c r="L30" i="1"/>
  <c r="L52" i="1"/>
  <c r="L56" i="1" s="1"/>
  <c r="L19" i="1"/>
  <c r="M23" i="1"/>
  <c r="L41" i="1"/>
  <c r="L45" i="1" s="1"/>
  <c r="J74" i="1" l="1"/>
  <c r="J78" i="1" s="1"/>
  <c r="J85" i="1"/>
  <c r="J89" i="1" s="1"/>
  <c r="J30" i="1"/>
  <c r="L34" i="1"/>
  <c r="J52" i="1"/>
  <c r="J56" i="1" s="1"/>
  <c r="J19" i="1"/>
  <c r="L23" i="1"/>
  <c r="J41" i="1"/>
  <c r="J45" i="1" s="1"/>
  <c r="J63" i="1"/>
  <c r="J67" i="1" s="1"/>
  <c r="I85" i="1" l="1"/>
  <c r="I89" i="1" s="1"/>
  <c r="I74" i="1"/>
  <c r="I78" i="1" s="1"/>
  <c r="I41" i="1"/>
  <c r="I45" i="1" s="1"/>
  <c r="I19" i="1"/>
  <c r="J23" i="1"/>
  <c r="I52" i="1"/>
  <c r="I56" i="1" s="1"/>
  <c r="I63" i="1"/>
  <c r="I67" i="1" s="1"/>
  <c r="J34" i="1"/>
  <c r="I30" i="1"/>
  <c r="H74" i="1" l="1"/>
  <c r="H85" i="1"/>
  <c r="H63" i="1"/>
  <c r="H19" i="1"/>
  <c r="I23" i="1"/>
  <c r="H30" i="1"/>
  <c r="B30" i="1" s="1"/>
  <c r="I34" i="1"/>
  <c r="H41" i="1"/>
  <c r="B41" i="1" s="1"/>
  <c r="H52" i="1"/>
  <c r="B52" i="1" s="1"/>
  <c r="H67" i="1" l="1"/>
  <c r="B67" i="1" s="1"/>
  <c r="B63" i="1"/>
  <c r="H89" i="1"/>
  <c r="B89" i="1" s="1"/>
  <c r="B85" i="1"/>
  <c r="B74" i="1"/>
  <c r="H78" i="1"/>
  <c r="B78" i="1" s="1"/>
  <c r="H56" i="1"/>
  <c r="B56" i="1" s="1"/>
  <c r="H45" i="1"/>
  <c r="B45" i="1" s="1"/>
  <c r="G74" i="1"/>
  <c r="G85" i="1"/>
  <c r="G30" i="1"/>
  <c r="H34" i="1"/>
  <c r="B34" i="1" s="1"/>
  <c r="G41" i="1"/>
  <c r="G52" i="1"/>
  <c r="G19" i="1"/>
  <c r="H23" i="1"/>
  <c r="B23" i="1" s="1"/>
  <c r="G63" i="1"/>
  <c r="J92" i="1" l="1"/>
  <c r="G89" i="1"/>
  <c r="J70" i="1"/>
  <c r="G67" i="1"/>
  <c r="G78" i="1"/>
  <c r="J81" i="1"/>
  <c r="J59" i="1"/>
  <c r="G56" i="1"/>
  <c r="G23" i="1"/>
  <c r="AA23" i="1" s="1"/>
  <c r="AC22" i="1" s="1"/>
  <c r="J26" i="1"/>
  <c r="G34" i="1"/>
  <c r="J37" i="1"/>
  <c r="G45" i="1"/>
  <c r="J48" i="1"/>
  <c r="E24" i="1" l="1"/>
  <c r="P79" i="1"/>
  <c r="Q79" i="1"/>
  <c r="M79" i="1"/>
  <c r="U79" i="1"/>
  <c r="E79" i="1"/>
  <c r="N79" i="1"/>
  <c r="Y79" i="1"/>
  <c r="L79" i="1"/>
  <c r="O79" i="1"/>
  <c r="H79" i="1"/>
  <c r="R79" i="1"/>
  <c r="J79" i="1"/>
  <c r="K79" i="1"/>
  <c r="S79" i="1"/>
  <c r="X79" i="1"/>
  <c r="AB81" i="1"/>
  <c r="W79" i="1"/>
  <c r="V79" i="1"/>
  <c r="I79" i="1"/>
  <c r="G79" i="1"/>
  <c r="T79" i="1"/>
  <c r="W68" i="1"/>
  <c r="P68" i="1"/>
  <c r="J68" i="1"/>
  <c r="L68" i="1"/>
  <c r="X68" i="1"/>
  <c r="T68" i="1"/>
  <c r="R68" i="1"/>
  <c r="Q68" i="1"/>
  <c r="Y68" i="1"/>
  <c r="K68" i="1"/>
  <c r="I68" i="1"/>
  <c r="S68" i="1"/>
  <c r="H68" i="1"/>
  <c r="M68" i="1"/>
  <c r="U68" i="1"/>
  <c r="E68" i="1"/>
  <c r="AB70" i="1"/>
  <c r="N68" i="1"/>
  <c r="G68" i="1"/>
  <c r="O68" i="1"/>
  <c r="V68" i="1"/>
  <c r="W90" i="1"/>
  <c r="J90" i="1"/>
  <c r="P90" i="1"/>
  <c r="K90" i="1"/>
  <c r="Y90" i="1"/>
  <c r="I90" i="1"/>
  <c r="Q90" i="1"/>
  <c r="X90" i="1"/>
  <c r="H90" i="1"/>
  <c r="S90" i="1"/>
  <c r="R90" i="1"/>
  <c r="L90" i="1"/>
  <c r="AB92" i="1"/>
  <c r="O90" i="1"/>
  <c r="U90" i="1"/>
  <c r="V90" i="1"/>
  <c r="T90" i="1"/>
  <c r="G90" i="1"/>
  <c r="M90" i="1"/>
  <c r="E90" i="1"/>
  <c r="N90" i="1"/>
  <c r="AA89" i="1"/>
  <c r="O92" i="1"/>
  <c r="W57" i="1"/>
  <c r="P57" i="1"/>
  <c r="K57" i="1"/>
  <c r="L57" i="1"/>
  <c r="J57" i="1"/>
  <c r="G57" i="1"/>
  <c r="M57" i="1"/>
  <c r="U57" i="1"/>
  <c r="T57" i="1"/>
  <c r="N57" i="1"/>
  <c r="V57" i="1"/>
  <c r="AB59" i="1"/>
  <c r="Q57" i="1"/>
  <c r="Y57" i="1"/>
  <c r="O57" i="1"/>
  <c r="S57" i="1"/>
  <c r="H57" i="1"/>
  <c r="E57" i="1"/>
  <c r="R57" i="1"/>
  <c r="I57" i="1"/>
  <c r="X57" i="1"/>
  <c r="Y46" i="1"/>
  <c r="T46" i="1"/>
  <c r="L46" i="1"/>
  <c r="S46" i="1"/>
  <c r="R46" i="1"/>
  <c r="AB48" i="1"/>
  <c r="K46" i="1"/>
  <c r="J46" i="1"/>
  <c r="M46" i="1"/>
  <c r="P46" i="1"/>
  <c r="X46" i="1"/>
  <c r="N46" i="1"/>
  <c r="V46" i="1"/>
  <c r="G46" i="1"/>
  <c r="O46" i="1"/>
  <c r="W46" i="1"/>
  <c r="E46" i="1"/>
  <c r="U46" i="1"/>
  <c r="I46" i="1"/>
  <c r="Q46" i="1"/>
  <c r="H46" i="1"/>
  <c r="AI20" i="1"/>
  <c r="Y26" i="1"/>
  <c r="AD26" i="1"/>
  <c r="AI26" i="1" s="1"/>
  <c r="R35" i="1"/>
  <c r="J35" i="1"/>
  <c r="Y35" i="1"/>
  <c r="Q35" i="1"/>
  <c r="I35" i="1"/>
  <c r="U35" i="1"/>
  <c r="T35" i="1"/>
  <c r="L35" i="1"/>
  <c r="K35" i="1"/>
  <c r="W35" i="1"/>
  <c r="O35" i="1"/>
  <c r="G35" i="1"/>
  <c r="M35" i="1"/>
  <c r="X35" i="1"/>
  <c r="P35" i="1"/>
  <c r="H35" i="1"/>
  <c r="S35" i="1"/>
  <c r="V35" i="1"/>
  <c r="N35" i="1"/>
  <c r="AB37" i="1"/>
  <c r="O26" i="1"/>
  <c r="AB26" i="1"/>
  <c r="H24" i="1"/>
  <c r="R24" i="1"/>
  <c r="I24" i="1"/>
  <c r="S24" i="1"/>
  <c r="W24" i="1"/>
  <c r="K24" i="1"/>
  <c r="P24" i="1"/>
  <c r="O24" i="1"/>
  <c r="Y24" i="1"/>
  <c r="L24" i="1"/>
  <c r="N24" i="1"/>
  <c r="X24" i="1"/>
  <c r="J24" i="1"/>
  <c r="T24" i="1"/>
  <c r="U24" i="1"/>
  <c r="Q24" i="1"/>
  <c r="V24" i="1"/>
  <c r="G24" i="1"/>
  <c r="M24" i="1"/>
  <c r="E35" i="1"/>
  <c r="O48" i="1" l="1"/>
  <c r="O81" i="1"/>
  <c r="O70" i="1"/>
  <c r="B68" i="1"/>
  <c r="AA67" i="1" s="1"/>
  <c r="B79" i="1"/>
  <c r="AA78" i="1" s="1"/>
  <c r="AI86" i="1"/>
  <c r="AD92" i="1"/>
  <c r="AI92" i="1" s="1"/>
  <c r="Y92" i="1"/>
  <c r="B92" i="1" s="1"/>
  <c r="AC88" i="1"/>
  <c r="B90" i="1"/>
  <c r="B35" i="1"/>
  <c r="AA34" i="1" s="1"/>
  <c r="AC33" i="1" s="1"/>
  <c r="B46" i="1"/>
  <c r="AA45" i="1" s="1"/>
  <c r="AC44" i="1" s="1"/>
  <c r="B57" i="1"/>
  <c r="AA56" i="1" s="1"/>
  <c r="AC55" i="1" s="1"/>
  <c r="O59" i="1"/>
  <c r="B26" i="1"/>
  <c r="O37" i="1"/>
  <c r="B24" i="1"/>
  <c r="AI42" i="1" l="1"/>
  <c r="Y48" i="1"/>
  <c r="B48" i="1" s="1"/>
  <c r="AD48" i="1"/>
  <c r="AI48" i="1" s="1"/>
  <c r="AD81" i="1"/>
  <c r="AI81" i="1" s="1"/>
  <c r="Y81" i="1"/>
  <c r="B81" i="1" s="1"/>
  <c r="AI75" i="1"/>
  <c r="AC77" i="1"/>
  <c r="AC66" i="1"/>
  <c r="AI64" i="1"/>
  <c r="AD70" i="1"/>
  <c r="AI70" i="1" s="1"/>
  <c r="Y70" i="1"/>
  <c r="B70" i="1" s="1"/>
  <c r="AI53" i="1"/>
  <c r="AD59" i="1"/>
  <c r="AI59" i="1" s="1"/>
  <c r="Y59" i="1"/>
  <c r="B59" i="1" s="1"/>
  <c r="AI31" i="1"/>
  <c r="Y37" i="1"/>
  <c r="B37" i="1" s="1"/>
  <c r="AD37" i="1"/>
  <c r="AI37" i="1" s="1"/>
</calcChain>
</file>

<file path=xl/sharedStrings.xml><?xml version="1.0" encoding="utf-8"?>
<sst xmlns="http://schemas.openxmlformats.org/spreadsheetml/2006/main" count="451" uniqueCount="82">
  <si>
    <t xml:space="preserve">A = </t>
  </si>
  <si>
    <t>C =</t>
  </si>
  <si>
    <t>X1 =</t>
  </si>
  <si>
    <t>X2 =</t>
  </si>
  <si>
    <t>X3 =</t>
  </si>
  <si>
    <t>X4 =</t>
  </si>
  <si>
    <t>X5 =</t>
  </si>
  <si>
    <t>X6 =</t>
  </si>
  <si>
    <t>X7 =</t>
  </si>
  <si>
    <t>X8 =</t>
  </si>
  <si>
    <t>X9 =</t>
  </si>
  <si>
    <t>X10 =</t>
  </si>
  <si>
    <t>X11 =</t>
  </si>
  <si>
    <t>X12 =</t>
  </si>
  <si>
    <t xml:space="preserve">A + C = </t>
  </si>
  <si>
    <t>A + C + C =</t>
  </si>
  <si>
    <t>C - A =</t>
  </si>
  <si>
    <t>65536-X4 =</t>
  </si>
  <si>
    <t>-X1 =</t>
  </si>
  <si>
    <t>-X2 =</t>
  </si>
  <si>
    <t>-X3 =</t>
  </si>
  <si>
    <t>-X4 =</t>
  </si>
  <si>
    <t>-X5 =</t>
  </si>
  <si>
    <t>-X6 =</t>
  </si>
  <si>
    <t>-B6 =</t>
  </si>
  <si>
    <t>-B5 =</t>
  </si>
  <si>
    <t>-B4 =</t>
  </si>
  <si>
    <t>-B3 =</t>
  </si>
  <si>
    <t>-B2 =</t>
  </si>
  <si>
    <t>-B1 =</t>
  </si>
  <si>
    <t>B1 =</t>
  </si>
  <si>
    <t>B2 =</t>
  </si>
  <si>
    <t>B3 =</t>
  </si>
  <si>
    <t>B4 =</t>
  </si>
  <si>
    <t>B5 =</t>
  </si>
  <si>
    <t>B6 =</t>
  </si>
  <si>
    <t>B7 =</t>
  </si>
  <si>
    <t>B8 =</t>
  </si>
  <si>
    <t>B9 =</t>
  </si>
  <si>
    <t>B10 =</t>
  </si>
  <si>
    <t>B11 =</t>
  </si>
  <si>
    <t>B12 =</t>
  </si>
  <si>
    <t>.</t>
  </si>
  <si>
    <t>+</t>
  </si>
  <si>
    <t>--------</t>
  </si>
  <si>
    <t>---</t>
  </si>
  <si>
    <t>--</t>
  </si>
  <si>
    <t>Перенос</t>
  </si>
  <si>
    <t>-------------</t>
  </si>
  <si>
    <t>(10)</t>
  </si>
  <si>
    <r>
      <rPr>
        <sz val="6"/>
        <color theme="1"/>
        <rFont val="Calibri"/>
        <family val="2"/>
        <charset val="204"/>
        <scheme val="minor"/>
      </rPr>
      <t xml:space="preserve">(2) </t>
    </r>
    <r>
      <rPr>
        <sz val="11"/>
        <color theme="1"/>
        <rFont val="Calibri"/>
        <family val="2"/>
        <scheme val="minor"/>
      </rPr>
      <t>=</t>
    </r>
  </si>
  <si>
    <r>
      <t>B1</t>
    </r>
    <r>
      <rPr>
        <sz val="6"/>
        <color theme="1"/>
        <rFont val="Calibri"/>
        <family val="2"/>
        <charset val="204"/>
        <scheme val="minor"/>
      </rPr>
      <t>(2)</t>
    </r>
  </si>
  <si>
    <r>
      <t>B2</t>
    </r>
    <r>
      <rPr>
        <sz val="6"/>
        <color theme="1"/>
        <rFont val="Calibri"/>
        <family val="2"/>
        <charset val="204"/>
        <scheme val="minor"/>
      </rPr>
      <t>(2)</t>
    </r>
  </si>
  <si>
    <r>
      <t>X1</t>
    </r>
    <r>
      <rPr>
        <sz val="6"/>
        <color theme="1"/>
        <rFont val="Calibri"/>
        <family val="2"/>
        <charset val="204"/>
        <scheme val="minor"/>
      </rPr>
      <t>(10)</t>
    </r>
  </si>
  <si>
    <r>
      <t>X2</t>
    </r>
    <r>
      <rPr>
        <sz val="6"/>
        <color theme="1"/>
        <rFont val="Calibri"/>
        <family val="2"/>
        <charset val="204"/>
        <scheme val="minor"/>
      </rPr>
      <t>(10)</t>
    </r>
  </si>
  <si>
    <t>При сложении двух положительных слагаемых получено положительное число. Результат выполнения операции верный и корректный, совпадает с суммой десятичных эквивалентов.</t>
  </si>
  <si>
    <t>CF =</t>
  </si>
  <si>
    <t>PF =</t>
  </si>
  <si>
    <t>AF =</t>
  </si>
  <si>
    <t>ZF =</t>
  </si>
  <si>
    <t>SF =</t>
  </si>
  <si>
    <t>OF =</t>
  </si>
  <si>
    <r>
      <t>B3</t>
    </r>
    <r>
      <rPr>
        <sz val="6"/>
        <color theme="1"/>
        <rFont val="Calibri"/>
        <family val="2"/>
        <charset val="204"/>
        <scheme val="minor"/>
      </rPr>
      <t>(2)</t>
    </r>
  </si>
  <si>
    <r>
      <t>X3</t>
    </r>
    <r>
      <rPr>
        <sz val="6"/>
        <color theme="1"/>
        <rFont val="Calibri"/>
        <family val="2"/>
        <charset val="204"/>
        <scheme val="minor"/>
      </rPr>
      <t>(10)</t>
    </r>
  </si>
  <si>
    <r>
      <t>B7</t>
    </r>
    <r>
      <rPr>
        <sz val="6"/>
        <color theme="1"/>
        <rFont val="Calibri"/>
        <family val="2"/>
        <charset val="204"/>
        <scheme val="minor"/>
      </rPr>
      <t>(2)</t>
    </r>
  </si>
  <si>
    <r>
      <t>X7</t>
    </r>
    <r>
      <rPr>
        <sz val="6"/>
        <color theme="1"/>
        <rFont val="Calibri"/>
        <family val="2"/>
        <charset val="204"/>
        <scheme val="minor"/>
      </rPr>
      <t>(10)</t>
    </r>
  </si>
  <si>
    <r>
      <t>B8</t>
    </r>
    <r>
      <rPr>
        <sz val="6"/>
        <color theme="1"/>
        <rFont val="Calibri"/>
        <family val="2"/>
        <charset val="204"/>
        <scheme val="minor"/>
      </rPr>
      <t>(2)</t>
    </r>
  </si>
  <si>
    <r>
      <t>X8</t>
    </r>
    <r>
      <rPr>
        <sz val="6"/>
        <color theme="1"/>
        <rFont val="Calibri"/>
        <family val="2"/>
        <charset val="204"/>
        <scheme val="minor"/>
      </rPr>
      <t>(10)</t>
    </r>
  </si>
  <si>
    <r>
      <t>B9</t>
    </r>
    <r>
      <rPr>
        <sz val="6"/>
        <color theme="1"/>
        <rFont val="Calibri"/>
        <family val="2"/>
        <charset val="204"/>
        <scheme val="minor"/>
      </rPr>
      <t>(2)</t>
    </r>
  </si>
  <si>
    <r>
      <t>X9</t>
    </r>
    <r>
      <rPr>
        <sz val="6"/>
        <color theme="1"/>
        <rFont val="Calibri"/>
        <family val="2"/>
        <charset val="204"/>
        <scheme val="minor"/>
      </rPr>
      <t>(10)</t>
    </r>
  </si>
  <si>
    <t>----------</t>
  </si>
  <si>
    <r>
      <t>B11</t>
    </r>
    <r>
      <rPr>
        <sz val="6"/>
        <color theme="1"/>
        <rFont val="Calibri"/>
        <family val="2"/>
        <charset val="204"/>
        <scheme val="minor"/>
      </rPr>
      <t>(2)</t>
    </r>
  </si>
  <si>
    <r>
      <t>X11</t>
    </r>
    <r>
      <rPr>
        <sz val="6"/>
        <color theme="1"/>
        <rFont val="Calibri"/>
        <family val="2"/>
        <charset val="204"/>
        <scheme val="minor"/>
      </rPr>
      <t>(10)</t>
    </r>
  </si>
  <si>
    <t xml:space="preserve">При сложении положительного и отрицательного слагаемых получено положительное число. Результат выполнения операции верный и корректный, совпадает с суммой десятичных эквивалентов. </t>
  </si>
  <si>
    <t>Произошло переполнение 16-рязрядного двоичного формата.</t>
  </si>
  <si>
    <t>При сложении двух отрицательных слагаемых получено отрицательное число. Результат выполнения операции верный и корректный, совпадает с суммой десятичных эквивалентов.</t>
  </si>
  <si>
    <t>При сложении двух отрицательных слагаемых получено положительное число. Результат выполнения операции неверный и некорректный, не совпадает с суммой десятичных эквивалентов.</t>
  </si>
  <si>
    <t>При сложении двух положительных слагаемых получено отрицательное число. Результат выполнения операции неверный и некорректный, не совпадает с суммой десятичных эквивалентов.</t>
  </si>
  <si>
    <t xml:space="preserve">При сложении положительного и отрицательного слагаемых получено отрицательное число. Результат выполнения операции верный и корректный, совпадает с суммой десятичных эквивалентов. </t>
  </si>
  <si>
    <t/>
  </si>
  <si>
    <t>ОДЗ:</t>
  </si>
  <si>
    <t>[-2^15;2^15-1]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</si>
</sst>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24"/>
      <color rgb="FFFF0000"/>
      <name val="Arial"/>
      <family val="2"/>
      <charset val="204"/>
    </font>
    <font>
      <sz val="8"/>
      <color theme="2" tint="-0.499984740745262"/>
      <name val="Calibri"/>
      <family val="2"/>
      <scheme val="minor"/>
    </font>
    <font>
      <sz val="6"/>
      <color theme="1"/>
      <name val="Calibri"/>
      <family val="2"/>
      <charset val="204"/>
      <scheme val="minor"/>
    </font>
    <font>
      <sz val="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NumberFormat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3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/>
    <xf numFmtId="0" fontId="0" fillId="0" borderId="0" xfId="0" quotePrefix="1" applyAlignment="1">
      <alignment horizontal="right"/>
    </xf>
    <xf numFmtId="49" fontId="6" fillId="0" borderId="0" xfId="0" applyNumberFormat="1" applyFont="1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7" fillId="0" borderId="0" xfId="0" applyFont="1"/>
    <xf numFmtId="0" fontId="8" fillId="0" borderId="0" xfId="0" applyFont="1"/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6" fillId="0" borderId="0" xfId="0" applyNumberFormat="1" applyFont="1" applyAlignment="1">
      <alignment horizontal="left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</cellXfs>
  <cellStyles count="1">
    <cellStyle name="Обычный" xfId="0" builtinId="0"/>
  </cellStyles>
  <dxfs count="3">
    <dxf>
      <font>
        <color rgb="FF9C0006"/>
      </font>
    </dxf>
    <dxf>
      <font>
        <color theme="8"/>
      </font>
      <fill>
        <patternFill>
          <bgColor rgb="FFFFC7CE"/>
        </patternFill>
      </fill>
    </dxf>
    <dxf>
      <font>
        <color theme="8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22"/>
  <sheetViews>
    <sheetView tabSelected="1" view="pageLayout" zoomScale="57" zoomScaleNormal="67" zoomScalePageLayoutView="57" workbookViewId="0">
      <selection activeCell="AG8" sqref="AG8"/>
    </sheetView>
  </sheetViews>
  <sheetFormatPr defaultRowHeight="14.5" x14ac:dyDescent="0.35"/>
  <cols>
    <col min="1" max="1" width="5.453125" customWidth="1"/>
    <col min="2" max="2" width="10.26953125" customWidth="1"/>
    <col min="3" max="3" width="8" customWidth="1"/>
    <col min="4" max="4" width="4.26953125" customWidth="1"/>
    <col min="5" max="5" width="5.453125" customWidth="1"/>
    <col min="6" max="6" width="5.7265625" customWidth="1"/>
    <col min="7" max="25" width="1.6328125" customWidth="1"/>
    <col min="26" max="26" width="3" customWidth="1"/>
    <col min="27" max="27" width="6.81640625" customWidth="1"/>
    <col min="28" max="28" width="3.90625" customWidth="1"/>
    <col min="29" max="29" width="6.90625" customWidth="1"/>
    <col min="30" max="30" width="4.26953125" style="2" customWidth="1"/>
    <col min="31" max="31" width="6.6328125" customWidth="1"/>
    <col min="32" max="32" width="5.7265625" customWidth="1"/>
    <col min="33" max="33" width="13.6328125" customWidth="1"/>
  </cols>
  <sheetData>
    <row r="1" spans="1:40" x14ac:dyDescent="0.35">
      <c r="A1" s="2"/>
      <c r="B1" s="2" t="s">
        <v>0</v>
      </c>
      <c r="C1">
        <v>8361</v>
      </c>
      <c r="AN1" s="16" t="s">
        <v>55</v>
      </c>
    </row>
    <row r="2" spans="1:40" x14ac:dyDescent="0.35">
      <c r="A2" s="2"/>
      <c r="B2" s="2" t="s">
        <v>1</v>
      </c>
      <c r="C2">
        <v>16090</v>
      </c>
      <c r="AN2" s="16" t="s">
        <v>73</v>
      </c>
    </row>
    <row r="3" spans="1:40" x14ac:dyDescent="0.35">
      <c r="A3" s="2"/>
      <c r="B3" s="2"/>
      <c r="AN3" s="16" t="s">
        <v>78</v>
      </c>
    </row>
    <row r="4" spans="1:40" x14ac:dyDescent="0.35">
      <c r="A4" s="2" t="s">
        <v>2</v>
      </c>
      <c r="B4" s="2" t="s">
        <v>0</v>
      </c>
      <c r="C4">
        <f>C1</f>
        <v>8361</v>
      </c>
      <c r="E4" s="2" t="s">
        <v>30</v>
      </c>
      <c r="F4" s="2"/>
      <c r="G4" t="str">
        <f>MID(_xlfn.BASE($C4,2,16),1,1)</f>
        <v>0</v>
      </c>
      <c r="H4" t="str">
        <f>MID(_xlfn.BASE($C4,2,16),2,1)</f>
        <v>0</v>
      </c>
      <c r="I4" t="str">
        <f>MID(_xlfn.BASE($C4,2,16),3,1)</f>
        <v>1</v>
      </c>
      <c r="J4" t="str">
        <f>MID(_xlfn.BASE($C4,2,16),4,1)</f>
        <v>0</v>
      </c>
      <c r="K4" t="s">
        <v>42</v>
      </c>
      <c r="L4" t="str">
        <f>MID(_xlfn.BASE($C4,2,16),5,1)</f>
        <v>0</v>
      </c>
      <c r="M4" t="str">
        <f>MID(_xlfn.BASE($C4,2,16),6,1)</f>
        <v>0</v>
      </c>
      <c r="N4" t="str">
        <f>MID(_xlfn.BASE($C4,2,16),7,1)</f>
        <v>0</v>
      </c>
      <c r="O4" t="str">
        <f>MID(_xlfn.BASE($C4,2,16),8,1)</f>
        <v>0</v>
      </c>
      <c r="P4" t="s">
        <v>42</v>
      </c>
      <c r="Q4" t="str">
        <f>MID(_xlfn.BASE($C4,2,16),9,1)</f>
        <v>1</v>
      </c>
      <c r="R4" t="str">
        <f>MID(_xlfn.BASE($C4,2,16),10,1)</f>
        <v>0</v>
      </c>
      <c r="S4" t="str">
        <f>MID(_xlfn.BASE($C4,2,16),11,1)</f>
        <v>1</v>
      </c>
      <c r="T4" t="str">
        <f>MID(_xlfn.BASE($C4,2,16),12,1)</f>
        <v>0</v>
      </c>
      <c r="U4" t="s">
        <v>42</v>
      </c>
      <c r="V4" t="str">
        <f>MID(_xlfn.BASE($C4,2,16),13,1)</f>
        <v>1</v>
      </c>
      <c r="W4" t="str">
        <f>MID(_xlfn.BASE($C4,2,16),14,1)</f>
        <v>0</v>
      </c>
      <c r="X4" t="str">
        <f>MID(_xlfn.BASE($C4,2,16),15,1)</f>
        <v>0</v>
      </c>
      <c r="Y4" t="str">
        <f>MID(_xlfn.BASE($C4,2,16),16,1)</f>
        <v>1</v>
      </c>
      <c r="AF4" t="s">
        <v>80</v>
      </c>
      <c r="AG4" s="12" t="s">
        <v>81</v>
      </c>
      <c r="AN4" s="16" t="s">
        <v>75</v>
      </c>
    </row>
    <row r="5" spans="1:40" x14ac:dyDescent="0.35">
      <c r="A5" s="2" t="s">
        <v>3</v>
      </c>
      <c r="B5" s="2" t="s">
        <v>1</v>
      </c>
      <c r="C5">
        <f>C2</f>
        <v>16090</v>
      </c>
      <c r="E5" s="2" t="s">
        <v>31</v>
      </c>
      <c r="F5" s="2"/>
      <c r="G5" t="str">
        <f t="shared" ref="G5:G9" si="0">MID(_xlfn.BASE($C5,2,16),1,1)</f>
        <v>0</v>
      </c>
      <c r="H5" t="str">
        <f t="shared" ref="H5:H9" si="1">MID(_xlfn.BASE($C5,2,16),2,1)</f>
        <v>0</v>
      </c>
      <c r="I5" t="str">
        <f t="shared" ref="I5:I9" si="2">MID(_xlfn.BASE($C5,2,16),3,1)</f>
        <v>1</v>
      </c>
      <c r="J5" t="str">
        <f t="shared" ref="J5:J9" si="3">MID(_xlfn.BASE($C5,2,16),4,1)</f>
        <v>1</v>
      </c>
      <c r="K5" t="s">
        <v>42</v>
      </c>
      <c r="L5" t="str">
        <f t="shared" ref="L5:L9" si="4">MID(_xlfn.BASE($C5,2,16),5,1)</f>
        <v>1</v>
      </c>
      <c r="M5" t="str">
        <f t="shared" ref="M5:M9" si="5">MID(_xlfn.BASE($C5,2,16),6,1)</f>
        <v>1</v>
      </c>
      <c r="N5" t="str">
        <f t="shared" ref="N5:N9" si="6">MID(_xlfn.BASE($C5,2,16),7,1)</f>
        <v>1</v>
      </c>
      <c r="O5" t="str">
        <f t="shared" ref="O5:O9" si="7">MID(_xlfn.BASE($C5,2,16),8,1)</f>
        <v>0</v>
      </c>
      <c r="P5" t="s">
        <v>42</v>
      </c>
      <c r="Q5" t="str">
        <f t="shared" ref="Q5:Q9" si="8">MID(_xlfn.BASE($C5,2,16),9,1)</f>
        <v>1</v>
      </c>
      <c r="R5" t="str">
        <f t="shared" ref="R5:R9" si="9">MID(_xlfn.BASE($C5,2,16),10,1)</f>
        <v>1</v>
      </c>
      <c r="S5" t="str">
        <f t="shared" ref="S5:S9" si="10">MID(_xlfn.BASE($C5,2,16),11,1)</f>
        <v>0</v>
      </c>
      <c r="T5" t="str">
        <f t="shared" ref="T5:T9" si="11">MID(_xlfn.BASE($C5,2,16),12,1)</f>
        <v>1</v>
      </c>
      <c r="U5" t="s">
        <v>42</v>
      </c>
      <c r="V5" t="str">
        <f t="shared" ref="V5:V9" si="12">MID(_xlfn.BASE($C5,2,16),13,1)</f>
        <v>1</v>
      </c>
      <c r="W5" t="str">
        <f t="shared" ref="W5:W9" si="13">MID(_xlfn.BASE($C5,2,16),14,1)</f>
        <v>0</v>
      </c>
      <c r="X5" t="str">
        <f t="shared" ref="X5:X9" si="14">MID(_xlfn.BASE($C5,2,16),15,1)</f>
        <v>1</v>
      </c>
      <c r="Y5" t="str">
        <f t="shared" ref="Y5:Y8" si="15">MID(_xlfn.BASE($C5,2,16),16,1)</f>
        <v>0</v>
      </c>
      <c r="AN5" s="16" t="s">
        <v>76</v>
      </c>
    </row>
    <row r="6" spans="1:40" x14ac:dyDescent="0.35">
      <c r="A6" s="2" t="s">
        <v>4</v>
      </c>
      <c r="B6" s="2" t="s">
        <v>14</v>
      </c>
      <c r="C6">
        <f>C1+C2</f>
        <v>24451</v>
      </c>
      <c r="E6" s="2" t="s">
        <v>32</v>
      </c>
      <c r="F6" s="2"/>
      <c r="G6" t="str">
        <f t="shared" si="0"/>
        <v>0</v>
      </c>
      <c r="H6" t="str">
        <f t="shared" si="1"/>
        <v>1</v>
      </c>
      <c r="I6" t="str">
        <f t="shared" si="2"/>
        <v>0</v>
      </c>
      <c r="J6" t="str">
        <f t="shared" si="3"/>
        <v>1</v>
      </c>
      <c r="K6" t="s">
        <v>42</v>
      </c>
      <c r="L6" t="str">
        <f t="shared" si="4"/>
        <v>1</v>
      </c>
      <c r="M6" t="str">
        <f t="shared" si="5"/>
        <v>1</v>
      </c>
      <c r="N6" t="str">
        <f t="shared" si="6"/>
        <v>1</v>
      </c>
      <c r="O6" t="str">
        <f t="shared" si="7"/>
        <v>1</v>
      </c>
      <c r="P6" t="s">
        <v>42</v>
      </c>
      <c r="Q6" t="str">
        <f t="shared" si="8"/>
        <v>1</v>
      </c>
      <c r="R6" t="str">
        <f t="shared" si="9"/>
        <v>0</v>
      </c>
      <c r="S6" t="str">
        <f t="shared" si="10"/>
        <v>0</v>
      </c>
      <c r="T6" t="str">
        <f t="shared" si="11"/>
        <v>0</v>
      </c>
      <c r="U6" t="s">
        <v>42</v>
      </c>
      <c r="V6" t="str">
        <f t="shared" si="12"/>
        <v>0</v>
      </c>
      <c r="W6" t="str">
        <f t="shared" si="13"/>
        <v>0</v>
      </c>
      <c r="X6" t="str">
        <f t="shared" si="14"/>
        <v>1</v>
      </c>
      <c r="Y6" t="str">
        <f t="shared" si="15"/>
        <v>1</v>
      </c>
      <c r="AN6" s="16" t="s">
        <v>77</v>
      </c>
    </row>
    <row r="7" spans="1:40" x14ac:dyDescent="0.35">
      <c r="A7" s="2" t="s">
        <v>5</v>
      </c>
      <c r="B7" s="2" t="s">
        <v>15</v>
      </c>
      <c r="C7">
        <f>C1+C2+C2</f>
        <v>40541</v>
      </c>
      <c r="E7" s="2" t="s">
        <v>33</v>
      </c>
      <c r="F7" s="2"/>
      <c r="G7" t="str">
        <f t="shared" si="0"/>
        <v>1</v>
      </c>
      <c r="H7" t="str">
        <f t="shared" si="1"/>
        <v>0</v>
      </c>
      <c r="I7" t="str">
        <f t="shared" si="2"/>
        <v>0</v>
      </c>
      <c r="J7" t="str">
        <f t="shared" si="3"/>
        <v>1</v>
      </c>
      <c r="K7" t="s">
        <v>42</v>
      </c>
      <c r="L7" t="str">
        <f t="shared" si="4"/>
        <v>1</v>
      </c>
      <c r="M7" t="str">
        <f t="shared" si="5"/>
        <v>1</v>
      </c>
      <c r="N7" t="str">
        <f t="shared" si="6"/>
        <v>1</v>
      </c>
      <c r="O7" t="str">
        <f t="shared" si="7"/>
        <v>0</v>
      </c>
      <c r="P7" t="s">
        <v>42</v>
      </c>
      <c r="Q7" t="str">
        <f t="shared" si="8"/>
        <v>0</v>
      </c>
      <c r="R7" t="str">
        <f t="shared" si="9"/>
        <v>1</v>
      </c>
      <c r="S7" t="str">
        <f t="shared" si="10"/>
        <v>0</v>
      </c>
      <c r="T7" t="str">
        <f t="shared" si="11"/>
        <v>1</v>
      </c>
      <c r="U7" t="s">
        <v>42</v>
      </c>
      <c r="V7" t="str">
        <f t="shared" si="12"/>
        <v>1</v>
      </c>
      <c r="W7" t="str">
        <f t="shared" si="13"/>
        <v>1</v>
      </c>
      <c r="X7" t="str">
        <f t="shared" si="14"/>
        <v>0</v>
      </c>
      <c r="Y7" t="str">
        <f t="shared" si="15"/>
        <v>1</v>
      </c>
      <c r="AN7" s="16" t="s">
        <v>74</v>
      </c>
    </row>
    <row r="8" spans="1:40" x14ac:dyDescent="0.35">
      <c r="A8" s="2" t="s">
        <v>6</v>
      </c>
      <c r="B8" s="2" t="s">
        <v>16</v>
      </c>
      <c r="C8">
        <f>C2-C1</f>
        <v>7729</v>
      </c>
      <c r="E8" s="2" t="s">
        <v>34</v>
      </c>
      <c r="F8" s="2"/>
      <c r="G8" t="str">
        <f t="shared" si="0"/>
        <v>0</v>
      </c>
      <c r="H8" t="str">
        <f t="shared" si="1"/>
        <v>0</v>
      </c>
      <c r="I8" t="str">
        <f t="shared" si="2"/>
        <v>0</v>
      </c>
      <c r="J8" t="str">
        <f t="shared" si="3"/>
        <v>1</v>
      </c>
      <c r="K8" t="s">
        <v>42</v>
      </c>
      <c r="L8" t="str">
        <f t="shared" si="4"/>
        <v>1</v>
      </c>
      <c r="M8" t="str">
        <f t="shared" si="5"/>
        <v>1</v>
      </c>
      <c r="N8" t="str">
        <f t="shared" si="6"/>
        <v>1</v>
      </c>
      <c r="O8" t="str">
        <f t="shared" si="7"/>
        <v>0</v>
      </c>
      <c r="P8" t="s">
        <v>42</v>
      </c>
      <c r="Q8" t="str">
        <f t="shared" si="8"/>
        <v>0</v>
      </c>
      <c r="R8" t="str">
        <f t="shared" si="9"/>
        <v>0</v>
      </c>
      <c r="S8" t="str">
        <f t="shared" si="10"/>
        <v>1</v>
      </c>
      <c r="T8" t="str">
        <f t="shared" si="11"/>
        <v>1</v>
      </c>
      <c r="U8" t="s">
        <v>42</v>
      </c>
      <c r="V8" t="str">
        <f t="shared" si="12"/>
        <v>0</v>
      </c>
      <c r="W8" t="str">
        <f t="shared" si="13"/>
        <v>0</v>
      </c>
      <c r="X8" t="str">
        <f t="shared" si="14"/>
        <v>0</v>
      </c>
      <c r="Y8" t="str">
        <f t="shared" si="15"/>
        <v>1</v>
      </c>
      <c r="AN8" s="16"/>
    </row>
    <row r="9" spans="1:40" x14ac:dyDescent="0.35">
      <c r="A9" s="2" t="s">
        <v>7</v>
      </c>
      <c r="B9" s="2" t="s">
        <v>17</v>
      </c>
      <c r="C9">
        <f xml:space="preserve"> 65536-C7</f>
        <v>24995</v>
      </c>
      <c r="E9" s="2" t="s">
        <v>35</v>
      </c>
      <c r="F9" s="2"/>
      <c r="G9" t="str">
        <f t="shared" si="0"/>
        <v>0</v>
      </c>
      <c r="H9" t="str">
        <f t="shared" si="1"/>
        <v>1</v>
      </c>
      <c r="I9" t="str">
        <f t="shared" si="2"/>
        <v>1</v>
      </c>
      <c r="J9" t="str">
        <f t="shared" si="3"/>
        <v>0</v>
      </c>
      <c r="K9" t="s">
        <v>42</v>
      </c>
      <c r="L9" t="str">
        <f t="shared" si="4"/>
        <v>0</v>
      </c>
      <c r="M9" t="str">
        <f t="shared" si="5"/>
        <v>0</v>
      </c>
      <c r="N9" t="str">
        <f t="shared" si="6"/>
        <v>0</v>
      </c>
      <c r="O9" t="str">
        <f t="shared" si="7"/>
        <v>1</v>
      </c>
      <c r="P9" t="s">
        <v>42</v>
      </c>
      <c r="Q9" t="str">
        <f t="shared" si="8"/>
        <v>1</v>
      </c>
      <c r="R9" t="str">
        <f t="shared" si="9"/>
        <v>0</v>
      </c>
      <c r="S9" t="str">
        <f t="shared" si="10"/>
        <v>1</v>
      </c>
      <c r="T9" t="str">
        <f t="shared" si="11"/>
        <v>0</v>
      </c>
      <c r="U9" t="s">
        <v>42</v>
      </c>
      <c r="V9" t="str">
        <f t="shared" si="12"/>
        <v>0</v>
      </c>
      <c r="W9" t="str">
        <f t="shared" si="13"/>
        <v>0</v>
      </c>
      <c r="X9" t="str">
        <f t="shared" si="14"/>
        <v>1</v>
      </c>
      <c r="Y9" t="str">
        <f>MID(_xlfn.BASE($C9,2,16),16,1)</f>
        <v>1</v>
      </c>
    </row>
    <row r="10" spans="1:40" ht="30" x14ac:dyDescent="0.6">
      <c r="A10" s="2" t="s">
        <v>8</v>
      </c>
      <c r="B10" s="3" t="s">
        <v>18</v>
      </c>
      <c r="C10" s="1">
        <f xml:space="preserve"> -C4</f>
        <v>-8361</v>
      </c>
      <c r="E10" s="2" t="s">
        <v>36</v>
      </c>
      <c r="F10" s="3" t="s">
        <v>29</v>
      </c>
      <c r="G10" t="str">
        <f>MID(_xlfn.BASE(_xlfn.BITXOR($C4,65535) + 1,2,16),1,1)</f>
        <v>1</v>
      </c>
      <c r="H10" t="str">
        <f>MID(_xlfn.BASE(_xlfn.BITXOR($C4,65535) + 1,2,16),2,1)</f>
        <v>1</v>
      </c>
      <c r="I10" t="str">
        <f>MID(_xlfn.BASE(_xlfn.BITXOR($C4,65535) + 1,2,16),3,1)</f>
        <v>0</v>
      </c>
      <c r="J10" t="str">
        <f>MID(_xlfn.BASE(_xlfn.BITXOR($C4,65535) + 1,2,16),4,1)</f>
        <v>1</v>
      </c>
      <c r="K10" t="s">
        <v>42</v>
      </c>
      <c r="L10" t="str">
        <f>MID(_xlfn.BASE(_xlfn.BITXOR($C4,65535) + 1,2,16),5,1)</f>
        <v>1</v>
      </c>
      <c r="M10" t="str">
        <f>MID(_xlfn.BASE(_xlfn.BITXOR($C4,65535) + 1,2,16),6,1)</f>
        <v>1</v>
      </c>
      <c r="N10" t="str">
        <f>MID(_xlfn.BASE(_xlfn.BITXOR($C4,65535) + 1,2,16),7,1)</f>
        <v>1</v>
      </c>
      <c r="O10" t="str">
        <f>MID(_xlfn.BASE(_xlfn.BITXOR($C4,65535) + 1,2,16),8,1)</f>
        <v>1</v>
      </c>
      <c r="P10" t="s">
        <v>42</v>
      </c>
      <c r="Q10" t="str">
        <f>MID(_xlfn.BASE(_xlfn.BITXOR($C4,65535) + 1,2,16),9,1)</f>
        <v>0</v>
      </c>
      <c r="R10" t="str">
        <f>MID(_xlfn.BASE(_xlfn.BITXOR($C4,65535) + 1,2,16),10,1)</f>
        <v>1</v>
      </c>
      <c r="S10" t="str">
        <f>MID(_xlfn.BASE(_xlfn.BITXOR($C4,65535) + 1,2,16),11,1)</f>
        <v>0</v>
      </c>
      <c r="T10" t="str">
        <f>MID(_xlfn.BASE(_xlfn.BITXOR($C4,65535) + 1,2,16),12,1)</f>
        <v>1</v>
      </c>
      <c r="U10" t="s">
        <v>42</v>
      </c>
      <c r="V10" t="str">
        <f>MID(_xlfn.BASE(_xlfn.BITXOR($C4,65535) + 1,2,16),13,1)</f>
        <v>0</v>
      </c>
      <c r="W10" t="str">
        <f>MID(_xlfn.BASE(_xlfn.BITXOR($C4,65535) + 1,2,16),14,1)</f>
        <v>1</v>
      </c>
      <c r="X10" t="str">
        <f>MID(_xlfn.BASE(_xlfn.BITXOR($C4,65535) + 1,2,16),15,1)</f>
        <v>1</v>
      </c>
      <c r="Y10" t="str">
        <f>MID(_xlfn.BASE(_xlfn.BITXOR($C4,65535) + 1,2,16),16,1)</f>
        <v>1</v>
      </c>
      <c r="Z10" s="4"/>
    </row>
    <row r="11" spans="1:40" x14ac:dyDescent="0.35">
      <c r="A11" s="2" t="s">
        <v>9</v>
      </c>
      <c r="B11" s="3" t="s">
        <v>19</v>
      </c>
      <c r="C11" s="1">
        <f t="shared" ref="C11:C15" si="16" xml:space="preserve"> -C5</f>
        <v>-16090</v>
      </c>
      <c r="E11" s="2" t="s">
        <v>37</v>
      </c>
      <c r="F11" s="3" t="s">
        <v>28</v>
      </c>
      <c r="G11" t="str">
        <f t="shared" ref="G11:G15" si="17">MID(_xlfn.BASE(_xlfn.BITXOR($C5,65535) + 1,2,16),1,1)</f>
        <v>1</v>
      </c>
      <c r="H11" t="str">
        <f t="shared" ref="H11:H15" si="18">MID(_xlfn.BASE(_xlfn.BITXOR($C5,65535) + 1,2,16),2,1)</f>
        <v>1</v>
      </c>
      <c r="I11" t="str">
        <f t="shared" ref="I11:I15" si="19">MID(_xlfn.BASE(_xlfn.BITXOR($C5,65535) + 1,2,16),3,1)</f>
        <v>0</v>
      </c>
      <c r="J11" t="str">
        <f t="shared" ref="J11:J15" si="20">MID(_xlfn.BASE(_xlfn.BITXOR($C5,65535) + 1,2,16),4,1)</f>
        <v>0</v>
      </c>
      <c r="K11" t="s">
        <v>42</v>
      </c>
      <c r="L11" t="str">
        <f t="shared" ref="L11:L15" si="21">MID(_xlfn.BASE(_xlfn.BITXOR($C5,65535) + 1,2,16),5,1)</f>
        <v>0</v>
      </c>
      <c r="M11" t="str">
        <f t="shared" ref="M11:M15" si="22">MID(_xlfn.BASE(_xlfn.BITXOR($C5,65535) + 1,2,16),6,1)</f>
        <v>0</v>
      </c>
      <c r="N11" t="str">
        <f t="shared" ref="N11:N15" si="23">MID(_xlfn.BASE(_xlfn.BITXOR($C5,65535) + 1,2,16),7,1)</f>
        <v>0</v>
      </c>
      <c r="O11" t="str">
        <f t="shared" ref="O11:O15" si="24">MID(_xlfn.BASE(_xlfn.BITXOR($C5,65535) + 1,2,16),8,1)</f>
        <v>1</v>
      </c>
      <c r="P11" t="s">
        <v>42</v>
      </c>
      <c r="Q11" t="str">
        <f t="shared" ref="Q11:Q15" si="25">MID(_xlfn.BASE(_xlfn.BITXOR($C5,65535) + 1,2,16),9,1)</f>
        <v>0</v>
      </c>
      <c r="R11" t="str">
        <f t="shared" ref="R11:R15" si="26">MID(_xlfn.BASE(_xlfn.BITXOR($C5,65535) + 1,2,16),10,1)</f>
        <v>0</v>
      </c>
      <c r="S11" t="str">
        <f t="shared" ref="S11:S15" si="27">MID(_xlfn.BASE(_xlfn.BITXOR($C5,65535) + 1,2,16),11,1)</f>
        <v>1</v>
      </c>
      <c r="T11" t="str">
        <f t="shared" ref="T11:T15" si="28">MID(_xlfn.BASE(_xlfn.BITXOR($C5,65535) + 1,2,16),12,1)</f>
        <v>0</v>
      </c>
      <c r="U11" t="s">
        <v>42</v>
      </c>
      <c r="V11" t="str">
        <f t="shared" ref="V11:V15" si="29">MID(_xlfn.BASE(_xlfn.BITXOR($C5,65535) + 1,2,16),13,1)</f>
        <v>0</v>
      </c>
      <c r="W11" t="str">
        <f t="shared" ref="W11:W15" si="30">MID(_xlfn.BASE(_xlfn.BITXOR($C5,65535) + 1,2,16),14,1)</f>
        <v>1</v>
      </c>
      <c r="X11" t="str">
        <f t="shared" ref="X11:X15" si="31">MID(_xlfn.BASE(_xlfn.BITXOR($C5,65535) + 1,2,16),15,1)</f>
        <v>1</v>
      </c>
      <c r="Y11" t="str">
        <f t="shared" ref="Y11:Y15" si="32">MID(_xlfn.BASE(_xlfn.BITXOR($C5,65535) + 1,2,16),16,1)</f>
        <v>0</v>
      </c>
      <c r="AB11" s="1"/>
    </row>
    <row r="12" spans="1:40" x14ac:dyDescent="0.35">
      <c r="A12" s="2" t="s">
        <v>10</v>
      </c>
      <c r="B12" s="3" t="s">
        <v>20</v>
      </c>
      <c r="C12" s="1">
        <f t="shared" si="16"/>
        <v>-24451</v>
      </c>
      <c r="E12" s="2" t="s">
        <v>38</v>
      </c>
      <c r="F12" s="3" t="s">
        <v>27</v>
      </c>
      <c r="G12" t="str">
        <f t="shared" si="17"/>
        <v>1</v>
      </c>
      <c r="H12" t="str">
        <f t="shared" si="18"/>
        <v>0</v>
      </c>
      <c r="I12" t="str">
        <f t="shared" si="19"/>
        <v>1</v>
      </c>
      <c r="J12" t="str">
        <f t="shared" si="20"/>
        <v>0</v>
      </c>
      <c r="K12" t="s">
        <v>42</v>
      </c>
      <c r="L12" t="str">
        <f t="shared" si="21"/>
        <v>0</v>
      </c>
      <c r="M12" t="str">
        <f t="shared" si="22"/>
        <v>0</v>
      </c>
      <c r="N12" t="str">
        <f t="shared" si="23"/>
        <v>0</v>
      </c>
      <c r="O12" t="str">
        <f t="shared" si="24"/>
        <v>0</v>
      </c>
      <c r="P12" t="s">
        <v>42</v>
      </c>
      <c r="Q12" t="str">
        <f t="shared" si="25"/>
        <v>0</v>
      </c>
      <c r="R12" t="str">
        <f t="shared" si="26"/>
        <v>1</v>
      </c>
      <c r="S12" t="str">
        <f t="shared" si="27"/>
        <v>1</v>
      </c>
      <c r="T12" t="str">
        <f t="shared" si="28"/>
        <v>1</v>
      </c>
      <c r="U12" t="s">
        <v>42</v>
      </c>
      <c r="V12" t="str">
        <f t="shared" si="29"/>
        <v>1</v>
      </c>
      <c r="W12" t="str">
        <f t="shared" si="30"/>
        <v>1</v>
      </c>
      <c r="X12" t="str">
        <f t="shared" si="31"/>
        <v>0</v>
      </c>
      <c r="Y12" t="str">
        <f t="shared" si="32"/>
        <v>1</v>
      </c>
    </row>
    <row r="13" spans="1:40" x14ac:dyDescent="0.35">
      <c r="A13" s="2" t="s">
        <v>11</v>
      </c>
      <c r="B13" s="3" t="s">
        <v>21</v>
      </c>
      <c r="C13" s="1">
        <f t="shared" si="16"/>
        <v>-40541</v>
      </c>
      <c r="E13" s="2" t="s">
        <v>39</v>
      </c>
      <c r="F13" s="3" t="s">
        <v>26</v>
      </c>
      <c r="G13" t="str">
        <f t="shared" si="17"/>
        <v>0</v>
      </c>
      <c r="H13" t="str">
        <f t="shared" si="18"/>
        <v>1</v>
      </c>
      <c r="I13" t="str">
        <f t="shared" si="19"/>
        <v>1</v>
      </c>
      <c r="J13" t="str">
        <f t="shared" si="20"/>
        <v>0</v>
      </c>
      <c r="K13" t="s">
        <v>42</v>
      </c>
      <c r="L13" t="str">
        <f t="shared" si="21"/>
        <v>0</v>
      </c>
      <c r="M13" t="str">
        <f t="shared" si="22"/>
        <v>0</v>
      </c>
      <c r="N13" t="str">
        <f t="shared" si="23"/>
        <v>0</v>
      </c>
      <c r="O13" t="str">
        <f t="shared" si="24"/>
        <v>1</v>
      </c>
      <c r="P13" t="s">
        <v>42</v>
      </c>
      <c r="Q13" t="str">
        <f t="shared" si="25"/>
        <v>1</v>
      </c>
      <c r="R13" t="str">
        <f t="shared" si="26"/>
        <v>0</v>
      </c>
      <c r="S13" t="str">
        <f t="shared" si="27"/>
        <v>1</v>
      </c>
      <c r="T13" t="str">
        <f t="shared" si="28"/>
        <v>0</v>
      </c>
      <c r="U13" t="s">
        <v>42</v>
      </c>
      <c r="V13" t="str">
        <f t="shared" si="29"/>
        <v>0</v>
      </c>
      <c r="W13" t="str">
        <f t="shared" si="30"/>
        <v>0</v>
      </c>
      <c r="X13" t="str">
        <f t="shared" si="31"/>
        <v>1</v>
      </c>
      <c r="Y13" t="str">
        <f t="shared" si="32"/>
        <v>1</v>
      </c>
    </row>
    <row r="14" spans="1:40" x14ac:dyDescent="0.35">
      <c r="A14" s="2" t="s">
        <v>12</v>
      </c>
      <c r="B14" s="3" t="s">
        <v>22</v>
      </c>
      <c r="C14" s="1">
        <f xml:space="preserve"> -C8</f>
        <v>-7729</v>
      </c>
      <c r="E14" s="2" t="s">
        <v>40</v>
      </c>
      <c r="F14" s="3" t="s">
        <v>25</v>
      </c>
      <c r="G14" t="str">
        <f t="shared" si="17"/>
        <v>1</v>
      </c>
      <c r="H14" t="str">
        <f t="shared" si="18"/>
        <v>1</v>
      </c>
      <c r="I14" t="str">
        <f t="shared" si="19"/>
        <v>1</v>
      </c>
      <c r="J14" t="str">
        <f t="shared" si="20"/>
        <v>0</v>
      </c>
      <c r="K14" t="s">
        <v>42</v>
      </c>
      <c r="L14" t="str">
        <f t="shared" si="21"/>
        <v>0</v>
      </c>
      <c r="M14" t="str">
        <f t="shared" si="22"/>
        <v>0</v>
      </c>
      <c r="N14" t="str">
        <f t="shared" si="23"/>
        <v>0</v>
      </c>
      <c r="O14" t="str">
        <f t="shared" si="24"/>
        <v>1</v>
      </c>
      <c r="P14" t="s">
        <v>42</v>
      </c>
      <c r="Q14" t="str">
        <f t="shared" si="25"/>
        <v>1</v>
      </c>
      <c r="R14" t="str">
        <f t="shared" si="26"/>
        <v>1</v>
      </c>
      <c r="S14" t="str">
        <f t="shared" si="27"/>
        <v>0</v>
      </c>
      <c r="T14" t="str">
        <f t="shared" si="28"/>
        <v>0</v>
      </c>
      <c r="U14" t="s">
        <v>42</v>
      </c>
      <c r="V14" t="str">
        <f t="shared" si="29"/>
        <v>1</v>
      </c>
      <c r="W14" t="str">
        <f t="shared" si="30"/>
        <v>1</v>
      </c>
      <c r="X14" t="str">
        <f t="shared" si="31"/>
        <v>1</v>
      </c>
      <c r="Y14" t="str">
        <f t="shared" si="32"/>
        <v>1</v>
      </c>
    </row>
    <row r="15" spans="1:40" x14ac:dyDescent="0.35">
      <c r="A15" s="2" t="s">
        <v>13</v>
      </c>
      <c r="B15" s="3" t="s">
        <v>23</v>
      </c>
      <c r="C15" s="1">
        <f t="shared" si="16"/>
        <v>-24995</v>
      </c>
      <c r="E15" s="2" t="s">
        <v>41</v>
      </c>
      <c r="F15" s="3" t="s">
        <v>24</v>
      </c>
      <c r="G15" t="str">
        <f t="shared" si="17"/>
        <v>1</v>
      </c>
      <c r="H15" t="str">
        <f t="shared" si="18"/>
        <v>0</v>
      </c>
      <c r="I15" t="str">
        <f t="shared" si="19"/>
        <v>0</v>
      </c>
      <c r="J15" t="str">
        <f t="shared" si="20"/>
        <v>1</v>
      </c>
      <c r="K15" t="s">
        <v>42</v>
      </c>
      <c r="L15" t="str">
        <f t="shared" si="21"/>
        <v>1</v>
      </c>
      <c r="M15" t="str">
        <f t="shared" si="22"/>
        <v>1</v>
      </c>
      <c r="N15" t="str">
        <f t="shared" si="23"/>
        <v>1</v>
      </c>
      <c r="O15" t="str">
        <f t="shared" si="24"/>
        <v>0</v>
      </c>
      <c r="P15" t="s">
        <v>42</v>
      </c>
      <c r="Q15" t="str">
        <f t="shared" si="25"/>
        <v>0</v>
      </c>
      <c r="R15" t="str">
        <f t="shared" si="26"/>
        <v>1</v>
      </c>
      <c r="S15" t="str">
        <f t="shared" si="27"/>
        <v>0</v>
      </c>
      <c r="T15" t="str">
        <f t="shared" si="28"/>
        <v>1</v>
      </c>
      <c r="U15" t="s">
        <v>42</v>
      </c>
      <c r="V15" t="str">
        <f t="shared" si="29"/>
        <v>1</v>
      </c>
      <c r="W15" t="str">
        <f t="shared" si="30"/>
        <v>1</v>
      </c>
      <c r="X15" t="str">
        <f t="shared" si="31"/>
        <v>0</v>
      </c>
      <c r="Y15" t="str">
        <f t="shared" si="32"/>
        <v>1</v>
      </c>
    </row>
    <row r="19" spans="2:59" x14ac:dyDescent="0.35">
      <c r="E19" s="25" t="s">
        <v>47</v>
      </c>
      <c r="F19" s="25"/>
      <c r="G19" s="8">
        <f t="shared" ref="G19:W19" si="33">IF(SUM(H19:H21) &gt; 1, 1, 0)</f>
        <v>0</v>
      </c>
      <c r="H19" s="8">
        <f t="shared" si="33"/>
        <v>1</v>
      </c>
      <c r="I19" s="8">
        <f t="shared" si="33"/>
        <v>0</v>
      </c>
      <c r="J19" s="8">
        <f>IF(SUM(L19:L21) &gt; 1, 1, 0)</f>
        <v>0</v>
      </c>
      <c r="K19" s="8"/>
      <c r="L19" s="8">
        <f t="shared" si="33"/>
        <v>0</v>
      </c>
      <c r="M19" s="8">
        <f t="shared" si="33"/>
        <v>0</v>
      </c>
      <c r="N19" s="8">
        <f t="shared" si="33"/>
        <v>0</v>
      </c>
      <c r="O19" s="8">
        <f>IF(SUM(Q19:Q21) &gt; 1, 1, 0)</f>
        <v>1</v>
      </c>
      <c r="P19" s="8"/>
      <c r="Q19" s="8">
        <f t="shared" si="33"/>
        <v>1</v>
      </c>
      <c r="R19" s="8">
        <f t="shared" si="33"/>
        <v>1</v>
      </c>
      <c r="S19" s="8">
        <f t="shared" si="33"/>
        <v>1</v>
      </c>
      <c r="T19" s="8">
        <f>IF(SUM(V19:V21) &gt; 1, 1, 0)</f>
        <v>1</v>
      </c>
      <c r="U19" s="8"/>
      <c r="V19" s="8">
        <f t="shared" si="33"/>
        <v>0</v>
      </c>
      <c r="W19" s="8">
        <f t="shared" si="33"/>
        <v>0</v>
      </c>
      <c r="X19" s="8">
        <f>IF(SUM(Y19:Y21) &gt; 1, 1, 0)</f>
        <v>0</v>
      </c>
      <c r="Y19" s="8">
        <v>0</v>
      </c>
    </row>
    <row r="20" spans="2:59" ht="14.5" customHeight="1" x14ac:dyDescent="0.35">
      <c r="E20" s="2" t="s">
        <v>51</v>
      </c>
      <c r="G20">
        <f>MID(_xlfn.BASE($C4,2,16),1,1) + 0</f>
        <v>0</v>
      </c>
      <c r="H20">
        <f>MID(_xlfn.BASE($C4,2,16),2,1) + 0</f>
        <v>0</v>
      </c>
      <c r="I20">
        <f>MID(_xlfn.BASE($C4,2,16),3,1) + 0</f>
        <v>1</v>
      </c>
      <c r="J20">
        <f>MID(_xlfn.BASE($C4,2,16),4,1) + 0</f>
        <v>0</v>
      </c>
      <c r="K20" t="s">
        <v>42</v>
      </c>
      <c r="L20">
        <f>MID(_xlfn.BASE($C4,2,16),5,1) + 0</f>
        <v>0</v>
      </c>
      <c r="M20">
        <f>MID(_xlfn.BASE($C4,2,16),6,1) + 0</f>
        <v>0</v>
      </c>
      <c r="N20">
        <f>MID(_xlfn.BASE($C4,2,16),7,1) + 0</f>
        <v>0</v>
      </c>
      <c r="O20">
        <f>MID(_xlfn.BASE($C4,2,16),8,1) + 0</f>
        <v>0</v>
      </c>
      <c r="P20" t="s">
        <v>42</v>
      </c>
      <c r="Q20">
        <f>MID(_xlfn.BASE($C4,2,16),9,1) + 0</f>
        <v>1</v>
      </c>
      <c r="R20">
        <f>MID(_xlfn.BASE($C4,2,16),10,1) + 0</f>
        <v>0</v>
      </c>
      <c r="S20">
        <f>MID(_xlfn.BASE($C4,2,16),11,1) + 0</f>
        <v>1</v>
      </c>
      <c r="T20">
        <f>MID(_xlfn.BASE($C4,2,16),12,1) + 0</f>
        <v>0</v>
      </c>
      <c r="U20" t="s">
        <v>42</v>
      </c>
      <c r="V20">
        <f>MID(_xlfn.BASE($C4,2,16),13,1) + 0</f>
        <v>1</v>
      </c>
      <c r="W20">
        <f>MID(_xlfn.BASE($C4,2,16),14,1) + 0</f>
        <v>0</v>
      </c>
      <c r="X20">
        <f>MID(_xlfn.BASE($C4,2,16),15,1) + 0</f>
        <v>0</v>
      </c>
      <c r="Y20">
        <f>MID(_xlfn.BASE($C4,2,16),16,1) + 0</f>
        <v>1</v>
      </c>
      <c r="AE20" s="2" t="s">
        <v>53</v>
      </c>
      <c r="AG20">
        <f>C4</f>
        <v>8361</v>
      </c>
      <c r="AI20" s="18" t="str">
        <f>IF(AA23=AG23,IF(AND(AG20&gt;0,AG21&gt;0),$AN$1,IF(AND(AG20&lt;0,AG21&lt;0),$AN$4,IF(AG23&gt;0,$AN$2,$AN$3))),IF(AND(AG20&gt;0,AG21&gt;0),$AN$6,$AN$5))</f>
        <v>При сложении двух положительных слагаемых получено положительное число. Результат выполнения операции верный и корректный, совпадает с суммой десятичных эквивалентов.</v>
      </c>
      <c r="AJ20" s="18"/>
      <c r="AK20" s="18"/>
      <c r="AL20" s="18"/>
      <c r="AM20" s="18"/>
      <c r="AN20" s="18"/>
    </row>
    <row r="21" spans="2:59" x14ac:dyDescent="0.35">
      <c r="D21" s="2" t="s">
        <v>43</v>
      </c>
      <c r="E21" s="2" t="s">
        <v>52</v>
      </c>
      <c r="G21">
        <f>MID(_xlfn.BASE($C5,2,16),1,1) + 0</f>
        <v>0</v>
      </c>
      <c r="H21">
        <f>MID(_xlfn.BASE($C5,2,16),2,1) + 0</f>
        <v>0</v>
      </c>
      <c r="I21">
        <f>MID(_xlfn.BASE($C5,2,16),3,1) + 0</f>
        <v>1</v>
      </c>
      <c r="J21">
        <f>MID(_xlfn.BASE($C5,2,16),4,1) + 0</f>
        <v>1</v>
      </c>
      <c r="K21" t="s">
        <v>42</v>
      </c>
      <c r="L21">
        <f>MID(_xlfn.BASE($C5,2,16),5,1) + 0</f>
        <v>1</v>
      </c>
      <c r="M21">
        <f>MID(_xlfn.BASE($C5,2,16),6,1) + 0</f>
        <v>1</v>
      </c>
      <c r="N21">
        <f>MID(_xlfn.BASE($C5,2,16),7,1) + 0</f>
        <v>1</v>
      </c>
      <c r="O21">
        <f>MID(_xlfn.BASE($C5,2,16),8,1) + 0</f>
        <v>0</v>
      </c>
      <c r="P21" t="s">
        <v>42</v>
      </c>
      <c r="Q21">
        <f>MID(_xlfn.BASE($C5,2,16),9,1) + 0</f>
        <v>1</v>
      </c>
      <c r="R21">
        <f>MID(_xlfn.BASE($C5,2,16),10,1) + 0</f>
        <v>1</v>
      </c>
      <c r="S21">
        <f>MID(_xlfn.BASE($C5,2,16),11,1) + 0</f>
        <v>0</v>
      </c>
      <c r="T21">
        <f>MID(_xlfn.BASE($C5,2,16),12,1) + 0</f>
        <v>1</v>
      </c>
      <c r="U21" t="s">
        <v>42</v>
      </c>
      <c r="V21">
        <f>MID(_xlfn.BASE($C5,2,16),13,1) + 0</f>
        <v>1</v>
      </c>
      <c r="W21">
        <f>MID(_xlfn.BASE($C5,2,16),14,1) + 0</f>
        <v>0</v>
      </c>
      <c r="X21">
        <f>MID(_xlfn.BASE($C5,2,16),15,1) + 0</f>
        <v>1</v>
      </c>
      <c r="Y21">
        <f>MID(_xlfn.BASE($C5,2,16),16,1) + 0</f>
        <v>0</v>
      </c>
      <c r="AD21" s="2" t="s">
        <v>43</v>
      </c>
      <c r="AE21" s="2" t="s">
        <v>54</v>
      </c>
      <c r="AG21">
        <f>C5</f>
        <v>16090</v>
      </c>
      <c r="AI21" s="18"/>
      <c r="AJ21" s="18"/>
      <c r="AK21" s="18"/>
      <c r="AL21" s="18"/>
      <c r="AM21" s="18"/>
      <c r="AN21" s="18"/>
    </row>
    <row r="22" spans="2:59" x14ac:dyDescent="0.35">
      <c r="E22" s="5" t="s">
        <v>44</v>
      </c>
      <c r="F22" s="5" t="s">
        <v>44</v>
      </c>
      <c r="G22" s="5" t="s">
        <v>45</v>
      </c>
      <c r="H22" s="5" t="s">
        <v>45</v>
      </c>
      <c r="I22" s="5" t="s">
        <v>45</v>
      </c>
      <c r="J22" s="5" t="s">
        <v>45</v>
      </c>
      <c r="K22" s="5" t="s">
        <v>45</v>
      </c>
      <c r="L22" s="5" t="s">
        <v>45</v>
      </c>
      <c r="M22" s="5" t="s">
        <v>45</v>
      </c>
      <c r="N22" s="5" t="s">
        <v>45</v>
      </c>
      <c r="O22" s="5" t="s">
        <v>45</v>
      </c>
      <c r="P22" s="5" t="s">
        <v>45</v>
      </c>
      <c r="Q22" s="5" t="s">
        <v>45</v>
      </c>
      <c r="R22" s="5" t="s">
        <v>45</v>
      </c>
      <c r="S22" s="5" t="s">
        <v>45</v>
      </c>
      <c r="T22" s="5" t="s">
        <v>45</v>
      </c>
      <c r="U22" s="5" t="s">
        <v>45</v>
      </c>
      <c r="V22" s="5" t="s">
        <v>45</v>
      </c>
      <c r="W22" s="5" t="s">
        <v>45</v>
      </c>
      <c r="X22" s="5" t="s">
        <v>45</v>
      </c>
      <c r="Y22" s="5" t="s">
        <v>46</v>
      </c>
      <c r="AC22" s="6" t="str">
        <f>IF(AA23=AG23,"=","≠")</f>
        <v>=</v>
      </c>
      <c r="AD22" s="9"/>
      <c r="AE22" s="5" t="s">
        <v>70</v>
      </c>
      <c r="AF22" s="5" t="s">
        <v>44</v>
      </c>
      <c r="AG22" s="5" t="s">
        <v>48</v>
      </c>
      <c r="AI22" s="18"/>
      <c r="AJ22" s="18"/>
      <c r="AK22" s="18"/>
      <c r="AL22" s="18"/>
      <c r="AM22" s="18"/>
      <c r="AN22" s="18"/>
    </row>
    <row r="23" spans="2:59" x14ac:dyDescent="0.35">
      <c r="B23" s="17" t="str">
        <f>H23&amp;I23&amp;J23&amp;L23&amp;M23&amp;N23&amp;O23&amp;Q23&amp;R23&amp;S23&amp;T23&amp;V23&amp;W23&amp;X23&amp;Y23</f>
        <v>101111110000011</v>
      </c>
      <c r="G23">
        <f t="shared" ref="G23:X23" si="34">IF(SUM(G19:G21) &lt; 2, SUM(G19:G21), SUM(G19:G21) - 2)</f>
        <v>0</v>
      </c>
      <c r="H23">
        <f t="shared" si="34"/>
        <v>1</v>
      </c>
      <c r="I23">
        <f t="shared" si="34"/>
        <v>0</v>
      </c>
      <c r="J23">
        <f t="shared" si="34"/>
        <v>1</v>
      </c>
      <c r="K23" t="s">
        <v>42</v>
      </c>
      <c r="L23">
        <f t="shared" si="34"/>
        <v>1</v>
      </c>
      <c r="M23">
        <f t="shared" si="34"/>
        <v>1</v>
      </c>
      <c r="N23">
        <f t="shared" si="34"/>
        <v>1</v>
      </c>
      <c r="O23">
        <f t="shared" si="34"/>
        <v>1</v>
      </c>
      <c r="P23" t="s">
        <v>42</v>
      </c>
      <c r="Q23">
        <f t="shared" si="34"/>
        <v>1</v>
      </c>
      <c r="R23">
        <f t="shared" si="34"/>
        <v>0</v>
      </c>
      <c r="S23">
        <f t="shared" si="34"/>
        <v>0</v>
      </c>
      <c r="T23">
        <f t="shared" si="34"/>
        <v>0</v>
      </c>
      <c r="U23" t="s">
        <v>42</v>
      </c>
      <c r="V23">
        <f t="shared" si="34"/>
        <v>0</v>
      </c>
      <c r="W23">
        <f t="shared" si="34"/>
        <v>0</v>
      </c>
      <c r="X23">
        <f t="shared" si="34"/>
        <v>1</v>
      </c>
      <c r="Y23">
        <f>IF(SUM(Y19:Y21) &lt; 2, SUM(Y19:Y21), SUM(Y19:Y21) - 2)</f>
        <v>1</v>
      </c>
      <c r="Z23" s="24" t="s">
        <v>50</v>
      </c>
      <c r="AA23" s="20">
        <f>IF(G23,-1,1)* IF(G23=0,_xlfn.DECIMAL($B23,2),_xlfn.DECIMAL($B24,2))</f>
        <v>24451</v>
      </c>
      <c r="AB23" s="21" t="s">
        <v>49</v>
      </c>
      <c r="AG23">
        <f>AG20+AG21</f>
        <v>24451</v>
      </c>
      <c r="AH23" s="10" t="s">
        <v>49</v>
      </c>
      <c r="AI23" s="18"/>
      <c r="AJ23" s="18"/>
      <c r="AK23" s="18"/>
      <c r="AL23" s="18"/>
      <c r="AM23" s="18"/>
      <c r="AN23" s="18"/>
    </row>
    <row r="24" spans="2:59" x14ac:dyDescent="0.35">
      <c r="B24" s="17" t="str">
        <f t="shared" ref="B24:B87" si="35">H24&amp;I24&amp;J24&amp;L24&amp;M24&amp;N24&amp;O24&amp;Q24&amp;R24&amp;S24&amp;T24&amp;V24&amp;W24&amp;X24&amp;Y24</f>
        <v/>
      </c>
      <c r="E24" s="22" t="str">
        <f>IF(G23=1,"Перевод из доп. кода","")</f>
        <v/>
      </c>
      <c r="F24" s="22"/>
      <c r="G24" t="str">
        <f>IF($G23=1,$G23,"")</f>
        <v/>
      </c>
      <c r="H24" t="str">
        <f>IF($G23=1,MID(_xlfn.BASE(_xlfn.BITXOR(_xlfn.DECIMAL($B23,2), 65535) + 1,2,16),2,1),"")</f>
        <v/>
      </c>
      <c r="I24" t="str">
        <f>IF($G23=1,MID(_xlfn.BASE(_xlfn.BITXOR(_xlfn.DECIMAL($B23,2), 65535) + 1,2,16),3,1),"")</f>
        <v/>
      </c>
      <c r="J24" t="str">
        <f>IF($G23=1,MID(_xlfn.BASE(_xlfn.BITXOR(_xlfn.DECIMAL($B23,2), 65535) + 1,2,16),4,1),"")</f>
        <v/>
      </c>
      <c r="K24" t="str">
        <f>IF($G23=1,".","")</f>
        <v/>
      </c>
      <c r="L24" t="str">
        <f>IF($G23=1,MID(_xlfn.BASE(_xlfn.BITXOR(_xlfn.DECIMAL($B23,2), 65535) + 1,2,16),5,1),"")</f>
        <v/>
      </c>
      <c r="M24" t="str">
        <f>IF($G23=1,MID(_xlfn.BASE(_xlfn.BITXOR(_xlfn.DECIMAL($B23,2), 65535) + 1,2,16),6,1),"")</f>
        <v/>
      </c>
      <c r="N24" t="str">
        <f>IF($G23=1,MID(_xlfn.BASE(_xlfn.BITXOR(_xlfn.DECIMAL($B23,2), 65535) + 1,2,16),7,1),"")</f>
        <v/>
      </c>
      <c r="O24" t="str">
        <f>IF($G23=1,MID(_xlfn.BASE(_xlfn.BITXOR(_xlfn.DECIMAL($B23,2), 65535) + 1,2,16),8,1),"")</f>
        <v/>
      </c>
      <c r="P24" t="str">
        <f>IF($G23=1,".","")</f>
        <v/>
      </c>
      <c r="Q24" t="str">
        <f>IF($G23=1,MID(_xlfn.BASE(_xlfn.BITXOR(_xlfn.DECIMAL($B23,2), 65535) + 1,2,16),9,1),"")</f>
        <v/>
      </c>
      <c r="R24" t="str">
        <f>IF($G23=1,MID(_xlfn.BASE(_xlfn.BITXOR(_xlfn.DECIMAL($B23,2), 65535) + 1,2,16),10,1),"")</f>
        <v/>
      </c>
      <c r="S24" t="str">
        <f>IF($G23=1,MID(_xlfn.BASE(_xlfn.BITXOR(_xlfn.DECIMAL($B23,2), 65535) + 1,2,16),11,1),"")</f>
        <v/>
      </c>
      <c r="T24" t="str">
        <f>IF($G23=1,MID(_xlfn.BASE(_xlfn.BITXOR(_xlfn.DECIMAL($B23,2), 65535) + 1,2,16),12,1),"")</f>
        <v/>
      </c>
      <c r="U24" t="str">
        <f>IF($G23=1,".","")</f>
        <v/>
      </c>
      <c r="V24" t="str">
        <f>IF($G23=1,MID(_xlfn.BASE(_xlfn.BITXOR(_xlfn.DECIMAL($B23,2), 65535) + 1,2,16),13,1),"")</f>
        <v/>
      </c>
      <c r="W24" t="str">
        <f>IF($G23=1,MID(_xlfn.BASE(_xlfn.BITXOR(_xlfn.DECIMAL($B23,2), 65535) + 1,2,16),14,1),"")</f>
        <v/>
      </c>
      <c r="X24" t="str">
        <f>IF($G23=1,MID(_xlfn.BASE(_xlfn.BITXOR(_xlfn.DECIMAL($B23,2), 65535) + 1,2,16),15,1),"")</f>
        <v/>
      </c>
      <c r="Y24" t="str">
        <f>IF($G23=1,MID(_xlfn.BASE(_xlfn.BITXOR(_xlfn.DECIMAL($B23,2), 65535) + 1,2,16),16,1),"")</f>
        <v/>
      </c>
      <c r="Z24" s="19"/>
      <c r="AA24" s="20"/>
      <c r="AB24" s="21"/>
      <c r="AI24" s="18"/>
      <c r="AJ24" s="18"/>
      <c r="AK24" s="18"/>
      <c r="AL24" s="18"/>
      <c r="AM24" s="18"/>
      <c r="AN24" s="18"/>
    </row>
    <row r="25" spans="2:59" x14ac:dyDescent="0.35">
      <c r="B25" s="17" t="str">
        <f t="shared" si="35"/>
        <v/>
      </c>
      <c r="E25" s="22"/>
      <c r="F25" s="22"/>
      <c r="AA25" s="14"/>
      <c r="AI25" s="18"/>
      <c r="AJ25" s="18"/>
      <c r="AK25" s="18"/>
      <c r="AL25" s="18"/>
      <c r="AM25" s="18"/>
      <c r="AN25" s="18"/>
    </row>
    <row r="26" spans="2:59" x14ac:dyDescent="0.35">
      <c r="B26" s="17" t="str">
        <f t="shared" si="35"/>
        <v>0PF =0AF =1ZF =0</v>
      </c>
      <c r="G26" s="23" t="s">
        <v>56</v>
      </c>
      <c r="H26" s="23"/>
      <c r="I26" s="23"/>
      <c r="J26">
        <f>IF(SUM(G19:G21) &gt; 1,1,0)</f>
        <v>0</v>
      </c>
      <c r="L26" s="23" t="s">
        <v>57</v>
      </c>
      <c r="M26" s="23"/>
      <c r="N26" s="23"/>
      <c r="O26">
        <f>IF(MOD(IF(G23,COUNTIF(H24:Y24,1),SUM(H23:Y23)),2),0,1)</f>
        <v>0</v>
      </c>
      <c r="Q26" s="23" t="s">
        <v>58</v>
      </c>
      <c r="R26" s="23"/>
      <c r="S26" s="23"/>
      <c r="T26">
        <f>T19</f>
        <v>1</v>
      </c>
      <c r="V26" s="23" t="s">
        <v>59</v>
      </c>
      <c r="W26" s="23"/>
      <c r="X26" s="23"/>
      <c r="Y26">
        <f>IF(AA23=0,1,0)</f>
        <v>0</v>
      </c>
      <c r="AA26" s="15" t="s">
        <v>60</v>
      </c>
      <c r="AB26">
        <f>G23</f>
        <v>0</v>
      </c>
      <c r="AC26" s="2" t="s">
        <v>61</v>
      </c>
      <c r="AD26" s="2">
        <f>IF(AA23 &lt;&gt; AG23, 1, 0)</f>
        <v>0</v>
      </c>
      <c r="AI26" t="str">
        <f>IF(AD26,$AN$7,"")</f>
        <v/>
      </c>
    </row>
    <row r="27" spans="2:59" x14ac:dyDescent="0.35">
      <c r="B27" s="17" t="str">
        <f t="shared" si="35"/>
        <v/>
      </c>
      <c r="AA27" s="14"/>
      <c r="AO27" t="s">
        <v>79</v>
      </c>
      <c r="AP27" t="s">
        <v>79</v>
      </c>
      <c r="AQ27" t="s">
        <v>79</v>
      </c>
      <c r="AR27" t="s">
        <v>79</v>
      </c>
      <c r="AS27" t="s">
        <v>79</v>
      </c>
      <c r="AT27" t="s">
        <v>79</v>
      </c>
      <c r="AU27" t="s">
        <v>79</v>
      </c>
      <c r="AV27" t="s">
        <v>79</v>
      </c>
      <c r="AW27" t="s">
        <v>79</v>
      </c>
      <c r="AX27" t="s">
        <v>79</v>
      </c>
      <c r="AY27" t="s">
        <v>79</v>
      </c>
      <c r="AZ27" t="s">
        <v>79</v>
      </c>
      <c r="BA27" t="s">
        <v>79</v>
      </c>
      <c r="BB27" t="s">
        <v>79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</row>
    <row r="28" spans="2:59" x14ac:dyDescent="0.35">
      <c r="B28" s="17" t="str">
        <f t="shared" si="35"/>
        <v/>
      </c>
      <c r="AA28" s="14"/>
    </row>
    <row r="29" spans="2:59" x14ac:dyDescent="0.35">
      <c r="B29" s="17" t="str">
        <f t="shared" si="35"/>
        <v/>
      </c>
      <c r="AA29" s="14"/>
    </row>
    <row r="30" spans="2:59" ht="14.5" customHeight="1" x14ac:dyDescent="0.35">
      <c r="B30" s="17" t="str">
        <f t="shared" si="35"/>
        <v>111111100000100</v>
      </c>
      <c r="E30" s="25" t="s">
        <v>47</v>
      </c>
      <c r="F30" s="25"/>
      <c r="G30" s="8">
        <f>IF(SUM(H30:H32) &gt; 1, 1, 0)</f>
        <v>1</v>
      </c>
      <c r="H30" s="8">
        <f>IF(SUM(I30:I32) &gt; 1, 1, 0)</f>
        <v>1</v>
      </c>
      <c r="I30" s="8">
        <f>IF(SUM(J30:J32) &gt; 1, 1, 0)</f>
        <v>1</v>
      </c>
      <c r="J30" s="8">
        <f>IF(SUM(L30:L32) &gt; 1, 1, 0)</f>
        <v>1</v>
      </c>
      <c r="K30" s="8"/>
      <c r="L30" s="8">
        <f>IF(SUM(M30:M32) &gt; 1, 1, 0)</f>
        <v>1</v>
      </c>
      <c r="M30" s="8">
        <f>IF(SUM(N30:N32) &gt; 1, 1, 0)</f>
        <v>1</v>
      </c>
      <c r="N30" s="8">
        <f>IF(SUM(O30:O32) &gt; 1, 1, 0)</f>
        <v>1</v>
      </c>
      <c r="O30" s="8">
        <f>IF(SUM(Q30:Q32) &gt; 1, 1, 0)</f>
        <v>1</v>
      </c>
      <c r="P30" s="8"/>
      <c r="Q30" s="8">
        <f>IF(SUM(R30:R32) &gt; 1, 1, 0)</f>
        <v>0</v>
      </c>
      <c r="R30" s="8">
        <f>IF(SUM(S30:S32) &gt; 1, 1, 0)</f>
        <v>0</v>
      </c>
      <c r="S30" s="8">
        <f>IF(SUM(T30:T32) &gt; 1, 1, 0)</f>
        <v>0</v>
      </c>
      <c r="T30" s="8">
        <f>IF(SUM(V30:V32) &gt; 1, 1, 0)</f>
        <v>0</v>
      </c>
      <c r="U30" s="8"/>
      <c r="V30" s="8">
        <f t="shared" ref="V30:W30" si="36">IF(SUM(W30:W32) &gt; 1, 1, 0)</f>
        <v>0</v>
      </c>
      <c r="W30" s="8">
        <f t="shared" si="36"/>
        <v>1</v>
      </c>
      <c r="X30" s="8">
        <f>IF(SUM(Y30:Y32) &gt; 1, 1, 0)</f>
        <v>0</v>
      </c>
      <c r="Y30" s="8">
        <v>0</v>
      </c>
      <c r="AA30" s="14"/>
      <c r="AI30" s="13"/>
      <c r="AJ30" s="13"/>
      <c r="AK30" s="13"/>
      <c r="AL30" s="13"/>
      <c r="AM30" s="13"/>
      <c r="AN30" s="13"/>
    </row>
    <row r="31" spans="2:59" ht="14.5" customHeight="1" x14ac:dyDescent="0.35">
      <c r="B31" s="17" t="str">
        <f t="shared" si="35"/>
        <v>011111011011010</v>
      </c>
      <c r="E31" s="11" t="s">
        <v>52</v>
      </c>
      <c r="G31">
        <f>MID(_xlfn.BASE($C5,2,16),1,1) + 0</f>
        <v>0</v>
      </c>
      <c r="H31">
        <f>MID(_xlfn.BASE($C5,2,16),2,1) + 0</f>
        <v>0</v>
      </c>
      <c r="I31">
        <f>MID(_xlfn.BASE($C5,2,16),3,1) + 0</f>
        <v>1</v>
      </c>
      <c r="J31">
        <f>MID(_xlfn.BASE($C5,2,16),4,1) + 0</f>
        <v>1</v>
      </c>
      <c r="K31" t="s">
        <v>42</v>
      </c>
      <c r="L31">
        <f>MID(_xlfn.BASE($C5,2,16),5,1) + 0</f>
        <v>1</v>
      </c>
      <c r="M31">
        <f>MID(_xlfn.BASE($C5,2,16),6,1) + 0</f>
        <v>1</v>
      </c>
      <c r="N31">
        <f>MID(_xlfn.BASE($C5,2,16),7,1) + 0</f>
        <v>1</v>
      </c>
      <c r="O31">
        <f>MID(_xlfn.BASE($C5,2,16),8,1) + 0</f>
        <v>0</v>
      </c>
      <c r="P31" t="s">
        <v>42</v>
      </c>
      <c r="Q31">
        <f>MID(_xlfn.BASE($C5,2,16),9,1) + 0</f>
        <v>1</v>
      </c>
      <c r="R31">
        <f>MID(_xlfn.BASE($C5,2,16),10,1) + 0</f>
        <v>1</v>
      </c>
      <c r="S31">
        <f>MID(_xlfn.BASE($C5,2,16),11,1) + 0</f>
        <v>0</v>
      </c>
      <c r="T31">
        <f>MID(_xlfn.BASE($C5,2,16),12,1) + 0</f>
        <v>1</v>
      </c>
      <c r="U31" t="s">
        <v>42</v>
      </c>
      <c r="V31">
        <f>MID(_xlfn.BASE($C5,2,16),13,1) + 0</f>
        <v>1</v>
      </c>
      <c r="W31">
        <f>MID(_xlfn.BASE($C5,2,16),14,1) + 0</f>
        <v>0</v>
      </c>
      <c r="X31">
        <f>MID(_xlfn.BASE($C5,2,16),15,1) + 0</f>
        <v>1</v>
      </c>
      <c r="Y31">
        <f>MID(_xlfn.BASE($C5,2,16),16,1) + 0</f>
        <v>0</v>
      </c>
      <c r="AA31" s="14"/>
      <c r="AD31" s="11"/>
      <c r="AE31" s="11" t="s">
        <v>54</v>
      </c>
      <c r="AG31">
        <f>C5</f>
        <v>16090</v>
      </c>
      <c r="AI31" s="18" t="str">
        <f>IF(AA34=AG34,IF(AND(AG31&gt;0,AG32&gt;0),$AN$1,IF(AND(AG31&lt;0,AG32&lt;0),$AN$4,IF(AG34&gt;0,$AN$2,$AN$3))),IF(AND(AG31&gt;0,AG32&gt;0),$AN$6,$AN$5))</f>
        <v>При сложении двух положительных слагаемых получено отрицательное число. Результат выполнения операции неверный и некорректный, не совпадает с суммой десятичных эквивалентов.</v>
      </c>
      <c r="AJ31" s="18"/>
      <c r="AK31" s="18"/>
      <c r="AL31" s="18"/>
      <c r="AM31" s="18"/>
      <c r="AN31" s="18"/>
    </row>
    <row r="32" spans="2:59" x14ac:dyDescent="0.35">
      <c r="B32" s="17" t="str">
        <f t="shared" si="35"/>
        <v>101111110000011</v>
      </c>
      <c r="D32" s="11" t="s">
        <v>43</v>
      </c>
      <c r="E32" s="11" t="s">
        <v>62</v>
      </c>
      <c r="G32">
        <f>MID(_xlfn.BASE($C6,2,16),1,1) + 0</f>
        <v>0</v>
      </c>
      <c r="H32">
        <f>MID(_xlfn.BASE($C6,2,16),2,1) + 0</f>
        <v>1</v>
      </c>
      <c r="I32">
        <f>MID(_xlfn.BASE($C6,2,16),3,1) + 0</f>
        <v>0</v>
      </c>
      <c r="J32">
        <f>MID(_xlfn.BASE($C6,2,16),4,1) + 0</f>
        <v>1</v>
      </c>
      <c r="K32" t="s">
        <v>42</v>
      </c>
      <c r="L32">
        <f>MID(_xlfn.BASE($C6,2,16),5,1) + 0</f>
        <v>1</v>
      </c>
      <c r="M32">
        <f>MID(_xlfn.BASE($C6,2,16),6,1) + 0</f>
        <v>1</v>
      </c>
      <c r="N32">
        <f>MID(_xlfn.BASE($C6,2,16),7,1) + 0</f>
        <v>1</v>
      </c>
      <c r="O32">
        <f>MID(_xlfn.BASE($C6,2,16),8,1) + 0</f>
        <v>1</v>
      </c>
      <c r="P32" t="s">
        <v>42</v>
      </c>
      <c r="Q32">
        <f>MID(_xlfn.BASE($C6,2,16),9,1) + 0</f>
        <v>1</v>
      </c>
      <c r="R32">
        <f>MID(_xlfn.BASE($C6,2,16),10,1) + 0</f>
        <v>0</v>
      </c>
      <c r="S32">
        <f>MID(_xlfn.BASE($C6,2,16),11,1) + 0</f>
        <v>0</v>
      </c>
      <c r="T32">
        <f>MID(_xlfn.BASE($C6,2,16),12,1) + 0</f>
        <v>0</v>
      </c>
      <c r="U32" t="s">
        <v>42</v>
      </c>
      <c r="V32">
        <f>MID(_xlfn.BASE($C6,2,16),13,1) + 0</f>
        <v>0</v>
      </c>
      <c r="W32">
        <f>MID(_xlfn.BASE($C6,2,16),14,1) + 0</f>
        <v>0</v>
      </c>
      <c r="X32">
        <f>MID(_xlfn.BASE($C6,2,16),15,1) + 0</f>
        <v>1</v>
      </c>
      <c r="Y32">
        <f>MID(_xlfn.BASE($C6,2,16),16,1) + 0</f>
        <v>1</v>
      </c>
      <c r="AA32" s="14"/>
      <c r="AD32" s="11" t="s">
        <v>43</v>
      </c>
      <c r="AE32" s="11" t="s">
        <v>63</v>
      </c>
      <c r="AG32">
        <f>C6</f>
        <v>24451</v>
      </c>
      <c r="AI32" s="18"/>
      <c r="AJ32" s="18"/>
      <c r="AK32" s="18"/>
      <c r="AL32" s="18"/>
      <c r="AM32" s="18"/>
      <c r="AN32" s="18"/>
    </row>
    <row r="33" spans="2:40" x14ac:dyDescent="0.35">
      <c r="B33" s="17" t="str">
        <f t="shared" si="35"/>
        <v>--------------------------------------------</v>
      </c>
      <c r="E33" s="5" t="s">
        <v>44</v>
      </c>
      <c r="F33" s="5" t="s">
        <v>44</v>
      </c>
      <c r="G33" s="5" t="s">
        <v>45</v>
      </c>
      <c r="H33" s="5" t="s">
        <v>45</v>
      </c>
      <c r="I33" s="5" t="s">
        <v>45</v>
      </c>
      <c r="J33" s="5" t="s">
        <v>45</v>
      </c>
      <c r="K33" s="5" t="s">
        <v>45</v>
      </c>
      <c r="L33" s="5" t="s">
        <v>45</v>
      </c>
      <c r="M33" s="5" t="s">
        <v>45</v>
      </c>
      <c r="N33" s="5" t="s">
        <v>45</v>
      </c>
      <c r="O33" s="5" t="s">
        <v>45</v>
      </c>
      <c r="P33" s="5" t="s">
        <v>45</v>
      </c>
      <c r="Q33" s="5" t="s">
        <v>45</v>
      </c>
      <c r="R33" s="5" t="s">
        <v>45</v>
      </c>
      <c r="S33" s="5" t="s">
        <v>45</v>
      </c>
      <c r="T33" s="5" t="s">
        <v>45</v>
      </c>
      <c r="U33" s="5" t="s">
        <v>45</v>
      </c>
      <c r="V33" s="5" t="s">
        <v>45</v>
      </c>
      <c r="W33" s="5" t="s">
        <v>45</v>
      </c>
      <c r="X33" s="5" t="s">
        <v>45</v>
      </c>
      <c r="Y33" s="5" t="s">
        <v>46</v>
      </c>
      <c r="AA33" s="14"/>
      <c r="AC33" s="6" t="str">
        <f>IF(AA34=AG34,"=","≠")</f>
        <v>≠</v>
      </c>
      <c r="AD33" s="9"/>
      <c r="AE33" s="5" t="s">
        <v>70</v>
      </c>
      <c r="AF33" s="5" t="s">
        <v>44</v>
      </c>
      <c r="AG33" s="5" t="s">
        <v>48</v>
      </c>
      <c r="AI33" s="18"/>
      <c r="AJ33" s="18"/>
      <c r="AK33" s="18"/>
      <c r="AL33" s="18"/>
      <c r="AM33" s="18"/>
      <c r="AN33" s="18"/>
    </row>
    <row r="34" spans="2:40" ht="14.5" customHeight="1" x14ac:dyDescent="0.35">
      <c r="B34" s="17" t="str">
        <f t="shared" si="35"/>
        <v>001111001011101</v>
      </c>
      <c r="G34">
        <f t="shared" ref="G34:J34" si="37">IF(SUM(G30:G32) &lt; 2, SUM(G30:G32), SUM(G30:G32) - 2)</f>
        <v>1</v>
      </c>
      <c r="H34">
        <f t="shared" si="37"/>
        <v>0</v>
      </c>
      <c r="I34">
        <f t="shared" si="37"/>
        <v>0</v>
      </c>
      <c r="J34">
        <f t="shared" si="37"/>
        <v>1</v>
      </c>
      <c r="K34" t="s">
        <v>42</v>
      </c>
      <c r="L34">
        <f t="shared" ref="L34:O34" si="38">IF(SUM(L30:L32) &lt; 2, SUM(L30:L32), SUM(L30:L32) - 2)</f>
        <v>1</v>
      </c>
      <c r="M34">
        <f t="shared" si="38"/>
        <v>1</v>
      </c>
      <c r="N34">
        <f t="shared" si="38"/>
        <v>1</v>
      </c>
      <c r="O34">
        <f t="shared" si="38"/>
        <v>0</v>
      </c>
      <c r="P34" t="s">
        <v>42</v>
      </c>
      <c r="Q34">
        <f t="shared" ref="Q34:T34" si="39">IF(SUM(Q30:Q32) &lt; 2, SUM(Q30:Q32), SUM(Q30:Q32) - 2)</f>
        <v>0</v>
      </c>
      <c r="R34">
        <f t="shared" si="39"/>
        <v>1</v>
      </c>
      <c r="S34">
        <f t="shared" si="39"/>
        <v>0</v>
      </c>
      <c r="T34">
        <f t="shared" si="39"/>
        <v>1</v>
      </c>
      <c r="U34" t="s">
        <v>42</v>
      </c>
      <c r="V34">
        <f t="shared" ref="V34:X34" si="40">IF(SUM(V30:V32) &lt; 2, SUM(V30:V32), SUM(V30:V32) - 2)</f>
        <v>1</v>
      </c>
      <c r="W34">
        <f t="shared" si="40"/>
        <v>1</v>
      </c>
      <c r="X34">
        <f t="shared" si="40"/>
        <v>0</v>
      </c>
      <c r="Y34">
        <f>IF(SUM(Y30:Y32) &lt; 2, SUM(Y30:Y32), SUM(Y30:Y32) - 2)</f>
        <v>1</v>
      </c>
      <c r="Z34" s="19" t="s">
        <v>50</v>
      </c>
      <c r="AA34" s="20">
        <f>IF(G34,-1,1)* IF(G34=0,_xlfn.DECIMAL($B34,2),_xlfn.DECIMAL($B35,2))</f>
        <v>-24995</v>
      </c>
      <c r="AB34" s="21" t="s">
        <v>49</v>
      </c>
      <c r="AD34" s="11"/>
      <c r="AG34">
        <f>AG31+AG32</f>
        <v>40541</v>
      </c>
      <c r="AH34" s="10" t="s">
        <v>49</v>
      </c>
      <c r="AI34" s="18"/>
      <c r="AJ34" s="18"/>
      <c r="AK34" s="18"/>
      <c r="AL34" s="18"/>
      <c r="AM34" s="18"/>
      <c r="AN34" s="18"/>
    </row>
    <row r="35" spans="2:40" ht="13.5" customHeight="1" x14ac:dyDescent="0.35">
      <c r="B35" s="17" t="str">
        <f t="shared" si="35"/>
        <v>110000110100011</v>
      </c>
      <c r="E35" s="22" t="str">
        <f>IF(G34=1,"Перевод из доп. кода","")</f>
        <v>Перевод из доп. кода</v>
      </c>
      <c r="F35" s="22"/>
      <c r="G35">
        <f>IF($G34=1,$G34,"")</f>
        <v>1</v>
      </c>
      <c r="H35" t="str">
        <f>IF($G34=1,MID(_xlfn.BASE(_xlfn.BITXOR(_xlfn.DECIMAL($B34,2), 65535) + 1,2,16),2,1),"")</f>
        <v>1</v>
      </c>
      <c r="I35" t="str">
        <f>IF($G34=1,MID(_xlfn.BASE(_xlfn.BITXOR(_xlfn.DECIMAL($B34,2), 65535) + 1,2,16),3,1),"")</f>
        <v>1</v>
      </c>
      <c r="J35" t="str">
        <f>IF($G34=1,MID(_xlfn.BASE(_xlfn.BITXOR(_xlfn.DECIMAL($B34,2), 65535) + 1,2,16),4,1),"")</f>
        <v>0</v>
      </c>
      <c r="K35" t="str">
        <f>IF($G34=1,".","")</f>
        <v>.</v>
      </c>
      <c r="L35" t="str">
        <f>IF($G34=1,MID(_xlfn.BASE(_xlfn.BITXOR(_xlfn.DECIMAL($B34,2), 65535) + 1,2,16),5,1),"")</f>
        <v>0</v>
      </c>
      <c r="M35" t="str">
        <f>IF($G34=1,MID(_xlfn.BASE(_xlfn.BITXOR(_xlfn.DECIMAL($B34,2), 65535) + 1,2,16),6,1),"")</f>
        <v>0</v>
      </c>
      <c r="N35" t="str">
        <f>IF($G34=1,MID(_xlfn.BASE(_xlfn.BITXOR(_xlfn.DECIMAL($B34,2), 65535) + 1,2,16),7,1),"")</f>
        <v>0</v>
      </c>
      <c r="O35" t="str">
        <f>IF($G34=1,MID(_xlfn.BASE(_xlfn.BITXOR(_xlfn.DECIMAL($B34,2), 65535) + 1,2,16),8,1),"")</f>
        <v>1</v>
      </c>
      <c r="P35" t="str">
        <f>IF($G34=1,".","")</f>
        <v>.</v>
      </c>
      <c r="Q35" t="str">
        <f>IF($G34=1,MID(_xlfn.BASE(_xlfn.BITXOR(_xlfn.DECIMAL($B34,2), 65535) + 1,2,16),9,1),"")</f>
        <v>1</v>
      </c>
      <c r="R35" t="str">
        <f>IF($G34=1,MID(_xlfn.BASE(_xlfn.BITXOR(_xlfn.DECIMAL($B34,2), 65535) + 1,2,16),10,1),"")</f>
        <v>0</v>
      </c>
      <c r="S35" t="str">
        <f>IF($G34=1,MID(_xlfn.BASE(_xlfn.BITXOR(_xlfn.DECIMAL($B34,2), 65535) + 1,2,16),11,1),"")</f>
        <v>1</v>
      </c>
      <c r="T35" t="str">
        <f>IF($G34=1,MID(_xlfn.BASE(_xlfn.BITXOR(_xlfn.DECIMAL($B34,2), 65535) + 1,2,16),12,1),"")</f>
        <v>0</v>
      </c>
      <c r="U35" t="str">
        <f>IF($G34=1,".","")</f>
        <v>.</v>
      </c>
      <c r="V35" t="str">
        <f>IF($G34=1,MID(_xlfn.BASE(_xlfn.BITXOR(_xlfn.DECIMAL($B34,2), 65535) + 1,2,16),13,1),"")</f>
        <v>0</v>
      </c>
      <c r="W35" t="str">
        <f>IF($G34=1,MID(_xlfn.BASE(_xlfn.BITXOR(_xlfn.DECIMAL($B34,2), 65535) + 1,2,16),14,1),"")</f>
        <v>0</v>
      </c>
      <c r="X35" t="str">
        <f>IF($G34=1,MID(_xlfn.BASE(_xlfn.BITXOR(_xlfn.DECIMAL($B34,2), 65535) + 1,2,16),15,1),"")</f>
        <v>1</v>
      </c>
      <c r="Y35" t="str">
        <f>IF($G34=1,MID(_xlfn.BASE(_xlfn.BITXOR(_xlfn.DECIMAL($B34,2), 65535) + 1,2,16),16,1),"")</f>
        <v>1</v>
      </c>
      <c r="Z35" s="19"/>
      <c r="AA35" s="20"/>
      <c r="AB35" s="21"/>
      <c r="AD35" s="11"/>
      <c r="AI35" s="18"/>
      <c r="AJ35" s="18"/>
      <c r="AK35" s="18"/>
      <c r="AL35" s="18"/>
      <c r="AM35" s="18"/>
      <c r="AN35" s="18"/>
    </row>
    <row r="36" spans="2:40" x14ac:dyDescent="0.35">
      <c r="B36" s="17" t="str">
        <f t="shared" si="35"/>
        <v/>
      </c>
      <c r="E36" s="22"/>
      <c r="F36" s="22"/>
      <c r="AD36" s="11"/>
      <c r="AI36" s="18"/>
      <c r="AJ36" s="18"/>
      <c r="AK36" s="18"/>
      <c r="AL36" s="18"/>
      <c r="AM36" s="18"/>
      <c r="AN36" s="18"/>
    </row>
    <row r="37" spans="2:40" x14ac:dyDescent="0.35">
      <c r="B37" s="17" t="str">
        <f t="shared" si="35"/>
        <v>0PF =0AF =0ZF =0</v>
      </c>
      <c r="G37" s="23" t="s">
        <v>56</v>
      </c>
      <c r="H37" s="23"/>
      <c r="I37" s="23"/>
      <c r="J37">
        <f>IF(SUM(G30:G32) &gt; 1,1,0)</f>
        <v>0</v>
      </c>
      <c r="L37" s="23" t="s">
        <v>57</v>
      </c>
      <c r="M37" s="23"/>
      <c r="N37" s="23"/>
      <c r="O37">
        <f>IF(MOD(IF(G34,SUM(H35:Y35) + 1,SUM(H34:Y34)),2),0,1)</f>
        <v>0</v>
      </c>
      <c r="Q37" s="23" t="s">
        <v>58</v>
      </c>
      <c r="R37" s="23"/>
      <c r="S37" s="23"/>
      <c r="T37">
        <f>T30</f>
        <v>0</v>
      </c>
      <c r="V37" s="23" t="s">
        <v>59</v>
      </c>
      <c r="W37" s="23"/>
      <c r="X37" s="23"/>
      <c r="Y37">
        <f>IF(AA34=0,1,0)</f>
        <v>0</v>
      </c>
      <c r="AA37" s="15" t="s">
        <v>60</v>
      </c>
      <c r="AB37">
        <f>G34</f>
        <v>1</v>
      </c>
      <c r="AC37" s="11" t="s">
        <v>61</v>
      </c>
      <c r="AD37" s="11">
        <f>IF(AA34 &lt;&gt; AG34, 1, 0)</f>
        <v>1</v>
      </c>
      <c r="AI37" t="str">
        <f>IF(AD37,$AN$7,"")</f>
        <v>Произошло переполнение 16-рязрядного двоичного формата.</v>
      </c>
    </row>
    <row r="38" spans="2:40" x14ac:dyDescent="0.35">
      <c r="B38" s="17" t="str">
        <f t="shared" si="35"/>
        <v/>
      </c>
    </row>
    <row r="39" spans="2:40" x14ac:dyDescent="0.35">
      <c r="B39" s="17" t="str">
        <f t="shared" si="35"/>
        <v/>
      </c>
    </row>
    <row r="40" spans="2:40" ht="14.5" customHeight="1" x14ac:dyDescent="0.35">
      <c r="B40" s="17" t="str">
        <f t="shared" si="35"/>
        <v/>
      </c>
      <c r="AI40" s="13"/>
      <c r="AJ40" s="13"/>
      <c r="AK40" s="13"/>
      <c r="AL40" s="13"/>
      <c r="AM40" s="13"/>
      <c r="AN40" s="13"/>
    </row>
    <row r="41" spans="2:40" x14ac:dyDescent="0.35">
      <c r="B41" s="17" t="str">
        <f t="shared" si="35"/>
        <v>111111110111100</v>
      </c>
      <c r="E41" s="25" t="s">
        <v>47</v>
      </c>
      <c r="F41" s="25"/>
      <c r="G41" s="8">
        <f t="shared" ref="G41" si="41">IF(SUM(H41:H43) &gt; 1, 1, 0)</f>
        <v>1</v>
      </c>
      <c r="H41" s="8">
        <f t="shared" ref="H41" si="42">IF(SUM(I41:I43) &gt; 1, 1, 0)</f>
        <v>1</v>
      </c>
      <c r="I41" s="8">
        <f t="shared" ref="I41" si="43">IF(SUM(J41:J43) &gt; 1, 1, 0)</f>
        <v>1</v>
      </c>
      <c r="J41" s="8">
        <f>IF(SUM(L41:L43) &gt; 1, 1, 0)</f>
        <v>1</v>
      </c>
      <c r="K41" s="8"/>
      <c r="L41" s="8">
        <f t="shared" ref="L41" si="44">IF(SUM(M41:M43) &gt; 1, 1, 0)</f>
        <v>1</v>
      </c>
      <c r="M41" s="8">
        <f t="shared" ref="M41" si="45">IF(SUM(N41:N43) &gt; 1, 1, 0)</f>
        <v>1</v>
      </c>
      <c r="N41" s="8">
        <f t="shared" ref="N41" si="46">IF(SUM(O41:O43) &gt; 1, 1, 0)</f>
        <v>1</v>
      </c>
      <c r="O41" s="8">
        <f>IF(SUM(Q41:Q43) &gt; 1, 1, 0)</f>
        <v>1</v>
      </c>
      <c r="P41" s="8"/>
      <c r="Q41" s="8">
        <f t="shared" ref="Q41" si="47">IF(SUM(R41:R43) &gt; 1, 1, 0)</f>
        <v>1</v>
      </c>
      <c r="R41" s="8">
        <f t="shared" ref="R41" si="48">IF(SUM(S41:S43) &gt; 1, 1, 0)</f>
        <v>0</v>
      </c>
      <c r="S41" s="8">
        <f t="shared" ref="S41" si="49">IF(SUM(T41:T43) &gt; 1, 1, 0)</f>
        <v>1</v>
      </c>
      <c r="T41" s="8">
        <f>IF(SUM(V41:V43) &gt; 1, 1, 0)</f>
        <v>1</v>
      </c>
      <c r="U41" s="8"/>
      <c r="V41" s="8">
        <f t="shared" ref="V41" si="50">IF(SUM(W41:W43) &gt; 1, 1, 0)</f>
        <v>1</v>
      </c>
      <c r="W41" s="8">
        <f t="shared" ref="W41" si="51">IF(SUM(X41:X43) &gt; 1, 1, 0)</f>
        <v>1</v>
      </c>
      <c r="X41" s="8">
        <f>IF(SUM(Y41:Y43) &gt; 1, 1, 0)</f>
        <v>0</v>
      </c>
      <c r="Y41" s="8">
        <v>0</v>
      </c>
      <c r="AD41" s="11"/>
      <c r="AI41" s="13"/>
      <c r="AJ41" s="13"/>
      <c r="AK41" s="13"/>
      <c r="AL41" s="13"/>
      <c r="AM41" s="13"/>
      <c r="AN41" s="13"/>
    </row>
    <row r="42" spans="2:40" x14ac:dyDescent="0.35">
      <c r="B42" s="17" t="str">
        <f t="shared" si="35"/>
        <v>011111011011010</v>
      </c>
      <c r="E42" s="11" t="s">
        <v>52</v>
      </c>
      <c r="G42">
        <f>MID(_xlfn.BASE($C5,2,16),1,1) + 0</f>
        <v>0</v>
      </c>
      <c r="H42">
        <f>MID(_xlfn.BASE($C5,2,16),2,1) + 0</f>
        <v>0</v>
      </c>
      <c r="I42">
        <f>MID(_xlfn.BASE($C5,2,16),3,1) + 0</f>
        <v>1</v>
      </c>
      <c r="J42">
        <f>MID(_xlfn.BASE($C5,2,16),4,1) + 0</f>
        <v>1</v>
      </c>
      <c r="K42" t="s">
        <v>42</v>
      </c>
      <c r="L42">
        <f>MID(_xlfn.BASE($C5,2,16),5,1) + 0</f>
        <v>1</v>
      </c>
      <c r="M42">
        <f>MID(_xlfn.BASE($C5,2,16),6,1) + 0</f>
        <v>1</v>
      </c>
      <c r="N42">
        <f>MID(_xlfn.BASE($C5,2,16),7,1) + 0</f>
        <v>1</v>
      </c>
      <c r="O42">
        <f>MID(_xlfn.BASE($C5,2,16),8,1) + 0</f>
        <v>0</v>
      </c>
      <c r="P42" t="s">
        <v>42</v>
      </c>
      <c r="Q42">
        <f>MID(_xlfn.BASE($C5,2,16),9,1) + 0</f>
        <v>1</v>
      </c>
      <c r="R42">
        <f>MID(_xlfn.BASE($C5,2,16),10,1) + 0</f>
        <v>1</v>
      </c>
      <c r="S42">
        <f>MID(_xlfn.BASE($C5,2,16),11,1) + 0</f>
        <v>0</v>
      </c>
      <c r="T42">
        <f>MID(_xlfn.BASE($C5,2,16),12,1) + 0</f>
        <v>1</v>
      </c>
      <c r="U42" t="s">
        <v>42</v>
      </c>
      <c r="V42">
        <f>MID(_xlfn.BASE($C5,2,16),13,1) + 0</f>
        <v>1</v>
      </c>
      <c r="W42">
        <f>MID(_xlfn.BASE($C5,2,16),14,1) + 0</f>
        <v>0</v>
      </c>
      <c r="X42">
        <f>MID(_xlfn.BASE($C5,2,16),15,1) + 0</f>
        <v>1</v>
      </c>
      <c r="Y42">
        <f>MID(_xlfn.BASE($C5,2,16),16,1) + 0</f>
        <v>0</v>
      </c>
      <c r="AD42" s="11"/>
      <c r="AE42" s="11" t="s">
        <v>54</v>
      </c>
      <c r="AG42">
        <f>C5</f>
        <v>16090</v>
      </c>
      <c r="AI42" s="18" t="str">
        <f>IF(AA45=AG45,IF(AND(AG42&gt;0,AG43&gt;0),$AN$1,IF(AND(AG42&lt;0,AG43&lt;0),$AN$4,IF(AG45&gt;0,$AN$2,$AN$3))),IF(AND(AG42&gt;0,AG43&gt;0),$AN$6,$AN$5))</f>
        <v xml:space="preserve">При сложении положительного и отрицательного слагаемых получено положительное число. Результат выполнения операции верный и корректный, совпадает с суммой десятичных эквивалентов. </v>
      </c>
      <c r="AJ42" s="18"/>
      <c r="AK42" s="18"/>
      <c r="AL42" s="18"/>
      <c r="AM42" s="18"/>
      <c r="AN42" s="18"/>
    </row>
    <row r="43" spans="2:40" x14ac:dyDescent="0.35">
      <c r="B43" s="17" t="str">
        <f t="shared" si="35"/>
        <v>101111101010111</v>
      </c>
      <c r="D43" s="11" t="s">
        <v>43</v>
      </c>
      <c r="E43" s="11" t="s">
        <v>64</v>
      </c>
      <c r="G43">
        <f>MID(_xlfn.BASE(_xlfn.BITXOR($C4,65535) + 1,2,16),1,1) + 0</f>
        <v>1</v>
      </c>
      <c r="H43">
        <f>MID(_xlfn.BASE(_xlfn.BITXOR($C4,65535) + 1,2,16),2,1) + 0</f>
        <v>1</v>
      </c>
      <c r="I43">
        <f>MID(_xlfn.BASE(_xlfn.BITXOR($C4,65535) + 1,2,16),3,1) + 0</f>
        <v>0</v>
      </c>
      <c r="J43">
        <f>MID(_xlfn.BASE(_xlfn.BITXOR($C4,65535) + 1,2,16),4,1) + 0</f>
        <v>1</v>
      </c>
      <c r="K43" t="s">
        <v>42</v>
      </c>
      <c r="L43">
        <f>MID(_xlfn.BASE(_xlfn.BITXOR($C4,65535) + 1,2,16),5,1) + 0</f>
        <v>1</v>
      </c>
      <c r="M43">
        <f>MID(_xlfn.BASE(_xlfn.BITXOR($C4,65535) + 1,2,16),6,1) + 0</f>
        <v>1</v>
      </c>
      <c r="N43">
        <f>MID(_xlfn.BASE(_xlfn.BITXOR($C4,65535) + 1,2,16),7,1) + 0</f>
        <v>1</v>
      </c>
      <c r="O43">
        <f>MID(_xlfn.BASE(_xlfn.BITXOR($C4,65535) + 1,2,16),8,1) + 0</f>
        <v>1</v>
      </c>
      <c r="P43" t="s">
        <v>42</v>
      </c>
      <c r="Q43">
        <f>MID(_xlfn.BASE(_xlfn.BITXOR($C4,65535) + 1,2,16),9,1) + 0</f>
        <v>0</v>
      </c>
      <c r="R43">
        <f>MID(_xlfn.BASE(_xlfn.BITXOR($C4,65535) + 1,2,16),10,1) + 0</f>
        <v>1</v>
      </c>
      <c r="S43">
        <f>MID(_xlfn.BASE(_xlfn.BITXOR($C4,65535) + 1,2,16),11,1) + 0</f>
        <v>0</v>
      </c>
      <c r="T43">
        <f>MID(_xlfn.BASE(_xlfn.BITXOR($C4,65535) + 1,2,16),12,1) + 0</f>
        <v>1</v>
      </c>
      <c r="U43" t="s">
        <v>42</v>
      </c>
      <c r="V43">
        <f>MID(_xlfn.BASE(_xlfn.BITXOR($C4,65535) + 1,2,16),13,1) + 0</f>
        <v>0</v>
      </c>
      <c r="W43">
        <f>MID(_xlfn.BASE(_xlfn.BITXOR($C4,65535) + 1,2,16),14,1) + 0</f>
        <v>1</v>
      </c>
      <c r="X43">
        <f>MID(_xlfn.BASE(_xlfn.BITXOR($C4,65535) + 1,2,16),15,1) + 0</f>
        <v>1</v>
      </c>
      <c r="Y43">
        <f>MID(_xlfn.BASE(_xlfn.BITXOR($C4,65535) + 1,2,16),16,1) + 0</f>
        <v>1</v>
      </c>
      <c r="AD43" s="11" t="s">
        <v>43</v>
      </c>
      <c r="AE43" s="11" t="s">
        <v>65</v>
      </c>
      <c r="AG43">
        <f>C10</f>
        <v>-8361</v>
      </c>
      <c r="AI43" s="18"/>
      <c r="AJ43" s="18"/>
      <c r="AK43" s="18"/>
      <c r="AL43" s="18"/>
      <c r="AM43" s="18"/>
      <c r="AN43" s="18"/>
    </row>
    <row r="44" spans="2:40" x14ac:dyDescent="0.35">
      <c r="B44" s="17" t="str">
        <f t="shared" si="35"/>
        <v>--------------------------------------------</v>
      </c>
      <c r="E44" s="5" t="s">
        <v>44</v>
      </c>
      <c r="F44" s="5" t="s">
        <v>44</v>
      </c>
      <c r="G44" s="5" t="s">
        <v>45</v>
      </c>
      <c r="H44" s="5" t="s">
        <v>45</v>
      </c>
      <c r="I44" s="5" t="s">
        <v>45</v>
      </c>
      <c r="J44" s="5" t="s">
        <v>45</v>
      </c>
      <c r="K44" s="5" t="s">
        <v>45</v>
      </c>
      <c r="L44" s="5" t="s">
        <v>45</v>
      </c>
      <c r="M44" s="5" t="s">
        <v>45</v>
      </c>
      <c r="N44" s="5" t="s">
        <v>45</v>
      </c>
      <c r="O44" s="5" t="s">
        <v>45</v>
      </c>
      <c r="P44" s="5" t="s">
        <v>45</v>
      </c>
      <c r="Q44" s="5" t="s">
        <v>45</v>
      </c>
      <c r="R44" s="5" t="s">
        <v>45</v>
      </c>
      <c r="S44" s="5" t="s">
        <v>45</v>
      </c>
      <c r="T44" s="5" t="s">
        <v>45</v>
      </c>
      <c r="U44" s="5" t="s">
        <v>45</v>
      </c>
      <c r="V44" s="5" t="s">
        <v>45</v>
      </c>
      <c r="W44" s="5" t="s">
        <v>45</v>
      </c>
      <c r="X44" s="5" t="s">
        <v>45</v>
      </c>
      <c r="Y44" s="5" t="s">
        <v>46</v>
      </c>
      <c r="AC44" s="6" t="str">
        <f>IF(AA45=AG45,"=","≠")</f>
        <v>=</v>
      </c>
      <c r="AD44" s="9"/>
      <c r="AE44" s="5" t="s">
        <v>70</v>
      </c>
      <c r="AF44" s="5" t="s">
        <v>44</v>
      </c>
      <c r="AG44" s="5" t="s">
        <v>48</v>
      </c>
      <c r="AI44" s="18"/>
      <c r="AJ44" s="18"/>
      <c r="AK44" s="18"/>
      <c r="AL44" s="18"/>
      <c r="AM44" s="18"/>
      <c r="AN44" s="18"/>
    </row>
    <row r="45" spans="2:40" x14ac:dyDescent="0.35">
      <c r="B45" s="17" t="str">
        <f t="shared" si="35"/>
        <v>001111000110001</v>
      </c>
      <c r="G45">
        <f t="shared" ref="G45:J45" si="52">IF(SUM(G41:G43) &lt; 2, SUM(G41:G43), SUM(G41:G43) - 2)</f>
        <v>0</v>
      </c>
      <c r="H45">
        <f t="shared" si="52"/>
        <v>0</v>
      </c>
      <c r="I45">
        <f t="shared" si="52"/>
        <v>0</v>
      </c>
      <c r="J45">
        <f t="shared" si="52"/>
        <v>1</v>
      </c>
      <c r="K45" t="s">
        <v>42</v>
      </c>
      <c r="L45">
        <f t="shared" ref="L45:O45" si="53">IF(SUM(L41:L43) &lt; 2, SUM(L41:L43), SUM(L41:L43) - 2)</f>
        <v>1</v>
      </c>
      <c r="M45">
        <f t="shared" si="53"/>
        <v>1</v>
      </c>
      <c r="N45">
        <f t="shared" si="53"/>
        <v>1</v>
      </c>
      <c r="O45">
        <f t="shared" si="53"/>
        <v>0</v>
      </c>
      <c r="P45" t="s">
        <v>42</v>
      </c>
      <c r="Q45">
        <f t="shared" ref="Q45:T45" si="54">IF(SUM(Q41:Q43) &lt; 2, SUM(Q41:Q43), SUM(Q41:Q43) - 2)</f>
        <v>0</v>
      </c>
      <c r="R45">
        <f t="shared" si="54"/>
        <v>0</v>
      </c>
      <c r="S45">
        <f t="shared" si="54"/>
        <v>1</v>
      </c>
      <c r="T45">
        <f t="shared" si="54"/>
        <v>1</v>
      </c>
      <c r="U45" t="s">
        <v>42</v>
      </c>
      <c r="V45">
        <f t="shared" ref="V45:X45" si="55">IF(SUM(V41:V43) &lt; 2, SUM(V41:V43), SUM(V41:V43) - 2)</f>
        <v>0</v>
      </c>
      <c r="W45">
        <f t="shared" si="55"/>
        <v>0</v>
      </c>
      <c r="X45">
        <f t="shared" si="55"/>
        <v>0</v>
      </c>
      <c r="Y45">
        <f>IF(SUM(Y41:Y43) &lt; 2, SUM(Y41:Y43), SUM(Y41:Y43) - 2)</f>
        <v>1</v>
      </c>
      <c r="Z45" s="19" t="s">
        <v>50</v>
      </c>
      <c r="AA45" s="20">
        <f>IF(G45,-1,1)* IF(G45=0,_xlfn.DECIMAL($B45,2),_xlfn.DECIMAL($B46,2))</f>
        <v>7729</v>
      </c>
      <c r="AB45" s="21" t="s">
        <v>49</v>
      </c>
      <c r="AD45" s="11"/>
      <c r="AG45">
        <f>AG42+AG43</f>
        <v>7729</v>
      </c>
      <c r="AH45" s="10" t="s">
        <v>49</v>
      </c>
      <c r="AI45" s="18"/>
      <c r="AJ45" s="18"/>
      <c r="AK45" s="18"/>
      <c r="AL45" s="18"/>
      <c r="AM45" s="18"/>
      <c r="AN45" s="18"/>
    </row>
    <row r="46" spans="2:40" x14ac:dyDescent="0.35">
      <c r="B46" s="17" t="str">
        <f t="shared" si="35"/>
        <v/>
      </c>
      <c r="E46" s="22" t="str">
        <f>IF(G45=1,"Перевод из доп. кода","")</f>
        <v/>
      </c>
      <c r="F46" s="22"/>
      <c r="G46" t="str">
        <f>IF($G45=1,$G45,"")</f>
        <v/>
      </c>
      <c r="H46" t="str">
        <f>IF($G45=1,MID(_xlfn.BASE(_xlfn.BITXOR(_xlfn.DECIMAL($B45,2), 65535) + 1,2,16),2,1),"")</f>
        <v/>
      </c>
      <c r="I46" t="str">
        <f>IF($G45=1,MID(_xlfn.BASE(_xlfn.BITXOR(_xlfn.DECIMAL($B45,2), 65535) + 1,2,16),3,1),"")</f>
        <v/>
      </c>
      <c r="J46" t="str">
        <f>IF($G45=1,MID(_xlfn.BASE(_xlfn.BITXOR(_xlfn.DECIMAL($B45,2), 65535) + 1,2,16),4,1),"")</f>
        <v/>
      </c>
      <c r="K46" t="str">
        <f>IF($G45=1,".","")</f>
        <v/>
      </c>
      <c r="L46" t="str">
        <f>IF($G45=1,MID(_xlfn.BASE(_xlfn.BITXOR(_xlfn.DECIMAL($B45,2), 65535) + 1,2,16),5,1),"")</f>
        <v/>
      </c>
      <c r="M46" t="str">
        <f>IF($G45=1,MID(_xlfn.BASE(_xlfn.BITXOR(_xlfn.DECIMAL($B45,2), 65535) + 1,2,16),6,1),"")</f>
        <v/>
      </c>
      <c r="N46" t="str">
        <f>IF($G45=1,MID(_xlfn.BASE(_xlfn.BITXOR(_xlfn.DECIMAL($B45,2), 65535) + 1,2,16),7,1),"")</f>
        <v/>
      </c>
      <c r="O46" t="str">
        <f>IF($G45=1,MID(_xlfn.BASE(_xlfn.BITXOR(_xlfn.DECIMAL($B45,2), 65535) + 1,2,16),8,1),"")</f>
        <v/>
      </c>
      <c r="P46" t="str">
        <f>IF($G45=1,".","")</f>
        <v/>
      </c>
      <c r="Q46" t="str">
        <f>IF($G45=1,MID(_xlfn.BASE(_xlfn.BITXOR(_xlfn.DECIMAL($B45,2), 65535) + 1,2,16),9,1),"")</f>
        <v/>
      </c>
      <c r="R46" t="str">
        <f>IF($G45=1,MID(_xlfn.BASE(_xlfn.BITXOR(_xlfn.DECIMAL($B45,2), 65535) + 1,2,16),10,1),"")</f>
        <v/>
      </c>
      <c r="S46" t="str">
        <f>IF($G45=1,MID(_xlfn.BASE(_xlfn.BITXOR(_xlfn.DECIMAL($B45,2), 65535) + 1,2,16),11,1),"")</f>
        <v/>
      </c>
      <c r="T46" t="str">
        <f>IF($G45=1,MID(_xlfn.BASE(_xlfn.BITXOR(_xlfn.DECIMAL($B45,2), 65535) + 1,2,16),12,1),"")</f>
        <v/>
      </c>
      <c r="U46" t="str">
        <f>IF($G45=1,".","")</f>
        <v/>
      </c>
      <c r="V46" t="str">
        <f>IF($G45=1,MID(_xlfn.BASE(_xlfn.BITXOR(_xlfn.DECIMAL($B45,2), 65535) + 1,2,16),13,1),"")</f>
        <v/>
      </c>
      <c r="W46" t="str">
        <f>IF($G45=1,MID(_xlfn.BASE(_xlfn.BITXOR(_xlfn.DECIMAL($B45,2), 65535) + 1,2,16),14,1),"")</f>
        <v/>
      </c>
      <c r="X46" t="str">
        <f>IF($G45=1,MID(_xlfn.BASE(_xlfn.BITXOR(_xlfn.DECIMAL($B45,2), 65535) + 1,2,16),15,1),"")</f>
        <v/>
      </c>
      <c r="Y46" t="str">
        <f>IF($G45=1,MID(_xlfn.BASE(_xlfn.BITXOR(_xlfn.DECIMAL($B45,2), 65535) + 1,2,16),16,1),"")</f>
        <v/>
      </c>
      <c r="Z46" s="19"/>
      <c r="AA46" s="20"/>
      <c r="AB46" s="21"/>
      <c r="AD46" s="11"/>
      <c r="AI46" s="18"/>
      <c r="AJ46" s="18"/>
      <c r="AK46" s="18"/>
      <c r="AL46" s="18"/>
      <c r="AM46" s="18"/>
      <c r="AN46" s="18"/>
    </row>
    <row r="47" spans="2:40" x14ac:dyDescent="0.35">
      <c r="B47" s="17" t="str">
        <f t="shared" si="35"/>
        <v/>
      </c>
      <c r="E47" s="22"/>
      <c r="F47" s="22"/>
      <c r="AC47" s="11"/>
      <c r="AD47" s="11"/>
      <c r="AI47" s="18"/>
      <c r="AJ47" s="18"/>
      <c r="AK47" s="18"/>
      <c r="AL47" s="18"/>
      <c r="AM47" s="18"/>
      <c r="AN47" s="18"/>
    </row>
    <row r="48" spans="2:40" x14ac:dyDescent="0.35">
      <c r="B48" s="17" t="str">
        <f t="shared" si="35"/>
        <v>1PF =0AF =1ZF =0</v>
      </c>
      <c r="G48" s="23" t="s">
        <v>56</v>
      </c>
      <c r="H48" s="23"/>
      <c r="I48" s="23"/>
      <c r="J48">
        <f>IF(SUM(G41:G43) &gt; 1,1,0)</f>
        <v>1</v>
      </c>
      <c r="L48" s="23" t="s">
        <v>57</v>
      </c>
      <c r="M48" s="23"/>
      <c r="N48" s="23"/>
      <c r="O48">
        <f>IF(MOD(IF(G45,SUM(H46:Y46) + 1,SUM(H45:Y45)),2),0,1)</f>
        <v>0</v>
      </c>
      <c r="Q48" s="23" t="s">
        <v>58</v>
      </c>
      <c r="R48" s="23"/>
      <c r="S48" s="23"/>
      <c r="T48">
        <f>T41</f>
        <v>1</v>
      </c>
      <c r="V48" s="23" t="s">
        <v>59</v>
      </c>
      <c r="W48" s="23"/>
      <c r="X48" s="23"/>
      <c r="Y48">
        <f>IF(AA45=0,1,0)</f>
        <v>0</v>
      </c>
      <c r="AA48" s="15" t="s">
        <v>60</v>
      </c>
      <c r="AB48">
        <f>G45</f>
        <v>0</v>
      </c>
      <c r="AC48" s="11" t="s">
        <v>61</v>
      </c>
      <c r="AD48" s="11">
        <f>IF(AA45 &lt;&gt; AG45, 1, 0)</f>
        <v>0</v>
      </c>
      <c r="AI48" t="str">
        <f>IF(AD48,$AN$7,"")</f>
        <v/>
      </c>
    </row>
    <row r="49" spans="2:40" x14ac:dyDescent="0.35">
      <c r="B49" s="17" t="str">
        <f t="shared" si="35"/>
        <v/>
      </c>
    </row>
    <row r="50" spans="2:40" ht="14.5" customHeight="1" x14ac:dyDescent="0.35">
      <c r="B50" s="17" t="str">
        <f t="shared" si="35"/>
        <v/>
      </c>
      <c r="AI50" s="13"/>
      <c r="AJ50" s="13"/>
      <c r="AK50" s="13"/>
      <c r="AL50" s="13"/>
      <c r="AM50" s="13"/>
      <c r="AN50" s="13"/>
    </row>
    <row r="51" spans="2:40" x14ac:dyDescent="0.35">
      <c r="B51" s="17" t="str">
        <f t="shared" si="35"/>
        <v/>
      </c>
      <c r="AI51" s="13"/>
      <c r="AJ51" s="13"/>
      <c r="AK51" s="13"/>
      <c r="AL51" s="13"/>
      <c r="AM51" s="13"/>
      <c r="AN51" s="13"/>
    </row>
    <row r="52" spans="2:40" x14ac:dyDescent="0.35">
      <c r="B52" s="17" t="str">
        <f t="shared" si="35"/>
        <v>011111000001100</v>
      </c>
      <c r="E52" s="25" t="s">
        <v>47</v>
      </c>
      <c r="F52" s="25"/>
      <c r="G52" s="8">
        <f>IF(SUM(H52:H54) &gt; 1, 1, 0)</f>
        <v>1</v>
      </c>
      <c r="H52" s="8">
        <f>IF(SUM(I52:I54) &gt; 1, 1, 0)</f>
        <v>0</v>
      </c>
      <c r="I52" s="8">
        <f>IF(SUM(J52:J54) &gt; 1, 1, 0)</f>
        <v>1</v>
      </c>
      <c r="J52" s="8">
        <f>IF(SUM(L52:L54) &gt; 1, 1, 0)</f>
        <v>1</v>
      </c>
      <c r="K52" s="8"/>
      <c r="L52" s="8">
        <f>IF(SUM(M52:M54) &gt; 1, 1, 0)</f>
        <v>1</v>
      </c>
      <c r="M52" s="8">
        <f>IF(SUM(N52:N54) &gt; 1, 1, 0)</f>
        <v>1</v>
      </c>
      <c r="N52" s="8">
        <f>IF(SUM(O52:O54) &gt; 1, 1, 0)</f>
        <v>1</v>
      </c>
      <c r="O52" s="8">
        <f>IF(SUM(Q52:Q54) &gt; 1, 1, 0)</f>
        <v>0</v>
      </c>
      <c r="P52" s="8"/>
      <c r="Q52" s="8">
        <f>IF(SUM(R52:R54) &gt; 1, 1, 0)</f>
        <v>0</v>
      </c>
      <c r="R52" s="8">
        <f>IF(SUM(S52:S54) &gt; 1, 1, 0)</f>
        <v>0</v>
      </c>
      <c r="S52" s="8">
        <f>IF(SUM(T52:T54) &gt; 1, 1, 0)</f>
        <v>0</v>
      </c>
      <c r="T52" s="8">
        <f>IF(SUM(V52:V54) &gt; 1, 1, 0)</f>
        <v>0</v>
      </c>
      <c r="U52" s="8"/>
      <c r="V52" s="8">
        <f>IF(SUM(W52:W54) &gt; 1, 1, 0)</f>
        <v>1</v>
      </c>
      <c r="W52" s="8">
        <f t="shared" ref="W52" si="56">IF(SUM(X52:X54) &gt; 1, 1, 0)</f>
        <v>1</v>
      </c>
      <c r="X52" s="8">
        <f>IF(SUM(Y52:Y54) &gt; 1, 1, 0)</f>
        <v>0</v>
      </c>
      <c r="Y52" s="8">
        <v>0</v>
      </c>
      <c r="AD52" s="11"/>
      <c r="AI52" s="13"/>
      <c r="AJ52" s="13"/>
      <c r="AK52" s="13"/>
      <c r="AL52" s="13"/>
      <c r="AM52" s="13"/>
      <c r="AN52" s="13"/>
    </row>
    <row r="53" spans="2:40" x14ac:dyDescent="0.35">
      <c r="B53" s="17" t="str">
        <f t="shared" si="35"/>
        <v>101111101010111</v>
      </c>
      <c r="E53" s="11" t="s">
        <v>64</v>
      </c>
      <c r="G53">
        <f>MID(_xlfn.BASE(_xlfn.BITXOR($C4,65535) + 1,2,16),1,1) + 0</f>
        <v>1</v>
      </c>
      <c r="H53">
        <f>MID(_xlfn.BASE(_xlfn.BITXOR($C4,65535) + 1,2,16),2,1) + 0</f>
        <v>1</v>
      </c>
      <c r="I53">
        <f>MID(_xlfn.BASE(_xlfn.BITXOR($C4,65535) + 1,2,16),3,1) + 0</f>
        <v>0</v>
      </c>
      <c r="J53">
        <f>MID(_xlfn.BASE(_xlfn.BITXOR($C4,65535) + 1,2,16),4,1) + 0</f>
        <v>1</v>
      </c>
      <c r="K53" t="s">
        <v>42</v>
      </c>
      <c r="L53">
        <f>MID(_xlfn.BASE(_xlfn.BITXOR($C4,65535) + 1,2,16),5,1) + 0</f>
        <v>1</v>
      </c>
      <c r="M53">
        <f>MID(_xlfn.BASE(_xlfn.BITXOR($C4,65535) + 1,2,16),6,1) + 0</f>
        <v>1</v>
      </c>
      <c r="N53">
        <f>MID(_xlfn.BASE(_xlfn.BITXOR($C4,65535) + 1,2,16),7,1) + 0</f>
        <v>1</v>
      </c>
      <c r="O53">
        <f>MID(_xlfn.BASE(_xlfn.BITXOR($C4,65535) + 1,2,16),8,1) + 0</f>
        <v>1</v>
      </c>
      <c r="P53" t="s">
        <v>42</v>
      </c>
      <c r="Q53">
        <f>MID(_xlfn.BASE(_xlfn.BITXOR($C4,65535) + 1,2,16),9,1) + 0</f>
        <v>0</v>
      </c>
      <c r="R53">
        <f>MID(_xlfn.BASE(_xlfn.BITXOR($C4,65535) + 1,2,16),10,1) + 0</f>
        <v>1</v>
      </c>
      <c r="S53">
        <f>MID(_xlfn.BASE(_xlfn.BITXOR($C4,65535) + 1,2,16),11,1) + 0</f>
        <v>0</v>
      </c>
      <c r="T53">
        <f>MID(_xlfn.BASE(_xlfn.BITXOR($C4,65535) + 1,2,16),12,1) + 0</f>
        <v>1</v>
      </c>
      <c r="U53" t="s">
        <v>42</v>
      </c>
      <c r="V53">
        <f>MID(_xlfn.BASE(_xlfn.BITXOR($C4,65535) + 1,2,16),13,1) + 0</f>
        <v>0</v>
      </c>
      <c r="W53">
        <f>MID(_xlfn.BASE(_xlfn.BITXOR($C4,65535) + 1,2,16),14,1) + 0</f>
        <v>1</v>
      </c>
      <c r="X53">
        <f>MID(_xlfn.BASE(_xlfn.BITXOR($C4,65535) + 1,2,16),15,1) + 0</f>
        <v>1</v>
      </c>
      <c r="Y53">
        <f>MID(_xlfn.BASE(_xlfn.BITXOR($C4,65535) + 1,2,16),16,1) + 0</f>
        <v>1</v>
      </c>
      <c r="AD53" s="11"/>
      <c r="AE53" s="11" t="s">
        <v>65</v>
      </c>
      <c r="AG53">
        <f>C10</f>
        <v>-8361</v>
      </c>
      <c r="AI53" s="18" t="str">
        <f>IF(AA56=AG56,IF(AND(AG53&gt;0,AG54&gt;0),$AN$1,IF(AND(AG53&lt;0,AG54&lt;0),$AN$4,IF(AG56&gt;0,$AN$2,$AN$3))),IF(AND(AG53&gt;0,AG54&gt;0),$AN$6,$AN$5))</f>
        <v>При сложении двух отрицательных слагаемых получено отрицательное число. Результат выполнения операции верный и корректный, совпадает с суммой десятичных эквивалентов.</v>
      </c>
      <c r="AJ53" s="18"/>
      <c r="AK53" s="18"/>
      <c r="AL53" s="18"/>
      <c r="AM53" s="18"/>
      <c r="AN53" s="18"/>
    </row>
    <row r="54" spans="2:40" ht="14.5" customHeight="1" x14ac:dyDescent="0.35">
      <c r="B54" s="17" t="str">
        <f t="shared" si="35"/>
        <v>100000100100110</v>
      </c>
      <c r="D54" s="11" t="s">
        <v>43</v>
      </c>
      <c r="E54" s="11" t="s">
        <v>66</v>
      </c>
      <c r="G54">
        <f>MID(_xlfn.BASE(_xlfn.BITXOR($C5,65535) + 1,2,16),1,1) + 0</f>
        <v>1</v>
      </c>
      <c r="H54">
        <f>MID(_xlfn.BASE(_xlfn.BITXOR($C5,65535) + 1,2,16),2,1) + 0</f>
        <v>1</v>
      </c>
      <c r="I54">
        <f>MID(_xlfn.BASE(_xlfn.BITXOR($C5,65535) + 1,2,16),3,1) + 0</f>
        <v>0</v>
      </c>
      <c r="J54">
        <f>MID(_xlfn.BASE(_xlfn.BITXOR($C5,65535) + 1,2,16),4,1) + 0</f>
        <v>0</v>
      </c>
      <c r="K54" t="s">
        <v>42</v>
      </c>
      <c r="L54">
        <f>MID(_xlfn.BASE(_xlfn.BITXOR($C5,65535) + 1,2,16),5,1) + 0</f>
        <v>0</v>
      </c>
      <c r="M54">
        <f>MID(_xlfn.BASE(_xlfn.BITXOR($C5,65535) + 1,2,16),6,1) + 0</f>
        <v>0</v>
      </c>
      <c r="N54">
        <f>MID(_xlfn.BASE(_xlfn.BITXOR($C5,65535) + 1,2,16),7,1) + 0</f>
        <v>0</v>
      </c>
      <c r="O54">
        <f>MID(_xlfn.BASE(_xlfn.BITXOR($C5,65535) + 1,2,16),8,1) + 0</f>
        <v>1</v>
      </c>
      <c r="P54" t="s">
        <v>42</v>
      </c>
      <c r="Q54">
        <f>MID(_xlfn.BASE(_xlfn.BITXOR($C5,65535) + 1,2,16),9,1) + 0</f>
        <v>0</v>
      </c>
      <c r="R54">
        <f>MID(_xlfn.BASE(_xlfn.BITXOR($C5,65535) + 1,2,16),10,1) + 0</f>
        <v>0</v>
      </c>
      <c r="S54">
        <f>MID(_xlfn.BASE(_xlfn.BITXOR($C5,65535) + 1,2,16),11,1) + 0</f>
        <v>1</v>
      </c>
      <c r="T54">
        <f>MID(_xlfn.BASE(_xlfn.BITXOR($C5,65535) + 1,2,16),12,1) + 0</f>
        <v>0</v>
      </c>
      <c r="U54" t="s">
        <v>42</v>
      </c>
      <c r="V54">
        <f>MID(_xlfn.BASE(_xlfn.BITXOR($C5,65535) + 1,2,16),13,1) + 0</f>
        <v>0</v>
      </c>
      <c r="W54">
        <f>MID(_xlfn.BASE(_xlfn.BITXOR($C5,65535) + 1,2,16),14,1) + 0</f>
        <v>1</v>
      </c>
      <c r="X54">
        <f>MID(_xlfn.BASE(_xlfn.BITXOR($C5,65535) + 1,2,16),15,1) + 0</f>
        <v>1</v>
      </c>
      <c r="Y54">
        <f>MID(_xlfn.BASE(_xlfn.BITXOR($C5,65535) + 1,2,16),16,1) + 0</f>
        <v>0</v>
      </c>
      <c r="AD54" s="11" t="s">
        <v>43</v>
      </c>
      <c r="AE54" s="11" t="s">
        <v>67</v>
      </c>
      <c r="AG54">
        <f>C11</f>
        <v>-16090</v>
      </c>
      <c r="AI54" s="18"/>
      <c r="AJ54" s="18"/>
      <c r="AK54" s="18"/>
      <c r="AL54" s="18"/>
      <c r="AM54" s="18"/>
      <c r="AN54" s="18"/>
    </row>
    <row r="55" spans="2:40" x14ac:dyDescent="0.35">
      <c r="B55" s="17" t="str">
        <f t="shared" si="35"/>
        <v>--------------------------------------------</v>
      </c>
      <c r="E55" s="5" t="s">
        <v>44</v>
      </c>
      <c r="F55" s="5" t="s">
        <v>44</v>
      </c>
      <c r="G55" s="5" t="s">
        <v>45</v>
      </c>
      <c r="H55" s="5" t="s">
        <v>45</v>
      </c>
      <c r="I55" s="5" t="s">
        <v>45</v>
      </c>
      <c r="J55" s="5" t="s">
        <v>45</v>
      </c>
      <c r="K55" s="5" t="s">
        <v>45</v>
      </c>
      <c r="L55" s="5" t="s">
        <v>45</v>
      </c>
      <c r="M55" s="5" t="s">
        <v>45</v>
      </c>
      <c r="N55" s="5" t="s">
        <v>45</v>
      </c>
      <c r="O55" s="5" t="s">
        <v>45</v>
      </c>
      <c r="P55" s="5" t="s">
        <v>45</v>
      </c>
      <c r="Q55" s="5" t="s">
        <v>45</v>
      </c>
      <c r="R55" s="5" t="s">
        <v>45</v>
      </c>
      <c r="S55" s="5" t="s">
        <v>45</v>
      </c>
      <c r="T55" s="5" t="s">
        <v>45</v>
      </c>
      <c r="U55" s="5" t="s">
        <v>45</v>
      </c>
      <c r="V55" s="5" t="s">
        <v>45</v>
      </c>
      <c r="W55" s="5" t="s">
        <v>45</v>
      </c>
      <c r="X55" s="5" t="s">
        <v>45</v>
      </c>
      <c r="Y55" s="5" t="s">
        <v>46</v>
      </c>
      <c r="AC55" s="6" t="str">
        <f>IF(AA56=AG56,"=","≠")</f>
        <v>=</v>
      </c>
      <c r="AD55" s="9"/>
      <c r="AE55" s="5" t="s">
        <v>70</v>
      </c>
      <c r="AF55" s="5" t="s">
        <v>44</v>
      </c>
      <c r="AG55" s="5" t="s">
        <v>48</v>
      </c>
      <c r="AI55" s="18"/>
      <c r="AJ55" s="18"/>
      <c r="AK55" s="18"/>
      <c r="AL55" s="18"/>
      <c r="AM55" s="18"/>
      <c r="AN55" s="18"/>
    </row>
    <row r="56" spans="2:40" x14ac:dyDescent="0.35">
      <c r="B56" s="17" t="str">
        <f t="shared" si="35"/>
        <v>010000001111101</v>
      </c>
      <c r="G56">
        <f t="shared" ref="G56:J56" si="57">IF(SUM(G52:G54) &lt; 2, SUM(G52:G54), SUM(G52:G54) - 2)</f>
        <v>1</v>
      </c>
      <c r="H56">
        <f t="shared" si="57"/>
        <v>0</v>
      </c>
      <c r="I56">
        <f t="shared" si="57"/>
        <v>1</v>
      </c>
      <c r="J56">
        <f t="shared" si="57"/>
        <v>0</v>
      </c>
      <c r="K56" t="s">
        <v>42</v>
      </c>
      <c r="L56">
        <f t="shared" ref="L56:O56" si="58">IF(SUM(L52:L54) &lt; 2, SUM(L52:L54), SUM(L52:L54) - 2)</f>
        <v>0</v>
      </c>
      <c r="M56">
        <f t="shared" si="58"/>
        <v>0</v>
      </c>
      <c r="N56">
        <f t="shared" si="58"/>
        <v>0</v>
      </c>
      <c r="O56">
        <f t="shared" si="58"/>
        <v>0</v>
      </c>
      <c r="P56" t="s">
        <v>42</v>
      </c>
      <c r="Q56">
        <f t="shared" ref="Q56:T56" si="59">IF(SUM(Q52:Q54) &lt; 2, SUM(Q52:Q54), SUM(Q52:Q54) - 2)</f>
        <v>0</v>
      </c>
      <c r="R56">
        <f t="shared" si="59"/>
        <v>1</v>
      </c>
      <c r="S56">
        <f t="shared" si="59"/>
        <v>1</v>
      </c>
      <c r="T56">
        <f t="shared" si="59"/>
        <v>1</v>
      </c>
      <c r="U56" t="s">
        <v>42</v>
      </c>
      <c r="V56">
        <f t="shared" ref="V56:X56" si="60">IF(SUM(V52:V54) &lt; 2, SUM(V52:V54), SUM(V52:V54) - 2)</f>
        <v>1</v>
      </c>
      <c r="W56">
        <f t="shared" si="60"/>
        <v>1</v>
      </c>
      <c r="X56">
        <f t="shared" si="60"/>
        <v>0</v>
      </c>
      <c r="Y56">
        <f>IF(SUM(Y52:Y54) &lt; 2, SUM(Y52:Y54), SUM(Y52:Y54) - 2)</f>
        <v>1</v>
      </c>
      <c r="Z56" s="19" t="s">
        <v>50</v>
      </c>
      <c r="AA56" s="20">
        <f>IF(G56,-1,1)* IF(G56=0,_xlfn.DECIMAL($B56,2),_xlfn.DECIMAL($B57,2))</f>
        <v>-24451</v>
      </c>
      <c r="AB56" s="21" t="s">
        <v>49</v>
      </c>
      <c r="AD56" s="11"/>
      <c r="AG56">
        <f>AG53+AG54</f>
        <v>-24451</v>
      </c>
      <c r="AH56" s="10" t="s">
        <v>49</v>
      </c>
      <c r="AI56" s="18"/>
      <c r="AJ56" s="18"/>
      <c r="AK56" s="18"/>
      <c r="AL56" s="18"/>
      <c r="AM56" s="18"/>
      <c r="AN56" s="18"/>
    </row>
    <row r="57" spans="2:40" ht="14.5" customHeight="1" x14ac:dyDescent="0.35">
      <c r="B57" s="17" t="str">
        <f t="shared" si="35"/>
        <v>101111110000011</v>
      </c>
      <c r="E57" s="22" t="str">
        <f>IF(G56=1,"Перевод из доп. кода","")</f>
        <v>Перевод из доп. кода</v>
      </c>
      <c r="F57" s="22"/>
      <c r="G57">
        <f>IF($G56=1,$G56,"")</f>
        <v>1</v>
      </c>
      <c r="H57" t="str">
        <f>IF($G56=1,MID(_xlfn.BASE(_xlfn.BITXOR(_xlfn.DECIMAL($B56,2), 65535) + 1,2,16),2,1),"")</f>
        <v>1</v>
      </c>
      <c r="I57" t="str">
        <f>IF($G56=1,MID(_xlfn.BASE(_xlfn.BITXOR(_xlfn.DECIMAL($B56,2), 65535) + 1,2,16),3,1),"")</f>
        <v>0</v>
      </c>
      <c r="J57" t="str">
        <f>IF($G56=1,MID(_xlfn.BASE(_xlfn.BITXOR(_xlfn.DECIMAL($B56,2), 65535) + 1,2,16),4,1),"")</f>
        <v>1</v>
      </c>
      <c r="K57" t="str">
        <f>IF($G56=1,".","")</f>
        <v>.</v>
      </c>
      <c r="L57" t="str">
        <f>IF($G56=1,MID(_xlfn.BASE(_xlfn.BITXOR(_xlfn.DECIMAL($B56,2), 65535) + 1,2,16),5,1),"")</f>
        <v>1</v>
      </c>
      <c r="M57" t="str">
        <f>IF($G56=1,MID(_xlfn.BASE(_xlfn.BITXOR(_xlfn.DECIMAL($B56,2), 65535) + 1,2,16),6,1),"")</f>
        <v>1</v>
      </c>
      <c r="N57" t="str">
        <f>IF($G56=1,MID(_xlfn.BASE(_xlfn.BITXOR(_xlfn.DECIMAL($B56,2), 65535) + 1,2,16),7,1),"")</f>
        <v>1</v>
      </c>
      <c r="O57" t="str">
        <f>IF($G56=1,MID(_xlfn.BASE(_xlfn.BITXOR(_xlfn.DECIMAL($B56,2), 65535) + 1,2,16),8,1),"")</f>
        <v>1</v>
      </c>
      <c r="P57" t="str">
        <f>IF($G56=1,".","")</f>
        <v>.</v>
      </c>
      <c r="Q57" t="str">
        <f>IF($G56=1,MID(_xlfn.BASE(_xlfn.BITXOR(_xlfn.DECIMAL($B56,2), 65535) + 1,2,16),9,1),"")</f>
        <v>1</v>
      </c>
      <c r="R57" t="str">
        <f>IF($G56=1,MID(_xlfn.BASE(_xlfn.BITXOR(_xlfn.DECIMAL($B56,2), 65535) + 1,2,16),10,1),"")</f>
        <v>0</v>
      </c>
      <c r="S57" t="str">
        <f>IF($G56=1,MID(_xlfn.BASE(_xlfn.BITXOR(_xlfn.DECIMAL($B56,2), 65535) + 1,2,16),11,1),"")</f>
        <v>0</v>
      </c>
      <c r="T57" t="str">
        <f>IF($G56=1,MID(_xlfn.BASE(_xlfn.BITXOR(_xlfn.DECIMAL($B56,2), 65535) + 1,2,16),12,1),"")</f>
        <v>0</v>
      </c>
      <c r="U57" t="str">
        <f>IF($G56=1,".","")</f>
        <v>.</v>
      </c>
      <c r="V57" t="str">
        <f>IF($G56=1,MID(_xlfn.BASE(_xlfn.BITXOR(_xlfn.DECIMAL($B56,2), 65535) + 1,2,16),13,1),"")</f>
        <v>0</v>
      </c>
      <c r="W57" t="str">
        <f>IF($G56=1,MID(_xlfn.BASE(_xlfn.BITXOR(_xlfn.DECIMAL($B56,2), 65535) + 1,2,16),14,1),"")</f>
        <v>0</v>
      </c>
      <c r="X57" t="str">
        <f>IF($G56=1,MID(_xlfn.BASE(_xlfn.BITXOR(_xlfn.DECIMAL($B56,2), 65535) + 1,2,16),15,1),"")</f>
        <v>1</v>
      </c>
      <c r="Y57" t="str">
        <f>IF($G56=1,MID(_xlfn.BASE(_xlfn.BITXOR(_xlfn.DECIMAL($B56,2), 65535) + 1,2,16),16,1),"")</f>
        <v>1</v>
      </c>
      <c r="Z57" s="19"/>
      <c r="AA57" s="20"/>
      <c r="AB57" s="21"/>
      <c r="AD57" s="11"/>
      <c r="AI57" s="18"/>
      <c r="AJ57" s="18"/>
      <c r="AK57" s="18"/>
      <c r="AL57" s="18"/>
      <c r="AM57" s="18"/>
      <c r="AN57" s="18"/>
    </row>
    <row r="58" spans="2:40" x14ac:dyDescent="0.35">
      <c r="B58" s="17" t="str">
        <f t="shared" si="35"/>
        <v/>
      </c>
      <c r="E58" s="22"/>
      <c r="F58" s="22"/>
      <c r="AC58" s="11"/>
      <c r="AD58" s="11"/>
      <c r="AI58" s="18"/>
      <c r="AJ58" s="18"/>
      <c r="AK58" s="18"/>
      <c r="AL58" s="18"/>
      <c r="AM58" s="18"/>
      <c r="AN58" s="18"/>
    </row>
    <row r="59" spans="2:40" x14ac:dyDescent="0.35">
      <c r="B59" s="17" t="str">
        <f t="shared" si="35"/>
        <v>1PF =0AF =0ZF =0</v>
      </c>
      <c r="G59" s="23" t="s">
        <v>56</v>
      </c>
      <c r="H59" s="23"/>
      <c r="I59" s="23"/>
      <c r="J59">
        <f>IF(SUM(G52:G54) &gt; 1,1,0)</f>
        <v>1</v>
      </c>
      <c r="L59" s="23" t="s">
        <v>57</v>
      </c>
      <c r="M59" s="23"/>
      <c r="N59" s="23"/>
      <c r="O59">
        <f>IF(MOD(IF(G56,SUM(H57:Y57) + 1,SUM(H56:Y56)),2),0,1)</f>
        <v>0</v>
      </c>
      <c r="Q59" s="23" t="s">
        <v>58</v>
      </c>
      <c r="R59" s="23"/>
      <c r="S59" s="23"/>
      <c r="T59">
        <f>T52</f>
        <v>0</v>
      </c>
      <c r="V59" s="23" t="s">
        <v>59</v>
      </c>
      <c r="W59" s="23"/>
      <c r="X59" s="23"/>
      <c r="Y59">
        <f>IF(AA56=0,1,0)</f>
        <v>0</v>
      </c>
      <c r="AA59" s="15" t="s">
        <v>60</v>
      </c>
      <c r="AB59">
        <f>G56</f>
        <v>1</v>
      </c>
      <c r="AC59" s="11" t="s">
        <v>61</v>
      </c>
      <c r="AD59" s="11">
        <f>IF(AA56 &lt;&gt; AG56, 1, 0)</f>
        <v>0</v>
      </c>
      <c r="AI59" t="str">
        <f>IF(AD59,$AN$7,"")</f>
        <v/>
      </c>
    </row>
    <row r="60" spans="2:40" x14ac:dyDescent="0.35">
      <c r="B60" s="17" t="str">
        <f t="shared" si="35"/>
        <v/>
      </c>
      <c r="AD60" s="11"/>
    </row>
    <row r="61" spans="2:40" x14ac:dyDescent="0.35">
      <c r="B61" s="17" t="str">
        <f t="shared" si="35"/>
        <v/>
      </c>
    </row>
    <row r="62" spans="2:40" ht="14.5" customHeight="1" x14ac:dyDescent="0.35">
      <c r="B62" s="17" t="str">
        <f t="shared" si="35"/>
        <v/>
      </c>
      <c r="AI62" s="13"/>
      <c r="AJ62" s="13"/>
      <c r="AK62" s="13"/>
      <c r="AL62" s="13"/>
      <c r="AM62" s="13"/>
      <c r="AN62" s="13"/>
    </row>
    <row r="63" spans="2:40" x14ac:dyDescent="0.35">
      <c r="B63" s="17" t="str">
        <f t="shared" si="35"/>
        <v>000000011111000</v>
      </c>
      <c r="E63" s="7" t="s">
        <v>47</v>
      </c>
      <c r="F63" s="7"/>
      <c r="G63" s="8">
        <f t="shared" ref="G63" si="61">IF(SUM(H63:H65) &gt; 1, 1, 0)</f>
        <v>0</v>
      </c>
      <c r="H63" s="8">
        <f t="shared" ref="H63" si="62">IF(SUM(I63:I65) &gt; 1, 1, 0)</f>
        <v>0</v>
      </c>
      <c r="I63" s="8">
        <f t="shared" ref="I63" si="63">IF(SUM(J63:J65) &gt; 1, 1, 0)</f>
        <v>0</v>
      </c>
      <c r="J63" s="8">
        <f>IF(SUM(L63:L65) &gt; 1, 1, 0)</f>
        <v>0</v>
      </c>
      <c r="K63" s="8"/>
      <c r="L63" s="8">
        <f t="shared" ref="L63" si="64">IF(SUM(M63:M65) &gt; 1, 1, 0)</f>
        <v>0</v>
      </c>
      <c r="M63" s="8">
        <f t="shared" ref="M63" si="65">IF(SUM(N63:N65) &gt; 1, 1, 0)</f>
        <v>0</v>
      </c>
      <c r="N63" s="8">
        <f t="shared" ref="N63" si="66">IF(SUM(O63:O65) &gt; 1, 1, 0)</f>
        <v>0</v>
      </c>
      <c r="O63" s="8">
        <f>IF(SUM(Q63:Q65) &gt; 1, 1, 0)</f>
        <v>0</v>
      </c>
      <c r="P63" s="8"/>
      <c r="Q63" s="8">
        <f t="shared" ref="Q63" si="67">IF(SUM(R63:R65) &gt; 1, 1, 0)</f>
        <v>1</v>
      </c>
      <c r="R63" s="8">
        <f t="shared" ref="R63" si="68">IF(SUM(S63:S65) &gt; 1, 1, 0)</f>
        <v>1</v>
      </c>
      <c r="S63" s="8">
        <f t="shared" ref="S63" si="69">IF(SUM(T63:T65) &gt; 1, 1, 0)</f>
        <v>1</v>
      </c>
      <c r="T63" s="8">
        <f>IF(SUM(V63:V65) &gt; 1, 1, 0)</f>
        <v>1</v>
      </c>
      <c r="U63" s="8"/>
      <c r="V63" s="8">
        <f t="shared" ref="V63" si="70">IF(SUM(W63:W65) &gt; 1, 1, 0)</f>
        <v>1</v>
      </c>
      <c r="W63" s="8">
        <f t="shared" ref="W63" si="71">IF(SUM(X63:X65) &gt; 1, 1, 0)</f>
        <v>0</v>
      </c>
      <c r="X63" s="8">
        <f>IF(SUM(Y63:Y65) &gt; 1, 1, 0)</f>
        <v>0</v>
      </c>
      <c r="Y63" s="8">
        <v>0</v>
      </c>
      <c r="AD63" s="11"/>
      <c r="AI63" s="13"/>
      <c r="AJ63" s="13"/>
      <c r="AK63" s="13"/>
      <c r="AL63" s="13"/>
      <c r="AM63" s="13"/>
      <c r="AN63" s="13"/>
    </row>
    <row r="64" spans="2:40" x14ac:dyDescent="0.35">
      <c r="B64" s="17" t="str">
        <f t="shared" si="35"/>
        <v>100000100100110</v>
      </c>
      <c r="E64" s="11" t="s">
        <v>66</v>
      </c>
      <c r="G64">
        <f>MID(_xlfn.BASE(_xlfn.BITXOR($C5,65535) + 1,2,16),1,1) + 0</f>
        <v>1</v>
      </c>
      <c r="H64">
        <f>MID(_xlfn.BASE(_xlfn.BITXOR($C5,65535) + 1,2,16),2,1) + 0</f>
        <v>1</v>
      </c>
      <c r="I64">
        <f>MID(_xlfn.BASE(_xlfn.BITXOR($C5,65535) + 1,2,16),3,1) + 0</f>
        <v>0</v>
      </c>
      <c r="J64">
        <f>MID(_xlfn.BASE(_xlfn.BITXOR($C5,65535) + 1,2,16),4,1) + 0</f>
        <v>0</v>
      </c>
      <c r="K64" t="s">
        <v>42</v>
      </c>
      <c r="L64">
        <f>MID(_xlfn.BASE(_xlfn.BITXOR($C5,65535) + 1,2,16),5,1) + 0</f>
        <v>0</v>
      </c>
      <c r="M64">
        <f>MID(_xlfn.BASE(_xlfn.BITXOR($C5,65535) + 1,2,16),6,1) + 0</f>
        <v>0</v>
      </c>
      <c r="N64">
        <f>MID(_xlfn.BASE(_xlfn.BITXOR($C5,65535) + 1,2,16),7,1) + 0</f>
        <v>0</v>
      </c>
      <c r="O64">
        <f>MID(_xlfn.BASE(_xlfn.BITXOR($C5,65535) + 1,2,16),8,1) + 0</f>
        <v>1</v>
      </c>
      <c r="P64" t="s">
        <v>42</v>
      </c>
      <c r="Q64">
        <f>MID(_xlfn.BASE(_xlfn.BITXOR($C5,65535) + 1,2,16),9,1) + 0</f>
        <v>0</v>
      </c>
      <c r="R64">
        <f>MID(_xlfn.BASE(_xlfn.BITXOR($C5,65535) + 1,2,16),10,1) + 0</f>
        <v>0</v>
      </c>
      <c r="S64">
        <f>MID(_xlfn.BASE(_xlfn.BITXOR($C5,65535) + 1,2,16),11,1) + 0</f>
        <v>1</v>
      </c>
      <c r="T64">
        <f>MID(_xlfn.BASE(_xlfn.BITXOR($C5,65535) + 1,2,16),12,1) + 0</f>
        <v>0</v>
      </c>
      <c r="U64" t="s">
        <v>42</v>
      </c>
      <c r="V64">
        <f>MID(_xlfn.BASE(_xlfn.BITXOR($C5,65535) + 1,2,16),13,1) + 0</f>
        <v>0</v>
      </c>
      <c r="W64">
        <f>MID(_xlfn.BASE(_xlfn.BITXOR($C5,65535) + 1,2,16),14,1) + 0</f>
        <v>1</v>
      </c>
      <c r="X64">
        <f>MID(_xlfn.BASE(_xlfn.BITXOR($C5,65535) + 1,2,16),15,1) + 0</f>
        <v>1</v>
      </c>
      <c r="Y64">
        <f>MID(_xlfn.BASE(_xlfn.BITXOR($C5,65535) + 1,2,16),16,1) + 0</f>
        <v>0</v>
      </c>
      <c r="AD64" s="11"/>
      <c r="AE64" s="11" t="s">
        <v>67</v>
      </c>
      <c r="AG64">
        <f>C11</f>
        <v>-16090</v>
      </c>
      <c r="AI64" s="18" t="str">
        <f>IF(AA67=AG67,IF(AND(AG64&gt;0,AG65&gt;0),$AN$1,IF(AND(AG64&lt;0,AG65&lt;0),$AN$4,IF(AG67&gt;0,$AN$2,$AN$3))),IF(AND(AG64&gt;0,AG65&gt;0),$AN$6,$AN$5))</f>
        <v>При сложении двух отрицательных слагаемых получено положительное число. Результат выполнения операции неверный и некорректный, не совпадает с суммой десятичных эквивалентов.</v>
      </c>
      <c r="AJ64" s="18"/>
      <c r="AK64" s="18"/>
      <c r="AL64" s="18"/>
      <c r="AM64" s="18"/>
      <c r="AN64" s="18"/>
    </row>
    <row r="65" spans="2:40" x14ac:dyDescent="0.35">
      <c r="B65" s="17" t="str">
        <f t="shared" si="35"/>
        <v>010000001111101</v>
      </c>
      <c r="D65" s="11" t="s">
        <v>43</v>
      </c>
      <c r="E65" s="11" t="s">
        <v>68</v>
      </c>
      <c r="G65">
        <f>MID(_xlfn.BASE(_xlfn.BITXOR($C6,65535) + 1,2,16),1,1) + 0</f>
        <v>1</v>
      </c>
      <c r="H65">
        <f>MID(_xlfn.BASE(_xlfn.BITXOR($C6,65535) + 1,2,16),2,1) + 0</f>
        <v>0</v>
      </c>
      <c r="I65">
        <f>MID(_xlfn.BASE(_xlfn.BITXOR($C6,65535) + 1,2,16),3,1) + 0</f>
        <v>1</v>
      </c>
      <c r="J65">
        <f>MID(_xlfn.BASE(_xlfn.BITXOR($C6,65535) + 1,2,16),4,1) + 0</f>
        <v>0</v>
      </c>
      <c r="K65" t="s">
        <v>42</v>
      </c>
      <c r="L65">
        <f>MID(_xlfn.BASE(_xlfn.BITXOR($C6,65535) + 1,2,16),5,1) + 0</f>
        <v>0</v>
      </c>
      <c r="M65">
        <f>MID(_xlfn.BASE(_xlfn.BITXOR($C6,65535) + 1,2,16),6,1) + 0</f>
        <v>0</v>
      </c>
      <c r="N65">
        <f>MID(_xlfn.BASE(_xlfn.BITXOR($C6,65535) + 1,2,16),7,1) + 0</f>
        <v>0</v>
      </c>
      <c r="O65">
        <f>MID(_xlfn.BASE(_xlfn.BITXOR($C6,65535) + 1,2,16),8,1) + 0</f>
        <v>0</v>
      </c>
      <c r="P65" t="s">
        <v>42</v>
      </c>
      <c r="Q65">
        <f>MID(_xlfn.BASE(_xlfn.BITXOR($C6,65535) + 1,2,16),9,1) + 0</f>
        <v>0</v>
      </c>
      <c r="R65">
        <f>MID(_xlfn.BASE(_xlfn.BITXOR($C6,65535) + 1,2,16),10,1) + 0</f>
        <v>1</v>
      </c>
      <c r="S65">
        <f>MID(_xlfn.BASE(_xlfn.BITXOR($C6,65535) + 1,2,16),11,1) + 0</f>
        <v>1</v>
      </c>
      <c r="T65">
        <f>MID(_xlfn.BASE(_xlfn.BITXOR($C6,65535) + 1,2,16),12,1) + 0</f>
        <v>1</v>
      </c>
      <c r="U65" t="s">
        <v>42</v>
      </c>
      <c r="V65">
        <f>MID(_xlfn.BASE(_xlfn.BITXOR($C6,65535) + 1,2,16),13,1) + 0</f>
        <v>1</v>
      </c>
      <c r="W65">
        <f>MID(_xlfn.BASE(_xlfn.BITXOR($C6,65535) + 1,2,16),14,1) + 0</f>
        <v>1</v>
      </c>
      <c r="X65">
        <f>MID(_xlfn.BASE(_xlfn.BITXOR($C6,65535) + 1,2,16),15,1) + 0</f>
        <v>0</v>
      </c>
      <c r="Y65">
        <f>MID(_xlfn.BASE(_xlfn.BITXOR($C6,65535) + 1,2,16),16,1) + 0</f>
        <v>1</v>
      </c>
      <c r="AD65" s="11" t="s">
        <v>43</v>
      </c>
      <c r="AE65" s="11" t="s">
        <v>69</v>
      </c>
      <c r="AG65">
        <f>C12</f>
        <v>-24451</v>
      </c>
      <c r="AI65" s="18"/>
      <c r="AJ65" s="18"/>
      <c r="AK65" s="18"/>
      <c r="AL65" s="18"/>
      <c r="AM65" s="18"/>
      <c r="AN65" s="18"/>
    </row>
    <row r="66" spans="2:40" x14ac:dyDescent="0.35">
      <c r="B66" s="17" t="str">
        <f t="shared" si="35"/>
        <v>--------------------------------------------</v>
      </c>
      <c r="E66" s="5" t="s">
        <v>44</v>
      </c>
      <c r="F66" s="5" t="s">
        <v>44</v>
      </c>
      <c r="G66" s="5" t="s">
        <v>45</v>
      </c>
      <c r="H66" s="5" t="s">
        <v>45</v>
      </c>
      <c r="I66" s="5" t="s">
        <v>45</v>
      </c>
      <c r="J66" s="5" t="s">
        <v>45</v>
      </c>
      <c r="K66" s="5" t="s">
        <v>45</v>
      </c>
      <c r="L66" s="5" t="s">
        <v>45</v>
      </c>
      <c r="M66" s="5" t="s">
        <v>45</v>
      </c>
      <c r="N66" s="5" t="s">
        <v>45</v>
      </c>
      <c r="O66" s="5" t="s">
        <v>45</v>
      </c>
      <c r="P66" s="5" t="s">
        <v>45</v>
      </c>
      <c r="Q66" s="5" t="s">
        <v>45</v>
      </c>
      <c r="R66" s="5" t="s">
        <v>45</v>
      </c>
      <c r="S66" s="5" t="s">
        <v>45</v>
      </c>
      <c r="T66" s="5" t="s">
        <v>45</v>
      </c>
      <c r="U66" s="5" t="s">
        <v>45</v>
      </c>
      <c r="V66" s="5" t="s">
        <v>45</v>
      </c>
      <c r="W66" s="5" t="s">
        <v>45</v>
      </c>
      <c r="X66" s="5" t="s">
        <v>45</v>
      </c>
      <c r="Y66" s="5" t="s">
        <v>46</v>
      </c>
      <c r="AC66" s="6" t="str">
        <f>IF(AA67=AG67,"=","≠")</f>
        <v>≠</v>
      </c>
      <c r="AD66" s="9"/>
      <c r="AE66" s="5" t="s">
        <v>70</v>
      </c>
      <c r="AF66" s="5" t="s">
        <v>44</v>
      </c>
      <c r="AG66" s="5" t="s">
        <v>48</v>
      </c>
      <c r="AI66" s="18"/>
      <c r="AJ66" s="18"/>
      <c r="AK66" s="18"/>
      <c r="AL66" s="18"/>
      <c r="AM66" s="18"/>
      <c r="AN66" s="18"/>
    </row>
    <row r="67" spans="2:40" x14ac:dyDescent="0.35">
      <c r="B67" s="17" t="str">
        <f t="shared" si="35"/>
        <v>110000110100011</v>
      </c>
      <c r="G67">
        <f t="shared" ref="G67:J67" si="72">IF(SUM(G63:G65) &lt; 2, SUM(G63:G65), SUM(G63:G65) - 2)</f>
        <v>0</v>
      </c>
      <c r="H67">
        <f t="shared" si="72"/>
        <v>1</v>
      </c>
      <c r="I67">
        <f t="shared" si="72"/>
        <v>1</v>
      </c>
      <c r="J67">
        <f t="shared" si="72"/>
        <v>0</v>
      </c>
      <c r="K67" t="s">
        <v>42</v>
      </c>
      <c r="L67">
        <f t="shared" ref="L67:O67" si="73">IF(SUM(L63:L65) &lt; 2, SUM(L63:L65), SUM(L63:L65) - 2)</f>
        <v>0</v>
      </c>
      <c r="M67">
        <f t="shared" si="73"/>
        <v>0</v>
      </c>
      <c r="N67">
        <f t="shared" si="73"/>
        <v>0</v>
      </c>
      <c r="O67">
        <f t="shared" si="73"/>
        <v>1</v>
      </c>
      <c r="P67" t="s">
        <v>42</v>
      </c>
      <c r="Q67">
        <f t="shared" ref="Q67:T67" si="74">IF(SUM(Q63:Q65) &lt; 2, SUM(Q63:Q65), SUM(Q63:Q65) - 2)</f>
        <v>1</v>
      </c>
      <c r="R67">
        <f t="shared" si="74"/>
        <v>0</v>
      </c>
      <c r="S67">
        <f t="shared" si="74"/>
        <v>1</v>
      </c>
      <c r="T67">
        <f t="shared" si="74"/>
        <v>0</v>
      </c>
      <c r="U67" t="s">
        <v>42</v>
      </c>
      <c r="V67">
        <f t="shared" ref="V67:X67" si="75">IF(SUM(V63:V65) &lt; 2, SUM(V63:V65), SUM(V63:V65) - 2)</f>
        <v>0</v>
      </c>
      <c r="W67">
        <f t="shared" si="75"/>
        <v>0</v>
      </c>
      <c r="X67">
        <f t="shared" si="75"/>
        <v>1</v>
      </c>
      <c r="Y67">
        <f>IF(SUM(Y63:Y65) &lt; 2, SUM(Y63:Y65), SUM(Y63:Y65) - 2)</f>
        <v>1</v>
      </c>
      <c r="Z67" s="19" t="s">
        <v>50</v>
      </c>
      <c r="AA67" s="20">
        <f>IF(G67,-1,1)* IF(G67=0,_xlfn.DECIMAL($B67,2),_xlfn.DECIMAL($B68,2))</f>
        <v>24995</v>
      </c>
      <c r="AB67" s="21" t="s">
        <v>49</v>
      </c>
      <c r="AD67" s="11"/>
      <c r="AG67">
        <f>AG64+AG65</f>
        <v>-40541</v>
      </c>
      <c r="AH67" s="10" t="s">
        <v>49</v>
      </c>
      <c r="AI67" s="18"/>
      <c r="AJ67" s="18"/>
      <c r="AK67" s="18"/>
      <c r="AL67" s="18"/>
      <c r="AM67" s="18"/>
      <c r="AN67" s="18"/>
    </row>
    <row r="68" spans="2:40" x14ac:dyDescent="0.35">
      <c r="B68" s="17" t="str">
        <f t="shared" si="35"/>
        <v/>
      </c>
      <c r="E68" s="22" t="str">
        <f>IF(G67=1,"Перевод из доп. кода","")</f>
        <v/>
      </c>
      <c r="F68" s="22"/>
      <c r="G68" t="str">
        <f>IF($G67=1,$G67,"")</f>
        <v/>
      </c>
      <c r="H68" t="str">
        <f>IF($G67=1,MID(_xlfn.BASE(_xlfn.BITXOR(_xlfn.DECIMAL($B67,2), 65535) + 1,2,16),2,1),"")</f>
        <v/>
      </c>
      <c r="I68" t="str">
        <f>IF($G67=1,MID(_xlfn.BASE(_xlfn.BITXOR(_xlfn.DECIMAL($B67,2), 65535) + 1,2,16),3,1),"")</f>
        <v/>
      </c>
      <c r="J68" t="str">
        <f>IF($G67=1,MID(_xlfn.BASE(_xlfn.BITXOR(_xlfn.DECIMAL($B67,2), 65535) + 1,2,16),4,1),"")</f>
        <v/>
      </c>
      <c r="K68" t="str">
        <f>IF($G67=1,".","")</f>
        <v/>
      </c>
      <c r="L68" t="str">
        <f>IF($G67=1,MID(_xlfn.BASE(_xlfn.BITXOR(_xlfn.DECIMAL($B67,2), 65535) + 1,2,16),5,1),"")</f>
        <v/>
      </c>
      <c r="M68" t="str">
        <f>IF($G67=1,MID(_xlfn.BASE(_xlfn.BITXOR(_xlfn.DECIMAL($B67,2), 65535) + 1,2,16),6,1),"")</f>
        <v/>
      </c>
      <c r="N68" t="str">
        <f>IF($G67=1,MID(_xlfn.BASE(_xlfn.BITXOR(_xlfn.DECIMAL($B67,2), 65535) + 1,2,16),7,1),"")</f>
        <v/>
      </c>
      <c r="O68" t="str">
        <f>IF($G67=1,MID(_xlfn.BASE(_xlfn.BITXOR(_xlfn.DECIMAL($B67,2), 65535) + 1,2,16),8,1),"")</f>
        <v/>
      </c>
      <c r="P68" t="str">
        <f>IF($G67=1,".","")</f>
        <v/>
      </c>
      <c r="Q68" t="str">
        <f>IF($G67=1,MID(_xlfn.BASE(_xlfn.BITXOR(_xlfn.DECIMAL($B67,2), 65535) + 1,2,16),9,1),"")</f>
        <v/>
      </c>
      <c r="R68" t="str">
        <f>IF($G67=1,MID(_xlfn.BASE(_xlfn.BITXOR(_xlfn.DECIMAL($B67,2), 65535) + 1,2,16),10,1),"")</f>
        <v/>
      </c>
      <c r="S68" t="str">
        <f>IF($G67=1,MID(_xlfn.BASE(_xlfn.BITXOR(_xlfn.DECIMAL($B67,2), 65535) + 1,2,16),11,1),"")</f>
        <v/>
      </c>
      <c r="T68" t="str">
        <f>IF($G67=1,MID(_xlfn.BASE(_xlfn.BITXOR(_xlfn.DECIMAL($B67,2), 65535) + 1,2,16),12,1),"")</f>
        <v/>
      </c>
      <c r="U68" t="str">
        <f>IF($G67=1,".","")</f>
        <v/>
      </c>
      <c r="V68" t="str">
        <f>IF($G67=1,MID(_xlfn.BASE(_xlfn.BITXOR(_xlfn.DECIMAL($B67,2), 65535) + 1,2,16),13,1),"")</f>
        <v/>
      </c>
      <c r="W68" t="str">
        <f>IF($G67=1,MID(_xlfn.BASE(_xlfn.BITXOR(_xlfn.DECIMAL($B67,2), 65535) + 1,2,16),14,1),"")</f>
        <v/>
      </c>
      <c r="X68" t="str">
        <f>IF($G67=1,MID(_xlfn.BASE(_xlfn.BITXOR(_xlfn.DECIMAL($B67,2), 65535) + 1,2,16),15,1),"")</f>
        <v/>
      </c>
      <c r="Y68" t="str">
        <f>IF($G67=1,MID(_xlfn.BASE(_xlfn.BITXOR(_xlfn.DECIMAL($B67,2), 65535) + 1,2,16),16,1),"")</f>
        <v/>
      </c>
      <c r="Z68" s="19"/>
      <c r="AA68" s="20"/>
      <c r="AB68" s="21"/>
      <c r="AD68" s="11"/>
      <c r="AI68" s="18"/>
      <c r="AJ68" s="18"/>
      <c r="AK68" s="18"/>
      <c r="AL68" s="18"/>
      <c r="AM68" s="18"/>
      <c r="AN68" s="18"/>
    </row>
    <row r="69" spans="2:40" x14ac:dyDescent="0.35">
      <c r="B69" s="17" t="str">
        <f t="shared" si="35"/>
        <v/>
      </c>
      <c r="E69" s="22"/>
      <c r="F69" s="22"/>
      <c r="AC69" s="11"/>
      <c r="AD69" s="11"/>
      <c r="AI69" s="18"/>
      <c r="AJ69" s="18"/>
      <c r="AK69" s="18"/>
      <c r="AL69" s="18"/>
      <c r="AM69" s="18"/>
      <c r="AN69" s="18"/>
    </row>
    <row r="70" spans="2:40" x14ac:dyDescent="0.35">
      <c r="B70" s="17" t="str">
        <f t="shared" si="35"/>
        <v>1PF =0AF =1ZF =0</v>
      </c>
      <c r="G70" s="23" t="s">
        <v>56</v>
      </c>
      <c r="H70" s="23"/>
      <c r="I70" s="23"/>
      <c r="J70">
        <f>IF(SUM(G63:G65) &gt; 1,1,0)</f>
        <v>1</v>
      </c>
      <c r="L70" s="23" t="s">
        <v>57</v>
      </c>
      <c r="M70" s="23"/>
      <c r="N70" s="23"/>
      <c r="O70">
        <f>IF(MOD(IF(G67,SUM(H68:Y68) + 1,SUM(H67:Y67)),2),0,1)</f>
        <v>0</v>
      </c>
      <c r="Q70" s="23" t="s">
        <v>58</v>
      </c>
      <c r="R70" s="23"/>
      <c r="S70" s="23"/>
      <c r="T70">
        <f>T63</f>
        <v>1</v>
      </c>
      <c r="V70" s="23" t="s">
        <v>59</v>
      </c>
      <c r="W70" s="23"/>
      <c r="X70" s="23"/>
      <c r="Y70">
        <f>IF(AA67=0,1,0)</f>
        <v>0</v>
      </c>
      <c r="AA70" s="15" t="s">
        <v>60</v>
      </c>
      <c r="AB70">
        <f>G67</f>
        <v>0</v>
      </c>
      <c r="AC70" s="11" t="s">
        <v>61</v>
      </c>
      <c r="AD70" s="11">
        <f>IF(AA67 &lt;&gt; AG67, 1, 0)</f>
        <v>1</v>
      </c>
      <c r="AI70" t="str">
        <f>IF(AD70,$AN$7,"")</f>
        <v>Произошло переполнение 16-рязрядного двоичного формата.</v>
      </c>
    </row>
    <row r="71" spans="2:40" x14ac:dyDescent="0.35">
      <c r="B71" s="17" t="str">
        <f t="shared" si="35"/>
        <v/>
      </c>
    </row>
    <row r="72" spans="2:40" ht="14.5" customHeight="1" x14ac:dyDescent="0.35">
      <c r="B72" s="17" t="str">
        <f t="shared" si="35"/>
        <v/>
      </c>
      <c r="AI72" s="13"/>
      <c r="AJ72" s="13"/>
      <c r="AK72" s="13"/>
      <c r="AL72" s="13"/>
      <c r="AM72" s="13"/>
      <c r="AN72" s="13"/>
    </row>
    <row r="73" spans="2:40" x14ac:dyDescent="0.35">
      <c r="B73" s="17" t="str">
        <f t="shared" si="35"/>
        <v/>
      </c>
      <c r="AI73" s="13"/>
      <c r="AJ73" s="13"/>
      <c r="AK73" s="13"/>
      <c r="AL73" s="13"/>
      <c r="AM73" s="13"/>
      <c r="AN73" s="13"/>
    </row>
    <row r="74" spans="2:40" x14ac:dyDescent="0.35">
      <c r="B74" s="17" t="str">
        <f t="shared" si="35"/>
        <v>000000001000000</v>
      </c>
      <c r="E74" s="25" t="s">
        <v>47</v>
      </c>
      <c r="F74" s="25"/>
      <c r="G74" s="8">
        <f t="shared" ref="G74" si="76">IF(SUM(H74:H76) &gt; 1, 1, 0)</f>
        <v>0</v>
      </c>
      <c r="H74" s="8">
        <f t="shared" ref="H74" si="77">IF(SUM(I74:I76) &gt; 1, 1, 0)</f>
        <v>0</v>
      </c>
      <c r="I74" s="8">
        <f t="shared" ref="I74" si="78">IF(SUM(J74:J76) &gt; 1, 1, 0)</f>
        <v>0</v>
      </c>
      <c r="J74" s="8">
        <f>IF(SUM(L74:L76) &gt; 1, 1, 0)</f>
        <v>0</v>
      </c>
      <c r="K74" s="8"/>
      <c r="L74" s="8">
        <f t="shared" ref="L74" si="79">IF(SUM(M74:M76) &gt; 1, 1, 0)</f>
        <v>0</v>
      </c>
      <c r="M74" s="8">
        <f t="shared" ref="M74" si="80">IF(SUM(N74:N76) &gt; 1, 1, 0)</f>
        <v>0</v>
      </c>
      <c r="N74" s="8">
        <f t="shared" ref="N74" si="81">IF(SUM(O74:O76) &gt; 1, 1, 0)</f>
        <v>0</v>
      </c>
      <c r="O74" s="8">
        <f>IF(SUM(Q74:Q76) &gt; 1, 1, 0)</f>
        <v>0</v>
      </c>
      <c r="P74" s="8"/>
      <c r="Q74" s="8">
        <f t="shared" ref="Q74" si="82">IF(SUM(R74:R76) &gt; 1, 1, 0)</f>
        <v>0</v>
      </c>
      <c r="R74" s="8">
        <f t="shared" ref="R74" si="83">IF(SUM(S74:S76) &gt; 1, 1, 0)</f>
        <v>1</v>
      </c>
      <c r="S74" s="8">
        <f t="shared" ref="S74" si="84">IF(SUM(T74:T76) &gt; 1, 1, 0)</f>
        <v>0</v>
      </c>
      <c r="T74" s="8">
        <f>IF(SUM(V74:V76) &gt; 1, 1, 0)</f>
        <v>0</v>
      </c>
      <c r="U74" s="8"/>
      <c r="V74" s="8">
        <f t="shared" ref="V74" si="85">IF(SUM(W74:W76) &gt; 1, 1, 0)</f>
        <v>0</v>
      </c>
      <c r="W74" s="8">
        <f t="shared" ref="W74" si="86">IF(SUM(X74:X76) &gt; 1, 1, 0)</f>
        <v>0</v>
      </c>
      <c r="X74" s="8">
        <f>IF(SUM(Y74:Y76) &gt; 1, 1, 0)</f>
        <v>0</v>
      </c>
      <c r="Y74" s="8">
        <v>0</v>
      </c>
      <c r="AD74" s="11"/>
      <c r="AI74" s="13"/>
      <c r="AJ74" s="13"/>
      <c r="AK74" s="13"/>
      <c r="AL74" s="13"/>
      <c r="AM74" s="13"/>
      <c r="AN74" s="13"/>
    </row>
    <row r="75" spans="2:40" x14ac:dyDescent="0.35">
      <c r="B75" s="17" t="str">
        <f t="shared" si="35"/>
        <v>010000010101001</v>
      </c>
      <c r="E75" s="11" t="s">
        <v>51</v>
      </c>
      <c r="G75">
        <f>MID(_xlfn.BASE($C4,2,16),1,1) + 0</f>
        <v>0</v>
      </c>
      <c r="H75">
        <f>MID(_xlfn.BASE($C4,2,16),2,1) + 0</f>
        <v>0</v>
      </c>
      <c r="I75">
        <f>MID(_xlfn.BASE($C4,2,16),3,1) + 0</f>
        <v>1</v>
      </c>
      <c r="J75">
        <f>MID(_xlfn.BASE($C4,2,16),4,1) + 0</f>
        <v>0</v>
      </c>
      <c r="K75" t="s">
        <v>42</v>
      </c>
      <c r="L75">
        <f>MID(_xlfn.BASE($C4,2,16),5,1) + 0</f>
        <v>0</v>
      </c>
      <c r="M75">
        <f>MID(_xlfn.BASE($C4,2,16),6,1) + 0</f>
        <v>0</v>
      </c>
      <c r="N75">
        <f>MID(_xlfn.BASE($C4,2,16),7,1) + 0</f>
        <v>0</v>
      </c>
      <c r="O75">
        <f>MID(_xlfn.BASE($C4,2,16),8,1) + 0</f>
        <v>0</v>
      </c>
      <c r="P75" t="s">
        <v>42</v>
      </c>
      <c r="Q75">
        <f>MID(_xlfn.BASE($C4,2,16),9,1) + 0</f>
        <v>1</v>
      </c>
      <c r="R75">
        <f>MID(_xlfn.BASE($C4,2,16),10,1) + 0</f>
        <v>0</v>
      </c>
      <c r="S75">
        <f>MID(_xlfn.BASE($C4,2,16),11,1) + 0</f>
        <v>1</v>
      </c>
      <c r="T75">
        <f>MID(_xlfn.BASE($C4,2,16),12,1) + 0</f>
        <v>0</v>
      </c>
      <c r="U75" t="s">
        <v>42</v>
      </c>
      <c r="V75">
        <f>MID(_xlfn.BASE($C4,2,16),13,1) + 0</f>
        <v>1</v>
      </c>
      <c r="W75">
        <f>MID(_xlfn.BASE($C4,2,16),14,1) + 0</f>
        <v>0</v>
      </c>
      <c r="X75">
        <f>MID(_xlfn.BASE($C4,2,16),15,1) + 0</f>
        <v>0</v>
      </c>
      <c r="Y75">
        <f>MID(_xlfn.BASE($C4,2,16),16,1) + 0</f>
        <v>1</v>
      </c>
      <c r="AD75" s="11"/>
      <c r="AE75" s="11" t="s">
        <v>53</v>
      </c>
      <c r="AG75">
        <f>C4</f>
        <v>8361</v>
      </c>
      <c r="AI75" s="18" t="str">
        <f>IF(AA78=AG78,IF(AND(AG75&gt;0,AG76&gt;0),$AN$1,IF(AND(AG75&lt;0,AG76&lt;0),$AN$4,IF(AG78&gt;0,$AN$2,$AN$3))),IF(AND(AG75&gt;0,AG76&gt;0),$AN$6,$AN$5))</f>
        <v xml:space="preserve">При сложении положительного и отрицательного слагаемых получено отрицательное число. Результат выполнения операции верный и корректный, совпадает с суммой десятичных эквивалентов. </v>
      </c>
      <c r="AJ75" s="18"/>
      <c r="AK75" s="18"/>
      <c r="AL75" s="18"/>
      <c r="AM75" s="18"/>
      <c r="AN75" s="18"/>
    </row>
    <row r="76" spans="2:40" ht="14.5" customHeight="1" x14ac:dyDescent="0.35">
      <c r="B76" s="17" t="str">
        <f t="shared" si="35"/>
        <v>100000100100110</v>
      </c>
      <c r="D76" s="11" t="s">
        <v>43</v>
      </c>
      <c r="E76" s="11" t="s">
        <v>66</v>
      </c>
      <c r="G76">
        <f>MID(_xlfn.BASE(_xlfn.BITXOR($C5,65535) + 1,2,16),1,1) + 0</f>
        <v>1</v>
      </c>
      <c r="H76">
        <f>MID(_xlfn.BASE(_xlfn.BITXOR($C5,65535) + 1,2,16),2,1) + 0</f>
        <v>1</v>
      </c>
      <c r="I76">
        <f>MID(_xlfn.BASE(_xlfn.BITXOR($C5,65535) + 1,2,16),3,1) + 0</f>
        <v>0</v>
      </c>
      <c r="J76">
        <f>MID(_xlfn.BASE(_xlfn.BITXOR($C5,65535) + 1,2,16),4,1) + 0</f>
        <v>0</v>
      </c>
      <c r="K76" t="s">
        <v>42</v>
      </c>
      <c r="L76">
        <f>MID(_xlfn.BASE(_xlfn.BITXOR($C5,65535) + 1,2,16),5,1) + 0</f>
        <v>0</v>
      </c>
      <c r="M76">
        <f>MID(_xlfn.BASE(_xlfn.BITXOR($C5,65535) + 1,2,16),6,1) + 0</f>
        <v>0</v>
      </c>
      <c r="N76">
        <f>MID(_xlfn.BASE(_xlfn.BITXOR($C5,65535) + 1,2,16),7,1) + 0</f>
        <v>0</v>
      </c>
      <c r="O76">
        <f>MID(_xlfn.BASE(_xlfn.BITXOR($C5,65535) + 1,2,16),8,1) + 0</f>
        <v>1</v>
      </c>
      <c r="P76" t="s">
        <v>42</v>
      </c>
      <c r="Q76">
        <f>MID(_xlfn.BASE(_xlfn.BITXOR($C5,65535) + 1,2,16),9,1) + 0</f>
        <v>0</v>
      </c>
      <c r="R76">
        <f>MID(_xlfn.BASE(_xlfn.BITXOR($C5,65535) + 1,2,16),10,1) + 0</f>
        <v>0</v>
      </c>
      <c r="S76">
        <f>MID(_xlfn.BASE(_xlfn.BITXOR($C5,65535) + 1,2,16),11,1) + 0</f>
        <v>1</v>
      </c>
      <c r="T76">
        <f>MID(_xlfn.BASE(_xlfn.BITXOR($C5,65535) + 1,2,16),12,1) + 0</f>
        <v>0</v>
      </c>
      <c r="U76" t="s">
        <v>42</v>
      </c>
      <c r="V76">
        <f>MID(_xlfn.BASE(_xlfn.BITXOR($C5,65535) + 1,2,16),13,1) + 0</f>
        <v>0</v>
      </c>
      <c r="W76">
        <f>MID(_xlfn.BASE(_xlfn.BITXOR($C5,65535) + 1,2,16),14,1) + 0</f>
        <v>1</v>
      </c>
      <c r="X76">
        <f>MID(_xlfn.BASE(_xlfn.BITXOR($C5,65535) + 1,2,16),15,1) + 0</f>
        <v>1</v>
      </c>
      <c r="Y76">
        <f>MID(_xlfn.BASE(_xlfn.BITXOR($C5,65535) + 1,2,16),16,1) + 0</f>
        <v>0</v>
      </c>
      <c r="AD76" s="11" t="s">
        <v>43</v>
      </c>
      <c r="AE76" s="11" t="s">
        <v>67</v>
      </c>
      <c r="AG76">
        <f>C11</f>
        <v>-16090</v>
      </c>
      <c r="AI76" s="18"/>
      <c r="AJ76" s="18"/>
      <c r="AK76" s="18"/>
      <c r="AL76" s="18"/>
      <c r="AM76" s="18"/>
      <c r="AN76" s="18"/>
    </row>
    <row r="77" spans="2:40" x14ac:dyDescent="0.35">
      <c r="B77" s="17" t="str">
        <f t="shared" si="35"/>
        <v>--------------------------------------------</v>
      </c>
      <c r="E77" s="5" t="s">
        <v>44</v>
      </c>
      <c r="F77" s="5" t="s">
        <v>44</v>
      </c>
      <c r="G77" s="5" t="s">
        <v>45</v>
      </c>
      <c r="H77" s="5" t="s">
        <v>45</v>
      </c>
      <c r="I77" s="5" t="s">
        <v>45</v>
      </c>
      <c r="J77" s="5" t="s">
        <v>45</v>
      </c>
      <c r="K77" s="5" t="s">
        <v>45</v>
      </c>
      <c r="L77" s="5" t="s">
        <v>45</v>
      </c>
      <c r="M77" s="5" t="s">
        <v>45</v>
      </c>
      <c r="N77" s="5" t="s">
        <v>45</v>
      </c>
      <c r="O77" s="5" t="s">
        <v>45</v>
      </c>
      <c r="P77" s="5" t="s">
        <v>45</v>
      </c>
      <c r="Q77" s="5" t="s">
        <v>45</v>
      </c>
      <c r="R77" s="5" t="s">
        <v>45</v>
      </c>
      <c r="S77" s="5" t="s">
        <v>45</v>
      </c>
      <c r="T77" s="5" t="s">
        <v>45</v>
      </c>
      <c r="U77" s="5" t="s">
        <v>45</v>
      </c>
      <c r="V77" s="5" t="s">
        <v>45</v>
      </c>
      <c r="W77" s="5" t="s">
        <v>45</v>
      </c>
      <c r="X77" s="5" t="s">
        <v>45</v>
      </c>
      <c r="Y77" s="5" t="s">
        <v>46</v>
      </c>
      <c r="AC77" s="6" t="str">
        <f>IF(AA78=AG78,"=","≠")</f>
        <v>=</v>
      </c>
      <c r="AD77" s="9"/>
      <c r="AE77" s="5" t="s">
        <v>70</v>
      </c>
      <c r="AF77" s="5" t="s">
        <v>44</v>
      </c>
      <c r="AG77" s="5" t="s">
        <v>48</v>
      </c>
      <c r="AI77" s="18"/>
      <c r="AJ77" s="18"/>
      <c r="AK77" s="18"/>
      <c r="AL77" s="18"/>
      <c r="AM77" s="18"/>
      <c r="AN77" s="18"/>
    </row>
    <row r="78" spans="2:40" x14ac:dyDescent="0.35">
      <c r="B78" s="17" t="str">
        <f t="shared" si="35"/>
        <v>110000111001111</v>
      </c>
      <c r="G78">
        <f t="shared" ref="G78:J78" si="87">IF(SUM(G74:G76) &lt; 2, SUM(G74:G76), SUM(G74:G76) - 2)</f>
        <v>1</v>
      </c>
      <c r="H78">
        <f t="shared" si="87"/>
        <v>1</v>
      </c>
      <c r="I78">
        <f t="shared" si="87"/>
        <v>1</v>
      </c>
      <c r="J78">
        <f t="shared" si="87"/>
        <v>0</v>
      </c>
      <c r="K78" t="s">
        <v>42</v>
      </c>
      <c r="L78">
        <f t="shared" ref="L78:O78" si="88">IF(SUM(L74:L76) &lt; 2, SUM(L74:L76), SUM(L74:L76) - 2)</f>
        <v>0</v>
      </c>
      <c r="M78">
        <f t="shared" si="88"/>
        <v>0</v>
      </c>
      <c r="N78">
        <f t="shared" si="88"/>
        <v>0</v>
      </c>
      <c r="O78">
        <f t="shared" si="88"/>
        <v>1</v>
      </c>
      <c r="P78" t="s">
        <v>42</v>
      </c>
      <c r="Q78">
        <f t="shared" ref="Q78:T78" si="89">IF(SUM(Q74:Q76) &lt; 2, SUM(Q74:Q76), SUM(Q74:Q76) - 2)</f>
        <v>1</v>
      </c>
      <c r="R78">
        <f t="shared" si="89"/>
        <v>1</v>
      </c>
      <c r="S78">
        <f t="shared" si="89"/>
        <v>0</v>
      </c>
      <c r="T78">
        <f t="shared" si="89"/>
        <v>0</v>
      </c>
      <c r="U78" t="s">
        <v>42</v>
      </c>
      <c r="V78">
        <f t="shared" ref="V78:X78" si="90">IF(SUM(V74:V76) &lt; 2, SUM(V74:V76), SUM(V74:V76) - 2)</f>
        <v>1</v>
      </c>
      <c r="W78">
        <f t="shared" si="90"/>
        <v>1</v>
      </c>
      <c r="X78">
        <f t="shared" si="90"/>
        <v>1</v>
      </c>
      <c r="Y78">
        <f>IF(SUM(Y74:Y76) &lt; 2, SUM(Y74:Y76), SUM(Y74:Y76) - 2)</f>
        <v>1</v>
      </c>
      <c r="Z78" s="19" t="s">
        <v>50</v>
      </c>
      <c r="AA78" s="20">
        <f>IF(G78,-1,1)* IF(G78=0,_xlfn.DECIMAL($B78,2),_xlfn.DECIMAL($B79,2))</f>
        <v>-7729</v>
      </c>
      <c r="AB78" s="21" t="s">
        <v>49</v>
      </c>
      <c r="AD78" s="11"/>
      <c r="AG78">
        <f>AG75+AG76</f>
        <v>-7729</v>
      </c>
      <c r="AH78" s="10" t="s">
        <v>49</v>
      </c>
      <c r="AI78" s="18"/>
      <c r="AJ78" s="18"/>
      <c r="AK78" s="18"/>
      <c r="AL78" s="18"/>
      <c r="AM78" s="18"/>
      <c r="AN78" s="18"/>
    </row>
    <row r="79" spans="2:40" x14ac:dyDescent="0.35">
      <c r="B79" s="17" t="str">
        <f t="shared" si="35"/>
        <v>001111000110001</v>
      </c>
      <c r="E79" s="22" t="str">
        <f>IF(G78=1,"Перевод из доп. кода","")</f>
        <v>Перевод из доп. кода</v>
      </c>
      <c r="F79" s="22"/>
      <c r="G79">
        <f>IF($G78=1,$G78,"")</f>
        <v>1</v>
      </c>
      <c r="H79" t="str">
        <f>IF($G78=1,MID(_xlfn.BASE(_xlfn.BITXOR(_xlfn.DECIMAL($B78,2), 65535) + 1,2,16),2,1),"")</f>
        <v>0</v>
      </c>
      <c r="I79" t="str">
        <f>IF($G78=1,MID(_xlfn.BASE(_xlfn.BITXOR(_xlfn.DECIMAL($B78,2), 65535) + 1,2,16),3,1),"")</f>
        <v>0</v>
      </c>
      <c r="J79" t="str">
        <f>IF($G78=1,MID(_xlfn.BASE(_xlfn.BITXOR(_xlfn.DECIMAL($B78,2), 65535) + 1,2,16),4,1),"")</f>
        <v>1</v>
      </c>
      <c r="K79" t="str">
        <f>IF($G78=1,".","")</f>
        <v>.</v>
      </c>
      <c r="L79" t="str">
        <f>IF($G78=1,MID(_xlfn.BASE(_xlfn.BITXOR(_xlfn.DECIMAL($B78,2), 65535) + 1,2,16),5,1),"")</f>
        <v>1</v>
      </c>
      <c r="M79" t="str">
        <f>IF($G78=1,MID(_xlfn.BASE(_xlfn.BITXOR(_xlfn.DECIMAL($B78,2), 65535) + 1,2,16),6,1),"")</f>
        <v>1</v>
      </c>
      <c r="N79" t="str">
        <f>IF($G78=1,MID(_xlfn.BASE(_xlfn.BITXOR(_xlfn.DECIMAL($B78,2), 65535) + 1,2,16),7,1),"")</f>
        <v>1</v>
      </c>
      <c r="O79" t="str">
        <f>IF($G78=1,MID(_xlfn.BASE(_xlfn.BITXOR(_xlfn.DECIMAL($B78,2), 65535) + 1,2,16),8,1),"")</f>
        <v>0</v>
      </c>
      <c r="P79" t="str">
        <f>IF($G78=1,".","")</f>
        <v>.</v>
      </c>
      <c r="Q79" t="str">
        <f>IF($G78=1,MID(_xlfn.BASE(_xlfn.BITXOR(_xlfn.DECIMAL($B78,2), 65535) + 1,2,16),9,1),"")</f>
        <v>0</v>
      </c>
      <c r="R79" t="str">
        <f>IF($G78=1,MID(_xlfn.BASE(_xlfn.BITXOR(_xlfn.DECIMAL($B78,2), 65535) + 1,2,16),10,1),"")</f>
        <v>0</v>
      </c>
      <c r="S79" t="str">
        <f>IF($G78=1,MID(_xlfn.BASE(_xlfn.BITXOR(_xlfn.DECIMAL($B78,2), 65535) + 1,2,16),11,1),"")</f>
        <v>1</v>
      </c>
      <c r="T79" t="str">
        <f>IF($G78=1,MID(_xlfn.BASE(_xlfn.BITXOR(_xlfn.DECIMAL($B78,2), 65535) + 1,2,16),12,1),"")</f>
        <v>1</v>
      </c>
      <c r="U79" t="str">
        <f>IF($G78=1,".","")</f>
        <v>.</v>
      </c>
      <c r="V79" t="str">
        <f>IF($G78=1,MID(_xlfn.BASE(_xlfn.BITXOR(_xlfn.DECIMAL($B78,2), 65535) + 1,2,16),13,1),"")</f>
        <v>0</v>
      </c>
      <c r="W79" t="str">
        <f>IF($G78=1,MID(_xlfn.BASE(_xlfn.BITXOR(_xlfn.DECIMAL($B78,2), 65535) + 1,2,16),14,1),"")</f>
        <v>0</v>
      </c>
      <c r="X79" t="str">
        <f>IF($G78=1,MID(_xlfn.BASE(_xlfn.BITXOR(_xlfn.DECIMAL($B78,2), 65535) + 1,2,16),15,1),"")</f>
        <v>0</v>
      </c>
      <c r="Y79" t="str">
        <f>IF($G78=1,MID(_xlfn.BASE(_xlfn.BITXOR(_xlfn.DECIMAL($B78,2), 65535) + 1,2,16),16,1),"")</f>
        <v>1</v>
      </c>
      <c r="Z79" s="19"/>
      <c r="AA79" s="20"/>
      <c r="AB79" s="21"/>
      <c r="AD79" s="11"/>
      <c r="AI79" s="18"/>
      <c r="AJ79" s="18"/>
      <c r="AK79" s="18"/>
      <c r="AL79" s="18"/>
      <c r="AM79" s="18"/>
      <c r="AN79" s="18"/>
    </row>
    <row r="80" spans="2:40" x14ac:dyDescent="0.35">
      <c r="B80" s="17" t="str">
        <f t="shared" si="35"/>
        <v/>
      </c>
      <c r="E80" s="22"/>
      <c r="F80" s="22"/>
      <c r="AC80" s="11"/>
      <c r="AD80" s="11"/>
      <c r="AI80" s="18"/>
      <c r="AJ80" s="18"/>
      <c r="AK80" s="18"/>
      <c r="AL80" s="18"/>
      <c r="AM80" s="18"/>
      <c r="AN80" s="18"/>
    </row>
    <row r="81" spans="2:40" x14ac:dyDescent="0.35">
      <c r="B81" s="17" t="str">
        <f t="shared" si="35"/>
        <v>0PF =0AF =0ZF =0</v>
      </c>
      <c r="G81" s="23" t="s">
        <v>56</v>
      </c>
      <c r="H81" s="23"/>
      <c r="I81" s="23"/>
      <c r="J81">
        <f>IF(SUM(G74:G76) &gt; 1,1,0)</f>
        <v>0</v>
      </c>
      <c r="L81" s="23" t="s">
        <v>57</v>
      </c>
      <c r="M81" s="23"/>
      <c r="N81" s="23"/>
      <c r="O81">
        <f>IF(MOD(IF(G78,SUM(H79:Y79) + 1,SUM(H78:Y78)),2),0,1)</f>
        <v>0</v>
      </c>
      <c r="Q81" s="23" t="s">
        <v>58</v>
      </c>
      <c r="R81" s="23"/>
      <c r="S81" s="23"/>
      <c r="T81">
        <f>T74</f>
        <v>0</v>
      </c>
      <c r="V81" s="23" t="s">
        <v>59</v>
      </c>
      <c r="W81" s="23"/>
      <c r="X81" s="23"/>
      <c r="Y81">
        <f>IF(AA78=0,1,0)</f>
        <v>0</v>
      </c>
      <c r="AA81" s="15" t="s">
        <v>60</v>
      </c>
      <c r="AB81">
        <f>G78</f>
        <v>1</v>
      </c>
      <c r="AC81" s="11" t="s">
        <v>61</v>
      </c>
      <c r="AD81" s="11">
        <f>IF(AA78 &lt;&gt; AG78, 1, 0)</f>
        <v>0</v>
      </c>
      <c r="AI81" t="str">
        <f>IF(AD81,$AN$7,"")</f>
        <v/>
      </c>
    </row>
    <row r="82" spans="2:40" x14ac:dyDescent="0.35">
      <c r="B82" s="17" t="str">
        <f t="shared" si="35"/>
        <v/>
      </c>
      <c r="G82" s="11"/>
      <c r="H82" s="11"/>
      <c r="I82" s="11"/>
      <c r="L82" s="11"/>
      <c r="M82" s="11"/>
      <c r="N82" s="11"/>
      <c r="Q82" s="11"/>
      <c r="R82" s="11"/>
      <c r="S82" s="11"/>
      <c r="V82" s="11"/>
      <c r="W82" s="11"/>
      <c r="X82" s="11"/>
      <c r="AA82" s="11"/>
      <c r="AC82" s="11"/>
      <c r="AD82" s="11"/>
    </row>
    <row r="83" spans="2:40" x14ac:dyDescent="0.35">
      <c r="B83" s="17" t="str">
        <f t="shared" si="35"/>
        <v/>
      </c>
    </row>
    <row r="84" spans="2:40" ht="14.5" customHeight="1" x14ac:dyDescent="0.35">
      <c r="B84" s="17" t="str">
        <f t="shared" si="35"/>
        <v/>
      </c>
      <c r="AI84" s="13"/>
      <c r="AJ84" s="13"/>
      <c r="AK84" s="13"/>
      <c r="AL84" s="13"/>
      <c r="AM84" s="13"/>
      <c r="AN84" s="13"/>
    </row>
    <row r="85" spans="2:40" x14ac:dyDescent="0.35">
      <c r="B85" s="17" t="str">
        <f t="shared" si="35"/>
        <v>111111100011110</v>
      </c>
      <c r="E85" s="25" t="s">
        <v>47</v>
      </c>
      <c r="F85" s="25"/>
      <c r="G85" s="8">
        <f>IF(SUM(H85:H87) &gt; 1, 1, 0)</f>
        <v>1</v>
      </c>
      <c r="H85" s="8">
        <f>IF(SUM(I85:I87) &gt; 1, 1, 0)</f>
        <v>1</v>
      </c>
      <c r="I85" s="8">
        <f>IF(SUM(J85:J87) &gt; 1, 1, 0)</f>
        <v>1</v>
      </c>
      <c r="J85" s="8">
        <f>IF(SUM(L85:L87) &gt; 1, 1, 0)</f>
        <v>1</v>
      </c>
      <c r="K85" s="8"/>
      <c r="L85" s="8">
        <f>IF(SUM(M85:M87) &gt; 1, 1, 0)</f>
        <v>1</v>
      </c>
      <c r="M85" s="8">
        <f>IF(SUM(N85:N87) &gt; 1, 1, 0)</f>
        <v>1</v>
      </c>
      <c r="N85" s="8">
        <f>IF(SUM(O85:O87) &gt; 1, 1, 0)</f>
        <v>1</v>
      </c>
      <c r="O85" s="8">
        <f>IF(SUM(Q85:Q87) &gt; 1, 1, 0)</f>
        <v>1</v>
      </c>
      <c r="P85" s="8"/>
      <c r="Q85" s="8">
        <f>IF(SUM(R85:R87) &gt; 1, 1, 0)</f>
        <v>0</v>
      </c>
      <c r="R85" s="8">
        <f>IF(SUM(S85:S87) &gt; 1, 1, 0)</f>
        <v>0</v>
      </c>
      <c r="S85" s="8">
        <f>IF(SUM(T85:T87) &gt; 1, 1, 0)</f>
        <v>0</v>
      </c>
      <c r="T85" s="8">
        <f>IF(SUM(V85:V87) &gt; 1, 1, 0)</f>
        <v>1</v>
      </c>
      <c r="U85" s="8"/>
      <c r="V85" s="8">
        <f>IF(SUM(W85:W87) &gt; 1, 1, 0)</f>
        <v>1</v>
      </c>
      <c r="W85" s="8">
        <f>IF(SUM(X85:X87) &gt; 1, 1, 0)</f>
        <v>1</v>
      </c>
      <c r="X85" s="8">
        <f>IF(SUM(Y85:Y87) &gt; 1, 1, 0)</f>
        <v>1</v>
      </c>
      <c r="Y85" s="8">
        <v>0</v>
      </c>
      <c r="AD85" s="11"/>
      <c r="AI85" s="13"/>
      <c r="AJ85" s="13"/>
      <c r="AK85" s="13"/>
      <c r="AL85" s="13"/>
      <c r="AM85" s="13"/>
      <c r="AN85" s="13"/>
    </row>
    <row r="86" spans="2:40" x14ac:dyDescent="0.35">
      <c r="B86" s="17" t="str">
        <f t="shared" si="35"/>
        <v>110000111001111</v>
      </c>
      <c r="E86" s="11" t="s">
        <v>71</v>
      </c>
      <c r="G86">
        <f>MID(_xlfn.BASE(_xlfn.BITXOR($C8,65535) + 1,2,16),1,1) + 0</f>
        <v>1</v>
      </c>
      <c r="H86">
        <f>MID(_xlfn.BASE(_xlfn.BITXOR($C8,65535) + 1,2,16),2,1) + 0</f>
        <v>1</v>
      </c>
      <c r="I86">
        <f>MID(_xlfn.BASE(_xlfn.BITXOR($C8,65535) + 1,2,16),3,1) + 0</f>
        <v>1</v>
      </c>
      <c r="J86">
        <f>MID(_xlfn.BASE(_xlfn.BITXOR($C8,65535) + 1,2,16),4,1) + 0</f>
        <v>0</v>
      </c>
      <c r="K86" t="s">
        <v>42</v>
      </c>
      <c r="L86">
        <f>MID(_xlfn.BASE(_xlfn.BITXOR($C8,65535) + 1,2,16),5,1) + 0</f>
        <v>0</v>
      </c>
      <c r="M86">
        <f>MID(_xlfn.BASE(_xlfn.BITXOR($C8,65535) + 1,2,16),6,1) + 0</f>
        <v>0</v>
      </c>
      <c r="N86">
        <f>MID(_xlfn.BASE(_xlfn.BITXOR($C8,65535) + 1,2,16),7,1) + 0</f>
        <v>0</v>
      </c>
      <c r="O86">
        <f>MID(_xlfn.BASE(_xlfn.BITXOR($C8,65535) + 1,2,16),8,1) + 0</f>
        <v>1</v>
      </c>
      <c r="P86" t="s">
        <v>42</v>
      </c>
      <c r="Q86">
        <f>MID(_xlfn.BASE(_xlfn.BITXOR($C8,65535) + 1,2,16),9,1) + 0</f>
        <v>1</v>
      </c>
      <c r="R86">
        <f>MID(_xlfn.BASE(_xlfn.BITXOR($C8,65535) + 1,2,16),10,1) + 0</f>
        <v>1</v>
      </c>
      <c r="S86">
        <f>MID(_xlfn.BASE(_xlfn.BITXOR($C8,65535) + 1,2,16),11,1) + 0</f>
        <v>0</v>
      </c>
      <c r="T86">
        <f>MID(_xlfn.BASE(_xlfn.BITXOR($C8,65535) + 1,2,16),12,1) + 0</f>
        <v>0</v>
      </c>
      <c r="U86" t="s">
        <v>42</v>
      </c>
      <c r="V86">
        <f>MID(_xlfn.BASE(_xlfn.BITXOR($C8,65535) + 1,2,16),13,1) + 0</f>
        <v>1</v>
      </c>
      <c r="W86">
        <f>MID(_xlfn.BASE(_xlfn.BITXOR($C8,65535) + 1,2,16),14,1) + 0</f>
        <v>1</v>
      </c>
      <c r="X86">
        <f>MID(_xlfn.BASE(_xlfn.BITXOR($C8,65535) + 1,2,16),15,1) + 0</f>
        <v>1</v>
      </c>
      <c r="Y86">
        <f>MID(_xlfn.BASE(_xlfn.BITXOR($C8,65535) + 1,2,16),16,1) + 0</f>
        <v>1</v>
      </c>
      <c r="AD86" s="11"/>
      <c r="AE86" s="11" t="s">
        <v>72</v>
      </c>
      <c r="AG86">
        <f>C14</f>
        <v>-7729</v>
      </c>
      <c r="AI86" s="18" t="str">
        <f>IF(AA89=AG89,IF(AND(AG86&gt;0,AG87&gt;0),$AN$1,IF(AND(AG86&lt;0,AG87&lt;0),$AN$4,IF(AG89&gt;0,$AN$2,$AN$3))),IF(AND(AG86&gt;0,AG87&gt;0),$AN$6,$AN$5))</f>
        <v xml:space="preserve">При сложении положительного и отрицательного слагаемых получено положительное число. Результат выполнения операции верный и корректный, совпадает с суммой десятичных эквивалентов. </v>
      </c>
      <c r="AJ86" s="18"/>
      <c r="AK86" s="18"/>
      <c r="AL86" s="18"/>
      <c r="AM86" s="18"/>
      <c r="AN86" s="18"/>
    </row>
    <row r="87" spans="2:40" x14ac:dyDescent="0.35">
      <c r="B87" s="17" t="str">
        <f t="shared" si="35"/>
        <v>101111110000011</v>
      </c>
      <c r="D87" s="11" t="s">
        <v>43</v>
      </c>
      <c r="E87" s="11" t="s">
        <v>62</v>
      </c>
      <c r="G87">
        <f>MID(_xlfn.BASE($C6,2,16),1,1) + 0</f>
        <v>0</v>
      </c>
      <c r="H87">
        <f>MID(_xlfn.BASE($C6,2,16),2,1) + 0</f>
        <v>1</v>
      </c>
      <c r="I87">
        <f>MID(_xlfn.BASE($C6,2,16),3,1) + 0</f>
        <v>0</v>
      </c>
      <c r="J87">
        <f>MID(_xlfn.BASE($C6,2,16),4,1) + 0</f>
        <v>1</v>
      </c>
      <c r="K87" t="s">
        <v>42</v>
      </c>
      <c r="L87">
        <f>MID(_xlfn.BASE($C6,2,16),5,1) + 0</f>
        <v>1</v>
      </c>
      <c r="M87">
        <f>MID(_xlfn.BASE($C6,2,16),6,1) + 0</f>
        <v>1</v>
      </c>
      <c r="N87">
        <f>MID(_xlfn.BASE($C6,2,16),7,1) + 0</f>
        <v>1</v>
      </c>
      <c r="O87">
        <f>MID(_xlfn.BASE($C6,2,16),8,1) + 0</f>
        <v>1</v>
      </c>
      <c r="P87" t="s">
        <v>42</v>
      </c>
      <c r="Q87">
        <f>MID(_xlfn.BASE($C6,2,16),9,1) + 0</f>
        <v>1</v>
      </c>
      <c r="R87">
        <f>MID(_xlfn.BASE($C6,2,16),10,1) + 0</f>
        <v>0</v>
      </c>
      <c r="S87">
        <f>MID(_xlfn.BASE($C6,2,16),11,1) + 0</f>
        <v>0</v>
      </c>
      <c r="T87">
        <f>MID(_xlfn.BASE($C6,2,16),12,1) + 0</f>
        <v>0</v>
      </c>
      <c r="U87" t="s">
        <v>42</v>
      </c>
      <c r="V87">
        <f>MID(_xlfn.BASE($C6,2,16),13,1) + 0</f>
        <v>0</v>
      </c>
      <c r="W87">
        <f>MID(_xlfn.BASE($C6,2,16),14,1) + 0</f>
        <v>0</v>
      </c>
      <c r="X87">
        <f>MID(_xlfn.BASE($C6,2,16),15,1) + 0</f>
        <v>1</v>
      </c>
      <c r="Y87">
        <f>MID(_xlfn.BASE($C6,2,16),16,1) + 0</f>
        <v>1</v>
      </c>
      <c r="AD87" s="11" t="s">
        <v>43</v>
      </c>
      <c r="AE87" s="11" t="s">
        <v>63</v>
      </c>
      <c r="AG87">
        <f>C6</f>
        <v>24451</v>
      </c>
      <c r="AI87" s="18"/>
      <c r="AJ87" s="18"/>
      <c r="AK87" s="18"/>
      <c r="AL87" s="18"/>
      <c r="AM87" s="18"/>
      <c r="AN87" s="18"/>
    </row>
    <row r="88" spans="2:40" x14ac:dyDescent="0.35">
      <c r="B88" s="17" t="str">
        <f t="shared" ref="B88:B104" si="91">H88&amp;I88&amp;J88&amp;L88&amp;M88&amp;N88&amp;O88&amp;Q88&amp;R88&amp;S88&amp;T88&amp;V88&amp;W88&amp;X88&amp;Y88</f>
        <v>--------------------------------------------</v>
      </c>
      <c r="E88" s="5" t="s">
        <v>44</v>
      </c>
      <c r="F88" s="5" t="s">
        <v>44</v>
      </c>
      <c r="G88" s="5" t="s">
        <v>45</v>
      </c>
      <c r="H88" s="5" t="s">
        <v>45</v>
      </c>
      <c r="I88" s="5" t="s">
        <v>45</v>
      </c>
      <c r="J88" s="5" t="s">
        <v>45</v>
      </c>
      <c r="K88" s="5" t="s">
        <v>45</v>
      </c>
      <c r="L88" s="5" t="s">
        <v>45</v>
      </c>
      <c r="M88" s="5" t="s">
        <v>45</v>
      </c>
      <c r="N88" s="5" t="s">
        <v>45</v>
      </c>
      <c r="O88" s="5" t="s">
        <v>45</v>
      </c>
      <c r="P88" s="5" t="s">
        <v>45</v>
      </c>
      <c r="Q88" s="5" t="s">
        <v>45</v>
      </c>
      <c r="R88" s="5" t="s">
        <v>45</v>
      </c>
      <c r="S88" s="5" t="s">
        <v>45</v>
      </c>
      <c r="T88" s="5" t="s">
        <v>45</v>
      </c>
      <c r="U88" s="5" t="s">
        <v>45</v>
      </c>
      <c r="V88" s="5" t="s">
        <v>45</v>
      </c>
      <c r="W88" s="5" t="s">
        <v>45</v>
      </c>
      <c r="X88" s="5" t="s">
        <v>45</v>
      </c>
      <c r="Y88" s="5" t="s">
        <v>46</v>
      </c>
      <c r="AC88" s="6" t="str">
        <f>IF(AA89=AG89,"=","≠")</f>
        <v>=</v>
      </c>
      <c r="AD88" s="9"/>
      <c r="AE88" s="5" t="s">
        <v>70</v>
      </c>
      <c r="AF88" s="5" t="s">
        <v>44</v>
      </c>
      <c r="AG88" s="5" t="s">
        <v>48</v>
      </c>
      <c r="AI88" s="18"/>
      <c r="AJ88" s="18"/>
      <c r="AK88" s="18"/>
      <c r="AL88" s="18"/>
      <c r="AM88" s="18"/>
      <c r="AN88" s="18"/>
    </row>
    <row r="89" spans="2:40" x14ac:dyDescent="0.35">
      <c r="B89" s="17" t="str">
        <f t="shared" si="91"/>
        <v>100000101010010</v>
      </c>
      <c r="G89">
        <f t="shared" ref="G89:J89" si="92">IF(SUM(G85:G87) &lt; 2, SUM(G85:G87), SUM(G85:G87) - 2)</f>
        <v>0</v>
      </c>
      <c r="H89">
        <f t="shared" si="92"/>
        <v>1</v>
      </c>
      <c r="I89">
        <f t="shared" si="92"/>
        <v>0</v>
      </c>
      <c r="J89">
        <f t="shared" si="92"/>
        <v>0</v>
      </c>
      <c r="K89" t="s">
        <v>42</v>
      </c>
      <c r="L89">
        <f t="shared" ref="L89:O89" si="93">IF(SUM(L85:L87) &lt; 2, SUM(L85:L87), SUM(L85:L87) - 2)</f>
        <v>0</v>
      </c>
      <c r="M89">
        <f t="shared" si="93"/>
        <v>0</v>
      </c>
      <c r="N89">
        <f t="shared" si="93"/>
        <v>0</v>
      </c>
      <c r="O89">
        <f t="shared" si="93"/>
        <v>1</v>
      </c>
      <c r="P89" t="s">
        <v>42</v>
      </c>
      <c r="Q89">
        <f t="shared" ref="Q89:T89" si="94">IF(SUM(Q85:Q87) &lt; 2, SUM(Q85:Q87), SUM(Q85:Q87) - 2)</f>
        <v>0</v>
      </c>
      <c r="R89">
        <f t="shared" si="94"/>
        <v>1</v>
      </c>
      <c r="S89">
        <f t="shared" si="94"/>
        <v>0</v>
      </c>
      <c r="T89">
        <f t="shared" si="94"/>
        <v>1</v>
      </c>
      <c r="U89" t="s">
        <v>42</v>
      </c>
      <c r="V89">
        <f t="shared" ref="V89:X89" si="95">IF(SUM(V85:V87) &lt; 2, SUM(V85:V87), SUM(V85:V87) - 2)</f>
        <v>0</v>
      </c>
      <c r="W89">
        <f t="shared" si="95"/>
        <v>0</v>
      </c>
      <c r="X89">
        <f t="shared" si="95"/>
        <v>1</v>
      </c>
      <c r="Y89">
        <f>IF(SUM(Y85:Y87) &lt; 2, SUM(Y85:Y87), SUM(Y85:Y87) - 2)</f>
        <v>0</v>
      </c>
      <c r="Z89" s="19" t="s">
        <v>50</v>
      </c>
      <c r="AA89" s="20">
        <f>IF(G89,-1,1)* IF(G89=0,_xlfn.DECIMAL($B89,2),_xlfn.DECIMAL($B90,2))</f>
        <v>16722</v>
      </c>
      <c r="AB89" s="21" t="s">
        <v>49</v>
      </c>
      <c r="AD89" s="11"/>
      <c r="AG89">
        <f>AG86+AG87</f>
        <v>16722</v>
      </c>
      <c r="AH89" s="10" t="s">
        <v>49</v>
      </c>
      <c r="AI89" s="18"/>
      <c r="AJ89" s="18"/>
      <c r="AK89" s="18"/>
      <c r="AL89" s="18"/>
      <c r="AM89" s="18"/>
      <c r="AN89" s="18"/>
    </row>
    <row r="90" spans="2:40" x14ac:dyDescent="0.35">
      <c r="B90" s="17" t="str">
        <f t="shared" si="91"/>
        <v/>
      </c>
      <c r="E90" s="22" t="str">
        <f>IF(G89=1,"Перевод из доп. кода","")</f>
        <v/>
      </c>
      <c r="F90" s="22"/>
      <c r="G90" t="str">
        <f>IF($G89=1,$G89,"")</f>
        <v/>
      </c>
      <c r="H90" t="str">
        <f>IF($G89=1,MID(_xlfn.BASE(_xlfn.BITXOR(_xlfn.DECIMAL($B89,2), 65535) + 1,2,16),2,1),"")</f>
        <v/>
      </c>
      <c r="I90" t="str">
        <f>IF($G89=1,MID(_xlfn.BASE(_xlfn.BITXOR(_xlfn.DECIMAL($B89,2), 65535) + 1,2,16),3,1),"")</f>
        <v/>
      </c>
      <c r="J90" t="str">
        <f>IF($G89=1,MID(_xlfn.BASE(_xlfn.BITXOR(_xlfn.DECIMAL($B89,2), 65535) + 1,2,16),4,1),"")</f>
        <v/>
      </c>
      <c r="K90" t="str">
        <f>IF($G89=1,".","")</f>
        <v/>
      </c>
      <c r="L90" t="str">
        <f>IF($G89=1,MID(_xlfn.BASE(_xlfn.BITXOR(_xlfn.DECIMAL($B89,2), 65535) + 1,2,16),5,1),"")</f>
        <v/>
      </c>
      <c r="M90" t="str">
        <f>IF($G89=1,MID(_xlfn.BASE(_xlfn.BITXOR(_xlfn.DECIMAL($B89,2), 65535) + 1,2,16),6,1),"")</f>
        <v/>
      </c>
      <c r="N90" t="str">
        <f>IF($G89=1,MID(_xlfn.BASE(_xlfn.BITXOR(_xlfn.DECIMAL($B89,2), 65535) + 1,2,16),7,1),"")</f>
        <v/>
      </c>
      <c r="O90" t="str">
        <f>IF($G89=1,MID(_xlfn.BASE(_xlfn.BITXOR(_xlfn.DECIMAL($B89,2), 65535) + 1,2,16),8,1),"")</f>
        <v/>
      </c>
      <c r="P90" t="str">
        <f>IF($G89=1,".","")</f>
        <v/>
      </c>
      <c r="Q90" t="str">
        <f>IF($G89=1,MID(_xlfn.BASE(_xlfn.BITXOR(_xlfn.DECIMAL($B89,2), 65535) + 1,2,16),9,1),"")</f>
        <v/>
      </c>
      <c r="R90" t="str">
        <f>IF($G89=1,MID(_xlfn.BASE(_xlfn.BITXOR(_xlfn.DECIMAL($B89,2), 65535) + 1,2,16),10,1),"")</f>
        <v/>
      </c>
      <c r="S90" t="str">
        <f>IF($G89=1,MID(_xlfn.BASE(_xlfn.BITXOR(_xlfn.DECIMAL($B89,2), 65535) + 1,2,16),11,1),"")</f>
        <v/>
      </c>
      <c r="T90" t="str">
        <f>IF($G89=1,MID(_xlfn.BASE(_xlfn.BITXOR(_xlfn.DECIMAL($B89,2), 65535) + 1,2,16),12,1),"")</f>
        <v/>
      </c>
      <c r="U90" t="str">
        <f>IF($G89=1,".","")</f>
        <v/>
      </c>
      <c r="V90" t="str">
        <f>IF($G89=1,MID(_xlfn.BASE(_xlfn.BITXOR(_xlfn.DECIMAL($B89,2), 65535) + 1,2,16),13,1),"")</f>
        <v/>
      </c>
      <c r="W90" t="str">
        <f>IF($G89=1,MID(_xlfn.BASE(_xlfn.BITXOR(_xlfn.DECIMAL($B89,2), 65535) + 1,2,16),14,1),"")</f>
        <v/>
      </c>
      <c r="X90" t="str">
        <f>IF($G89=1,MID(_xlfn.BASE(_xlfn.BITXOR(_xlfn.DECIMAL($B89,2), 65535) + 1,2,16),15,1),"")</f>
        <v/>
      </c>
      <c r="Y90" t="str">
        <f>IF($G89=1,MID(_xlfn.BASE(_xlfn.BITXOR(_xlfn.DECIMAL($B89,2), 65535) + 1,2,16),16,1),"")</f>
        <v/>
      </c>
      <c r="Z90" s="19"/>
      <c r="AA90" s="20"/>
      <c r="AB90" s="21"/>
      <c r="AD90" s="11"/>
      <c r="AI90" s="18"/>
      <c r="AJ90" s="18"/>
      <c r="AK90" s="18"/>
      <c r="AL90" s="18"/>
      <c r="AM90" s="18"/>
      <c r="AN90" s="18"/>
    </row>
    <row r="91" spans="2:40" x14ac:dyDescent="0.35">
      <c r="B91" s="17" t="str">
        <f t="shared" si="91"/>
        <v/>
      </c>
      <c r="E91" s="22"/>
      <c r="F91" s="22"/>
      <c r="AC91" s="11"/>
      <c r="AD91" s="11"/>
      <c r="AI91" s="18"/>
      <c r="AJ91" s="18"/>
      <c r="AK91" s="18"/>
      <c r="AL91" s="18"/>
      <c r="AM91" s="18"/>
      <c r="AN91" s="18"/>
    </row>
    <row r="92" spans="2:40" x14ac:dyDescent="0.35">
      <c r="B92" s="17" t="str">
        <f t="shared" si="91"/>
        <v>1PF =0AF =1ZF =0</v>
      </c>
      <c r="G92" s="23" t="s">
        <v>56</v>
      </c>
      <c r="H92" s="23"/>
      <c r="I92" s="23"/>
      <c r="J92">
        <f>IF(SUM(G85:G87) &gt; 1,1,0)</f>
        <v>1</v>
      </c>
      <c r="L92" s="23" t="s">
        <v>57</v>
      </c>
      <c r="M92" s="23"/>
      <c r="N92" s="23"/>
      <c r="O92">
        <f>IF(MOD(IF(G89,SUM(H90:Y90) + 1,SUM(H89:Y89)),2),0,1)</f>
        <v>0</v>
      </c>
      <c r="Q92" s="23" t="s">
        <v>58</v>
      </c>
      <c r="R92" s="23"/>
      <c r="S92" s="23"/>
      <c r="T92">
        <f>T85</f>
        <v>1</v>
      </c>
      <c r="V92" s="23" t="s">
        <v>59</v>
      </c>
      <c r="W92" s="23"/>
      <c r="X92" s="23"/>
      <c r="Y92">
        <f>IF(AA89=0,1,0)</f>
        <v>0</v>
      </c>
      <c r="AA92" s="15" t="s">
        <v>60</v>
      </c>
      <c r="AB92">
        <f>G89</f>
        <v>0</v>
      </c>
      <c r="AC92" s="11" t="s">
        <v>61</v>
      </c>
      <c r="AD92" s="11">
        <f>IF(AA89 &lt;&gt; AG89, 1, 0)</f>
        <v>0</v>
      </c>
      <c r="AI92" t="str">
        <f>IF(AD92,$AN$7,"")</f>
        <v/>
      </c>
    </row>
    <row r="93" spans="2:40" x14ac:dyDescent="0.35">
      <c r="B93" s="17" t="str">
        <f t="shared" si="91"/>
        <v/>
      </c>
    </row>
    <row r="94" spans="2:40" x14ac:dyDescent="0.35">
      <c r="B94" s="17" t="str">
        <f t="shared" si="91"/>
        <v/>
      </c>
    </row>
    <row r="95" spans="2:40" x14ac:dyDescent="0.35">
      <c r="B95" s="17" t="str">
        <f t="shared" si="91"/>
        <v/>
      </c>
    </row>
    <row r="96" spans="2:40" x14ac:dyDescent="0.35">
      <c r="B96" s="17" t="str">
        <f t="shared" si="91"/>
        <v/>
      </c>
    </row>
    <row r="97" spans="2:2" x14ac:dyDescent="0.35">
      <c r="B97" s="17" t="str">
        <f t="shared" si="91"/>
        <v/>
      </c>
    </row>
    <row r="98" spans="2:2" x14ac:dyDescent="0.35">
      <c r="B98" s="17" t="str">
        <f t="shared" si="91"/>
        <v/>
      </c>
    </row>
    <row r="99" spans="2:2" x14ac:dyDescent="0.35">
      <c r="B99" s="17" t="str">
        <f t="shared" si="91"/>
        <v/>
      </c>
    </row>
    <row r="100" spans="2:2" x14ac:dyDescent="0.35">
      <c r="B100" s="17" t="str">
        <f t="shared" si="91"/>
        <v/>
      </c>
    </row>
    <row r="101" spans="2:2" x14ac:dyDescent="0.35">
      <c r="B101" s="17" t="str">
        <f t="shared" si="91"/>
        <v/>
      </c>
    </row>
    <row r="102" spans="2:2" x14ac:dyDescent="0.35">
      <c r="B102" s="17" t="str">
        <f t="shared" si="91"/>
        <v/>
      </c>
    </row>
    <row r="103" spans="2:2" x14ac:dyDescent="0.35">
      <c r="B103" s="17" t="str">
        <f t="shared" si="91"/>
        <v/>
      </c>
    </row>
    <row r="104" spans="2:2" x14ac:dyDescent="0.35">
      <c r="B104" s="17" t="str">
        <f t="shared" si="91"/>
        <v/>
      </c>
    </row>
    <row r="105" spans="2:2" x14ac:dyDescent="0.35">
      <c r="B105" s="17" t="str">
        <f t="shared" ref="B105:B151" si="96">H105&amp;I105&amp;J105&amp;L105&amp;M105&amp;N105&amp;O105&amp;Q105&amp;R105&amp;S105&amp;T105&amp;V105&amp;W105&amp;X105&amp;Y105</f>
        <v/>
      </c>
    </row>
    <row r="106" spans="2:2" x14ac:dyDescent="0.35">
      <c r="B106" s="17" t="str">
        <f t="shared" si="96"/>
        <v/>
      </c>
    </row>
    <row r="107" spans="2:2" x14ac:dyDescent="0.35">
      <c r="B107" s="17" t="str">
        <f t="shared" si="96"/>
        <v/>
      </c>
    </row>
    <row r="108" spans="2:2" x14ac:dyDescent="0.35">
      <c r="B108" s="17" t="str">
        <f t="shared" si="96"/>
        <v/>
      </c>
    </row>
    <row r="109" spans="2:2" x14ac:dyDescent="0.35">
      <c r="B109" s="17" t="str">
        <f t="shared" si="96"/>
        <v/>
      </c>
    </row>
    <row r="110" spans="2:2" x14ac:dyDescent="0.35">
      <c r="B110" s="17" t="str">
        <f t="shared" si="96"/>
        <v/>
      </c>
    </row>
    <row r="111" spans="2:2" x14ac:dyDescent="0.35">
      <c r="B111" s="17" t="str">
        <f t="shared" si="96"/>
        <v/>
      </c>
    </row>
    <row r="112" spans="2:2" x14ac:dyDescent="0.35">
      <c r="B112" s="17" t="str">
        <f t="shared" si="96"/>
        <v/>
      </c>
    </row>
    <row r="113" spans="2:2" x14ac:dyDescent="0.35">
      <c r="B113" s="17" t="str">
        <f t="shared" si="96"/>
        <v/>
      </c>
    </row>
    <row r="114" spans="2:2" x14ac:dyDescent="0.35">
      <c r="B114" s="17" t="str">
        <f t="shared" si="96"/>
        <v/>
      </c>
    </row>
    <row r="115" spans="2:2" x14ac:dyDescent="0.35">
      <c r="B115" s="17" t="str">
        <f t="shared" si="96"/>
        <v/>
      </c>
    </row>
    <row r="116" spans="2:2" x14ac:dyDescent="0.35">
      <c r="B116" s="17" t="str">
        <f t="shared" si="96"/>
        <v/>
      </c>
    </row>
    <row r="117" spans="2:2" x14ac:dyDescent="0.35">
      <c r="B117" s="17" t="str">
        <f t="shared" si="96"/>
        <v/>
      </c>
    </row>
    <row r="118" spans="2:2" x14ac:dyDescent="0.35">
      <c r="B118" s="17" t="str">
        <f t="shared" si="96"/>
        <v/>
      </c>
    </row>
    <row r="119" spans="2:2" x14ac:dyDescent="0.35">
      <c r="B119" s="17" t="str">
        <f t="shared" si="96"/>
        <v/>
      </c>
    </row>
    <row r="120" spans="2:2" x14ac:dyDescent="0.35">
      <c r="B120" s="17" t="str">
        <f t="shared" si="96"/>
        <v/>
      </c>
    </row>
    <row r="121" spans="2:2" x14ac:dyDescent="0.35">
      <c r="B121" s="17" t="str">
        <f t="shared" si="96"/>
        <v/>
      </c>
    </row>
    <row r="122" spans="2:2" x14ac:dyDescent="0.35">
      <c r="B122" s="17" t="str">
        <f t="shared" si="96"/>
        <v/>
      </c>
    </row>
    <row r="123" spans="2:2" x14ac:dyDescent="0.35">
      <c r="B123" s="17" t="str">
        <f t="shared" si="96"/>
        <v/>
      </c>
    </row>
    <row r="124" spans="2:2" x14ac:dyDescent="0.35">
      <c r="B124" s="17" t="str">
        <f t="shared" si="96"/>
        <v/>
      </c>
    </row>
    <row r="125" spans="2:2" x14ac:dyDescent="0.35">
      <c r="B125" s="17" t="str">
        <f t="shared" si="96"/>
        <v/>
      </c>
    </row>
    <row r="126" spans="2:2" x14ac:dyDescent="0.35">
      <c r="B126" s="17" t="str">
        <f t="shared" si="96"/>
        <v/>
      </c>
    </row>
    <row r="127" spans="2:2" x14ac:dyDescent="0.35">
      <c r="B127" s="17" t="str">
        <f t="shared" si="96"/>
        <v/>
      </c>
    </row>
    <row r="128" spans="2:2" x14ac:dyDescent="0.35">
      <c r="B128" s="17" t="str">
        <f t="shared" si="96"/>
        <v/>
      </c>
    </row>
    <row r="129" spans="2:2" x14ac:dyDescent="0.35">
      <c r="B129" s="17" t="str">
        <f t="shared" si="96"/>
        <v/>
      </c>
    </row>
    <row r="130" spans="2:2" x14ac:dyDescent="0.35">
      <c r="B130" s="17" t="str">
        <f t="shared" si="96"/>
        <v/>
      </c>
    </row>
    <row r="131" spans="2:2" x14ac:dyDescent="0.35">
      <c r="B131" s="17" t="str">
        <f t="shared" si="96"/>
        <v/>
      </c>
    </row>
    <row r="132" spans="2:2" x14ac:dyDescent="0.35">
      <c r="B132" s="17" t="str">
        <f t="shared" si="96"/>
        <v/>
      </c>
    </row>
    <row r="133" spans="2:2" x14ac:dyDescent="0.35">
      <c r="B133" s="17" t="str">
        <f t="shared" si="96"/>
        <v/>
      </c>
    </row>
    <row r="134" spans="2:2" x14ac:dyDescent="0.35">
      <c r="B134" s="17" t="str">
        <f t="shared" si="96"/>
        <v/>
      </c>
    </row>
    <row r="135" spans="2:2" x14ac:dyDescent="0.35">
      <c r="B135" s="17" t="str">
        <f t="shared" si="96"/>
        <v/>
      </c>
    </row>
    <row r="136" spans="2:2" x14ac:dyDescent="0.35">
      <c r="B136" s="17" t="str">
        <f t="shared" si="96"/>
        <v/>
      </c>
    </row>
    <row r="137" spans="2:2" x14ac:dyDescent="0.35">
      <c r="B137" s="17" t="str">
        <f t="shared" si="96"/>
        <v/>
      </c>
    </row>
    <row r="138" spans="2:2" x14ac:dyDescent="0.35">
      <c r="B138" s="17" t="str">
        <f t="shared" si="96"/>
        <v/>
      </c>
    </row>
    <row r="139" spans="2:2" x14ac:dyDescent="0.35">
      <c r="B139" s="17" t="str">
        <f t="shared" si="96"/>
        <v/>
      </c>
    </row>
    <row r="140" spans="2:2" x14ac:dyDescent="0.35">
      <c r="B140" s="17" t="str">
        <f t="shared" si="96"/>
        <v/>
      </c>
    </row>
    <row r="141" spans="2:2" x14ac:dyDescent="0.35">
      <c r="B141" s="17" t="str">
        <f t="shared" si="96"/>
        <v/>
      </c>
    </row>
    <row r="142" spans="2:2" x14ac:dyDescent="0.35">
      <c r="B142" s="17" t="str">
        <f t="shared" si="96"/>
        <v/>
      </c>
    </row>
    <row r="143" spans="2:2" x14ac:dyDescent="0.35">
      <c r="B143" s="17" t="str">
        <f t="shared" si="96"/>
        <v/>
      </c>
    </row>
    <row r="144" spans="2:2" x14ac:dyDescent="0.35">
      <c r="B144" s="17" t="str">
        <f t="shared" si="96"/>
        <v/>
      </c>
    </row>
    <row r="145" spans="2:2" x14ac:dyDescent="0.35">
      <c r="B145" s="17" t="str">
        <f t="shared" si="96"/>
        <v/>
      </c>
    </row>
    <row r="146" spans="2:2" x14ac:dyDescent="0.35">
      <c r="B146" s="17" t="str">
        <f t="shared" si="96"/>
        <v/>
      </c>
    </row>
    <row r="147" spans="2:2" x14ac:dyDescent="0.35">
      <c r="B147" s="17" t="str">
        <f t="shared" si="96"/>
        <v/>
      </c>
    </row>
    <row r="148" spans="2:2" x14ac:dyDescent="0.35">
      <c r="B148" s="17" t="str">
        <f t="shared" si="96"/>
        <v/>
      </c>
    </row>
    <row r="149" spans="2:2" x14ac:dyDescent="0.35">
      <c r="B149" s="17" t="str">
        <f t="shared" si="96"/>
        <v/>
      </c>
    </row>
    <row r="150" spans="2:2" x14ac:dyDescent="0.35">
      <c r="B150" s="17" t="str">
        <f t="shared" si="96"/>
        <v/>
      </c>
    </row>
    <row r="151" spans="2:2" x14ac:dyDescent="0.35">
      <c r="B151" s="17" t="str">
        <f t="shared" si="96"/>
        <v/>
      </c>
    </row>
    <row r="152" spans="2:2" x14ac:dyDescent="0.35">
      <c r="B152" s="17" t="str">
        <f t="shared" ref="B152:B214" si="97">H152&amp;I152&amp;J152&amp;L152&amp;M152&amp;N152&amp;O152&amp;Q152&amp;R152&amp;S152&amp;T152&amp;V152&amp;W152&amp;X152&amp;Y152</f>
        <v/>
      </c>
    </row>
    <row r="153" spans="2:2" x14ac:dyDescent="0.35">
      <c r="B153" s="17" t="str">
        <f t="shared" si="97"/>
        <v/>
      </c>
    </row>
    <row r="154" spans="2:2" x14ac:dyDescent="0.35">
      <c r="B154" s="17" t="str">
        <f t="shared" si="97"/>
        <v/>
      </c>
    </row>
    <row r="155" spans="2:2" x14ac:dyDescent="0.35">
      <c r="B155" s="17" t="str">
        <f t="shared" si="97"/>
        <v/>
      </c>
    </row>
    <row r="156" spans="2:2" x14ac:dyDescent="0.35">
      <c r="B156" s="17" t="str">
        <f t="shared" si="97"/>
        <v/>
      </c>
    </row>
    <row r="157" spans="2:2" x14ac:dyDescent="0.35">
      <c r="B157" s="17" t="str">
        <f t="shared" si="97"/>
        <v/>
      </c>
    </row>
    <row r="158" spans="2:2" x14ac:dyDescent="0.35">
      <c r="B158" s="17" t="str">
        <f t="shared" si="97"/>
        <v/>
      </c>
    </row>
    <row r="159" spans="2:2" x14ac:dyDescent="0.35">
      <c r="B159" s="17" t="str">
        <f t="shared" si="97"/>
        <v/>
      </c>
    </row>
    <row r="160" spans="2:2" x14ac:dyDescent="0.35">
      <c r="B160" s="17" t="str">
        <f t="shared" si="97"/>
        <v/>
      </c>
    </row>
    <row r="161" spans="2:2" x14ac:dyDescent="0.35">
      <c r="B161" s="17" t="str">
        <f t="shared" si="97"/>
        <v/>
      </c>
    </row>
    <row r="162" spans="2:2" x14ac:dyDescent="0.35">
      <c r="B162" s="17" t="str">
        <f t="shared" si="97"/>
        <v/>
      </c>
    </row>
    <row r="163" spans="2:2" x14ac:dyDescent="0.35">
      <c r="B163" s="17" t="str">
        <f t="shared" si="97"/>
        <v/>
      </c>
    </row>
    <row r="164" spans="2:2" x14ac:dyDescent="0.35">
      <c r="B164" s="17" t="str">
        <f t="shared" si="97"/>
        <v/>
      </c>
    </row>
    <row r="165" spans="2:2" x14ac:dyDescent="0.35">
      <c r="B165" s="17" t="str">
        <f t="shared" si="97"/>
        <v/>
      </c>
    </row>
    <row r="166" spans="2:2" x14ac:dyDescent="0.35">
      <c r="B166" s="17" t="str">
        <f t="shared" si="97"/>
        <v/>
      </c>
    </row>
    <row r="167" spans="2:2" x14ac:dyDescent="0.35">
      <c r="B167" s="17" t="str">
        <f t="shared" si="97"/>
        <v/>
      </c>
    </row>
    <row r="168" spans="2:2" x14ac:dyDescent="0.35">
      <c r="B168" s="17" t="str">
        <f t="shared" si="97"/>
        <v/>
      </c>
    </row>
    <row r="169" spans="2:2" x14ac:dyDescent="0.35">
      <c r="B169" s="17" t="str">
        <f t="shared" si="97"/>
        <v/>
      </c>
    </row>
    <row r="170" spans="2:2" x14ac:dyDescent="0.35">
      <c r="B170" s="17" t="str">
        <f t="shared" si="97"/>
        <v/>
      </c>
    </row>
    <row r="171" spans="2:2" x14ac:dyDescent="0.35">
      <c r="B171" s="17" t="str">
        <f t="shared" si="97"/>
        <v/>
      </c>
    </row>
    <row r="172" spans="2:2" x14ac:dyDescent="0.35">
      <c r="B172" s="17" t="str">
        <f t="shared" si="97"/>
        <v/>
      </c>
    </row>
    <row r="173" spans="2:2" x14ac:dyDescent="0.35">
      <c r="B173" s="17" t="str">
        <f t="shared" si="97"/>
        <v/>
      </c>
    </row>
    <row r="174" spans="2:2" x14ac:dyDescent="0.35">
      <c r="B174" s="17" t="str">
        <f t="shared" si="97"/>
        <v/>
      </c>
    </row>
    <row r="175" spans="2:2" x14ac:dyDescent="0.35">
      <c r="B175" s="17" t="str">
        <f t="shared" si="97"/>
        <v/>
      </c>
    </row>
    <row r="176" spans="2:2" x14ac:dyDescent="0.35">
      <c r="B176" s="17" t="str">
        <f t="shared" si="97"/>
        <v/>
      </c>
    </row>
    <row r="177" spans="2:2" x14ac:dyDescent="0.35">
      <c r="B177" s="17" t="str">
        <f t="shared" si="97"/>
        <v/>
      </c>
    </row>
    <row r="178" spans="2:2" x14ac:dyDescent="0.35">
      <c r="B178" s="17" t="str">
        <f t="shared" si="97"/>
        <v/>
      </c>
    </row>
    <row r="179" spans="2:2" x14ac:dyDescent="0.35">
      <c r="B179" s="17" t="str">
        <f t="shared" si="97"/>
        <v/>
      </c>
    </row>
    <row r="180" spans="2:2" x14ac:dyDescent="0.35">
      <c r="B180" s="17" t="str">
        <f t="shared" si="97"/>
        <v/>
      </c>
    </row>
    <row r="181" spans="2:2" x14ac:dyDescent="0.35">
      <c r="B181" s="17" t="str">
        <f t="shared" si="97"/>
        <v/>
      </c>
    </row>
    <row r="182" spans="2:2" x14ac:dyDescent="0.35">
      <c r="B182" s="17" t="str">
        <f t="shared" si="97"/>
        <v/>
      </c>
    </row>
    <row r="183" spans="2:2" x14ac:dyDescent="0.35">
      <c r="B183" s="17" t="str">
        <f t="shared" si="97"/>
        <v/>
      </c>
    </row>
    <row r="184" spans="2:2" x14ac:dyDescent="0.35">
      <c r="B184" s="17" t="str">
        <f t="shared" si="97"/>
        <v/>
      </c>
    </row>
    <row r="185" spans="2:2" x14ac:dyDescent="0.35">
      <c r="B185" s="17" t="str">
        <f t="shared" si="97"/>
        <v/>
      </c>
    </row>
    <row r="186" spans="2:2" x14ac:dyDescent="0.35">
      <c r="B186" s="17" t="str">
        <f t="shared" si="97"/>
        <v/>
      </c>
    </row>
    <row r="187" spans="2:2" x14ac:dyDescent="0.35">
      <c r="B187" s="17" t="str">
        <f t="shared" si="97"/>
        <v/>
      </c>
    </row>
    <row r="188" spans="2:2" x14ac:dyDescent="0.35">
      <c r="B188" s="17" t="str">
        <f t="shared" si="97"/>
        <v/>
      </c>
    </row>
    <row r="189" spans="2:2" x14ac:dyDescent="0.35">
      <c r="B189" s="17" t="str">
        <f t="shared" si="97"/>
        <v/>
      </c>
    </row>
    <row r="190" spans="2:2" x14ac:dyDescent="0.35">
      <c r="B190" s="17" t="str">
        <f t="shared" si="97"/>
        <v/>
      </c>
    </row>
    <row r="191" spans="2:2" x14ac:dyDescent="0.35">
      <c r="B191" s="17" t="str">
        <f t="shared" si="97"/>
        <v/>
      </c>
    </row>
    <row r="192" spans="2:2" x14ac:dyDescent="0.35">
      <c r="B192" s="17" t="str">
        <f t="shared" si="97"/>
        <v/>
      </c>
    </row>
    <row r="193" spans="2:2" x14ac:dyDescent="0.35">
      <c r="B193" s="17" t="str">
        <f t="shared" si="97"/>
        <v/>
      </c>
    </row>
    <row r="194" spans="2:2" x14ac:dyDescent="0.35">
      <c r="B194" s="17" t="str">
        <f t="shared" si="97"/>
        <v/>
      </c>
    </row>
    <row r="195" spans="2:2" x14ac:dyDescent="0.35">
      <c r="B195" s="17" t="str">
        <f t="shared" si="97"/>
        <v/>
      </c>
    </row>
    <row r="196" spans="2:2" x14ac:dyDescent="0.35">
      <c r="B196" s="17" t="str">
        <f t="shared" si="97"/>
        <v/>
      </c>
    </row>
    <row r="197" spans="2:2" x14ac:dyDescent="0.35">
      <c r="B197" s="17" t="str">
        <f t="shared" si="97"/>
        <v/>
      </c>
    </row>
    <row r="198" spans="2:2" x14ac:dyDescent="0.35">
      <c r="B198" s="17" t="str">
        <f t="shared" si="97"/>
        <v/>
      </c>
    </row>
    <row r="199" spans="2:2" x14ac:dyDescent="0.35">
      <c r="B199" s="17" t="str">
        <f t="shared" si="97"/>
        <v/>
      </c>
    </row>
    <row r="200" spans="2:2" x14ac:dyDescent="0.35">
      <c r="B200" s="17" t="str">
        <f t="shared" si="97"/>
        <v/>
      </c>
    </row>
    <row r="201" spans="2:2" x14ac:dyDescent="0.35">
      <c r="B201" s="17" t="str">
        <f t="shared" si="97"/>
        <v/>
      </c>
    </row>
    <row r="202" spans="2:2" x14ac:dyDescent="0.35">
      <c r="B202" s="17" t="str">
        <f t="shared" si="97"/>
        <v/>
      </c>
    </row>
    <row r="203" spans="2:2" x14ac:dyDescent="0.35">
      <c r="B203" s="17" t="str">
        <f t="shared" si="97"/>
        <v/>
      </c>
    </row>
    <row r="204" spans="2:2" x14ac:dyDescent="0.35">
      <c r="B204" s="17" t="str">
        <f t="shared" si="97"/>
        <v/>
      </c>
    </row>
    <row r="205" spans="2:2" x14ac:dyDescent="0.35">
      <c r="B205" s="17" t="str">
        <f t="shared" si="97"/>
        <v/>
      </c>
    </row>
    <row r="206" spans="2:2" x14ac:dyDescent="0.35">
      <c r="B206" s="17" t="str">
        <f t="shared" si="97"/>
        <v/>
      </c>
    </row>
    <row r="207" spans="2:2" x14ac:dyDescent="0.35">
      <c r="B207" s="17" t="str">
        <f t="shared" si="97"/>
        <v/>
      </c>
    </row>
    <row r="208" spans="2:2" x14ac:dyDescent="0.35">
      <c r="B208" s="17" t="str">
        <f t="shared" si="97"/>
        <v/>
      </c>
    </row>
    <row r="209" spans="2:2" x14ac:dyDescent="0.35">
      <c r="B209" s="17" t="str">
        <f t="shared" si="97"/>
        <v/>
      </c>
    </row>
    <row r="210" spans="2:2" x14ac:dyDescent="0.35">
      <c r="B210" s="17" t="str">
        <f t="shared" si="97"/>
        <v/>
      </c>
    </row>
    <row r="211" spans="2:2" x14ac:dyDescent="0.35">
      <c r="B211" s="17" t="str">
        <f t="shared" si="97"/>
        <v/>
      </c>
    </row>
    <row r="212" spans="2:2" x14ac:dyDescent="0.35">
      <c r="B212" s="17" t="str">
        <f t="shared" si="97"/>
        <v/>
      </c>
    </row>
    <row r="213" spans="2:2" x14ac:dyDescent="0.35">
      <c r="B213" s="17" t="str">
        <f t="shared" si="97"/>
        <v/>
      </c>
    </row>
    <row r="214" spans="2:2" x14ac:dyDescent="0.35">
      <c r="B214" s="17" t="str">
        <f t="shared" si="97"/>
        <v/>
      </c>
    </row>
    <row r="215" spans="2:2" x14ac:dyDescent="0.35">
      <c r="B215" s="17" t="str">
        <f t="shared" ref="B215" si="98">G215&amp;H215&amp;I215&amp;J215&amp;L215&amp;M215&amp;N215&amp;O215&amp;Q215&amp;R215&amp;S215&amp;T215&amp;V215&amp;W215&amp;X215&amp;Y215</f>
        <v/>
      </c>
    </row>
    <row r="216" spans="2:2" x14ac:dyDescent="0.35">
      <c r="B216" s="17" t="str">
        <f t="shared" ref="B216:B222" si="99">G216&amp;H216&amp;I216&amp;J216&amp;L216&amp;M216&amp;N216&amp;O216&amp;Q216&amp;R216&amp;S216&amp;T216&amp;V216&amp;W216&amp;X216&amp;Y216</f>
        <v/>
      </c>
    </row>
    <row r="217" spans="2:2" x14ac:dyDescent="0.35">
      <c r="B217" s="17" t="str">
        <f t="shared" si="99"/>
        <v/>
      </c>
    </row>
    <row r="218" spans="2:2" x14ac:dyDescent="0.35">
      <c r="B218" s="17" t="str">
        <f t="shared" si="99"/>
        <v/>
      </c>
    </row>
    <row r="219" spans="2:2" x14ac:dyDescent="0.35">
      <c r="B219" s="17" t="str">
        <f t="shared" si="99"/>
        <v/>
      </c>
    </row>
    <row r="220" spans="2:2" x14ac:dyDescent="0.35">
      <c r="B220" s="17" t="str">
        <f t="shared" si="99"/>
        <v/>
      </c>
    </row>
    <row r="221" spans="2:2" x14ac:dyDescent="0.35">
      <c r="B221" s="17" t="str">
        <f t="shared" si="99"/>
        <v/>
      </c>
    </row>
    <row r="222" spans="2:2" x14ac:dyDescent="0.35">
      <c r="B222" s="17" t="str">
        <f t="shared" si="99"/>
        <v/>
      </c>
    </row>
  </sheetData>
  <mergeCells count="69">
    <mergeCell ref="E52:F52"/>
    <mergeCell ref="E19:F19"/>
    <mergeCell ref="E41:F41"/>
    <mergeCell ref="E24:F25"/>
    <mergeCell ref="AA23:AA24"/>
    <mergeCell ref="G26:I26"/>
    <mergeCell ref="L26:N26"/>
    <mergeCell ref="Q26:S26"/>
    <mergeCell ref="V26:X26"/>
    <mergeCell ref="AA34:AA35"/>
    <mergeCell ref="Z34:Z35"/>
    <mergeCell ref="E30:F30"/>
    <mergeCell ref="Z78:Z79"/>
    <mergeCell ref="AA78:AA79"/>
    <mergeCell ref="AB78:AB79"/>
    <mergeCell ref="AI75:AN80"/>
    <mergeCell ref="E74:F74"/>
    <mergeCell ref="Z23:Z24"/>
    <mergeCell ref="AI31:AN36"/>
    <mergeCell ref="Z45:Z46"/>
    <mergeCell ref="AA45:AA46"/>
    <mergeCell ref="E46:F47"/>
    <mergeCell ref="G37:I37"/>
    <mergeCell ref="L37:N37"/>
    <mergeCell ref="Q37:S37"/>
    <mergeCell ref="V37:X37"/>
    <mergeCell ref="E35:F36"/>
    <mergeCell ref="AB23:AB24"/>
    <mergeCell ref="AI20:AN25"/>
    <mergeCell ref="AB34:AB35"/>
    <mergeCell ref="G48:I48"/>
    <mergeCell ref="L48:N48"/>
    <mergeCell ref="Q48:S48"/>
    <mergeCell ref="V48:X48"/>
    <mergeCell ref="AI42:AN47"/>
    <mergeCell ref="E57:F58"/>
    <mergeCell ref="G59:I59"/>
    <mergeCell ref="L59:N59"/>
    <mergeCell ref="Q59:S59"/>
    <mergeCell ref="V59:X59"/>
    <mergeCell ref="AI53:AN58"/>
    <mergeCell ref="AB45:AB46"/>
    <mergeCell ref="AB56:AB57"/>
    <mergeCell ref="Z67:Z68"/>
    <mergeCell ref="AA67:AA68"/>
    <mergeCell ref="AB67:AB68"/>
    <mergeCell ref="AI64:AN69"/>
    <mergeCell ref="Z56:Z57"/>
    <mergeCell ref="AA56:AA57"/>
    <mergeCell ref="E68:F69"/>
    <mergeCell ref="G70:I70"/>
    <mergeCell ref="L70:N70"/>
    <mergeCell ref="Q70:S70"/>
    <mergeCell ref="V70:X70"/>
    <mergeCell ref="G92:I92"/>
    <mergeCell ref="L92:N92"/>
    <mergeCell ref="Q92:S92"/>
    <mergeCell ref="V92:X92"/>
    <mergeCell ref="E79:F80"/>
    <mergeCell ref="G81:I81"/>
    <mergeCell ref="L81:N81"/>
    <mergeCell ref="Q81:S81"/>
    <mergeCell ref="V81:X81"/>
    <mergeCell ref="E85:F85"/>
    <mergeCell ref="AI86:AN91"/>
    <mergeCell ref="Z89:Z90"/>
    <mergeCell ref="AA89:AA90"/>
    <mergeCell ref="AB89:AB90"/>
    <mergeCell ref="E90:F91"/>
  </mergeCells>
  <conditionalFormatting sqref="G4:Y7">
    <cfRule type="containsText" dxfId="2" priority="1" operator="containsText" text="0">
      <formula>NOT(ISERROR(SEARCH("0",G4)))</formula>
    </cfRule>
    <cfRule type="cellIs" priority="2" operator="equal">
      <formula>0</formula>
    </cfRule>
    <cfRule type="cellIs" dxfId="1" priority="3" operator="equal">
      <formula>0</formula>
    </cfRule>
    <cfRule type="cellIs" dxfId="0" priority="4" operator="equal">
      <formula>0</formula>
    </cfRule>
  </conditionalFormatting>
  <pageMargins left="0.70866141732283472" right="0.70866141732283472" top="0.74803149606299213" bottom="0.74803149606299213" header="0.31496062992125984" footer="0.31496062992125984"/>
  <pageSetup scale="47" orientation="portrait" r:id="rId1"/>
  <headerFooter differentFirst="1">
    <oddHeader>&amp;CСтраница &amp;P</oddHeader>
    <firstHeader>&amp;C&amp;14Павличенко Софья Алексеевна
Вариант № 15
&amp;F</firstHeader>
    <firstFooter>&amp;C&amp;14&amp;D
&amp;T</firstFooter>
  </headerFooter>
  <ignoredErrors>
    <ignoredError sqref="AB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2023-12-11T20:38:49Z</dcterms:modified>
</cp:coreProperties>
</file>