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 tabRatio="662" activeTab="2"/>
  </bookViews>
  <sheets>
    <sheet name="Area " sheetId="13" r:id="rId1"/>
    <sheet name="Production" sheetId="14" r:id="rId2"/>
    <sheet name="Yield" sheetId="15" r:id="rId3"/>
  </sheets>
  <definedNames>
    <definedName name="_xlnm.Print_Area" localSheetId="0">'Area '!$A$1:$U$63</definedName>
    <definedName name="_xlnm.Print_Area" localSheetId="1">Production!$A$1:$U$64</definedName>
    <definedName name="_xlnm.Print_Area" localSheetId="2">Yield!$A$1:$U$64</definedName>
    <definedName name="_xlnm.Print_Titles" localSheetId="0">'Area '!$2:$9</definedName>
    <definedName name="_xlnm.Print_Titles" localSheetId="1">Production!$1:$7</definedName>
    <definedName name="_xlnm.Print_Titles" localSheetId="2">Yield!$1:$7</definedName>
  </definedNames>
  <calcPr calcId="124519"/>
</workbook>
</file>

<file path=xl/calcChain.xml><?xml version="1.0" encoding="utf-8"?>
<calcChain xmlns="http://schemas.openxmlformats.org/spreadsheetml/2006/main">
  <c r="P61" i="14"/>
  <c r="H61"/>
  <c r="U60"/>
  <c r="S60"/>
  <c r="Q60"/>
  <c r="O60"/>
  <c r="M60"/>
  <c r="K60"/>
  <c r="I60"/>
  <c r="G60"/>
  <c r="E60"/>
  <c r="U59"/>
  <c r="S59"/>
  <c r="Q59"/>
  <c r="O59"/>
  <c r="M59"/>
  <c r="K59"/>
  <c r="I59"/>
  <c r="G59"/>
  <c r="E59"/>
  <c r="U58"/>
  <c r="S58"/>
  <c r="Q58"/>
  <c r="O58"/>
  <c r="M58"/>
  <c r="K58"/>
  <c r="I58"/>
  <c r="G58"/>
  <c r="E58"/>
  <c r="U57"/>
  <c r="S57"/>
  <c r="Q57"/>
  <c r="O57"/>
  <c r="M57"/>
  <c r="K57"/>
  <c r="I57"/>
  <c r="G57"/>
  <c r="E57"/>
  <c r="U56"/>
  <c r="S56"/>
  <c r="Q56"/>
  <c r="O56"/>
  <c r="M56"/>
  <c r="K56"/>
  <c r="I56"/>
  <c r="G56"/>
  <c r="E56"/>
  <c r="U55"/>
  <c r="S55"/>
  <c r="Q55"/>
  <c r="O55"/>
  <c r="M55"/>
  <c r="K55"/>
  <c r="I55"/>
  <c r="G55"/>
  <c r="E55"/>
  <c r="U54"/>
  <c r="S54"/>
  <c r="Q54"/>
  <c r="O54"/>
  <c r="M54"/>
  <c r="K54"/>
  <c r="I54"/>
  <c r="G54"/>
  <c r="E54"/>
  <c r="U53"/>
  <c r="S53"/>
  <c r="Q53"/>
  <c r="O53"/>
  <c r="M53"/>
  <c r="K53"/>
  <c r="I53"/>
  <c r="G53"/>
  <c r="E53"/>
  <c r="U52"/>
  <c r="S52"/>
  <c r="Q52"/>
  <c r="O52"/>
  <c r="M52"/>
  <c r="K52"/>
  <c r="I52"/>
  <c r="G52"/>
  <c r="E52"/>
  <c r="U51"/>
  <c r="S51"/>
  <c r="Q51"/>
  <c r="O51"/>
  <c r="M51"/>
  <c r="K51"/>
  <c r="I51"/>
  <c r="G51"/>
  <c r="E51"/>
  <c r="U50"/>
  <c r="S50"/>
  <c r="Q50"/>
  <c r="O50"/>
  <c r="M50"/>
  <c r="K50"/>
  <c r="I50"/>
  <c r="G50"/>
  <c r="E50"/>
  <c r="S49"/>
  <c r="Q49"/>
  <c r="O49"/>
  <c r="M49"/>
  <c r="K49"/>
  <c r="I49"/>
  <c r="G49"/>
  <c r="E49"/>
  <c r="S48"/>
  <c r="Q48"/>
  <c r="O48"/>
  <c r="M48"/>
  <c r="K48"/>
  <c r="I48"/>
  <c r="G48"/>
  <c r="E48"/>
  <c r="U47"/>
  <c r="S47"/>
  <c r="Q47"/>
  <c r="O47"/>
  <c r="M47"/>
  <c r="K47"/>
  <c r="I47"/>
  <c r="G47"/>
  <c r="E47"/>
  <c r="U46"/>
  <c r="S46"/>
  <c r="Q46"/>
  <c r="O46"/>
  <c r="M46"/>
  <c r="K46"/>
  <c r="I46"/>
  <c r="G46"/>
  <c r="E46"/>
  <c r="U45"/>
  <c r="S45"/>
  <c r="Q45"/>
  <c r="O45"/>
  <c r="M45"/>
  <c r="K45"/>
  <c r="I45"/>
  <c r="G45"/>
  <c r="E45"/>
  <c r="U44"/>
  <c r="S44"/>
  <c r="Q44"/>
  <c r="O44"/>
  <c r="M44"/>
  <c r="K44"/>
  <c r="I44"/>
  <c r="G44"/>
  <c r="E44"/>
  <c r="U43"/>
  <c r="S43"/>
  <c r="Q43"/>
  <c r="O43"/>
  <c r="M43"/>
  <c r="K43"/>
  <c r="I43"/>
  <c r="G43"/>
  <c r="E43"/>
  <c r="S42"/>
  <c r="Q42"/>
  <c r="O42"/>
  <c r="M42"/>
  <c r="K42"/>
  <c r="I42"/>
  <c r="G42"/>
  <c r="E42"/>
  <c r="T41"/>
  <c r="U41" s="1"/>
  <c r="R41"/>
  <c r="S41" s="1"/>
  <c r="Q41"/>
  <c r="O41"/>
  <c r="M41"/>
  <c r="K41"/>
  <c r="I41"/>
  <c r="G41"/>
  <c r="E41"/>
  <c r="U40"/>
  <c r="S40"/>
  <c r="Q40"/>
  <c r="O40"/>
  <c r="M40"/>
  <c r="K40"/>
  <c r="I40"/>
  <c r="G40"/>
  <c r="E40"/>
  <c r="U39"/>
  <c r="S39"/>
  <c r="Q39"/>
  <c r="O39"/>
  <c r="M39"/>
  <c r="K39"/>
  <c r="I39"/>
  <c r="G39"/>
  <c r="E39"/>
  <c r="U38"/>
  <c r="S38"/>
  <c r="Q38"/>
  <c r="O38"/>
  <c r="M38"/>
  <c r="K38"/>
  <c r="I38"/>
  <c r="G38"/>
  <c r="E38"/>
  <c r="U37"/>
  <c r="S37"/>
  <c r="Q37"/>
  <c r="O37"/>
  <c r="M37"/>
  <c r="K37"/>
  <c r="I37"/>
  <c r="G37"/>
  <c r="E37"/>
  <c r="U36"/>
  <c r="S36"/>
  <c r="Q36"/>
  <c r="O36"/>
  <c r="M36"/>
  <c r="K36"/>
  <c r="I36"/>
  <c r="G36"/>
  <c r="E36"/>
  <c r="T35"/>
  <c r="U35" s="1"/>
  <c r="R35"/>
  <c r="S35" s="1"/>
  <c r="P35"/>
  <c r="N35"/>
  <c r="N61" s="1"/>
  <c r="N62" s="1"/>
  <c r="L35"/>
  <c r="L61" s="1"/>
  <c r="L62" s="1"/>
  <c r="J35"/>
  <c r="J61" s="1"/>
  <c r="H35"/>
  <c r="F35"/>
  <c r="F61" s="1"/>
  <c r="D35"/>
  <c r="D61" s="1"/>
  <c r="U34"/>
  <c r="S34"/>
  <c r="Q34"/>
  <c r="O34"/>
  <c r="M34"/>
  <c r="K34"/>
  <c r="I34"/>
  <c r="G34"/>
  <c r="E34"/>
  <c r="U33"/>
  <c r="S33"/>
  <c r="Q33"/>
  <c r="O33"/>
  <c r="M33"/>
  <c r="K33"/>
  <c r="I33"/>
  <c r="G33"/>
  <c r="E33"/>
  <c r="U32"/>
  <c r="S32"/>
  <c r="Q32"/>
  <c r="O32"/>
  <c r="M32"/>
  <c r="K32"/>
  <c r="I32"/>
  <c r="G32"/>
  <c r="E32"/>
  <c r="U31"/>
  <c r="S31"/>
  <c r="Q31"/>
  <c r="O31"/>
  <c r="M31"/>
  <c r="K31"/>
  <c r="I31"/>
  <c r="G31"/>
  <c r="E31"/>
  <c r="U30"/>
  <c r="S30"/>
  <c r="Q30"/>
  <c r="O30"/>
  <c r="M30"/>
  <c r="K30"/>
  <c r="I30"/>
  <c r="G30"/>
  <c r="E30"/>
  <c r="U29"/>
  <c r="S29"/>
  <c r="Q29"/>
  <c r="O29"/>
  <c r="M29"/>
  <c r="K29"/>
  <c r="I29"/>
  <c r="G29"/>
  <c r="E29"/>
  <c r="U28"/>
  <c r="S28"/>
  <c r="Q28"/>
  <c r="O28"/>
  <c r="M28"/>
  <c r="K28"/>
  <c r="I28"/>
  <c r="G28"/>
  <c r="E28"/>
  <c r="U27"/>
  <c r="S27"/>
  <c r="Q27"/>
  <c r="O27"/>
  <c r="M27"/>
  <c r="K27"/>
  <c r="I27"/>
  <c r="G27"/>
  <c r="E27"/>
  <c r="U26"/>
  <c r="S26"/>
  <c r="Q26"/>
  <c r="Q35" s="1"/>
  <c r="Q61" s="1"/>
  <c r="O26"/>
  <c r="O35" s="1"/>
  <c r="O61" s="1"/>
  <c r="M26"/>
  <c r="M35" s="1"/>
  <c r="M61" s="1"/>
  <c r="K26"/>
  <c r="K35" s="1"/>
  <c r="K61" s="1"/>
  <c r="I26"/>
  <c r="I35" s="1"/>
  <c r="I61" s="1"/>
  <c r="G26"/>
  <c r="G35" s="1"/>
  <c r="G61" s="1"/>
  <c r="E26"/>
  <c r="E35" s="1"/>
  <c r="E61" s="1"/>
  <c r="U24"/>
  <c r="T24"/>
  <c r="P24"/>
  <c r="N24"/>
  <c r="L24"/>
  <c r="J24"/>
  <c r="H24"/>
  <c r="G24"/>
  <c r="F24"/>
  <c r="D24"/>
  <c r="U23"/>
  <c r="R23"/>
  <c r="S23" s="1"/>
  <c r="Q23"/>
  <c r="O23"/>
  <c r="O24" s="1"/>
  <c r="M23"/>
  <c r="K23"/>
  <c r="I23"/>
  <c r="G23"/>
  <c r="E23"/>
  <c r="U22"/>
  <c r="S22"/>
  <c r="Q22"/>
  <c r="O22"/>
  <c r="M22"/>
  <c r="K22"/>
  <c r="I22"/>
  <c r="G22"/>
  <c r="E22"/>
  <c r="U21"/>
  <c r="S21"/>
  <c r="R21"/>
  <c r="Q21"/>
  <c r="O21"/>
  <c r="M21"/>
  <c r="K21"/>
  <c r="I21"/>
  <c r="G21"/>
  <c r="E21"/>
  <c r="U20"/>
  <c r="S20"/>
  <c r="R20"/>
  <c r="R24" s="1"/>
  <c r="S24" s="1"/>
  <c r="Q20"/>
  <c r="O20"/>
  <c r="M20"/>
  <c r="K20"/>
  <c r="I20"/>
  <c r="G20"/>
  <c r="E20"/>
  <c r="U19"/>
  <c r="S19"/>
  <c r="Q19"/>
  <c r="O19"/>
  <c r="M19"/>
  <c r="K19"/>
  <c r="K24" s="1"/>
  <c r="I19"/>
  <c r="G19"/>
  <c r="E19"/>
  <c r="U18"/>
  <c r="S18"/>
  <c r="Q18"/>
  <c r="Q24" s="1"/>
  <c r="O18"/>
  <c r="M18"/>
  <c r="M24" s="1"/>
  <c r="K18"/>
  <c r="I18"/>
  <c r="I24" s="1"/>
  <c r="G18"/>
  <c r="E18"/>
  <c r="E24" s="1"/>
  <c r="R17"/>
  <c r="S17" s="1"/>
  <c r="J17"/>
  <c r="J25" s="1"/>
  <c r="T16"/>
  <c r="U16" s="1"/>
  <c r="R16"/>
  <c r="S16" s="1"/>
  <c r="P16"/>
  <c r="P17" s="1"/>
  <c r="P25" s="1"/>
  <c r="N16"/>
  <c r="N17" s="1"/>
  <c r="N25" s="1"/>
  <c r="L16"/>
  <c r="L17" s="1"/>
  <c r="L25" s="1"/>
  <c r="J16"/>
  <c r="H16"/>
  <c r="H17" s="1"/>
  <c r="H25" s="1"/>
  <c r="F16"/>
  <c r="F17" s="1"/>
  <c r="F25" s="1"/>
  <c r="D16"/>
  <c r="D17" s="1"/>
  <c r="D25" s="1"/>
  <c r="U15"/>
  <c r="S15"/>
  <c r="Q15"/>
  <c r="O15"/>
  <c r="M15"/>
  <c r="K15"/>
  <c r="I15"/>
  <c r="G15"/>
  <c r="E15"/>
  <c r="U14"/>
  <c r="S14"/>
  <c r="Q14"/>
  <c r="O14"/>
  <c r="M14"/>
  <c r="K14"/>
  <c r="I14"/>
  <c r="G14"/>
  <c r="E14"/>
  <c r="U13"/>
  <c r="S13"/>
  <c r="Q13"/>
  <c r="O13"/>
  <c r="M13"/>
  <c r="K13"/>
  <c r="I13"/>
  <c r="G13"/>
  <c r="E13"/>
  <c r="U12"/>
  <c r="S12"/>
  <c r="Q12"/>
  <c r="O12"/>
  <c r="M12"/>
  <c r="K12"/>
  <c r="I12"/>
  <c r="G12"/>
  <c r="E12"/>
  <c r="U11"/>
  <c r="S11"/>
  <c r="Q11"/>
  <c r="O11"/>
  <c r="M11"/>
  <c r="K11"/>
  <c r="I11"/>
  <c r="G11"/>
  <c r="E11"/>
  <c r="U10"/>
  <c r="S10"/>
  <c r="Q10"/>
  <c r="Q16" s="1"/>
  <c r="Q17" s="1"/>
  <c r="Q25" s="1"/>
  <c r="Q62" s="1"/>
  <c r="O10"/>
  <c r="O16" s="1"/>
  <c r="O17" s="1"/>
  <c r="O25" s="1"/>
  <c r="M10"/>
  <c r="M16" s="1"/>
  <c r="M17" s="1"/>
  <c r="K10"/>
  <c r="K16" s="1"/>
  <c r="K17" s="1"/>
  <c r="I10"/>
  <c r="I16" s="1"/>
  <c r="I17" s="1"/>
  <c r="I25" s="1"/>
  <c r="I62" s="1"/>
  <c r="G10"/>
  <c r="G16" s="1"/>
  <c r="G17" s="1"/>
  <c r="G25" s="1"/>
  <c r="G62" s="1"/>
  <c r="E10"/>
  <c r="E16" s="1"/>
  <c r="E17" s="1"/>
  <c r="E25" s="1"/>
  <c r="E62" s="1"/>
  <c r="U9"/>
  <c r="S9"/>
  <c r="Q9"/>
  <c r="O9"/>
  <c r="M9"/>
  <c r="K9"/>
  <c r="I9"/>
  <c r="G9"/>
  <c r="E9"/>
  <c r="U8"/>
  <c r="S8"/>
  <c r="Q8"/>
  <c r="O8"/>
  <c r="M8"/>
  <c r="K8"/>
  <c r="I8"/>
  <c r="G8"/>
  <c r="E8"/>
  <c r="U59" i="13"/>
  <c r="S59"/>
  <c r="Q59"/>
  <c r="O59"/>
  <c r="M59"/>
  <c r="K59"/>
  <c r="I59"/>
  <c r="G59"/>
  <c r="E59"/>
  <c r="U58"/>
  <c r="S58"/>
  <c r="Q58"/>
  <c r="O58"/>
  <c r="M58"/>
  <c r="K58"/>
  <c r="I58"/>
  <c r="G58"/>
  <c r="E58"/>
  <c r="U57"/>
  <c r="S57"/>
  <c r="Q57"/>
  <c r="O57"/>
  <c r="M57"/>
  <c r="K57"/>
  <c r="I57"/>
  <c r="G57"/>
  <c r="E57"/>
  <c r="U56"/>
  <c r="S56"/>
  <c r="Q56"/>
  <c r="O56"/>
  <c r="M56"/>
  <c r="K56"/>
  <c r="I56"/>
  <c r="G56"/>
  <c r="E56"/>
  <c r="U55"/>
  <c r="S55"/>
  <c r="Q55"/>
  <c r="O55"/>
  <c r="M55"/>
  <c r="K55"/>
  <c r="I55"/>
  <c r="G55"/>
  <c r="E55"/>
  <c r="U54"/>
  <c r="S54"/>
  <c r="Q54"/>
  <c r="O54"/>
  <c r="M54"/>
  <c r="K54"/>
  <c r="I54"/>
  <c r="G54"/>
  <c r="E54"/>
  <c r="U53"/>
  <c r="S53"/>
  <c r="Q53"/>
  <c r="O53"/>
  <c r="M53"/>
  <c r="K53"/>
  <c r="I53"/>
  <c r="G53"/>
  <c r="E53"/>
  <c r="U52"/>
  <c r="S52"/>
  <c r="Q52"/>
  <c r="O52"/>
  <c r="M52"/>
  <c r="K52"/>
  <c r="I52"/>
  <c r="G52"/>
  <c r="E52"/>
  <c r="U51"/>
  <c r="S51"/>
  <c r="Q51"/>
  <c r="O51"/>
  <c r="M51"/>
  <c r="K51"/>
  <c r="I51"/>
  <c r="G51"/>
  <c r="E51"/>
  <c r="U50"/>
  <c r="S50"/>
  <c r="Q50"/>
  <c r="O50"/>
  <c r="M50"/>
  <c r="K50"/>
  <c r="I50"/>
  <c r="G50"/>
  <c r="E50"/>
  <c r="U49"/>
  <c r="S49"/>
  <c r="Q49"/>
  <c r="O49"/>
  <c r="M49"/>
  <c r="K49"/>
  <c r="I49"/>
  <c r="G49"/>
  <c r="E49"/>
  <c r="S48"/>
  <c r="Q48"/>
  <c r="O48"/>
  <c r="M48"/>
  <c r="K48"/>
  <c r="I48"/>
  <c r="G48"/>
  <c r="E48"/>
  <c r="S47"/>
  <c r="Q47"/>
  <c r="O47"/>
  <c r="M47"/>
  <c r="K47"/>
  <c r="I47"/>
  <c r="G47"/>
  <c r="E47"/>
  <c r="U46"/>
  <c r="S46"/>
  <c r="Q46"/>
  <c r="O46"/>
  <c r="M46"/>
  <c r="K46"/>
  <c r="I46"/>
  <c r="G46"/>
  <c r="E46"/>
  <c r="U45"/>
  <c r="S45"/>
  <c r="Q45"/>
  <c r="O45"/>
  <c r="M45"/>
  <c r="K45"/>
  <c r="I45"/>
  <c r="G45"/>
  <c r="E45"/>
  <c r="U44"/>
  <c r="S44"/>
  <c r="Q44"/>
  <c r="O44"/>
  <c r="M44"/>
  <c r="K44"/>
  <c r="I44"/>
  <c r="G44"/>
  <c r="E44"/>
  <c r="U43"/>
  <c r="S43"/>
  <c r="Q43"/>
  <c r="O43"/>
  <c r="M43"/>
  <c r="K43"/>
  <c r="I43"/>
  <c r="G43"/>
  <c r="E43"/>
  <c r="U42"/>
  <c r="S42"/>
  <c r="Q42"/>
  <c r="O42"/>
  <c r="M42"/>
  <c r="K42"/>
  <c r="I42"/>
  <c r="G42"/>
  <c r="E42"/>
  <c r="S41"/>
  <c r="Q41"/>
  <c r="O41"/>
  <c r="M41"/>
  <c r="K41"/>
  <c r="I41"/>
  <c r="G41"/>
  <c r="E41"/>
  <c r="U40"/>
  <c r="S40"/>
  <c r="Q40"/>
  <c r="O40"/>
  <c r="M40"/>
  <c r="K40"/>
  <c r="I40"/>
  <c r="G40"/>
  <c r="E40"/>
  <c r="U39"/>
  <c r="S39"/>
  <c r="Q39"/>
  <c r="O39"/>
  <c r="M39"/>
  <c r="K39"/>
  <c r="I39"/>
  <c r="G39"/>
  <c r="E39"/>
  <c r="U38"/>
  <c r="S38"/>
  <c r="Q38"/>
  <c r="O38"/>
  <c r="M38"/>
  <c r="K38"/>
  <c r="I38"/>
  <c r="G38"/>
  <c r="E38"/>
  <c r="U37"/>
  <c r="S37"/>
  <c r="Q37"/>
  <c r="O37"/>
  <c r="M37"/>
  <c r="K37"/>
  <c r="I37"/>
  <c r="G37"/>
  <c r="E37"/>
  <c r="U36"/>
  <c r="S36"/>
  <c r="Q36"/>
  <c r="O36"/>
  <c r="M36"/>
  <c r="K36"/>
  <c r="I36"/>
  <c r="G36"/>
  <c r="E36"/>
  <c r="U35"/>
  <c r="S35"/>
  <c r="Q35"/>
  <c r="O35"/>
  <c r="M35"/>
  <c r="K35"/>
  <c r="I35"/>
  <c r="G35"/>
  <c r="E35"/>
  <c r="T34"/>
  <c r="T60" s="1"/>
  <c r="R34"/>
  <c r="R60" s="1"/>
  <c r="P34"/>
  <c r="P60" s="1"/>
  <c r="N34"/>
  <c r="N60" s="1"/>
  <c r="L34"/>
  <c r="L60" s="1"/>
  <c r="L61" s="1"/>
  <c r="J34"/>
  <c r="J60" s="1"/>
  <c r="J61" s="1"/>
  <c r="H34"/>
  <c r="H60" s="1"/>
  <c r="F34"/>
  <c r="F60" s="1"/>
  <c r="D34"/>
  <c r="D60" s="1"/>
  <c r="U33"/>
  <c r="S33"/>
  <c r="Q33"/>
  <c r="O33"/>
  <c r="M33"/>
  <c r="K33"/>
  <c r="I33"/>
  <c r="G33"/>
  <c r="E33"/>
  <c r="U32"/>
  <c r="S32"/>
  <c r="Q32"/>
  <c r="O32"/>
  <c r="M32"/>
  <c r="K32"/>
  <c r="I32"/>
  <c r="G32"/>
  <c r="E32"/>
  <c r="U31"/>
  <c r="S31"/>
  <c r="Q31"/>
  <c r="O31"/>
  <c r="M31"/>
  <c r="K31"/>
  <c r="I31"/>
  <c r="G31"/>
  <c r="E31"/>
  <c r="U30"/>
  <c r="S30"/>
  <c r="Q30"/>
  <c r="O30"/>
  <c r="M30"/>
  <c r="K30"/>
  <c r="I30"/>
  <c r="G30"/>
  <c r="E30"/>
  <c r="U29"/>
  <c r="S29"/>
  <c r="Q29"/>
  <c r="O29"/>
  <c r="M29"/>
  <c r="K29"/>
  <c r="I29"/>
  <c r="G29"/>
  <c r="E29"/>
  <c r="U28"/>
  <c r="S28"/>
  <c r="Q28"/>
  <c r="O28"/>
  <c r="M28"/>
  <c r="K28"/>
  <c r="I28"/>
  <c r="G28"/>
  <c r="E28"/>
  <c r="U27"/>
  <c r="S27"/>
  <c r="Q27"/>
  <c r="O27"/>
  <c r="M27"/>
  <c r="K27"/>
  <c r="I27"/>
  <c r="G27"/>
  <c r="E27"/>
  <c r="U26"/>
  <c r="S26"/>
  <c r="Q26"/>
  <c r="O26"/>
  <c r="M26"/>
  <c r="M34" s="1"/>
  <c r="M60" s="1"/>
  <c r="K26"/>
  <c r="I26"/>
  <c r="I34" s="1"/>
  <c r="I60" s="1"/>
  <c r="G26"/>
  <c r="E26"/>
  <c r="E34" s="1"/>
  <c r="E60" s="1"/>
  <c r="U25"/>
  <c r="S25"/>
  <c r="Q25"/>
  <c r="Q34" s="1"/>
  <c r="Q60" s="1"/>
  <c r="O25"/>
  <c r="O34" s="1"/>
  <c r="O60" s="1"/>
  <c r="M25"/>
  <c r="K25"/>
  <c r="K34" s="1"/>
  <c r="K60" s="1"/>
  <c r="I25"/>
  <c r="G25"/>
  <c r="G34" s="1"/>
  <c r="G60" s="1"/>
  <c r="E25"/>
  <c r="U23"/>
  <c r="T23"/>
  <c r="P23"/>
  <c r="N23"/>
  <c r="L23"/>
  <c r="J23"/>
  <c r="H23"/>
  <c r="F23"/>
  <c r="D23"/>
  <c r="U22"/>
  <c r="Q22"/>
  <c r="O22"/>
  <c r="M22"/>
  <c r="K22"/>
  <c r="I22"/>
  <c r="G22"/>
  <c r="E22"/>
  <c r="U21"/>
  <c r="S21"/>
  <c r="Q21"/>
  <c r="O21"/>
  <c r="M21"/>
  <c r="K21"/>
  <c r="I21"/>
  <c r="G21"/>
  <c r="E21"/>
  <c r="U20"/>
  <c r="R20"/>
  <c r="S20" s="1"/>
  <c r="Q20"/>
  <c r="O20"/>
  <c r="M20"/>
  <c r="K20"/>
  <c r="I20"/>
  <c r="G20"/>
  <c r="E20"/>
  <c r="U19"/>
  <c r="S19"/>
  <c r="R19"/>
  <c r="Q19"/>
  <c r="O19"/>
  <c r="M19"/>
  <c r="K19"/>
  <c r="I19"/>
  <c r="G19"/>
  <c r="G23" s="1"/>
  <c r="E19"/>
  <c r="U18"/>
  <c r="S18"/>
  <c r="Q18"/>
  <c r="O18"/>
  <c r="O23" s="1"/>
  <c r="M18"/>
  <c r="K18"/>
  <c r="I18"/>
  <c r="I23" s="1"/>
  <c r="G18"/>
  <c r="E18"/>
  <c r="U17"/>
  <c r="S17"/>
  <c r="Q17"/>
  <c r="Q23" s="1"/>
  <c r="O17"/>
  <c r="M17"/>
  <c r="M23" s="1"/>
  <c r="K17"/>
  <c r="K23" s="1"/>
  <c r="I17"/>
  <c r="G17"/>
  <c r="E17"/>
  <c r="E23" s="1"/>
  <c r="R16"/>
  <c r="S16" s="1"/>
  <c r="N16"/>
  <c r="N24" s="1"/>
  <c r="J16"/>
  <c r="J24" s="1"/>
  <c r="F16"/>
  <c r="F24" s="1"/>
  <c r="T15"/>
  <c r="U15" s="1"/>
  <c r="S15"/>
  <c r="R15"/>
  <c r="P15"/>
  <c r="P16" s="1"/>
  <c r="P24" s="1"/>
  <c r="N15"/>
  <c r="L15"/>
  <c r="L16" s="1"/>
  <c r="L24" s="1"/>
  <c r="J15"/>
  <c r="H15"/>
  <c r="H16" s="1"/>
  <c r="H24" s="1"/>
  <c r="F15"/>
  <c r="D15"/>
  <c r="D16" s="1"/>
  <c r="D24" s="1"/>
  <c r="U14"/>
  <c r="S14"/>
  <c r="Q14"/>
  <c r="O14"/>
  <c r="M14"/>
  <c r="K14"/>
  <c r="I14"/>
  <c r="G14"/>
  <c r="E14"/>
  <c r="U13"/>
  <c r="S13"/>
  <c r="Q13"/>
  <c r="O13"/>
  <c r="M13"/>
  <c r="K13"/>
  <c r="I13"/>
  <c r="G13"/>
  <c r="E13"/>
  <c r="U12"/>
  <c r="S12"/>
  <c r="Q12"/>
  <c r="O12"/>
  <c r="M12"/>
  <c r="K12"/>
  <c r="I12"/>
  <c r="G12"/>
  <c r="E12"/>
  <c r="U11"/>
  <c r="S11"/>
  <c r="Q11"/>
  <c r="O11"/>
  <c r="M11"/>
  <c r="K11"/>
  <c r="K15" s="1"/>
  <c r="K16" s="1"/>
  <c r="K24" s="1"/>
  <c r="I11"/>
  <c r="G11"/>
  <c r="E11"/>
  <c r="U10"/>
  <c r="S10"/>
  <c r="Q10"/>
  <c r="O10"/>
  <c r="M10"/>
  <c r="K10"/>
  <c r="I10"/>
  <c r="G10"/>
  <c r="E10"/>
  <c r="U9"/>
  <c r="S9"/>
  <c r="Q9"/>
  <c r="Q15" s="1"/>
  <c r="Q16" s="1"/>
  <c r="Q24" s="1"/>
  <c r="Q61" s="1"/>
  <c r="O9"/>
  <c r="O15" s="1"/>
  <c r="O16" s="1"/>
  <c r="O24" s="1"/>
  <c r="O61" s="1"/>
  <c r="M9"/>
  <c r="M15" s="1"/>
  <c r="M16" s="1"/>
  <c r="M24" s="1"/>
  <c r="M61" s="1"/>
  <c r="K9"/>
  <c r="I9"/>
  <c r="I15" s="1"/>
  <c r="I16" s="1"/>
  <c r="G9"/>
  <c r="G15" s="1"/>
  <c r="G16" s="1"/>
  <c r="E9"/>
  <c r="E15" s="1"/>
  <c r="E16" s="1"/>
  <c r="U8"/>
  <c r="S8"/>
  <c r="Q8"/>
  <c r="O8"/>
  <c r="M8"/>
  <c r="K8"/>
  <c r="I8"/>
  <c r="G8"/>
  <c r="E8"/>
  <c r="U7"/>
  <c r="S7"/>
  <c r="Q7"/>
  <c r="O7"/>
  <c r="M7"/>
  <c r="K7"/>
  <c r="I7"/>
  <c r="G7"/>
  <c r="E7"/>
  <c r="M25" i="14" l="1"/>
  <c r="M62" s="1"/>
  <c r="D62"/>
  <c r="P62"/>
  <c r="K25"/>
  <c r="K62" s="1"/>
  <c r="H62"/>
  <c r="J62"/>
  <c r="O62"/>
  <c r="F62"/>
  <c r="R25"/>
  <c r="S25" s="1"/>
  <c r="T61"/>
  <c r="T17"/>
  <c r="R61"/>
  <c r="I24" i="13"/>
  <c r="I61" s="1"/>
  <c r="P61"/>
  <c r="G24"/>
  <c r="G61" s="1"/>
  <c r="N61"/>
  <c r="E24"/>
  <c r="E61" s="1"/>
  <c r="H61"/>
  <c r="K61"/>
  <c r="R23"/>
  <c r="S23" s="1"/>
  <c r="F61"/>
  <c r="U60"/>
  <c r="D61"/>
  <c r="S60"/>
  <c r="U34"/>
  <c r="T16"/>
  <c r="R22"/>
  <c r="S22" s="1"/>
  <c r="S34"/>
  <c r="U17" i="14" l="1"/>
  <c r="T25"/>
  <c r="U25" s="1"/>
  <c r="S61"/>
  <c r="R62"/>
  <c r="S62" s="1"/>
  <c r="U61"/>
  <c r="T62"/>
  <c r="U62" s="1"/>
  <c r="T24" i="13"/>
  <c r="U16"/>
  <c r="R24"/>
  <c r="U24" l="1"/>
  <c r="T61"/>
  <c r="U61" s="1"/>
  <c r="S24"/>
  <c r="R61"/>
  <c r="S61" s="1"/>
</calcChain>
</file>

<file path=xl/sharedStrings.xml><?xml version="1.0" encoding="utf-8"?>
<sst xmlns="http://schemas.openxmlformats.org/spreadsheetml/2006/main" count="296" uniqueCount="100">
  <si>
    <t xml:space="preserve">Rice </t>
  </si>
  <si>
    <t>Wheat</t>
  </si>
  <si>
    <t>Jowar</t>
  </si>
  <si>
    <t>Bajra</t>
  </si>
  <si>
    <t>Maize</t>
  </si>
  <si>
    <t>Ragi</t>
  </si>
  <si>
    <t>Small Millets</t>
  </si>
  <si>
    <t>Barley</t>
  </si>
  <si>
    <t>Coarse Cereals</t>
  </si>
  <si>
    <t>Cereals</t>
  </si>
  <si>
    <t>Tur</t>
  </si>
  <si>
    <t xml:space="preserve">Gram </t>
  </si>
  <si>
    <t>Moong</t>
  </si>
  <si>
    <t>Urad</t>
  </si>
  <si>
    <t>Lentil</t>
  </si>
  <si>
    <t>Other Pulses</t>
  </si>
  <si>
    <t>Total Pulses</t>
  </si>
  <si>
    <t>Foodgrains</t>
  </si>
  <si>
    <t>Groundnut</t>
  </si>
  <si>
    <t xml:space="preserve">Sesamum </t>
  </si>
  <si>
    <t>Linseed</t>
  </si>
  <si>
    <t>Safflower</t>
  </si>
  <si>
    <t>Sunflower</t>
  </si>
  <si>
    <t xml:space="preserve">Soyabean </t>
  </si>
  <si>
    <t>Total Oilseeds</t>
  </si>
  <si>
    <t>Sugarcane</t>
  </si>
  <si>
    <t xml:space="preserve">Cotton </t>
  </si>
  <si>
    <t xml:space="preserve">Jute </t>
  </si>
  <si>
    <t>Mesta</t>
  </si>
  <si>
    <t>Coconut</t>
  </si>
  <si>
    <t>Cotton seed</t>
  </si>
  <si>
    <t xml:space="preserve">Sannhamp </t>
  </si>
  <si>
    <t>Potato</t>
  </si>
  <si>
    <t>Tapioca</t>
  </si>
  <si>
    <t xml:space="preserve">Sweet potato  </t>
  </si>
  <si>
    <t>Onion</t>
  </si>
  <si>
    <t xml:space="preserve">Banana  </t>
  </si>
  <si>
    <t>Tobacco</t>
  </si>
  <si>
    <t>Guar seed</t>
  </si>
  <si>
    <t>Black pepper</t>
  </si>
  <si>
    <t xml:space="preserve">Dry chillies </t>
  </si>
  <si>
    <t xml:space="preserve">Dry ginger </t>
  </si>
  <si>
    <t xml:space="preserve">Turmeric </t>
  </si>
  <si>
    <t xml:space="preserve">Arecanut  </t>
  </si>
  <si>
    <t xml:space="preserve">Cardamom </t>
  </si>
  <si>
    <t>Coriander</t>
  </si>
  <si>
    <t xml:space="preserve">Garlic  </t>
  </si>
  <si>
    <t xml:space="preserve">Tea </t>
  </si>
  <si>
    <t xml:space="preserve">Coffee </t>
  </si>
  <si>
    <t xml:space="preserve">Rubber </t>
  </si>
  <si>
    <t>2008-09</t>
  </si>
  <si>
    <t>2009-10</t>
  </si>
  <si>
    <t>2010-11</t>
  </si>
  <si>
    <t>2007-08</t>
  </si>
  <si>
    <t>Index</t>
  </si>
  <si>
    <t>Production ('000 Tonnes)</t>
  </si>
  <si>
    <t>Production</t>
  </si>
  <si>
    <t>Area</t>
  </si>
  <si>
    <t>Yield</t>
  </si>
  <si>
    <t>(T.E. : 2007-08=100)</t>
  </si>
  <si>
    <t>Cotton $</t>
  </si>
  <si>
    <t>Jute $$</t>
  </si>
  <si>
    <t>Mesta $$</t>
  </si>
  <si>
    <t>$$ Production in 000 bales (of 180 Kgs each)</t>
  </si>
  <si>
    <t>$ Production in 000 bales (of 170 Kgs each)</t>
  </si>
  <si>
    <t xml:space="preserve">Weights </t>
  </si>
  <si>
    <t>Non Foodgrains</t>
  </si>
  <si>
    <t>All Crops</t>
  </si>
  <si>
    <t>2011-12</t>
  </si>
  <si>
    <t>Crop</t>
  </si>
  <si>
    <t>Castorseed</t>
  </si>
  <si>
    <t>Nigerseed</t>
  </si>
  <si>
    <t xml:space="preserve">Rapeseed &amp; Mustard </t>
  </si>
  <si>
    <t>Yield: (Kg/Hectare)</t>
  </si>
  <si>
    <t>2012-13</t>
  </si>
  <si>
    <t xml:space="preserve">Cotton seed </t>
  </si>
  <si>
    <t>2013-14</t>
  </si>
  <si>
    <t>Tea</t>
  </si>
  <si>
    <t>Coffee</t>
  </si>
  <si>
    <t>Rubber</t>
  </si>
  <si>
    <t xml:space="preserve">Tapioca </t>
  </si>
  <si>
    <t xml:space="preserve">Sweet potato   </t>
  </si>
  <si>
    <t xml:space="preserve">Onion </t>
  </si>
  <si>
    <t xml:space="preserve">Black pepper </t>
  </si>
  <si>
    <t xml:space="preserve">Coconut </t>
  </si>
  <si>
    <t xml:space="preserve">Potato </t>
  </si>
  <si>
    <t>AGRICULTURE</t>
  </si>
  <si>
    <t>Area ('000 Hect.)</t>
  </si>
  <si>
    <t>Table 8.5: All India Index Numbers of Area of Principal Crops</t>
  </si>
  <si>
    <t>Table 8.5: All India Index Numbers of  Production of Principal Crops</t>
  </si>
  <si>
    <t>Table 8.5: All India Index Numbers of  Yield of Principal Crops</t>
  </si>
  <si>
    <t>T.E.          (2007-08)</t>
  </si>
  <si>
    <t>T.E.                (2007-08)</t>
  </si>
  <si>
    <t>T.E.        (2007-08)</t>
  </si>
  <si>
    <t>2014-15</t>
  </si>
  <si>
    <t>2015-16*</t>
  </si>
  <si>
    <t>NA</t>
  </si>
  <si>
    <t>(2) Data for Horticulture crops are as per Final Estimates for 2014-15 and 3rd Advance Estimate for 2015-16 released by Horticulture Division, DAC&amp;FW.</t>
  </si>
  <si>
    <t xml:space="preserve">Note: (1) Data for Foodgrain, Oilseed and Commercial Crops are as per Fourth Advance Estimate for 2015-16. </t>
  </si>
  <si>
    <t>(2) Data for Horticulture crops are as per Final Estimate for 2014-15 and 3rd Advance Estimate for 2015-16 released by Horticulture Division, DAC&amp;FW.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</si>
</sst>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9"/>
      <name val="Arial"/>
      <family val="2"/>
    </font>
    <font>
      <b/>
      <sz val="11"/>
      <name val="Times New Roman"/>
      <family val="1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0" fontId="3" fillId="3" borderId="4" xfId="0" applyFont="1" applyFill="1" applyBorder="1" applyAlignment="1"/>
    <xf numFmtId="0" fontId="4" fillId="3" borderId="4" xfId="0" applyFont="1" applyFill="1" applyBorder="1" applyAlignment="1">
      <alignment vertic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Border="1"/>
    <xf numFmtId="0" fontId="1" fillId="3" borderId="0" xfId="0" applyFont="1" applyFill="1" applyBorder="1"/>
    <xf numFmtId="0" fontId="3" fillId="3" borderId="0" xfId="0" applyFont="1" applyFill="1" applyBorder="1"/>
    <xf numFmtId="0" fontId="1" fillId="3" borderId="0" xfId="0" applyFont="1" applyFill="1" applyBorder="1" applyAlignment="1">
      <alignment horizontal="right" vertical="center"/>
    </xf>
    <xf numFmtId="0" fontId="4" fillId="3" borderId="8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vertical="center"/>
    </xf>
    <xf numFmtId="2" fontId="9" fillId="5" borderId="0" xfId="0" applyNumberFormat="1" applyFont="1" applyFill="1" applyBorder="1" applyAlignment="1">
      <alignment horizontal="center" vertical="center"/>
    </xf>
    <xf numFmtId="164" fontId="9" fillId="5" borderId="0" xfId="0" applyNumberFormat="1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164" fontId="9" fillId="5" borderId="0" xfId="0" applyNumberFormat="1" applyFont="1" applyFill="1" applyBorder="1" applyAlignment="1">
      <alignment horizontal="center" vertical="center"/>
    </xf>
    <xf numFmtId="164" fontId="9" fillId="5" borderId="0" xfId="0" applyNumberFormat="1" applyFont="1" applyFill="1" applyBorder="1" applyAlignment="1">
      <alignment horizontal="right" vertical="center"/>
    </xf>
    <xf numFmtId="0" fontId="3" fillId="5" borderId="0" xfId="0" applyFont="1" applyFill="1" applyBorder="1" applyAlignment="1">
      <alignment vertical="center"/>
    </xf>
    <xf numFmtId="0" fontId="7" fillId="5" borderId="0" xfId="0" applyFont="1" applyFill="1" applyBorder="1"/>
    <xf numFmtId="0" fontId="0" fillId="5" borderId="0" xfId="0" applyFill="1" applyBorder="1"/>
    <xf numFmtId="0" fontId="0" fillId="5" borderId="10" xfId="0" applyFill="1" applyBorder="1"/>
    <xf numFmtId="2" fontId="5" fillId="4" borderId="1" xfId="0" applyNumberFormat="1" applyFont="1" applyFill="1" applyBorder="1" applyAlignment="1">
      <alignment horizontal="right" vertical="center"/>
    </xf>
    <xf numFmtId="2" fontId="5" fillId="2" borderId="1" xfId="0" applyNumberFormat="1" applyFont="1" applyFill="1" applyBorder="1" applyAlignment="1">
      <alignment horizontal="right" vertical="center"/>
    </xf>
    <xf numFmtId="2" fontId="4" fillId="4" borderId="1" xfId="0" applyNumberFormat="1" applyFont="1" applyFill="1" applyBorder="1" applyAlignment="1">
      <alignment horizontal="right" vertical="center"/>
    </xf>
    <xf numFmtId="2" fontId="4" fillId="2" borderId="1" xfId="0" applyNumberFormat="1" applyFont="1" applyFill="1" applyBorder="1" applyAlignment="1">
      <alignment horizontal="right" vertical="center"/>
    </xf>
    <xf numFmtId="0" fontId="3" fillId="3" borderId="7" xfId="0" applyFont="1" applyFill="1" applyBorder="1"/>
    <xf numFmtId="0" fontId="1" fillId="3" borderId="0" xfId="0" applyFont="1" applyFill="1" applyBorder="1" applyAlignment="1">
      <alignment horizontal="right"/>
    </xf>
    <xf numFmtId="165" fontId="3" fillId="5" borderId="0" xfId="0" applyNumberFormat="1" applyFont="1" applyFill="1" applyBorder="1"/>
    <xf numFmtId="0" fontId="3" fillId="5" borderId="0" xfId="0" applyFont="1" applyFill="1" applyBorder="1"/>
    <xf numFmtId="0" fontId="8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0" fillId="0" borderId="7" xfId="0" applyBorder="1"/>
    <xf numFmtId="0" fontId="1" fillId="5" borderId="9" xfId="0" applyFont="1" applyFill="1" applyBorder="1"/>
    <xf numFmtId="0" fontId="7" fillId="5" borderId="10" xfId="0" applyFont="1" applyFill="1" applyBorder="1"/>
    <xf numFmtId="0" fontId="7" fillId="5" borderId="10" xfId="0" quotePrefix="1" applyFont="1" applyFill="1" applyBorder="1"/>
    <xf numFmtId="0" fontId="3" fillId="3" borderId="0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right" vertical="center"/>
    </xf>
    <xf numFmtId="0" fontId="8" fillId="3" borderId="13" xfId="0" applyFont="1" applyFill="1" applyBorder="1" applyAlignment="1">
      <alignment horizontal="center" vertical="center"/>
    </xf>
    <xf numFmtId="2" fontId="5" fillId="4" borderId="13" xfId="0" applyNumberFormat="1" applyFont="1" applyFill="1" applyBorder="1" applyAlignment="1">
      <alignment horizontal="right" vertical="center"/>
    </xf>
    <xf numFmtId="2" fontId="5" fillId="2" borderId="13" xfId="0" applyNumberFormat="1" applyFont="1" applyFill="1" applyBorder="1" applyAlignment="1">
      <alignment horizontal="right" vertical="center"/>
    </xf>
    <xf numFmtId="2" fontId="4" fillId="4" borderId="13" xfId="0" applyNumberFormat="1" applyFont="1" applyFill="1" applyBorder="1" applyAlignment="1">
      <alignment horizontal="right" vertical="center"/>
    </xf>
    <xf numFmtId="2" fontId="4" fillId="2" borderId="13" xfId="0" applyNumberFormat="1" applyFont="1" applyFill="1" applyBorder="1" applyAlignment="1">
      <alignment horizontal="right" vertical="center"/>
    </xf>
    <xf numFmtId="0" fontId="0" fillId="5" borderId="12" xfId="0" applyFill="1" applyBorder="1"/>
    <xf numFmtId="0" fontId="0" fillId="5" borderId="14" xfId="0" applyFill="1" applyBorder="1"/>
    <xf numFmtId="0" fontId="0" fillId="3" borderId="11" xfId="0" applyFill="1" applyBorder="1"/>
    <xf numFmtId="0" fontId="0" fillId="3" borderId="12" xfId="0" applyFill="1" applyBorder="1"/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left" wrapText="1"/>
    </xf>
    <xf numFmtId="0" fontId="1" fillId="5" borderId="10" xfId="0" applyFont="1" applyFill="1" applyBorder="1" applyAlignment="1">
      <alignment horizontal="left" wrapText="1"/>
    </xf>
    <xf numFmtId="0" fontId="8" fillId="3" borderId="8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right" vertical="center"/>
    </xf>
  </cellXfs>
  <cellStyles count="2">
    <cellStyle name="Normal" xfId="0" builtinId="0"/>
    <cellStyle name="Normal 10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63"/>
  <sheetViews>
    <sheetView view="pageBreakPreview" zoomScaleSheetLayoutView="100" workbookViewId="0">
      <selection sqref="A1:U1"/>
    </sheetView>
  </sheetViews>
  <sheetFormatPr defaultRowHeight="12.75"/>
  <cols>
    <col min="1" max="1" width="17.140625" customWidth="1"/>
    <col min="2" max="19" width="10.28515625" customWidth="1"/>
  </cols>
  <sheetData>
    <row r="1" spans="1:24" ht="15.75">
      <c r="A1" s="59" t="s">
        <v>86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1"/>
    </row>
    <row r="2" spans="1:24" ht="15.75">
      <c r="A2" s="62" t="s">
        <v>88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4"/>
    </row>
    <row r="3" spans="1:24" ht="13.5" customHeight="1">
      <c r="A3" s="65" t="s">
        <v>59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7"/>
    </row>
    <row r="4" spans="1:24" ht="18.75" customHeight="1">
      <c r="A4" s="34"/>
      <c r="B4" s="15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35"/>
      <c r="P4" s="35"/>
      <c r="Q4" s="11"/>
      <c r="R4" s="46"/>
      <c r="S4" s="46"/>
      <c r="T4" s="11" t="s">
        <v>87</v>
      </c>
      <c r="U4" s="49"/>
    </row>
    <row r="5" spans="1:24" ht="27" customHeight="1">
      <c r="A5" s="72" t="s">
        <v>69</v>
      </c>
      <c r="B5" s="73" t="s">
        <v>65</v>
      </c>
      <c r="C5" s="39" t="s">
        <v>91</v>
      </c>
      <c r="D5" s="68" t="s">
        <v>53</v>
      </c>
      <c r="E5" s="68"/>
      <c r="F5" s="68" t="s">
        <v>50</v>
      </c>
      <c r="G5" s="68"/>
      <c r="H5" s="68" t="s">
        <v>51</v>
      </c>
      <c r="I5" s="68"/>
      <c r="J5" s="68" t="s">
        <v>52</v>
      </c>
      <c r="K5" s="68"/>
      <c r="L5" s="68" t="s">
        <v>68</v>
      </c>
      <c r="M5" s="68"/>
      <c r="N5" s="68" t="s">
        <v>74</v>
      </c>
      <c r="O5" s="68"/>
      <c r="P5" s="68" t="s">
        <v>76</v>
      </c>
      <c r="Q5" s="68"/>
      <c r="R5" s="68" t="s">
        <v>94</v>
      </c>
      <c r="S5" s="68"/>
      <c r="T5" s="68" t="s">
        <v>95</v>
      </c>
      <c r="U5" s="69"/>
    </row>
    <row r="6" spans="1:24" ht="17.25" customHeight="1">
      <c r="A6" s="72"/>
      <c r="B6" s="74"/>
      <c r="C6" s="38" t="s">
        <v>57</v>
      </c>
      <c r="D6" s="47" t="s">
        <v>57</v>
      </c>
      <c r="E6" s="47" t="s">
        <v>54</v>
      </c>
      <c r="F6" s="47" t="s">
        <v>57</v>
      </c>
      <c r="G6" s="47" t="s">
        <v>54</v>
      </c>
      <c r="H6" s="47" t="s">
        <v>57</v>
      </c>
      <c r="I6" s="47" t="s">
        <v>54</v>
      </c>
      <c r="J6" s="47" t="s">
        <v>57</v>
      </c>
      <c r="K6" s="47" t="s">
        <v>54</v>
      </c>
      <c r="L6" s="47" t="s">
        <v>57</v>
      </c>
      <c r="M6" s="47" t="s">
        <v>54</v>
      </c>
      <c r="N6" s="47" t="s">
        <v>57</v>
      </c>
      <c r="O6" s="47" t="s">
        <v>54</v>
      </c>
      <c r="P6" s="47" t="s">
        <v>57</v>
      </c>
      <c r="Q6" s="47" t="s">
        <v>54</v>
      </c>
      <c r="R6" s="47" t="s">
        <v>57</v>
      </c>
      <c r="S6" s="47" t="s">
        <v>54</v>
      </c>
      <c r="T6" s="47" t="s">
        <v>57</v>
      </c>
      <c r="U6" s="50" t="s">
        <v>54</v>
      </c>
    </row>
    <row r="7" spans="1:24" ht="23.25" customHeight="1">
      <c r="A7" s="19" t="s">
        <v>0</v>
      </c>
      <c r="B7" s="30">
        <v>16.888537883987091</v>
      </c>
      <c r="C7" s="30">
        <v>43795.933333333327</v>
      </c>
      <c r="D7" s="30">
        <v>43914.400000000001</v>
      </c>
      <c r="E7" s="30">
        <f>D7/$C7*100</f>
        <v>100.27049695633843</v>
      </c>
      <c r="F7" s="30">
        <v>45537.4</v>
      </c>
      <c r="G7" s="30">
        <f>F7/$C7*100</f>
        <v>103.97632048028815</v>
      </c>
      <c r="H7" s="30">
        <v>41918.400000000001</v>
      </c>
      <c r="I7" s="30">
        <f>H7/$C7*100</f>
        <v>95.712996183816173</v>
      </c>
      <c r="J7" s="30">
        <v>42862.445</v>
      </c>
      <c r="K7" s="30">
        <f t="shared" ref="K7:K14" si="0">J7/$C7*100</f>
        <v>97.868550200246915</v>
      </c>
      <c r="L7" s="30">
        <v>44006.252999999997</v>
      </c>
      <c r="M7" s="30">
        <f t="shared" ref="M7:M14" si="1">L7/$C7*100</f>
        <v>100.48022647460419</v>
      </c>
      <c r="N7" s="30">
        <v>42753.87</v>
      </c>
      <c r="O7" s="30">
        <f>N7/$C7*100</f>
        <v>97.620639054767665</v>
      </c>
      <c r="P7" s="30">
        <v>44136</v>
      </c>
      <c r="Q7" s="30">
        <f>P7/$C7*100</f>
        <v>100.7764800080373</v>
      </c>
      <c r="R7" s="30">
        <v>44110.6</v>
      </c>
      <c r="S7" s="30">
        <f>R7/$C7*100</f>
        <v>100.71848375572164</v>
      </c>
      <c r="T7" s="30">
        <v>43388.080054487546</v>
      </c>
      <c r="U7" s="51">
        <f>T7/$C7*100</f>
        <v>99.068741666625556</v>
      </c>
      <c r="V7" s="7"/>
      <c r="W7" s="7"/>
      <c r="X7" s="7"/>
    </row>
    <row r="8" spans="1:24" ht="18" customHeight="1">
      <c r="A8" s="19" t="s">
        <v>1</v>
      </c>
      <c r="B8" s="31">
        <v>17.987106289683975</v>
      </c>
      <c r="C8" s="31">
        <v>27505.566666666666</v>
      </c>
      <c r="D8" s="31">
        <v>28038.6</v>
      </c>
      <c r="E8" s="31">
        <f t="shared" ref="E8:E22" si="2">D8/$C8*100</f>
        <v>101.93791075018754</v>
      </c>
      <c r="F8" s="31">
        <v>27752.400000000001</v>
      </c>
      <c r="G8" s="31">
        <f t="shared" ref="G8:G14" si="3">F8/$C8*100</f>
        <v>100.89739410325427</v>
      </c>
      <c r="H8" s="31">
        <v>28457.417000000005</v>
      </c>
      <c r="I8" s="31">
        <f t="shared" ref="I8:I14" si="4">H8/$C8*100</f>
        <v>103.46057343543794</v>
      </c>
      <c r="J8" s="31">
        <v>29068.587000000003</v>
      </c>
      <c r="K8" s="31">
        <f t="shared" si="0"/>
        <v>105.68256001512421</v>
      </c>
      <c r="L8" s="31">
        <v>29864.769999999997</v>
      </c>
      <c r="M8" s="31">
        <f t="shared" si="1"/>
        <v>108.5771849819491</v>
      </c>
      <c r="N8" s="31">
        <v>30003.344000000001</v>
      </c>
      <c r="O8" s="31">
        <f t="shared" ref="O8:O14" si="5">N8/$C8*100</f>
        <v>109.08098845445832</v>
      </c>
      <c r="P8" s="31">
        <v>30473.200000000001</v>
      </c>
      <c r="Q8" s="31">
        <f t="shared" ref="Q8:Q14" si="6">P8/$C8*100</f>
        <v>110.78920994174513</v>
      </c>
      <c r="R8" s="31">
        <v>31465.599999999999</v>
      </c>
      <c r="S8" s="31">
        <f t="shared" ref="S8:S61" si="7">R8/$C8*100</f>
        <v>114.39720686842784</v>
      </c>
      <c r="T8" s="31">
        <v>30227.597428301982</v>
      </c>
      <c r="U8" s="52">
        <f t="shared" ref="U8:U61" si="8">T8/$C8*100</f>
        <v>109.89629042958087</v>
      </c>
      <c r="V8" s="7"/>
      <c r="W8" s="7"/>
      <c r="X8" s="7"/>
    </row>
    <row r="9" spans="1:24" ht="19.5" customHeight="1">
      <c r="A9" s="19" t="s">
        <v>2</v>
      </c>
      <c r="B9" s="30">
        <v>1.5908274696853426</v>
      </c>
      <c r="C9" s="30">
        <v>8301.2666666666664</v>
      </c>
      <c r="D9" s="30">
        <v>7764</v>
      </c>
      <c r="E9" s="30">
        <f t="shared" si="2"/>
        <v>93.527895341273222</v>
      </c>
      <c r="F9" s="30">
        <v>7530.9</v>
      </c>
      <c r="G9" s="30">
        <f t="shared" si="3"/>
        <v>90.719890137248129</v>
      </c>
      <c r="H9" s="30">
        <v>7787.2</v>
      </c>
      <c r="I9" s="30">
        <f t="shared" si="4"/>
        <v>93.807370762694859</v>
      </c>
      <c r="J9" s="30">
        <v>7381.7480000000005</v>
      </c>
      <c r="K9" s="30">
        <f t="shared" si="0"/>
        <v>88.92315229001197</v>
      </c>
      <c r="L9" s="30">
        <v>6245.0810000000001</v>
      </c>
      <c r="M9" s="30">
        <f t="shared" si="1"/>
        <v>75.230458805483508</v>
      </c>
      <c r="N9" s="30">
        <v>6214.36</v>
      </c>
      <c r="O9" s="30">
        <f t="shared" si="5"/>
        <v>74.860382752832905</v>
      </c>
      <c r="P9" s="30">
        <v>5793.4</v>
      </c>
      <c r="Q9" s="30">
        <f t="shared" si="6"/>
        <v>69.789349416554899</v>
      </c>
      <c r="R9" s="30">
        <v>6161.4</v>
      </c>
      <c r="S9" s="30">
        <f t="shared" si="7"/>
        <v>74.222407825311791</v>
      </c>
      <c r="T9" s="30">
        <v>5653.3959501865029</v>
      </c>
      <c r="U9" s="51">
        <f t="shared" si="8"/>
        <v>68.102811019039294</v>
      </c>
      <c r="V9" s="7"/>
      <c r="W9" s="7"/>
      <c r="X9" s="7"/>
    </row>
    <row r="10" spans="1:24" ht="18" customHeight="1">
      <c r="A10" s="19" t="s">
        <v>3</v>
      </c>
      <c r="B10" s="31">
        <v>1.6391113254405694</v>
      </c>
      <c r="C10" s="31">
        <v>9553.4666666666653</v>
      </c>
      <c r="D10" s="31">
        <v>9571.2999999999993</v>
      </c>
      <c r="E10" s="31">
        <f t="shared" si="2"/>
        <v>100.18666871362578</v>
      </c>
      <c r="F10" s="31">
        <v>8752.5</v>
      </c>
      <c r="G10" s="31">
        <f t="shared" si="3"/>
        <v>91.615957907077373</v>
      </c>
      <c r="H10" s="31">
        <v>8904.23</v>
      </c>
      <c r="I10" s="31">
        <f t="shared" si="4"/>
        <v>93.204177192223426</v>
      </c>
      <c r="J10" s="31">
        <v>9612.3100000000013</v>
      </c>
      <c r="K10" s="31">
        <f t="shared" si="0"/>
        <v>100.61593697226839</v>
      </c>
      <c r="L10" s="31">
        <v>8776.7000000000007</v>
      </c>
      <c r="M10" s="31">
        <f t="shared" si="1"/>
        <v>91.869269096034969</v>
      </c>
      <c r="N10" s="31">
        <v>7297.4170000000004</v>
      </c>
      <c r="O10" s="31">
        <f t="shared" si="5"/>
        <v>76.385015561541366</v>
      </c>
      <c r="P10" s="31">
        <v>7810.8</v>
      </c>
      <c r="Q10" s="31">
        <f t="shared" si="6"/>
        <v>81.758803087186521</v>
      </c>
      <c r="R10" s="31">
        <v>7318</v>
      </c>
      <c r="S10" s="31">
        <f t="shared" si="7"/>
        <v>76.600466148413844</v>
      </c>
      <c r="T10" s="31">
        <v>6983.3477093302681</v>
      </c>
      <c r="U10" s="52">
        <f t="shared" si="8"/>
        <v>73.097525254325859</v>
      </c>
      <c r="V10" s="7"/>
      <c r="W10" s="7"/>
      <c r="X10" s="7"/>
    </row>
    <row r="11" spans="1:24" ht="18" customHeight="1">
      <c r="A11" s="19" t="s">
        <v>4</v>
      </c>
      <c r="B11" s="30">
        <v>2.9375301757024048</v>
      </c>
      <c r="C11" s="30">
        <v>7866.5333333333328</v>
      </c>
      <c r="D11" s="30">
        <v>8117.3</v>
      </c>
      <c r="E11" s="30">
        <f t="shared" si="2"/>
        <v>103.1877658943372</v>
      </c>
      <c r="F11" s="30">
        <v>8173.8</v>
      </c>
      <c r="G11" s="30">
        <f t="shared" si="3"/>
        <v>103.90599840675267</v>
      </c>
      <c r="H11" s="30">
        <v>8261.6</v>
      </c>
      <c r="I11" s="30">
        <f t="shared" si="4"/>
        <v>105.02211901896644</v>
      </c>
      <c r="J11" s="30">
        <v>8553.1735400000016</v>
      </c>
      <c r="K11" s="30">
        <f t="shared" si="0"/>
        <v>108.72862514618895</v>
      </c>
      <c r="L11" s="30">
        <v>8781.9279999999999</v>
      </c>
      <c r="M11" s="30">
        <f t="shared" si="1"/>
        <v>111.63657011135784</v>
      </c>
      <c r="N11" s="30">
        <v>8672.634</v>
      </c>
      <c r="O11" s="30">
        <f t="shared" si="5"/>
        <v>110.24721605450939</v>
      </c>
      <c r="P11" s="30">
        <v>9066.2000000000007</v>
      </c>
      <c r="Q11" s="30">
        <f t="shared" si="6"/>
        <v>115.25025847895729</v>
      </c>
      <c r="R11" s="30">
        <v>9185.4</v>
      </c>
      <c r="S11" s="30">
        <f t="shared" si="7"/>
        <v>116.76553839895591</v>
      </c>
      <c r="T11" s="30">
        <v>8691.2439230998407</v>
      </c>
      <c r="U11" s="51">
        <f t="shared" si="8"/>
        <v>110.48378688325025</v>
      </c>
      <c r="V11" s="7"/>
      <c r="W11" s="7"/>
      <c r="X11" s="7"/>
    </row>
    <row r="12" spans="1:24" ht="18" customHeight="1">
      <c r="A12" s="19" t="s">
        <v>5</v>
      </c>
      <c r="B12" s="31">
        <v>0.35774185553927212</v>
      </c>
      <c r="C12" s="31">
        <v>1366.1333333333332</v>
      </c>
      <c r="D12" s="31">
        <v>1387.1</v>
      </c>
      <c r="E12" s="31">
        <f t="shared" si="2"/>
        <v>101.53474526644544</v>
      </c>
      <c r="F12" s="31">
        <v>1381.4</v>
      </c>
      <c r="G12" s="31">
        <f t="shared" si="3"/>
        <v>101.117509271911</v>
      </c>
      <c r="H12" s="31">
        <v>1268</v>
      </c>
      <c r="I12" s="31">
        <f t="shared" si="4"/>
        <v>92.816708959593996</v>
      </c>
      <c r="J12" s="31">
        <v>1286.1499999999999</v>
      </c>
      <c r="K12" s="31">
        <f t="shared" si="0"/>
        <v>94.145276205348424</v>
      </c>
      <c r="L12" s="31">
        <v>1175.7830000000001</v>
      </c>
      <c r="M12" s="31">
        <f t="shared" si="1"/>
        <v>86.066489361702153</v>
      </c>
      <c r="N12" s="31">
        <v>1128.0190000000002</v>
      </c>
      <c r="O12" s="31">
        <f t="shared" si="5"/>
        <v>82.57019812609802</v>
      </c>
      <c r="P12" s="31">
        <v>1193.7</v>
      </c>
      <c r="Q12" s="31">
        <f t="shared" si="6"/>
        <v>87.378001171188771</v>
      </c>
      <c r="R12" s="31">
        <v>1208.0999999999999</v>
      </c>
      <c r="S12" s="31">
        <f t="shared" si="7"/>
        <v>88.432071052117905</v>
      </c>
      <c r="T12" s="31">
        <v>1258.9091148915334</v>
      </c>
      <c r="U12" s="52">
        <f t="shared" si="8"/>
        <v>92.151262557939688</v>
      </c>
      <c r="V12" s="7"/>
      <c r="W12" s="7"/>
      <c r="X12" s="7"/>
    </row>
    <row r="13" spans="1:24" ht="18" customHeight="1">
      <c r="A13" s="19" t="s">
        <v>6</v>
      </c>
      <c r="B13" s="30">
        <v>8.0539740577643099E-2</v>
      </c>
      <c r="C13" s="30">
        <v>1037.9000000000001</v>
      </c>
      <c r="D13" s="30">
        <v>1039.2</v>
      </c>
      <c r="E13" s="30">
        <f t="shared" si="2"/>
        <v>100.12525291453898</v>
      </c>
      <c r="F13" s="30">
        <v>905.2</v>
      </c>
      <c r="G13" s="30">
        <f t="shared" si="3"/>
        <v>87.214567877444836</v>
      </c>
      <c r="H13" s="30">
        <v>830.5</v>
      </c>
      <c r="I13" s="30">
        <f t="shared" si="4"/>
        <v>80.017342711243856</v>
      </c>
      <c r="J13" s="30">
        <v>799.92299999999989</v>
      </c>
      <c r="K13" s="30">
        <f t="shared" si="0"/>
        <v>77.071297812891387</v>
      </c>
      <c r="L13" s="30">
        <v>798.77800000000013</v>
      </c>
      <c r="M13" s="30">
        <f t="shared" si="1"/>
        <v>76.960978899701331</v>
      </c>
      <c r="N13" s="30">
        <v>754.09099999999989</v>
      </c>
      <c r="O13" s="30">
        <f t="shared" si="5"/>
        <v>72.655458136622002</v>
      </c>
      <c r="P13" s="30">
        <v>682.3</v>
      </c>
      <c r="Q13" s="30">
        <f t="shared" si="6"/>
        <v>65.738510453800941</v>
      </c>
      <c r="R13" s="30">
        <v>589.6</v>
      </c>
      <c r="S13" s="30">
        <f t="shared" si="7"/>
        <v>56.807014163214177</v>
      </c>
      <c r="T13" s="30">
        <v>598.48087793679576</v>
      </c>
      <c r="U13" s="51">
        <f t="shared" si="8"/>
        <v>57.66267250571304</v>
      </c>
      <c r="V13" s="7"/>
      <c r="W13" s="7"/>
      <c r="X13" s="7"/>
    </row>
    <row r="14" spans="1:24" ht="18" customHeight="1">
      <c r="A14" s="19" t="s">
        <v>7</v>
      </c>
      <c r="B14" s="31">
        <v>0.25300982239190617</v>
      </c>
      <c r="C14" s="31">
        <v>626.23333333333323</v>
      </c>
      <c r="D14" s="31">
        <v>602.6</v>
      </c>
      <c r="E14" s="31">
        <f t="shared" si="2"/>
        <v>96.226113802097217</v>
      </c>
      <c r="F14" s="31">
        <v>705.7</v>
      </c>
      <c r="G14" s="31">
        <f t="shared" si="3"/>
        <v>112.68962580507799</v>
      </c>
      <c r="H14" s="31">
        <v>623.79999999999995</v>
      </c>
      <c r="I14" s="31">
        <f t="shared" si="4"/>
        <v>99.611433438015666</v>
      </c>
      <c r="J14" s="31">
        <v>705.39</v>
      </c>
      <c r="K14" s="31">
        <f t="shared" si="0"/>
        <v>112.64012348964711</v>
      </c>
      <c r="L14" s="31">
        <v>643.39600000000007</v>
      </c>
      <c r="M14" s="31">
        <f t="shared" si="1"/>
        <v>102.74061851280143</v>
      </c>
      <c r="N14" s="31">
        <v>695.12</v>
      </c>
      <c r="O14" s="31">
        <f t="shared" si="5"/>
        <v>111.0001596848885</v>
      </c>
      <c r="P14" s="31">
        <v>673.5</v>
      </c>
      <c r="Q14" s="31">
        <f t="shared" si="6"/>
        <v>107.54777239580562</v>
      </c>
      <c r="R14" s="31">
        <v>707.5</v>
      </c>
      <c r="S14" s="31">
        <f t="shared" si="7"/>
        <v>112.9770586043541</v>
      </c>
      <c r="T14" s="31">
        <v>589.80772516620038</v>
      </c>
      <c r="U14" s="52">
        <f t="shared" si="8"/>
        <v>94.183380821770442</v>
      </c>
      <c r="V14" s="7"/>
      <c r="W14" s="7"/>
      <c r="X14" s="7"/>
    </row>
    <row r="15" spans="1:24" ht="18" customHeight="1">
      <c r="A15" s="19" t="s">
        <v>8</v>
      </c>
      <c r="B15" s="32">
        <v>6.8587603893371369</v>
      </c>
      <c r="C15" s="32">
        <v>28751.533333333336</v>
      </c>
      <c r="D15" s="32">
        <f>SUM(D9:D14)</f>
        <v>28481.499999999996</v>
      </c>
      <c r="E15" s="32">
        <f>(E9*$B9+E10*$B10+E11*$B11+E12*$B12+E13*$B13+E14*$B14)/$B15</f>
        <v>99.851055827947306</v>
      </c>
      <c r="F15" s="32">
        <f>SUM(F9:F14)</f>
        <v>27449.500000000004</v>
      </c>
      <c r="G15" s="32">
        <f>(G9*$B9+G10*$B10+G11*$B11+G12*$B12+G13*$B13+G14*$B14)/$B15</f>
        <v>97.893088749699885</v>
      </c>
      <c r="H15" s="32">
        <f>SUM(H9:H14)</f>
        <v>27675.329999999998</v>
      </c>
      <c r="I15" s="32">
        <f>(I9*$B9+I10*$B10+I11*$B11+I12*$B12+I13*$B13+I14*$B14)/$B15</f>
        <v>98.466871398663116</v>
      </c>
      <c r="J15" s="32">
        <f>SUM(J9:J14)</f>
        <v>28338.69454</v>
      </c>
      <c r="K15" s="32">
        <f>(K9*$B9+K10*$B10+K11*$B11+K12*$B12+K13*$B13+K14*$B14)/$B15</f>
        <v>101.20805493422189</v>
      </c>
      <c r="L15" s="32">
        <f>SUM(L9:L14)</f>
        <v>26421.666000000001</v>
      </c>
      <c r="M15" s="32">
        <f>(M9*$B9+M10*$B10+M11*$B11+M12*$B12+M13*$B13+M14*$B14)/$B15</f>
        <v>96.399463498320515</v>
      </c>
      <c r="N15" s="32">
        <f>SUM(N9:N14)</f>
        <v>24761.641</v>
      </c>
      <c r="O15" s="32">
        <f>(O9*$B9+O10*$B10+O11*$B11+O12*$B12+O13*$B13+O14*$B14)/$B15</f>
        <v>92.089908933337838</v>
      </c>
      <c r="P15" s="32">
        <f>SUM(P9:P14)</f>
        <v>25219.9</v>
      </c>
      <c r="Q15" s="32">
        <f>(Q9*$B9+Q10*$B10+Q11*$B11+Q12*$B12+Q13*$B13+Q14*$B14)/$B15</f>
        <v>94.382897662752512</v>
      </c>
      <c r="R15" s="32">
        <f>SUM(R9:R14)</f>
        <v>25169.999999999996</v>
      </c>
      <c r="S15" s="32">
        <f t="shared" si="7"/>
        <v>87.543157118576843</v>
      </c>
      <c r="T15" s="32">
        <f>SUM(T9:T14)</f>
        <v>23775.185300611138</v>
      </c>
      <c r="U15" s="53">
        <f t="shared" si="8"/>
        <v>82.691886463833114</v>
      </c>
      <c r="V15" s="7"/>
      <c r="W15" s="7"/>
      <c r="X15" s="7"/>
    </row>
    <row r="16" spans="1:24" ht="18" customHeight="1">
      <c r="A16" s="19" t="s">
        <v>9</v>
      </c>
      <c r="B16" s="33">
        <v>41.734404563008205</v>
      </c>
      <c r="C16" s="33">
        <v>100053.03333333333</v>
      </c>
      <c r="D16" s="33">
        <f>SUM(D15+D7+D8)</f>
        <v>100434.5</v>
      </c>
      <c r="E16" s="33">
        <f>(E15*$B15+E7*$B7+E8*$B8)/$B16</f>
        <v>100.92020319333156</v>
      </c>
      <c r="F16" s="33">
        <f>SUM(F15+F7+F8)</f>
        <v>100739.30000000002</v>
      </c>
      <c r="G16" s="33">
        <f>(G15*$B15+G7*$B7+G8*$B8)/$B16</f>
        <v>101.64959734019556</v>
      </c>
      <c r="H16" s="33">
        <f>SUM(H15+H7+H8)</f>
        <v>98051.146999999997</v>
      </c>
      <c r="I16" s="33">
        <f>(I15*$B15+I7*$B7+I8*$B8)/$B16</f>
        <v>99.504703946516344</v>
      </c>
      <c r="J16" s="33">
        <f>SUM(J15+J7+J8)</f>
        <v>100269.72654</v>
      </c>
      <c r="K16" s="33">
        <f>(K15*$B15+K7*$B7+K8*$B8)/$B16</f>
        <v>101.78513388197756</v>
      </c>
      <c r="L16" s="33">
        <f>SUM(L15+L7+L8)</f>
        <v>100292.68899999998</v>
      </c>
      <c r="M16" s="33">
        <f>(M15*$B15+M7*$B7+M8*$B8)/$B16</f>
        <v>103.29928856658017</v>
      </c>
      <c r="N16" s="33">
        <f>SUM(N15+N7+N8)</f>
        <v>97518.854999999996</v>
      </c>
      <c r="O16" s="33">
        <f>(O15*$B15+O7*$B7+O8*$B8)/$B16</f>
        <v>101.65099654637221</v>
      </c>
      <c r="P16" s="33">
        <f>SUM(P15+P7+P8)</f>
        <v>99829.099999999991</v>
      </c>
      <c r="Q16" s="33">
        <f>(Q15*$B15+Q7*$B7+Q8*$B8)/$B16</f>
        <v>104.04112436221752</v>
      </c>
      <c r="R16" s="33">
        <f>SUM(R15+R7+R8)</f>
        <v>100746.19999999998</v>
      </c>
      <c r="S16" s="33">
        <f t="shared" si="7"/>
        <v>100.69279925212994</v>
      </c>
      <c r="T16" s="33">
        <f>SUM(T15+T7+T8)</f>
        <v>97390.862783400662</v>
      </c>
      <c r="U16" s="54">
        <f t="shared" si="8"/>
        <v>97.339240539501219</v>
      </c>
      <c r="V16" s="7"/>
      <c r="W16" s="7"/>
      <c r="X16" s="7"/>
    </row>
    <row r="17" spans="1:25" ht="18" customHeight="1">
      <c r="A17" s="19" t="s">
        <v>10</v>
      </c>
      <c r="B17" s="30">
        <v>1.6936883453088132</v>
      </c>
      <c r="C17" s="30">
        <v>3622.7</v>
      </c>
      <c r="D17" s="30">
        <v>3725.8</v>
      </c>
      <c r="E17" s="30">
        <f t="shared" si="2"/>
        <v>102.84594363320177</v>
      </c>
      <c r="F17" s="30">
        <v>3377.9</v>
      </c>
      <c r="G17" s="30">
        <f t="shared" ref="G17:G22" si="9">F17/$C17*100</f>
        <v>93.242609103707181</v>
      </c>
      <c r="H17" s="30">
        <v>3465.717000000001</v>
      </c>
      <c r="I17" s="30">
        <f t="shared" ref="I17:I22" si="10">H17/$C17*100</f>
        <v>95.666685069147348</v>
      </c>
      <c r="J17" s="30">
        <v>4366.6940000000004</v>
      </c>
      <c r="K17" s="30">
        <f t="shared" ref="K17:K22" si="11">J17/$C17*100</f>
        <v>120.53700278797584</v>
      </c>
      <c r="L17" s="30">
        <v>4007.3689999999997</v>
      </c>
      <c r="M17" s="30">
        <f t="shared" ref="M17:O22" si="12">L17/$C17*100</f>
        <v>110.6182957462666</v>
      </c>
      <c r="N17" s="30">
        <v>3892.8610000000003</v>
      </c>
      <c r="O17" s="30">
        <f t="shared" si="12"/>
        <v>107.45744886410688</v>
      </c>
      <c r="P17" s="30">
        <v>3904.9</v>
      </c>
      <c r="Q17" s="30">
        <f t="shared" ref="Q17:Q22" si="13">P17/$C17*100</f>
        <v>107.78977006100423</v>
      </c>
      <c r="R17" s="30">
        <v>3853.5</v>
      </c>
      <c r="S17" s="30">
        <f t="shared" si="7"/>
        <v>106.3709388025506</v>
      </c>
      <c r="T17" s="30">
        <v>3745.8470152514392</v>
      </c>
      <c r="U17" s="51">
        <f t="shared" si="8"/>
        <v>103.39931584871613</v>
      </c>
      <c r="V17" s="7"/>
      <c r="W17" s="7"/>
      <c r="X17" s="7"/>
    </row>
    <row r="18" spans="1:25" ht="18" customHeight="1">
      <c r="A18" s="19" t="s">
        <v>11</v>
      </c>
      <c r="B18" s="31">
        <v>3.4727736489999939</v>
      </c>
      <c r="C18" s="31">
        <v>7321.333333333333</v>
      </c>
      <c r="D18" s="31">
        <v>7543.7</v>
      </c>
      <c r="E18" s="31">
        <f t="shared" si="2"/>
        <v>103.03724276088144</v>
      </c>
      <c r="F18" s="31">
        <v>7892.5</v>
      </c>
      <c r="G18" s="31">
        <f t="shared" si="9"/>
        <v>107.801402294664</v>
      </c>
      <c r="H18" s="31">
        <v>8169.15</v>
      </c>
      <c r="I18" s="31">
        <f t="shared" si="10"/>
        <v>111.58008559460937</v>
      </c>
      <c r="J18" s="31">
        <v>9185.5910000000003</v>
      </c>
      <c r="K18" s="31">
        <f t="shared" si="11"/>
        <v>125.46336277545073</v>
      </c>
      <c r="L18" s="31">
        <v>8299.0609999999997</v>
      </c>
      <c r="M18" s="31">
        <f t="shared" si="12"/>
        <v>113.35450282280095</v>
      </c>
      <c r="N18" s="31">
        <v>8521.7929999999997</v>
      </c>
      <c r="O18" s="31">
        <f t="shared" si="12"/>
        <v>116.39673556729193</v>
      </c>
      <c r="P18" s="31">
        <v>9927.4</v>
      </c>
      <c r="Q18" s="31">
        <f t="shared" si="13"/>
        <v>135.59551994172284</v>
      </c>
      <c r="R18" s="31">
        <v>8251.1</v>
      </c>
      <c r="S18" s="31">
        <f t="shared" si="7"/>
        <v>112.69941722819159</v>
      </c>
      <c r="T18" s="31">
        <v>8349.0739907169627</v>
      </c>
      <c r="U18" s="52">
        <f t="shared" si="8"/>
        <v>114.03761597227687</v>
      </c>
      <c r="V18" s="7"/>
      <c r="W18" s="7"/>
      <c r="X18" s="7"/>
      <c r="Y18" s="6"/>
    </row>
    <row r="19" spans="1:25" ht="18" customHeight="1">
      <c r="A19" s="19" t="s">
        <v>12</v>
      </c>
      <c r="B19" s="30">
        <v>0.89704021328023942</v>
      </c>
      <c r="C19" s="30">
        <v>3343.3</v>
      </c>
      <c r="D19" s="30">
        <v>3726.7</v>
      </c>
      <c r="E19" s="30">
        <f t="shared" si="2"/>
        <v>111.46771154248796</v>
      </c>
      <c r="F19" s="30">
        <v>2842.672</v>
      </c>
      <c r="G19" s="30">
        <f t="shared" si="9"/>
        <v>85.025932461938808</v>
      </c>
      <c r="H19" s="30">
        <v>3070.0631098901099</v>
      </c>
      <c r="I19" s="30">
        <f t="shared" si="10"/>
        <v>91.827329581255341</v>
      </c>
      <c r="J19" s="30">
        <v>3508.1902878560722</v>
      </c>
      <c r="K19" s="30">
        <f t="shared" si="11"/>
        <v>104.93196206909556</v>
      </c>
      <c r="L19" s="30">
        <v>3387.1</v>
      </c>
      <c r="M19" s="30">
        <f t="shared" si="12"/>
        <v>101.31008285227171</v>
      </c>
      <c r="N19" s="30">
        <v>2718.7218721804511</v>
      </c>
      <c r="O19" s="30">
        <f t="shared" si="12"/>
        <v>81.318513809124255</v>
      </c>
      <c r="P19" s="30">
        <v>3382.9</v>
      </c>
      <c r="Q19" s="30">
        <f t="shared" si="13"/>
        <v>101.18445846917716</v>
      </c>
      <c r="R19" s="30">
        <f>994.3+2024.7</f>
        <v>3019</v>
      </c>
      <c r="S19" s="30">
        <f t="shared" si="7"/>
        <v>90.300002991056743</v>
      </c>
      <c r="T19" s="30">
        <v>3832.1080679250585</v>
      </c>
      <c r="U19" s="51">
        <f t="shared" si="8"/>
        <v>114.62052666302928</v>
      </c>
      <c r="V19" s="8"/>
      <c r="W19" s="7"/>
      <c r="X19" s="7"/>
    </row>
    <row r="20" spans="1:25" ht="18" customHeight="1">
      <c r="A20" s="19" t="s">
        <v>13</v>
      </c>
      <c r="B20" s="31">
        <v>1.1054390613989975</v>
      </c>
      <c r="C20" s="31">
        <v>3097.9666666666667</v>
      </c>
      <c r="D20" s="31">
        <v>3188.4</v>
      </c>
      <c r="E20" s="31">
        <f t="shared" si="2"/>
        <v>102.91911899202704</v>
      </c>
      <c r="F20" s="31">
        <v>2669.6</v>
      </c>
      <c r="G20" s="31">
        <f t="shared" si="9"/>
        <v>86.172650878533233</v>
      </c>
      <c r="H20" s="31">
        <v>2958.1</v>
      </c>
      <c r="I20" s="31">
        <f t="shared" si="10"/>
        <v>95.485210729618359</v>
      </c>
      <c r="J20" s="31">
        <v>3247.7</v>
      </c>
      <c r="K20" s="31">
        <f t="shared" si="11"/>
        <v>104.83327774131419</v>
      </c>
      <c r="L20" s="31">
        <v>3215.9</v>
      </c>
      <c r="M20" s="31">
        <f t="shared" si="12"/>
        <v>103.80679800729511</v>
      </c>
      <c r="N20" s="31">
        <v>3132.1</v>
      </c>
      <c r="O20" s="31">
        <f t="shared" si="12"/>
        <v>101.10179795349639</v>
      </c>
      <c r="P20" s="31">
        <v>3063.5</v>
      </c>
      <c r="Q20" s="31">
        <f t="shared" si="13"/>
        <v>98.887442300864009</v>
      </c>
      <c r="R20" s="31">
        <f>2484.8+761.3</f>
        <v>3246.1000000000004</v>
      </c>
      <c r="S20" s="31">
        <f t="shared" si="7"/>
        <v>104.78163096224407</v>
      </c>
      <c r="T20" s="31">
        <v>4019.1</v>
      </c>
      <c r="U20" s="52">
        <f t="shared" si="8"/>
        <v>129.73348110050676</v>
      </c>
      <c r="V20" s="7"/>
      <c r="W20" s="8"/>
      <c r="X20" s="7"/>
    </row>
    <row r="21" spans="1:25" ht="18" customHeight="1">
      <c r="A21" s="19" t="s">
        <v>14</v>
      </c>
      <c r="B21" s="30">
        <v>0.55276543685226365</v>
      </c>
      <c r="C21" s="30">
        <v>1427.1666666666667</v>
      </c>
      <c r="D21" s="30">
        <v>1305.5999999999999</v>
      </c>
      <c r="E21" s="30">
        <f t="shared" si="2"/>
        <v>91.481957257970322</v>
      </c>
      <c r="F21" s="30">
        <v>1375.9449999999999</v>
      </c>
      <c r="G21" s="30">
        <f t="shared" si="9"/>
        <v>96.410954104869788</v>
      </c>
      <c r="H21" s="30">
        <v>1479.8050087912088</v>
      </c>
      <c r="I21" s="30">
        <f t="shared" si="10"/>
        <v>103.68831078765915</v>
      </c>
      <c r="J21" s="30">
        <v>1597.4377931034483</v>
      </c>
      <c r="K21" s="30">
        <f t="shared" si="11"/>
        <v>111.93071071611223</v>
      </c>
      <c r="L21" s="30">
        <v>1562.3618195488721</v>
      </c>
      <c r="M21" s="30">
        <f t="shared" si="12"/>
        <v>109.47297579461907</v>
      </c>
      <c r="N21" s="30">
        <v>1423.4</v>
      </c>
      <c r="O21" s="30">
        <f t="shared" si="12"/>
        <v>99.736073805909143</v>
      </c>
      <c r="P21" s="30">
        <v>1341.2</v>
      </c>
      <c r="Q21" s="30">
        <f t="shared" si="13"/>
        <v>93.976410136634357</v>
      </c>
      <c r="R21" s="30">
        <v>1468.8</v>
      </c>
      <c r="S21" s="30">
        <f t="shared" si="7"/>
        <v>102.91720191521662</v>
      </c>
      <c r="T21" s="30">
        <v>770.03899999999999</v>
      </c>
      <c r="U21" s="51">
        <f t="shared" si="8"/>
        <v>53.955786523414687</v>
      </c>
      <c r="V21" s="8"/>
      <c r="W21" s="7"/>
      <c r="X21" s="7"/>
    </row>
    <row r="22" spans="1:25" ht="18" customHeight="1">
      <c r="A22" s="19" t="s">
        <v>15</v>
      </c>
      <c r="B22" s="31">
        <v>1.2030273732460728</v>
      </c>
      <c r="C22" s="31">
        <v>4259.5333333333328</v>
      </c>
      <c r="D22" s="31">
        <v>4142.8</v>
      </c>
      <c r="E22" s="31">
        <f t="shared" si="2"/>
        <v>97.25948069428577</v>
      </c>
      <c r="F22" s="31">
        <v>3935.54</v>
      </c>
      <c r="G22" s="31">
        <f t="shared" si="9"/>
        <v>92.393689449548475</v>
      </c>
      <c r="H22" s="31">
        <v>4139.5</v>
      </c>
      <c r="I22" s="31">
        <f t="shared" si="10"/>
        <v>97.182007418653072</v>
      </c>
      <c r="J22" s="31">
        <v>4496.0478200899597</v>
      </c>
      <c r="K22" s="31">
        <f t="shared" si="11"/>
        <v>105.5525915223098</v>
      </c>
      <c r="L22" s="31">
        <v>3990.4043609022565</v>
      </c>
      <c r="M22" s="31">
        <f t="shared" si="12"/>
        <v>93.681726344879493</v>
      </c>
      <c r="N22" s="31">
        <v>3567.9000000000005</v>
      </c>
      <c r="O22" s="31">
        <f t="shared" si="12"/>
        <v>83.762697009062052</v>
      </c>
      <c r="P22" s="31">
        <v>3592.9999999999995</v>
      </c>
      <c r="Q22" s="31">
        <f t="shared" si="13"/>
        <v>84.351963438874364</v>
      </c>
      <c r="R22" s="31">
        <f>SUM(6144.2+5303.8)-SUM(R19:R21)</f>
        <v>3714.0999999999995</v>
      </c>
      <c r="S22" s="31">
        <f t="shared" si="7"/>
        <v>87.194997887092484</v>
      </c>
      <c r="T22" s="31">
        <v>4543.2610000000004</v>
      </c>
      <c r="U22" s="52">
        <f t="shared" si="8"/>
        <v>106.66100355281489</v>
      </c>
      <c r="V22" s="7"/>
      <c r="W22" s="7"/>
      <c r="X22" s="8"/>
    </row>
    <row r="23" spans="1:25" ht="18" customHeight="1">
      <c r="A23" s="19" t="s">
        <v>16</v>
      </c>
      <c r="B23" s="32">
        <v>8.9247340790863792</v>
      </c>
      <c r="C23" s="32">
        <v>23072</v>
      </c>
      <c r="D23" s="32">
        <f>SUM(D17:D22)</f>
        <v>23633</v>
      </c>
      <c r="E23" s="32">
        <f>(E17*$B17+E18*$B18+E19*$B19+E20*$B20+E21*$B21+E22*$B22)/$B23</f>
        <v>102.33915153225071</v>
      </c>
      <c r="F23" s="32">
        <f>SUM(F17:F22)</f>
        <v>22094.156999999999</v>
      </c>
      <c r="G23" s="32">
        <f>(G17*$B17+G18*$B18+G19*$B19+G20*$B20+G21*$B21+G22*$B22)/$B23</f>
        <v>97.2879256039121</v>
      </c>
      <c r="H23" s="32">
        <f>SUM(H17:H22)</f>
        <v>23282.33511868132</v>
      </c>
      <c r="I23" s="32">
        <f>(I17*$B17+I18*$B18+I19*$B19+I20*$B20+I21*$B21+I22*$B22)/$B23</f>
        <v>102.15158692941246</v>
      </c>
      <c r="J23" s="32">
        <f>SUM(J17:J22)</f>
        <v>26401.660901049479</v>
      </c>
      <c r="K23" s="32">
        <f>(K17*$B17+K18*$B18+K19*$B19+K20*$B20+K21*$B21+K22*$B22)/$B23</f>
        <v>116.38745117400596</v>
      </c>
      <c r="L23" s="32">
        <f>SUM(L17:L22)</f>
        <v>24462.196180451127</v>
      </c>
      <c r="M23" s="32">
        <f>(M17*$B17+M18*$B18+M19*$B19+M20*$B20+M21*$B21+M22*$B22)/$B23</f>
        <v>107.54979434859322</v>
      </c>
      <c r="N23" s="32">
        <f>SUM(N17:N22)</f>
        <v>23256.775872180453</v>
      </c>
      <c r="O23" s="32">
        <f>(O17*$B17+O18*$B18+O19*$B19+O20*$B20+O21*$B21+O22*$B22)/$B23</f>
        <v>103.84917489136559</v>
      </c>
      <c r="P23" s="32">
        <f>SUM(P17:P22)</f>
        <v>25212.9</v>
      </c>
      <c r="Q23" s="32">
        <f>(Q17*$B17+Q18*$B18+Q19*$B19+Q20*$B20+Q21*$B21+Q22*$B22)/$B23</f>
        <v>112.82801470192855</v>
      </c>
      <c r="R23" s="32">
        <f>SUM(R17:R22)</f>
        <v>23552.6</v>
      </c>
      <c r="S23" s="32">
        <f t="shared" si="7"/>
        <v>102.08304438280167</v>
      </c>
      <c r="T23" s="32">
        <f>SUM(T17:T22)</f>
        <v>25259.429073893458</v>
      </c>
      <c r="U23" s="53">
        <f t="shared" si="8"/>
        <v>109.48088190834544</v>
      </c>
      <c r="V23" s="8"/>
      <c r="W23" s="8"/>
      <c r="X23" s="8"/>
      <c r="Y23" s="6"/>
    </row>
    <row r="24" spans="1:25" ht="18" customHeight="1">
      <c r="A24" s="48" t="s">
        <v>17</v>
      </c>
      <c r="B24" s="31">
        <v>50.659138642094582</v>
      </c>
      <c r="C24" s="31">
        <v>123125.03333333333</v>
      </c>
      <c r="D24" s="31">
        <f>D16+D23</f>
        <v>124067.5</v>
      </c>
      <c r="E24" s="31">
        <f>(E16*$B16+E23*$B23)/$B24</f>
        <v>101.17018250478974</v>
      </c>
      <c r="F24" s="31">
        <f>F16+F23</f>
        <v>122833.45700000002</v>
      </c>
      <c r="G24" s="31">
        <f>(G16*$B16+G23*$B23)/$B24</f>
        <v>100.88119184752397</v>
      </c>
      <c r="H24" s="31">
        <f>H16+H23</f>
        <v>121333.48211868132</v>
      </c>
      <c r="I24" s="31">
        <f>(I16*$B16+I23*$B23)/$B24</f>
        <v>99.971011258365863</v>
      </c>
      <c r="J24" s="31">
        <f>J16+J23</f>
        <v>126671.38744104948</v>
      </c>
      <c r="K24" s="31">
        <f>(K16*$B16+K23*$B23)/$B24</f>
        <v>104.35765687117636</v>
      </c>
      <c r="L24" s="31">
        <f>L16+L23</f>
        <v>124754.88518045111</v>
      </c>
      <c r="M24" s="31">
        <f>(M16*$B16+M23*$B23)/$B24</f>
        <v>104.04810970375136</v>
      </c>
      <c r="N24" s="31">
        <f>N16+N23</f>
        <v>120775.63087218045</v>
      </c>
      <c r="O24" s="31">
        <f>(O16*$B16+O23*$B23)/$B24</f>
        <v>102.0382545557528</v>
      </c>
      <c r="P24" s="31">
        <f>P16+P23</f>
        <v>125042</v>
      </c>
      <c r="Q24" s="31">
        <f>(Q16*$B16+Q23*$B23)/$B24</f>
        <v>105.58913054167616</v>
      </c>
      <c r="R24" s="31">
        <f>R16+R23</f>
        <v>124298.79999999999</v>
      </c>
      <c r="S24" s="31">
        <f t="shared" si="7"/>
        <v>100.95331277067675</v>
      </c>
      <c r="T24" s="31">
        <f>T16+T23</f>
        <v>122650.29185729413</v>
      </c>
      <c r="U24" s="52">
        <f t="shared" si="8"/>
        <v>99.614423271054932</v>
      </c>
      <c r="V24" s="7"/>
      <c r="W24" s="9"/>
      <c r="X24" s="7"/>
    </row>
    <row r="25" spans="1:25" ht="18" customHeight="1">
      <c r="A25" s="19" t="s">
        <v>18</v>
      </c>
      <c r="B25" s="30">
        <v>4.1085298465087003</v>
      </c>
      <c r="C25" s="30">
        <v>6214.3666666666659</v>
      </c>
      <c r="D25" s="30">
        <v>6292</v>
      </c>
      <c r="E25" s="30">
        <f t="shared" ref="E25:E59" si="14">D25/$C25*100</f>
        <v>101.24925575682158</v>
      </c>
      <c r="F25" s="30">
        <v>6164.9</v>
      </c>
      <c r="G25" s="30">
        <f t="shared" ref="G25:G59" si="15">F25/$C25*100</f>
        <v>99.203995043742736</v>
      </c>
      <c r="H25" s="30">
        <v>5477.5</v>
      </c>
      <c r="I25" s="30">
        <f t="shared" ref="I25:I59" si="16">H25/$C25*100</f>
        <v>88.142529944054388</v>
      </c>
      <c r="J25" s="30">
        <v>5856.1169999999993</v>
      </c>
      <c r="K25" s="30">
        <f t="shared" ref="K25:K59" si="17">J25/$C25*100</f>
        <v>94.235137933069069</v>
      </c>
      <c r="L25" s="30">
        <v>5263.719387096774</v>
      </c>
      <c r="M25" s="30">
        <f t="shared" ref="M25:O59" si="18">L25/$C25*100</f>
        <v>84.702426963811405</v>
      </c>
      <c r="N25" s="30">
        <v>4721.05</v>
      </c>
      <c r="O25" s="30">
        <f t="shared" ref="O25:O33" si="19">N25/$C25*100</f>
        <v>75.969929893633577</v>
      </c>
      <c r="P25" s="30">
        <v>5505.2</v>
      </c>
      <c r="Q25" s="30">
        <f t="shared" ref="Q25:Q33" si="20">P25/$C25*100</f>
        <v>88.588271263899259</v>
      </c>
      <c r="R25" s="30">
        <v>4768.7</v>
      </c>
      <c r="S25" s="30">
        <f t="shared" si="7"/>
        <v>76.736701514233147</v>
      </c>
      <c r="T25" s="30">
        <v>4555.0437718384792</v>
      </c>
      <c r="U25" s="51">
        <f t="shared" si="8"/>
        <v>73.298600101460806</v>
      </c>
      <c r="V25" s="7"/>
      <c r="W25" s="7"/>
      <c r="X25" s="7"/>
      <c r="Y25" s="6"/>
    </row>
    <row r="26" spans="1:25" ht="18" customHeight="1">
      <c r="A26" s="19" t="s">
        <v>70</v>
      </c>
      <c r="B26" s="31">
        <v>0.48403029989411317</v>
      </c>
      <c r="C26" s="31">
        <v>759.83333333333337</v>
      </c>
      <c r="D26" s="31">
        <v>786.9</v>
      </c>
      <c r="E26" s="31">
        <f t="shared" si="14"/>
        <v>103.5621846896249</v>
      </c>
      <c r="F26" s="31">
        <v>866.2</v>
      </c>
      <c r="G26" s="31">
        <f t="shared" si="15"/>
        <v>113.9986839219127</v>
      </c>
      <c r="H26" s="31">
        <v>734.9</v>
      </c>
      <c r="I26" s="31">
        <f t="shared" si="16"/>
        <v>96.718578635665708</v>
      </c>
      <c r="J26" s="31">
        <v>880.33899999999994</v>
      </c>
      <c r="K26" s="31">
        <f t="shared" si="17"/>
        <v>115.85948672954594</v>
      </c>
      <c r="L26" s="31">
        <v>1470.8830000000003</v>
      </c>
      <c r="M26" s="31">
        <f t="shared" si="18"/>
        <v>193.57968852818604</v>
      </c>
      <c r="N26" s="31">
        <v>1233.587</v>
      </c>
      <c r="O26" s="31">
        <f t="shared" si="19"/>
        <v>162.34968194779555</v>
      </c>
      <c r="P26" s="31">
        <v>1063.2</v>
      </c>
      <c r="Q26" s="31">
        <f t="shared" si="20"/>
        <v>139.92542224171967</v>
      </c>
      <c r="R26" s="31">
        <v>1089.3</v>
      </c>
      <c r="S26" s="31">
        <f t="shared" si="7"/>
        <v>143.36038604957227</v>
      </c>
      <c r="T26" s="31">
        <v>1037.2740328717182</v>
      </c>
      <c r="U26" s="52">
        <f t="shared" si="8"/>
        <v>136.51336251876089</v>
      </c>
      <c r="V26" s="6"/>
      <c r="X26" s="6"/>
    </row>
    <row r="27" spans="1:25" ht="18" customHeight="1">
      <c r="A27" s="19" t="s">
        <v>71</v>
      </c>
      <c r="B27" s="30">
        <v>5.8688914774597707E-2</v>
      </c>
      <c r="C27" s="30">
        <v>430.33333333333331</v>
      </c>
      <c r="D27" s="30">
        <v>407.6</v>
      </c>
      <c r="E27" s="30">
        <f t="shared" si="14"/>
        <v>94.717273431448504</v>
      </c>
      <c r="F27" s="30">
        <v>393.4</v>
      </c>
      <c r="G27" s="30">
        <f t="shared" si="15"/>
        <v>91.417505809450034</v>
      </c>
      <c r="H27" s="30">
        <v>375.5</v>
      </c>
      <c r="I27" s="30">
        <f t="shared" si="16"/>
        <v>87.257939581719597</v>
      </c>
      <c r="J27" s="30">
        <v>370.99599999999998</v>
      </c>
      <c r="K27" s="30">
        <f t="shared" si="17"/>
        <v>86.21130906274206</v>
      </c>
      <c r="L27" s="30">
        <v>364.39800000000002</v>
      </c>
      <c r="M27" s="30">
        <f t="shared" si="18"/>
        <v>84.678079008520541</v>
      </c>
      <c r="N27" s="30">
        <v>310.41200000000003</v>
      </c>
      <c r="O27" s="30">
        <f t="shared" si="19"/>
        <v>72.132920216886149</v>
      </c>
      <c r="P27" s="30">
        <v>298.7</v>
      </c>
      <c r="Q27" s="30">
        <f t="shared" si="20"/>
        <v>69.411309062742063</v>
      </c>
      <c r="R27" s="30">
        <v>232.1</v>
      </c>
      <c r="S27" s="30">
        <f t="shared" si="7"/>
        <v>53.934934159566225</v>
      </c>
      <c r="T27" s="30">
        <v>252.49561741305334</v>
      </c>
      <c r="U27" s="51">
        <f t="shared" si="8"/>
        <v>58.674426974373361</v>
      </c>
    </row>
    <row r="28" spans="1:25" ht="18" customHeight="1">
      <c r="A28" s="19" t="s">
        <v>19</v>
      </c>
      <c r="B28" s="31">
        <v>0.47334472609301786</v>
      </c>
      <c r="C28" s="31">
        <v>1741.8333333333333</v>
      </c>
      <c r="D28" s="31">
        <v>1799.1</v>
      </c>
      <c r="E28" s="31">
        <f t="shared" si="14"/>
        <v>103.28772366280738</v>
      </c>
      <c r="F28" s="31">
        <v>1809.1</v>
      </c>
      <c r="G28" s="31">
        <f t="shared" si="15"/>
        <v>103.86183140369343</v>
      </c>
      <c r="H28" s="31">
        <v>1942.1</v>
      </c>
      <c r="I28" s="31">
        <f t="shared" si="16"/>
        <v>111.49746435747775</v>
      </c>
      <c r="J28" s="31">
        <v>2083.203</v>
      </c>
      <c r="K28" s="31">
        <f t="shared" si="17"/>
        <v>119.59829681370205</v>
      </c>
      <c r="L28" s="31">
        <v>1901.5450000000001</v>
      </c>
      <c r="M28" s="31">
        <f t="shared" si="18"/>
        <v>109.16917041431442</v>
      </c>
      <c r="N28" s="31">
        <v>1705.7569999999998</v>
      </c>
      <c r="O28" s="31">
        <f t="shared" si="19"/>
        <v>97.92882977705483</v>
      </c>
      <c r="P28" s="31">
        <v>1678.9</v>
      </c>
      <c r="Q28" s="31">
        <f t="shared" si="20"/>
        <v>96.386948617357206</v>
      </c>
      <c r="R28" s="31">
        <v>1746.1</v>
      </c>
      <c r="S28" s="31">
        <f t="shared" si="7"/>
        <v>100.24495263611138</v>
      </c>
      <c r="T28" s="31">
        <v>1946.7209613775435</v>
      </c>
      <c r="U28" s="52">
        <f t="shared" si="8"/>
        <v>111.76275732719607</v>
      </c>
    </row>
    <row r="29" spans="1:25" ht="18" customHeight="1">
      <c r="A29" s="19" t="s">
        <v>72</v>
      </c>
      <c r="B29" s="30">
        <v>3.5953960834446312</v>
      </c>
      <c r="C29" s="30">
        <v>6630.666666666667</v>
      </c>
      <c r="D29" s="30">
        <v>5825.5</v>
      </c>
      <c r="E29" s="30">
        <f t="shared" si="14"/>
        <v>87.856927408003216</v>
      </c>
      <c r="F29" s="30">
        <v>6298.1</v>
      </c>
      <c r="G29" s="30">
        <f t="shared" si="15"/>
        <v>94.984415845566062</v>
      </c>
      <c r="H29" s="30">
        <v>5588</v>
      </c>
      <c r="I29" s="30">
        <f t="shared" si="16"/>
        <v>84.275085461492054</v>
      </c>
      <c r="J29" s="30">
        <v>6900.4750000000004</v>
      </c>
      <c r="K29" s="30">
        <f t="shared" si="17"/>
        <v>104.06909812990146</v>
      </c>
      <c r="L29" s="30">
        <v>5893.5070000000014</v>
      </c>
      <c r="M29" s="30">
        <f t="shared" si="18"/>
        <v>88.882570882766956</v>
      </c>
      <c r="N29" s="30">
        <v>6362.5929999999998</v>
      </c>
      <c r="O29" s="30">
        <f t="shared" si="19"/>
        <v>95.957063140961182</v>
      </c>
      <c r="P29" s="30">
        <v>6645.7</v>
      </c>
      <c r="Q29" s="30">
        <f t="shared" si="20"/>
        <v>100.2267243112809</v>
      </c>
      <c r="R29" s="30">
        <v>5799.1</v>
      </c>
      <c r="S29" s="30">
        <f t="shared" si="7"/>
        <v>87.458777397948921</v>
      </c>
      <c r="T29" s="30">
        <v>5761.875023928199</v>
      </c>
      <c r="U29" s="51">
        <f t="shared" si="8"/>
        <v>86.897371163204284</v>
      </c>
    </row>
    <row r="30" spans="1:25" ht="18" customHeight="1">
      <c r="A30" s="19" t="s">
        <v>20</v>
      </c>
      <c r="B30" s="31">
        <v>8.852881540791023E-2</v>
      </c>
      <c r="C30" s="31">
        <v>447.06666666666661</v>
      </c>
      <c r="D30" s="31">
        <v>467.9</v>
      </c>
      <c r="E30" s="31">
        <f t="shared" si="14"/>
        <v>104.66000596480765</v>
      </c>
      <c r="F30" s="31">
        <v>407.9</v>
      </c>
      <c r="G30" s="31">
        <f t="shared" si="15"/>
        <v>91.239188786161648</v>
      </c>
      <c r="H30" s="31">
        <v>342</v>
      </c>
      <c r="I30" s="31">
        <f t="shared" si="16"/>
        <v>76.498657918282149</v>
      </c>
      <c r="J30" s="31">
        <v>359.226</v>
      </c>
      <c r="K30" s="31">
        <f t="shared" si="17"/>
        <v>80.351774530271413</v>
      </c>
      <c r="L30" s="31">
        <v>322.642</v>
      </c>
      <c r="M30" s="31">
        <f t="shared" si="18"/>
        <v>72.168654935878322</v>
      </c>
      <c r="N30" s="31">
        <v>296.26499999999999</v>
      </c>
      <c r="O30" s="31">
        <f t="shared" si="19"/>
        <v>66.268640023859234</v>
      </c>
      <c r="P30" s="31">
        <v>293.10000000000002</v>
      </c>
      <c r="Q30" s="31">
        <f t="shared" si="20"/>
        <v>65.560691917685659</v>
      </c>
      <c r="R30" s="31">
        <v>285.5</v>
      </c>
      <c r="S30" s="31">
        <f t="shared" si="7"/>
        <v>63.860721741723836</v>
      </c>
      <c r="T30" s="31">
        <v>297.76916172042093</v>
      </c>
      <c r="U30" s="52">
        <f t="shared" si="8"/>
        <v>66.605091348140689</v>
      </c>
    </row>
    <row r="31" spans="1:25" ht="18" customHeight="1">
      <c r="A31" s="19" t="s">
        <v>21</v>
      </c>
      <c r="B31" s="30">
        <v>9.5091168422154343E-2</v>
      </c>
      <c r="C31" s="30">
        <v>353.9666666666667</v>
      </c>
      <c r="D31" s="30">
        <v>320.3</v>
      </c>
      <c r="E31" s="30">
        <f t="shared" si="14"/>
        <v>90.488746586307556</v>
      </c>
      <c r="F31" s="30">
        <v>294.60000000000002</v>
      </c>
      <c r="G31" s="30">
        <f t="shared" si="15"/>
        <v>83.228175911102738</v>
      </c>
      <c r="H31" s="30">
        <v>287.8</v>
      </c>
      <c r="I31" s="30">
        <f t="shared" si="16"/>
        <v>81.307091063188622</v>
      </c>
      <c r="J31" s="30">
        <v>243.84800000000001</v>
      </c>
      <c r="K31" s="30">
        <f t="shared" si="17"/>
        <v>68.890102646200205</v>
      </c>
      <c r="L31" s="30">
        <v>250.41400000000002</v>
      </c>
      <c r="M31" s="30">
        <f t="shared" si="18"/>
        <v>70.745079574347869</v>
      </c>
      <c r="N31" s="30">
        <v>183.50899999999999</v>
      </c>
      <c r="O31" s="30">
        <f t="shared" si="19"/>
        <v>51.843582258216394</v>
      </c>
      <c r="P31" s="30">
        <v>177.8</v>
      </c>
      <c r="Q31" s="30">
        <f t="shared" si="20"/>
        <v>50.23071852340145</v>
      </c>
      <c r="R31" s="30">
        <v>174.9</v>
      </c>
      <c r="S31" s="30">
        <f t="shared" si="7"/>
        <v>49.411432338261605</v>
      </c>
      <c r="T31" s="30">
        <v>144.15814410105608</v>
      </c>
      <c r="U31" s="51">
        <f t="shared" si="8"/>
        <v>40.726474461170376</v>
      </c>
    </row>
    <row r="32" spans="1:25" ht="18" customHeight="1">
      <c r="A32" s="19" t="s">
        <v>22</v>
      </c>
      <c r="B32" s="31">
        <v>0.78492809323786483</v>
      </c>
      <c r="C32" s="31">
        <v>2138.6666666666665</v>
      </c>
      <c r="D32" s="31">
        <v>1911.6</v>
      </c>
      <c r="E32" s="31">
        <f t="shared" si="14"/>
        <v>89.382793017456365</v>
      </c>
      <c r="F32" s="31">
        <v>1812.8</v>
      </c>
      <c r="G32" s="31">
        <f t="shared" si="15"/>
        <v>84.763092269326691</v>
      </c>
      <c r="H32" s="31">
        <v>1476.6</v>
      </c>
      <c r="I32" s="31">
        <f t="shared" si="16"/>
        <v>69.043017456359095</v>
      </c>
      <c r="J32" s="31">
        <v>928.97500000000002</v>
      </c>
      <c r="K32" s="31">
        <f t="shared" si="17"/>
        <v>43.437110349127181</v>
      </c>
      <c r="L32" s="31">
        <v>731.85600000000011</v>
      </c>
      <c r="M32" s="31">
        <f t="shared" si="18"/>
        <v>34.220199501246888</v>
      </c>
      <c r="N32" s="31">
        <v>830.51</v>
      </c>
      <c r="O32" s="31">
        <f t="shared" si="19"/>
        <v>38.833073566084792</v>
      </c>
      <c r="P32" s="31">
        <v>671.5</v>
      </c>
      <c r="Q32" s="31">
        <f t="shared" si="20"/>
        <v>31.398067331670827</v>
      </c>
      <c r="R32" s="31">
        <v>589.79999999999995</v>
      </c>
      <c r="S32" s="31">
        <f t="shared" si="7"/>
        <v>27.577930174563591</v>
      </c>
      <c r="T32" s="31">
        <v>474.28951826167565</v>
      </c>
      <c r="U32" s="52">
        <f t="shared" si="8"/>
        <v>22.176878971088325</v>
      </c>
    </row>
    <row r="33" spans="1:21" ht="18" customHeight="1">
      <c r="A33" s="19" t="s">
        <v>23</v>
      </c>
      <c r="B33" s="30">
        <v>3.5612904716695488</v>
      </c>
      <c r="C33" s="30">
        <v>8305.9666666666672</v>
      </c>
      <c r="D33" s="30">
        <v>8881.7000000000007</v>
      </c>
      <c r="E33" s="30">
        <f t="shared" si="14"/>
        <v>106.93156325372524</v>
      </c>
      <c r="F33" s="30">
        <v>9510.7999999999993</v>
      </c>
      <c r="G33" s="30">
        <f t="shared" si="15"/>
        <v>114.50563651029981</v>
      </c>
      <c r="H33" s="30">
        <v>9734.7000000000007</v>
      </c>
      <c r="I33" s="30">
        <f t="shared" si="16"/>
        <v>117.20128903318499</v>
      </c>
      <c r="J33" s="30">
        <v>9601.0360000000001</v>
      </c>
      <c r="K33" s="30">
        <f t="shared" si="17"/>
        <v>115.59203624703527</v>
      </c>
      <c r="L33" s="30">
        <v>10109.122000000001</v>
      </c>
      <c r="M33" s="30">
        <f t="shared" si="18"/>
        <v>121.70915687116491</v>
      </c>
      <c r="N33" s="30">
        <v>10840.733</v>
      </c>
      <c r="O33" s="30">
        <f t="shared" si="19"/>
        <v>130.51741519148885</v>
      </c>
      <c r="P33" s="30">
        <v>11716.4</v>
      </c>
      <c r="Q33" s="30">
        <f t="shared" si="20"/>
        <v>141.0600411752194</v>
      </c>
      <c r="R33" s="30">
        <v>10910.8</v>
      </c>
      <c r="S33" s="30">
        <f t="shared" si="7"/>
        <v>131.36098948948344</v>
      </c>
      <c r="T33" s="30">
        <v>11664.864786614557</v>
      </c>
      <c r="U33" s="51">
        <f t="shared" si="8"/>
        <v>140.4395810234557</v>
      </c>
    </row>
    <row r="34" spans="1:21" ht="18" customHeight="1">
      <c r="A34" s="19" t="s">
        <v>24</v>
      </c>
      <c r="B34" s="33">
        <v>13.249828419452536</v>
      </c>
      <c r="C34" s="33">
        <v>27022.7</v>
      </c>
      <c r="D34" s="33">
        <f>SUM(D25:D33)</f>
        <v>26692.6</v>
      </c>
      <c r="E34" s="33">
        <f>(E25*$B25+E26*$B26+E27*$B27+E28*$B28+E29*$B29+E30*$B30+E31*$B31+E32*$B32+E33*$B33)/$B34</f>
        <v>98.513453818685647</v>
      </c>
      <c r="F34" s="33">
        <f>SUM(F25:F33)</f>
        <v>27557.8</v>
      </c>
      <c r="G34" s="33">
        <f>(G25*$B25+G26*$B26+G27*$B27+G28*$B28+G29*$B29+G30*$B30+G31*$B31+G32*$B32+G33*$B33)/$B34</f>
        <v>101.82078714493611</v>
      </c>
      <c r="H34" s="33">
        <f>SUM(H25:H33)</f>
        <v>25959.1</v>
      </c>
      <c r="I34" s="33">
        <f>(I25*$B25+I26*$B26+I27*$B27+I28*$B28+I29*$B29+I30*$B30+I31*$B31+I32*$B32+I33*$B33)/$B34</f>
        <v>94.78889691184024</v>
      </c>
      <c r="J34" s="33">
        <f>SUM(J25:J33)</f>
        <v>27224.215</v>
      </c>
      <c r="K34" s="33">
        <f>(K25*$B25+K26*$B26+K27*$B27+K28*$B28+K29*$B29+K30*$B30+K31*$B31+K32*$B32+K33*$B33)/$B34</f>
        <v>101.02047730886602</v>
      </c>
      <c r="L34" s="33">
        <f>SUM(L25:L33)</f>
        <v>26308.086387096781</v>
      </c>
      <c r="M34" s="33">
        <f>(M25*$B25+M26*$B26+M27*$B27+M28*$B28+M29*$B29+M30*$B30+M31*$B31+M32*$B32+M33*$B33)/$B34</f>
        <v>97.460246303975495</v>
      </c>
      <c r="N34" s="33">
        <f>SUM(N25:N33)</f>
        <v>26484.416000000001</v>
      </c>
      <c r="O34" s="33">
        <f>(O25*$B25+O26*$B26+O27*$B27+O28*$B28+O29*$B29+O30*$B30+O31*$B31+O32*$B32+O33*$B33)/$B34</f>
        <v>97.53984309474734</v>
      </c>
      <c r="P34" s="33">
        <f>SUM(P25:P33)</f>
        <v>28050.5</v>
      </c>
      <c r="Q34" s="33">
        <f>(Q25*$B25+Q26*$B26+Q27*$B27+Q28*$B28+Q29*$B29+Q30*$B30+Q31*$B31+Q32*$B32+Q33*$B33)/$B34</f>
        <v>104.10171898103434</v>
      </c>
      <c r="R34" s="33">
        <f>SUM(R25:R33)</f>
        <v>25596.3</v>
      </c>
      <c r="S34" s="33">
        <f t="shared" si="7"/>
        <v>94.721474908132791</v>
      </c>
      <c r="T34" s="33">
        <f>SUM(T25:T33)</f>
        <v>26134.491018126704</v>
      </c>
      <c r="U34" s="54">
        <f t="shared" si="8"/>
        <v>96.713100534464374</v>
      </c>
    </row>
    <row r="35" spans="1:21" ht="18" customHeight="1">
      <c r="A35" s="19" t="s">
        <v>25</v>
      </c>
      <c r="B35" s="30">
        <v>9.8869932013430386</v>
      </c>
      <c r="C35" s="30">
        <v>4802.5666666666666</v>
      </c>
      <c r="D35" s="30">
        <v>5055.2</v>
      </c>
      <c r="E35" s="30">
        <f t="shared" si="14"/>
        <v>105.26038160150475</v>
      </c>
      <c r="F35" s="30">
        <v>4415.3999999999996</v>
      </c>
      <c r="G35" s="30">
        <f t="shared" si="15"/>
        <v>91.938338527315238</v>
      </c>
      <c r="H35" s="30">
        <v>4174.6000000000004</v>
      </c>
      <c r="I35" s="30">
        <f t="shared" si="16"/>
        <v>86.924352950158607</v>
      </c>
      <c r="J35" s="30">
        <v>4884.7829999999994</v>
      </c>
      <c r="K35" s="30">
        <f t="shared" si="17"/>
        <v>101.71192487350513</v>
      </c>
      <c r="L35" s="30">
        <v>5037.6549999999997</v>
      </c>
      <c r="M35" s="30">
        <f t="shared" si="18"/>
        <v>104.89505611582695</v>
      </c>
      <c r="N35" s="30">
        <v>4998.9430000000002</v>
      </c>
      <c r="O35" s="30">
        <f t="shared" si="18"/>
        <v>104.08898713882159</v>
      </c>
      <c r="P35" s="30">
        <v>4993.3</v>
      </c>
      <c r="Q35" s="30">
        <f t="shared" ref="Q35:Q59" si="21">P35/$C35*100</f>
        <v>103.97148746850642</v>
      </c>
      <c r="R35" s="30">
        <v>5066.8</v>
      </c>
      <c r="S35" s="30">
        <f t="shared" si="7"/>
        <v>105.50191911269668</v>
      </c>
      <c r="T35" s="30">
        <v>4953.4015849630605</v>
      </c>
      <c r="U35" s="51">
        <f t="shared" si="8"/>
        <v>103.14071472121978</v>
      </c>
    </row>
    <row r="36" spans="1:21" ht="18" customHeight="1">
      <c r="A36" s="19" t="s">
        <v>26</v>
      </c>
      <c r="B36" s="31">
        <v>4.4065802042872981</v>
      </c>
      <c r="C36" s="31">
        <v>9078.4333333333325</v>
      </c>
      <c r="D36" s="31">
        <v>9413.7000000000007</v>
      </c>
      <c r="E36" s="31">
        <f t="shared" si="14"/>
        <v>103.69300136220274</v>
      </c>
      <c r="F36" s="31">
        <v>9406.7000000000007</v>
      </c>
      <c r="G36" s="31">
        <f t="shared" si="15"/>
        <v>103.61589554732279</v>
      </c>
      <c r="H36" s="31">
        <v>10131.700000000001</v>
      </c>
      <c r="I36" s="31">
        <f t="shared" si="16"/>
        <v>111.60185494560371</v>
      </c>
      <c r="J36" s="31">
        <v>11235</v>
      </c>
      <c r="K36" s="31">
        <f t="shared" si="17"/>
        <v>123.75483288232552</v>
      </c>
      <c r="L36" s="31">
        <v>12178.012999999999</v>
      </c>
      <c r="M36" s="31">
        <f t="shared" si="18"/>
        <v>134.14223085480975</v>
      </c>
      <c r="N36" s="31">
        <v>11977</v>
      </c>
      <c r="O36" s="31">
        <f t="shared" si="18"/>
        <v>131.92804925960061</v>
      </c>
      <c r="P36" s="31">
        <v>11960</v>
      </c>
      <c r="Q36" s="31">
        <f t="shared" si="21"/>
        <v>131.74079228060643</v>
      </c>
      <c r="R36" s="31">
        <v>12819</v>
      </c>
      <c r="S36" s="31">
        <f t="shared" si="7"/>
        <v>141.20277727801789</v>
      </c>
      <c r="T36" s="31">
        <v>11872</v>
      </c>
      <c r="U36" s="52">
        <f t="shared" si="8"/>
        <v>130.77146203640132</v>
      </c>
    </row>
    <row r="37" spans="1:21" ht="18" customHeight="1">
      <c r="A37" s="19" t="s">
        <v>27</v>
      </c>
      <c r="B37" s="30">
        <v>0.65931294844911392</v>
      </c>
      <c r="C37" s="30">
        <v>788.93333333333328</v>
      </c>
      <c r="D37" s="30">
        <v>814.1</v>
      </c>
      <c r="E37" s="30">
        <f t="shared" si="14"/>
        <v>103.18996112895049</v>
      </c>
      <c r="F37" s="30">
        <v>785.6</v>
      </c>
      <c r="G37" s="30">
        <f t="shared" si="15"/>
        <v>99.577488592191997</v>
      </c>
      <c r="H37" s="30">
        <v>811.2</v>
      </c>
      <c r="I37" s="30">
        <f t="shared" si="16"/>
        <v>102.82237620415754</v>
      </c>
      <c r="J37" s="30">
        <v>773.6</v>
      </c>
      <c r="K37" s="30">
        <f t="shared" si="17"/>
        <v>98.056447524083154</v>
      </c>
      <c r="L37" s="30">
        <v>809.02</v>
      </c>
      <c r="M37" s="30">
        <f t="shared" si="18"/>
        <v>102.54605374345107</v>
      </c>
      <c r="N37" s="30">
        <v>776.67</v>
      </c>
      <c r="O37" s="30">
        <f t="shared" si="18"/>
        <v>98.44558053067432</v>
      </c>
      <c r="P37" s="30">
        <v>756</v>
      </c>
      <c r="Q37" s="30">
        <f t="shared" si="21"/>
        <v>95.825587290856859</v>
      </c>
      <c r="R37" s="30">
        <v>749.8</v>
      </c>
      <c r="S37" s="30">
        <f t="shared" si="7"/>
        <v>95.03971607233396</v>
      </c>
      <c r="T37" s="30">
        <v>730.79066381871564</v>
      </c>
      <c r="U37" s="51">
        <f t="shared" si="8"/>
        <v>92.6302176548989</v>
      </c>
    </row>
    <row r="38" spans="1:21" ht="18" customHeight="1">
      <c r="A38" s="19" t="s">
        <v>28</v>
      </c>
      <c r="B38" s="31">
        <v>8.8841178002369396E-3</v>
      </c>
      <c r="C38" s="31">
        <v>142.1</v>
      </c>
      <c r="D38" s="31">
        <v>146.19999999999999</v>
      </c>
      <c r="E38" s="31">
        <f t="shared" si="14"/>
        <v>102.88529204785361</v>
      </c>
      <c r="F38" s="31">
        <v>115.3</v>
      </c>
      <c r="G38" s="31">
        <f t="shared" si="15"/>
        <v>81.140042223786068</v>
      </c>
      <c r="H38" s="31">
        <v>94.2</v>
      </c>
      <c r="I38" s="31">
        <f t="shared" si="16"/>
        <v>66.291344123856447</v>
      </c>
      <c r="J38" s="31">
        <v>98.6</v>
      </c>
      <c r="K38" s="31">
        <f t="shared" si="17"/>
        <v>69.387755102040813</v>
      </c>
      <c r="L38" s="31">
        <v>95.64</v>
      </c>
      <c r="M38" s="31">
        <f t="shared" si="18"/>
        <v>67.304714989444065</v>
      </c>
      <c r="N38" s="31">
        <v>85.849000000000004</v>
      </c>
      <c r="O38" s="31">
        <f t="shared" si="18"/>
        <v>60.414496833216049</v>
      </c>
      <c r="P38" s="31">
        <v>81.599999999999994</v>
      </c>
      <c r="Q38" s="31">
        <f t="shared" si="21"/>
        <v>57.424349049964803</v>
      </c>
      <c r="R38" s="31">
        <v>60</v>
      </c>
      <c r="S38" s="31">
        <f t="shared" si="7"/>
        <v>42.223786066150595</v>
      </c>
      <c r="T38" s="31">
        <v>54.304160835182337</v>
      </c>
      <c r="U38" s="52">
        <f t="shared" si="8"/>
        <v>38.215454493442884</v>
      </c>
    </row>
    <row r="39" spans="1:21" ht="18" customHeight="1">
      <c r="A39" s="19" t="s">
        <v>29</v>
      </c>
      <c r="B39" s="30">
        <v>1.1885532796289899</v>
      </c>
      <c r="C39" s="30">
        <v>1928.9333333333334</v>
      </c>
      <c r="D39" s="30">
        <v>1903.2</v>
      </c>
      <c r="E39" s="30">
        <f t="shared" si="14"/>
        <v>98.665929356466435</v>
      </c>
      <c r="F39" s="30">
        <v>1903</v>
      </c>
      <c r="G39" s="30">
        <f t="shared" si="15"/>
        <v>98.655560931775767</v>
      </c>
      <c r="H39" s="30">
        <v>1895</v>
      </c>
      <c r="I39" s="30">
        <f t="shared" si="16"/>
        <v>98.240823944148744</v>
      </c>
      <c r="J39" s="30">
        <v>1896</v>
      </c>
      <c r="K39" s="30">
        <f t="shared" si="17"/>
        <v>98.292666067602127</v>
      </c>
      <c r="L39" s="30">
        <v>2071</v>
      </c>
      <c r="M39" s="30">
        <f t="shared" si="18"/>
        <v>107.36503767194303</v>
      </c>
      <c r="N39" s="30">
        <v>2137</v>
      </c>
      <c r="O39" s="30">
        <f t="shared" si="18"/>
        <v>110.7866178198659</v>
      </c>
      <c r="P39" s="30">
        <v>2140</v>
      </c>
      <c r="Q39" s="30">
        <f t="shared" si="21"/>
        <v>110.94214419022603</v>
      </c>
      <c r="R39" s="30">
        <v>1976</v>
      </c>
      <c r="S39" s="30">
        <f t="shared" si="7"/>
        <v>102.44003594387226</v>
      </c>
      <c r="T39" s="30">
        <v>2094</v>
      </c>
      <c r="U39" s="51">
        <f t="shared" si="8"/>
        <v>108.55740651137071</v>
      </c>
    </row>
    <row r="40" spans="1:21" ht="18" customHeight="1">
      <c r="A40" s="19" t="s">
        <v>30</v>
      </c>
      <c r="B40" s="31">
        <v>2.1283889636832294</v>
      </c>
      <c r="C40" s="31">
        <v>9078.4333333333325</v>
      </c>
      <c r="D40" s="31">
        <v>9413.7000000000007</v>
      </c>
      <c r="E40" s="31">
        <f t="shared" si="14"/>
        <v>103.69300136220274</v>
      </c>
      <c r="F40" s="31">
        <v>9406.7000000000007</v>
      </c>
      <c r="G40" s="31">
        <f t="shared" si="15"/>
        <v>103.61589554732279</v>
      </c>
      <c r="H40" s="31">
        <v>10131.700000000001</v>
      </c>
      <c r="I40" s="31">
        <f t="shared" si="16"/>
        <v>111.60185494560371</v>
      </c>
      <c r="J40" s="31">
        <v>11235</v>
      </c>
      <c r="K40" s="31">
        <f t="shared" si="17"/>
        <v>123.75483288232552</v>
      </c>
      <c r="L40" s="31">
        <v>12178</v>
      </c>
      <c r="M40" s="31">
        <f t="shared" si="18"/>
        <v>134.14208765829642</v>
      </c>
      <c r="N40" s="31">
        <v>11977</v>
      </c>
      <c r="O40" s="31">
        <f t="shared" si="18"/>
        <v>131.92804925960061</v>
      </c>
      <c r="P40" s="31">
        <v>11960</v>
      </c>
      <c r="Q40" s="31">
        <f t="shared" si="21"/>
        <v>131.74079228060643</v>
      </c>
      <c r="R40" s="31">
        <v>12819</v>
      </c>
      <c r="S40" s="31">
        <f t="shared" si="7"/>
        <v>141.20277727801789</v>
      </c>
      <c r="T40" s="31">
        <v>11910</v>
      </c>
      <c r="U40" s="52">
        <f t="shared" si="8"/>
        <v>131.19003646003534</v>
      </c>
    </row>
    <row r="41" spans="1:21" ht="18" customHeight="1">
      <c r="A41" s="19" t="s">
        <v>31</v>
      </c>
      <c r="B41" s="30">
        <v>4.1693018316139533E-3</v>
      </c>
      <c r="C41" s="30">
        <v>32.913333333333334</v>
      </c>
      <c r="D41" s="30">
        <v>32.07</v>
      </c>
      <c r="E41" s="30">
        <f t="shared" si="14"/>
        <v>97.437715211667012</v>
      </c>
      <c r="F41" s="30">
        <v>25.81</v>
      </c>
      <c r="G41" s="30">
        <f t="shared" si="15"/>
        <v>78.418067652420504</v>
      </c>
      <c r="H41" s="30">
        <v>24.57</v>
      </c>
      <c r="I41" s="30">
        <f t="shared" si="16"/>
        <v>74.650597528863685</v>
      </c>
      <c r="J41" s="30">
        <v>28.19</v>
      </c>
      <c r="K41" s="30">
        <f t="shared" si="17"/>
        <v>85.64917966376342</v>
      </c>
      <c r="L41" s="30">
        <v>21.17</v>
      </c>
      <c r="M41" s="30">
        <f t="shared" si="18"/>
        <v>64.32043751265951</v>
      </c>
      <c r="N41" s="30">
        <v>17.5</v>
      </c>
      <c r="O41" s="30">
        <f t="shared" si="18"/>
        <v>53.16994125987442</v>
      </c>
      <c r="P41" s="30">
        <v>16.16</v>
      </c>
      <c r="Q41" s="30">
        <f t="shared" si="21"/>
        <v>49.098642900546892</v>
      </c>
      <c r="R41" s="30">
        <v>11.547999999999998</v>
      </c>
      <c r="S41" s="30">
        <f t="shared" si="7"/>
        <v>35.086084666801696</v>
      </c>
      <c r="T41" s="30" t="s">
        <v>96</v>
      </c>
      <c r="U41" s="51" t="s">
        <v>96</v>
      </c>
    </row>
    <row r="42" spans="1:21" ht="18" customHeight="1">
      <c r="A42" s="19" t="s">
        <v>32</v>
      </c>
      <c r="B42" s="31">
        <v>3.6265517652551078</v>
      </c>
      <c r="C42" s="31">
        <v>1479.6333333333332</v>
      </c>
      <c r="D42" s="31">
        <v>1553.1</v>
      </c>
      <c r="E42" s="31">
        <f t="shared" si="14"/>
        <v>104.96519407961434</v>
      </c>
      <c r="F42" s="31">
        <v>1828.3</v>
      </c>
      <c r="G42" s="31">
        <f t="shared" si="15"/>
        <v>123.56439658473948</v>
      </c>
      <c r="H42" s="31">
        <v>1835</v>
      </c>
      <c r="I42" s="31">
        <f t="shared" si="16"/>
        <v>124.01721147131046</v>
      </c>
      <c r="J42" s="31">
        <v>1863</v>
      </c>
      <c r="K42" s="31">
        <f t="shared" si="17"/>
        <v>125.90957219130867</v>
      </c>
      <c r="L42" s="31">
        <v>1907</v>
      </c>
      <c r="M42" s="31">
        <f t="shared" si="18"/>
        <v>128.88328189416299</v>
      </c>
      <c r="N42" s="31">
        <v>1992</v>
      </c>
      <c r="O42" s="31">
        <f t="shared" si="18"/>
        <v>134.62794836558606</v>
      </c>
      <c r="P42" s="31">
        <v>1973</v>
      </c>
      <c r="Q42" s="31">
        <f t="shared" si="21"/>
        <v>133.34384644844442</v>
      </c>
      <c r="R42" s="31">
        <v>2076</v>
      </c>
      <c r="S42" s="31">
        <f t="shared" si="7"/>
        <v>140.30503052558066</v>
      </c>
      <c r="T42" s="31">
        <v>2134</v>
      </c>
      <c r="U42" s="52">
        <f t="shared" si="8"/>
        <v>144.22492058843409</v>
      </c>
    </row>
    <row r="43" spans="1:21" ht="18" customHeight="1">
      <c r="A43" s="19" t="s">
        <v>80</v>
      </c>
      <c r="B43" s="30">
        <v>0.81763993170395366</v>
      </c>
      <c r="C43" s="30">
        <v>250.76666666666665</v>
      </c>
      <c r="D43" s="30">
        <v>253.5</v>
      </c>
      <c r="E43" s="30">
        <f t="shared" si="14"/>
        <v>101.08999069520139</v>
      </c>
      <c r="F43" s="30">
        <v>280</v>
      </c>
      <c r="G43" s="30">
        <f t="shared" si="15"/>
        <v>111.65758341087333</v>
      </c>
      <c r="H43" s="30">
        <v>232</v>
      </c>
      <c r="I43" s="30">
        <f t="shared" si="16"/>
        <v>92.51628339758075</v>
      </c>
      <c r="J43" s="30">
        <v>221</v>
      </c>
      <c r="K43" s="30">
        <f t="shared" si="17"/>
        <v>88.129735477867882</v>
      </c>
      <c r="L43" s="30">
        <v>227</v>
      </c>
      <c r="M43" s="30">
        <f t="shared" si="18"/>
        <v>90.522397979529444</v>
      </c>
      <c r="N43" s="30">
        <v>207</v>
      </c>
      <c r="O43" s="30">
        <f t="shared" si="18"/>
        <v>82.546856307324219</v>
      </c>
      <c r="P43" s="30">
        <v>228</v>
      </c>
      <c r="Q43" s="30">
        <f t="shared" si="21"/>
        <v>90.921175063139714</v>
      </c>
      <c r="R43" s="30">
        <v>208</v>
      </c>
      <c r="S43" s="30">
        <f t="shared" si="7"/>
        <v>82.945633390934475</v>
      </c>
      <c r="T43" s="30">
        <v>204</v>
      </c>
      <c r="U43" s="51">
        <f t="shared" si="8"/>
        <v>81.350525056493424</v>
      </c>
    </row>
    <row r="44" spans="1:21" ht="18" customHeight="1">
      <c r="A44" s="19" t="s">
        <v>81</v>
      </c>
      <c r="B44" s="31">
        <v>0.19208553251922317</v>
      </c>
      <c r="C44" s="31">
        <v>106.46666666666665</v>
      </c>
      <c r="D44" s="31">
        <v>106</v>
      </c>
      <c r="E44" s="31">
        <f t="shared" si="14"/>
        <v>99.561678146524741</v>
      </c>
      <c r="F44" s="31">
        <v>124.3</v>
      </c>
      <c r="G44" s="31">
        <f t="shared" si="15"/>
        <v>116.7501565435191</v>
      </c>
      <c r="H44" s="31">
        <v>119</v>
      </c>
      <c r="I44" s="31">
        <f t="shared" si="16"/>
        <v>111.77207263619286</v>
      </c>
      <c r="J44" s="31">
        <v>113</v>
      </c>
      <c r="K44" s="31">
        <f t="shared" si="17"/>
        <v>106.13650594865373</v>
      </c>
      <c r="L44" s="31">
        <v>110</v>
      </c>
      <c r="M44" s="31">
        <f t="shared" si="18"/>
        <v>103.31872260488417</v>
      </c>
      <c r="N44" s="31">
        <v>112</v>
      </c>
      <c r="O44" s="31">
        <f t="shared" si="18"/>
        <v>105.19724483406388</v>
      </c>
      <c r="P44" s="31">
        <v>106</v>
      </c>
      <c r="Q44" s="31">
        <f t="shared" si="21"/>
        <v>99.561678146524741</v>
      </c>
      <c r="R44" s="31">
        <v>107</v>
      </c>
      <c r="S44" s="31">
        <f t="shared" si="7"/>
        <v>100.50093926111461</v>
      </c>
      <c r="T44" s="31">
        <v>130</v>
      </c>
      <c r="U44" s="52">
        <f t="shared" si="8"/>
        <v>122.10394489668128</v>
      </c>
    </row>
    <row r="45" spans="1:21" ht="18" customHeight="1">
      <c r="A45" s="19" t="s">
        <v>82</v>
      </c>
      <c r="B45" s="30">
        <v>1.5093079136035068</v>
      </c>
      <c r="C45" s="30">
        <v>689.4666666666667</v>
      </c>
      <c r="D45" s="30">
        <v>704.4</v>
      </c>
      <c r="E45" s="30">
        <f t="shared" si="14"/>
        <v>102.16592535292979</v>
      </c>
      <c r="F45" s="30">
        <v>834.2</v>
      </c>
      <c r="G45" s="30">
        <f t="shared" si="15"/>
        <v>120.99207116611875</v>
      </c>
      <c r="H45" s="30">
        <v>756</v>
      </c>
      <c r="I45" s="30">
        <f t="shared" si="16"/>
        <v>109.64997099207116</v>
      </c>
      <c r="J45" s="30">
        <v>1064</v>
      </c>
      <c r="K45" s="30">
        <f t="shared" si="17"/>
        <v>154.32218139624828</v>
      </c>
      <c r="L45" s="30">
        <v>1087</v>
      </c>
      <c r="M45" s="30">
        <f t="shared" si="18"/>
        <v>157.65809321214465</v>
      </c>
      <c r="N45" s="30">
        <v>1052</v>
      </c>
      <c r="O45" s="30">
        <f t="shared" si="18"/>
        <v>152.58170566621544</v>
      </c>
      <c r="P45" s="30">
        <v>1204</v>
      </c>
      <c r="Q45" s="30">
        <f t="shared" si="21"/>
        <v>174.62773157996517</v>
      </c>
      <c r="R45" s="30">
        <v>1173</v>
      </c>
      <c r="S45" s="30">
        <f t="shared" si="7"/>
        <v>170.1315026107136</v>
      </c>
      <c r="T45" s="30">
        <v>1225</v>
      </c>
      <c r="U45" s="51">
        <f t="shared" si="8"/>
        <v>177.67356410752271</v>
      </c>
    </row>
    <row r="46" spans="1:21" ht="18" customHeight="1">
      <c r="A46" s="19" t="s">
        <v>36</v>
      </c>
      <c r="B46" s="31">
        <v>3.1985126908512949</v>
      </c>
      <c r="C46" s="31">
        <v>477.76666666666665</v>
      </c>
      <c r="D46" s="31">
        <v>532.5</v>
      </c>
      <c r="E46" s="31">
        <f t="shared" si="14"/>
        <v>111.45608037396219</v>
      </c>
      <c r="F46" s="31">
        <v>709</v>
      </c>
      <c r="G46" s="31">
        <f t="shared" si="15"/>
        <v>148.39879997209238</v>
      </c>
      <c r="H46" s="31">
        <v>770</v>
      </c>
      <c r="I46" s="31">
        <f t="shared" si="16"/>
        <v>161.16653875671528</v>
      </c>
      <c r="J46" s="31">
        <v>830</v>
      </c>
      <c r="K46" s="31">
        <f t="shared" si="17"/>
        <v>173.72497034814765</v>
      </c>
      <c r="L46" s="31">
        <v>797</v>
      </c>
      <c r="M46" s="31">
        <f t="shared" si="18"/>
        <v>166.81783297285983</v>
      </c>
      <c r="N46" s="31">
        <v>776</v>
      </c>
      <c r="O46" s="31">
        <f t="shared" si="18"/>
        <v>162.42238191585852</v>
      </c>
      <c r="P46" s="31">
        <v>803</v>
      </c>
      <c r="Q46" s="31">
        <f t="shared" si="21"/>
        <v>168.07367613200307</v>
      </c>
      <c r="R46" s="31">
        <v>822</v>
      </c>
      <c r="S46" s="31">
        <f t="shared" si="7"/>
        <v>172.0505128026233</v>
      </c>
      <c r="T46" s="31">
        <v>846</v>
      </c>
      <c r="U46" s="52">
        <f t="shared" si="8"/>
        <v>177.07388543919626</v>
      </c>
    </row>
    <row r="47" spans="1:21" ht="18" customHeight="1">
      <c r="A47" s="19" t="s">
        <v>37</v>
      </c>
      <c r="B47" s="30">
        <v>0.40887477524241711</v>
      </c>
      <c r="C47" s="30">
        <v>363.13333333333338</v>
      </c>
      <c r="D47" s="30">
        <v>348.1</v>
      </c>
      <c r="E47" s="30">
        <f t="shared" si="14"/>
        <v>95.860106480631529</v>
      </c>
      <c r="F47" s="30">
        <v>390.48</v>
      </c>
      <c r="G47" s="30">
        <f t="shared" si="15"/>
        <v>107.53075087203965</v>
      </c>
      <c r="H47" s="30">
        <v>442.99</v>
      </c>
      <c r="I47" s="30">
        <f t="shared" si="16"/>
        <v>121.9910042225078</v>
      </c>
      <c r="J47" s="30">
        <v>490.15</v>
      </c>
      <c r="K47" s="30">
        <f t="shared" si="17"/>
        <v>134.97796952450889</v>
      </c>
      <c r="L47" s="30">
        <v>466.03</v>
      </c>
      <c r="M47" s="30">
        <f t="shared" si="18"/>
        <v>128.33578116394344</v>
      </c>
      <c r="N47" s="30">
        <v>426.06</v>
      </c>
      <c r="O47" s="30">
        <f t="shared" si="18"/>
        <v>117.32880484670459</v>
      </c>
      <c r="P47" s="30">
        <v>455.9</v>
      </c>
      <c r="Q47" s="30">
        <f t="shared" si="21"/>
        <v>125.5461722048834</v>
      </c>
      <c r="R47" s="30">
        <v>455.52699999999999</v>
      </c>
      <c r="S47" s="30">
        <f t="shared" si="7"/>
        <v>125.44345511290618</v>
      </c>
      <c r="T47" s="30" t="s">
        <v>96</v>
      </c>
      <c r="U47" s="51" t="s">
        <v>96</v>
      </c>
    </row>
    <row r="48" spans="1:21" ht="18" customHeight="1">
      <c r="A48" s="19" t="s">
        <v>38</v>
      </c>
      <c r="B48" s="31">
        <v>0.6240031313867731</v>
      </c>
      <c r="C48" s="31">
        <v>3257.2666666666664</v>
      </c>
      <c r="D48" s="31">
        <v>3472.6</v>
      </c>
      <c r="E48" s="31">
        <f t="shared" si="14"/>
        <v>106.61085982111791</v>
      </c>
      <c r="F48" s="31">
        <v>3862.49</v>
      </c>
      <c r="G48" s="31">
        <f t="shared" si="15"/>
        <v>118.58071184428663</v>
      </c>
      <c r="H48" s="31">
        <v>2995.2</v>
      </c>
      <c r="I48" s="31">
        <f t="shared" si="16"/>
        <v>91.954399394175084</v>
      </c>
      <c r="J48" s="31">
        <v>3382.15</v>
      </c>
      <c r="K48" s="31">
        <f t="shared" si="17"/>
        <v>103.83399169037435</v>
      </c>
      <c r="L48" s="31">
        <v>3449.36</v>
      </c>
      <c r="M48" s="31">
        <f t="shared" si="18"/>
        <v>105.89737816983566</v>
      </c>
      <c r="N48" s="31">
        <v>5151.6499999999996</v>
      </c>
      <c r="O48" s="31">
        <f t="shared" si="18"/>
        <v>158.15868110276509</v>
      </c>
      <c r="P48" s="31">
        <v>5962.51</v>
      </c>
      <c r="Q48" s="31">
        <f t="shared" si="21"/>
        <v>183.05255940563666</v>
      </c>
      <c r="R48" s="31">
        <v>5345.8589999999995</v>
      </c>
      <c r="S48" s="31">
        <f t="shared" si="7"/>
        <v>164.12101148201967</v>
      </c>
      <c r="T48" s="31" t="s">
        <v>96</v>
      </c>
      <c r="U48" s="52" t="s">
        <v>96</v>
      </c>
    </row>
    <row r="49" spans="1:21" ht="18" customHeight="1">
      <c r="A49" s="19" t="s">
        <v>83</v>
      </c>
      <c r="B49" s="30">
        <v>0.21577061790206187</v>
      </c>
      <c r="C49" s="30">
        <v>234.4</v>
      </c>
      <c r="D49" s="30">
        <v>197</v>
      </c>
      <c r="E49" s="30">
        <f t="shared" si="14"/>
        <v>84.044368600682589</v>
      </c>
      <c r="F49" s="30">
        <v>238.7</v>
      </c>
      <c r="G49" s="30">
        <f t="shared" si="15"/>
        <v>101.83447098976109</v>
      </c>
      <c r="H49" s="30">
        <v>196</v>
      </c>
      <c r="I49" s="30">
        <f t="shared" si="16"/>
        <v>83.617747440273035</v>
      </c>
      <c r="J49" s="30">
        <v>184</v>
      </c>
      <c r="K49" s="30">
        <f t="shared" si="17"/>
        <v>78.49829351535837</v>
      </c>
      <c r="L49" s="30">
        <v>200</v>
      </c>
      <c r="M49" s="30">
        <f t="shared" si="18"/>
        <v>85.324232081911262</v>
      </c>
      <c r="N49" s="30">
        <v>125</v>
      </c>
      <c r="O49" s="30">
        <f t="shared" si="18"/>
        <v>53.327645051194537</v>
      </c>
      <c r="P49" s="30">
        <v>124</v>
      </c>
      <c r="Q49" s="30">
        <f t="shared" si="21"/>
        <v>52.901023890784984</v>
      </c>
      <c r="R49" s="30">
        <v>129</v>
      </c>
      <c r="S49" s="30">
        <f t="shared" si="7"/>
        <v>55.034129692832764</v>
      </c>
      <c r="T49" s="30">
        <v>129</v>
      </c>
      <c r="U49" s="51">
        <f t="shared" si="8"/>
        <v>55.034129692832764</v>
      </c>
    </row>
    <row r="50" spans="1:21" ht="18" customHeight="1">
      <c r="A50" s="19" t="s">
        <v>40</v>
      </c>
      <c r="B50" s="31">
        <v>1.2895710650571202</v>
      </c>
      <c r="C50" s="31">
        <v>741</v>
      </c>
      <c r="D50" s="31">
        <v>805.8</v>
      </c>
      <c r="E50" s="31">
        <f t="shared" si="14"/>
        <v>108.74493927125506</v>
      </c>
      <c r="F50" s="31">
        <v>779.1</v>
      </c>
      <c r="G50" s="31">
        <f t="shared" si="15"/>
        <v>105.14170040485831</v>
      </c>
      <c r="H50" s="31">
        <v>767</v>
      </c>
      <c r="I50" s="31">
        <f t="shared" si="16"/>
        <v>103.50877192982458</v>
      </c>
      <c r="J50" s="31">
        <v>792</v>
      </c>
      <c r="K50" s="31">
        <f t="shared" si="17"/>
        <v>106.88259109311741</v>
      </c>
      <c r="L50" s="31">
        <v>805</v>
      </c>
      <c r="M50" s="31">
        <f t="shared" si="18"/>
        <v>108.63697705802969</v>
      </c>
      <c r="N50" s="31">
        <v>794</v>
      </c>
      <c r="O50" s="31">
        <f t="shared" si="18"/>
        <v>107.15249662618082</v>
      </c>
      <c r="P50" s="31">
        <v>775</v>
      </c>
      <c r="Q50" s="31">
        <f t="shared" si="21"/>
        <v>104.58839406207827</v>
      </c>
      <c r="R50" s="31">
        <v>761</v>
      </c>
      <c r="S50" s="31">
        <f t="shared" si="7"/>
        <v>102.69905533063428</v>
      </c>
      <c r="T50" s="31">
        <v>789</v>
      </c>
      <c r="U50" s="52">
        <f t="shared" si="8"/>
        <v>106.47773279352226</v>
      </c>
    </row>
    <row r="51" spans="1:21" ht="18" customHeight="1">
      <c r="A51" s="19" t="s">
        <v>41</v>
      </c>
      <c r="B51" s="30">
        <v>0.2675541508473811</v>
      </c>
      <c r="C51" s="30">
        <v>106.93333333333332</v>
      </c>
      <c r="D51" s="30">
        <v>104.1</v>
      </c>
      <c r="E51" s="30">
        <f t="shared" si="14"/>
        <v>97.350374064837908</v>
      </c>
      <c r="F51" s="30">
        <v>108.6</v>
      </c>
      <c r="G51" s="30">
        <f t="shared" si="15"/>
        <v>101.55860349127181</v>
      </c>
      <c r="H51" s="30">
        <v>108</v>
      </c>
      <c r="I51" s="30">
        <f t="shared" si="16"/>
        <v>100.99750623441398</v>
      </c>
      <c r="J51" s="30">
        <v>149</v>
      </c>
      <c r="K51" s="30">
        <f t="shared" si="17"/>
        <v>139.33915211970077</v>
      </c>
      <c r="L51" s="30">
        <v>155</v>
      </c>
      <c r="M51" s="30">
        <f t="shared" si="18"/>
        <v>144.95012468827932</v>
      </c>
      <c r="N51" s="30">
        <v>136</v>
      </c>
      <c r="O51" s="30">
        <f t="shared" si="18"/>
        <v>127.18204488778055</v>
      </c>
      <c r="P51" s="30">
        <v>133</v>
      </c>
      <c r="Q51" s="30">
        <f t="shared" si="21"/>
        <v>124.37655860349128</v>
      </c>
      <c r="R51" s="30">
        <v>142</v>
      </c>
      <c r="S51" s="30">
        <f t="shared" si="7"/>
        <v>132.79301745635911</v>
      </c>
      <c r="T51" s="30">
        <v>165</v>
      </c>
      <c r="U51" s="51">
        <f t="shared" si="8"/>
        <v>154.30174563591024</v>
      </c>
    </row>
    <row r="52" spans="1:21" ht="18" customHeight="1">
      <c r="A52" s="19" t="s">
        <v>42</v>
      </c>
      <c r="B52" s="31">
        <v>0.51915467323955422</v>
      </c>
      <c r="C52" s="31">
        <v>175.26666666666665</v>
      </c>
      <c r="D52" s="31">
        <v>175.3</v>
      </c>
      <c r="E52" s="31">
        <f t="shared" si="14"/>
        <v>100.01901863826552</v>
      </c>
      <c r="F52" s="31">
        <v>181.1</v>
      </c>
      <c r="G52" s="31">
        <f t="shared" si="15"/>
        <v>103.32826169646255</v>
      </c>
      <c r="H52" s="31">
        <v>181</v>
      </c>
      <c r="I52" s="31">
        <f t="shared" si="16"/>
        <v>103.27120578166604</v>
      </c>
      <c r="J52" s="31">
        <v>195</v>
      </c>
      <c r="K52" s="31">
        <f t="shared" si="17"/>
        <v>111.25903385317612</v>
      </c>
      <c r="L52" s="31">
        <v>219</v>
      </c>
      <c r="M52" s="31">
        <f t="shared" si="18"/>
        <v>124.95245340433625</v>
      </c>
      <c r="N52" s="31">
        <v>194</v>
      </c>
      <c r="O52" s="31">
        <f t="shared" si="18"/>
        <v>110.68847470521112</v>
      </c>
      <c r="P52" s="31">
        <v>233</v>
      </c>
      <c r="Q52" s="31">
        <f t="shared" si="21"/>
        <v>132.94028147584635</v>
      </c>
      <c r="R52" s="31">
        <v>184</v>
      </c>
      <c r="S52" s="31">
        <f t="shared" si="7"/>
        <v>104.98288322556107</v>
      </c>
      <c r="T52" s="31">
        <v>185</v>
      </c>
      <c r="U52" s="52">
        <f t="shared" si="8"/>
        <v>105.55344237352607</v>
      </c>
    </row>
    <row r="53" spans="1:21" ht="18" customHeight="1">
      <c r="A53" s="19" t="s">
        <v>43</v>
      </c>
      <c r="B53" s="30">
        <v>1.3875119245591845</v>
      </c>
      <c r="C53" s="30">
        <v>383.4</v>
      </c>
      <c r="D53" s="30">
        <v>386.7</v>
      </c>
      <c r="E53" s="30">
        <f t="shared" si="14"/>
        <v>100.86071987480439</v>
      </c>
      <c r="F53" s="30">
        <v>387</v>
      </c>
      <c r="G53" s="30">
        <f t="shared" si="15"/>
        <v>100.93896713615025</v>
      </c>
      <c r="H53" s="30">
        <v>400</v>
      </c>
      <c r="I53" s="30">
        <f t="shared" si="16"/>
        <v>104.32968179447053</v>
      </c>
      <c r="J53" s="30">
        <v>400</v>
      </c>
      <c r="K53" s="30">
        <f t="shared" si="17"/>
        <v>104.32968179447053</v>
      </c>
      <c r="L53" s="30">
        <v>464</v>
      </c>
      <c r="M53" s="30">
        <f t="shared" si="18"/>
        <v>121.02243088158582</v>
      </c>
      <c r="N53" s="30">
        <v>446</v>
      </c>
      <c r="O53" s="30">
        <f t="shared" si="18"/>
        <v>116.32759520083465</v>
      </c>
      <c r="P53" s="30">
        <v>452</v>
      </c>
      <c r="Q53" s="30">
        <f t="shared" si="21"/>
        <v>117.8925404277517</v>
      </c>
      <c r="R53" s="30">
        <v>450</v>
      </c>
      <c r="S53" s="30">
        <f t="shared" si="7"/>
        <v>117.37089201877934</v>
      </c>
      <c r="T53" s="30">
        <v>473</v>
      </c>
      <c r="U53" s="51">
        <f t="shared" si="8"/>
        <v>123.36984872196139</v>
      </c>
    </row>
    <row r="54" spans="1:21" ht="18" customHeight="1">
      <c r="A54" s="19" t="s">
        <v>44</v>
      </c>
      <c r="B54" s="31">
        <v>9.7274134035766263E-2</v>
      </c>
      <c r="C54" s="31">
        <v>91.933333333333337</v>
      </c>
      <c r="D54" s="31">
        <v>81.8</v>
      </c>
      <c r="E54" s="31">
        <f t="shared" si="14"/>
        <v>88.977519941986941</v>
      </c>
      <c r="F54" s="31">
        <v>92</v>
      </c>
      <c r="G54" s="31">
        <f t="shared" si="15"/>
        <v>100.07251631617113</v>
      </c>
      <c r="H54" s="31">
        <v>90</v>
      </c>
      <c r="I54" s="31">
        <f t="shared" si="16"/>
        <v>97.897026831036982</v>
      </c>
      <c r="J54" s="31">
        <v>87</v>
      </c>
      <c r="K54" s="31">
        <f t="shared" si="17"/>
        <v>94.633792603335749</v>
      </c>
      <c r="L54" s="31">
        <v>89</v>
      </c>
      <c r="M54" s="31">
        <f t="shared" si="18"/>
        <v>96.809282088469899</v>
      </c>
      <c r="N54" s="31">
        <v>92</v>
      </c>
      <c r="O54" s="31">
        <f t="shared" si="18"/>
        <v>100.07251631617113</v>
      </c>
      <c r="P54" s="31">
        <v>93</v>
      </c>
      <c r="Q54" s="31">
        <f t="shared" si="21"/>
        <v>101.16026105873821</v>
      </c>
      <c r="R54" s="31">
        <v>100</v>
      </c>
      <c r="S54" s="31">
        <f t="shared" si="7"/>
        <v>108.77447425670776</v>
      </c>
      <c r="T54" s="31">
        <v>91</v>
      </c>
      <c r="U54" s="52">
        <f t="shared" si="8"/>
        <v>98.984771573604064</v>
      </c>
    </row>
    <row r="55" spans="1:21" ht="18" customHeight="1">
      <c r="A55" s="19" t="s">
        <v>45</v>
      </c>
      <c r="B55" s="30">
        <v>0.1945630933793431</v>
      </c>
      <c r="C55" s="30">
        <v>348.4666666666667</v>
      </c>
      <c r="D55" s="30">
        <v>384.2</v>
      </c>
      <c r="E55" s="30">
        <f t="shared" si="14"/>
        <v>110.25444805815954</v>
      </c>
      <c r="F55" s="30">
        <v>396.9</v>
      </c>
      <c r="G55" s="30">
        <f t="shared" si="15"/>
        <v>113.89898603405393</v>
      </c>
      <c r="H55" s="30">
        <v>360</v>
      </c>
      <c r="I55" s="30">
        <f t="shared" si="16"/>
        <v>103.30973789936866</v>
      </c>
      <c r="J55" s="30">
        <v>530</v>
      </c>
      <c r="K55" s="30">
        <f t="shared" si="17"/>
        <v>152.09489190740385</v>
      </c>
      <c r="L55" s="30">
        <v>558</v>
      </c>
      <c r="M55" s="30">
        <f t="shared" si="18"/>
        <v>160.13009374402139</v>
      </c>
      <c r="N55" s="30">
        <v>543</v>
      </c>
      <c r="O55" s="30">
        <f t="shared" si="18"/>
        <v>155.82552133154772</v>
      </c>
      <c r="P55" s="30">
        <v>447</v>
      </c>
      <c r="Q55" s="30">
        <f t="shared" si="21"/>
        <v>128.27625789171609</v>
      </c>
      <c r="R55" s="30">
        <v>553</v>
      </c>
      <c r="S55" s="30">
        <f t="shared" si="7"/>
        <v>158.69523627319683</v>
      </c>
      <c r="T55" s="30">
        <v>622</v>
      </c>
      <c r="U55" s="51">
        <f t="shared" si="8"/>
        <v>178.49626937057585</v>
      </c>
    </row>
    <row r="56" spans="1:21" ht="18" customHeight="1">
      <c r="A56" s="19" t="s">
        <v>46</v>
      </c>
      <c r="B56" s="31">
        <v>0.69336309818891617</v>
      </c>
      <c r="C56" s="31">
        <v>166.4</v>
      </c>
      <c r="D56" s="31">
        <v>205.1</v>
      </c>
      <c r="E56" s="31">
        <f t="shared" si="14"/>
        <v>123.25721153846155</v>
      </c>
      <c r="F56" s="31">
        <v>166.2</v>
      </c>
      <c r="G56" s="31">
        <f t="shared" si="15"/>
        <v>99.879807692307693</v>
      </c>
      <c r="H56" s="31">
        <v>165</v>
      </c>
      <c r="I56" s="31">
        <f t="shared" si="16"/>
        <v>99.15865384615384</v>
      </c>
      <c r="J56" s="31">
        <v>201</v>
      </c>
      <c r="K56" s="31">
        <f t="shared" si="17"/>
        <v>120.79326923076923</v>
      </c>
      <c r="L56" s="31">
        <v>242</v>
      </c>
      <c r="M56" s="31">
        <f t="shared" si="18"/>
        <v>145.43269230769232</v>
      </c>
      <c r="N56" s="31">
        <v>248</v>
      </c>
      <c r="O56" s="31">
        <f t="shared" si="18"/>
        <v>149.03846153846155</v>
      </c>
      <c r="P56" s="31">
        <v>231</v>
      </c>
      <c r="Q56" s="31">
        <f t="shared" si="21"/>
        <v>138.82211538461539</v>
      </c>
      <c r="R56" s="31">
        <v>262</v>
      </c>
      <c r="S56" s="31">
        <f t="shared" si="7"/>
        <v>157.45192307692307</v>
      </c>
      <c r="T56" s="31">
        <v>261</v>
      </c>
      <c r="U56" s="52">
        <f t="shared" si="8"/>
        <v>156.85096153846155</v>
      </c>
    </row>
    <row r="57" spans="1:21" ht="18" customHeight="1">
      <c r="A57" s="19" t="s">
        <v>77</v>
      </c>
      <c r="B57" s="30">
        <v>0.27571841282800524</v>
      </c>
      <c r="C57" s="30">
        <v>567.36666666666667</v>
      </c>
      <c r="D57" s="30">
        <v>557.04999999999995</v>
      </c>
      <c r="E57" s="30">
        <f t="shared" si="14"/>
        <v>98.181657951941716</v>
      </c>
      <c r="F57" s="30">
        <v>557.04999999999995</v>
      </c>
      <c r="G57" s="30">
        <f t="shared" si="15"/>
        <v>98.181657951941716</v>
      </c>
      <c r="H57" s="30">
        <v>557.04999999999995</v>
      </c>
      <c r="I57" s="30">
        <f t="shared" si="16"/>
        <v>98.181657951941716</v>
      </c>
      <c r="J57" s="30">
        <v>557.04999999999995</v>
      </c>
      <c r="K57" s="30">
        <f t="shared" si="17"/>
        <v>98.181657951941716</v>
      </c>
      <c r="L57" s="30">
        <v>557.04999999999995</v>
      </c>
      <c r="M57" s="30">
        <f t="shared" si="18"/>
        <v>98.181657951941716</v>
      </c>
      <c r="N57" s="30">
        <v>557.1</v>
      </c>
      <c r="O57" s="30">
        <f t="shared" si="18"/>
        <v>98.190470595147175</v>
      </c>
      <c r="P57" s="30">
        <v>557.1</v>
      </c>
      <c r="Q57" s="30">
        <f t="shared" si="21"/>
        <v>98.190470595147175</v>
      </c>
      <c r="R57" s="30">
        <v>566.66</v>
      </c>
      <c r="S57" s="30">
        <f t="shared" si="7"/>
        <v>99.875447976029605</v>
      </c>
      <c r="T57" s="30">
        <v>566.66</v>
      </c>
      <c r="U57" s="51">
        <f t="shared" si="8"/>
        <v>99.875447976029605</v>
      </c>
    </row>
    <row r="58" spans="1:21" ht="18" customHeight="1">
      <c r="A58" s="19" t="s">
        <v>78</v>
      </c>
      <c r="B58" s="31">
        <v>0.62229227736107273</v>
      </c>
      <c r="C58" s="31">
        <v>342.9666666666667</v>
      </c>
      <c r="D58" s="31">
        <v>388.2</v>
      </c>
      <c r="E58" s="31">
        <f t="shared" si="14"/>
        <v>113.18884245310525</v>
      </c>
      <c r="F58" s="31">
        <v>394.35</v>
      </c>
      <c r="G58" s="31">
        <f t="shared" si="15"/>
        <v>114.98201963261737</v>
      </c>
      <c r="H58" s="31">
        <v>399.68</v>
      </c>
      <c r="I58" s="31">
        <f t="shared" si="16"/>
        <v>116.53610652152784</v>
      </c>
      <c r="J58" s="31">
        <v>404.65</v>
      </c>
      <c r="K58" s="31">
        <f t="shared" si="17"/>
        <v>117.98522694139371</v>
      </c>
      <c r="L58" s="31">
        <v>409.69</v>
      </c>
      <c r="M58" s="31">
        <f t="shared" si="18"/>
        <v>119.45475750801826</v>
      </c>
      <c r="N58" s="31">
        <v>415.34</v>
      </c>
      <c r="O58" s="31">
        <f t="shared" si="18"/>
        <v>121.10214792496838</v>
      </c>
      <c r="P58" s="31">
        <v>418.98</v>
      </c>
      <c r="Q58" s="31">
        <f t="shared" si="21"/>
        <v>122.16347555641947</v>
      </c>
      <c r="R58" s="31">
        <v>423.27</v>
      </c>
      <c r="S58" s="31">
        <f t="shared" si="7"/>
        <v>123.41432597920108</v>
      </c>
      <c r="T58" s="31">
        <v>434.44</v>
      </c>
      <c r="U58" s="52">
        <f t="shared" si="8"/>
        <v>126.67120225483526</v>
      </c>
    </row>
    <row r="59" spans="1:21" ht="18" customHeight="1">
      <c r="A59" s="19" t="s">
        <v>79</v>
      </c>
      <c r="B59" s="30">
        <v>1.8684017334686678</v>
      </c>
      <c r="C59" s="30">
        <v>616.07000000000005</v>
      </c>
      <c r="D59" s="30">
        <v>635.4</v>
      </c>
      <c r="E59" s="30">
        <f t="shared" si="14"/>
        <v>103.13763046407063</v>
      </c>
      <c r="F59" s="30">
        <v>661.98</v>
      </c>
      <c r="G59" s="30">
        <f t="shared" si="15"/>
        <v>107.45207525118899</v>
      </c>
      <c r="H59" s="30">
        <v>686.51499999999999</v>
      </c>
      <c r="I59" s="30">
        <f t="shared" si="16"/>
        <v>111.43457723959938</v>
      </c>
      <c r="J59" s="30">
        <v>711.56</v>
      </c>
      <c r="K59" s="30">
        <f t="shared" si="17"/>
        <v>115.49986202866556</v>
      </c>
      <c r="L59" s="30">
        <v>734.78</v>
      </c>
      <c r="M59" s="30">
        <f t="shared" si="18"/>
        <v>119.26891424675765</v>
      </c>
      <c r="N59" s="30">
        <v>757.52</v>
      </c>
      <c r="O59" s="30">
        <f t="shared" si="18"/>
        <v>122.96005324070316</v>
      </c>
      <c r="P59" s="30">
        <v>778.4</v>
      </c>
      <c r="Q59" s="30">
        <f t="shared" si="21"/>
        <v>126.34927849108055</v>
      </c>
      <c r="R59" s="30">
        <v>795.13499999999999</v>
      </c>
      <c r="S59" s="30">
        <f t="shared" si="7"/>
        <v>129.06569058710861</v>
      </c>
      <c r="T59" s="30">
        <v>811</v>
      </c>
      <c r="U59" s="51">
        <f t="shared" si="8"/>
        <v>131.64088496437091</v>
      </c>
    </row>
    <row r="60" spans="1:21" s="2" customFormat="1" ht="18" customHeight="1">
      <c r="A60" s="19" t="s">
        <v>66</v>
      </c>
      <c r="B60" s="33">
        <v>49.34</v>
      </c>
      <c r="C60" s="33">
        <v>63273.716666666667</v>
      </c>
      <c r="D60" s="33">
        <f>SUM(D34:D59)</f>
        <v>64361.619999999995</v>
      </c>
      <c r="E60" s="33">
        <f>(E34*$B34+E35*$B35+E36*$B36+E37*$B37+E38*$B38+E39*$B39+E40*$B40+E41*$B41+E42*$B42+E43*$B43+E44*$B44+E45*$B45+E46*$B46+E47*$B47+E48*$B48+E49*$B49+E50*$B50+E51*$B51+E52*$B52+E53*$B53+E54*$B54+E55*$B55+E56*$B56+E57*$B57+E58*$B58+E59*$B59)/$B60</f>
        <v>103.18543429891582</v>
      </c>
      <c r="F60" s="33">
        <f>SUM(F34:F59)</f>
        <v>65608.06</v>
      </c>
      <c r="G60" s="33">
        <f>(G34*$B34+G35*$B35+G36*$B36+G37*$B37+G38*$B38+G39*$B39+G40*$B40+G41*$B41+G42*$B42+G43*$B43+G44*$B44+G45*$B45+G46*$B46+G47*$B47+G48*$B48+G49*$B49+G50*$B50+G51*$B51+G52*$B52+G53*$B53+G54*$B54+G55*$B55+G56*$B56+G57*$B57+G58*$B58+G59*$B59)/$B60</f>
        <v>106.10491866169095</v>
      </c>
      <c r="H60" s="33">
        <f>SUM(H34:H59)</f>
        <v>64282.504999999983</v>
      </c>
      <c r="I60" s="33">
        <f>(I34*$B34+I35*$B35+I36*$B36+I37*$B37+I38*$B38+I39*$B39+I40*$B40+I41*$B41+I42*$B42+I43*$B43+I44*$B44+I45*$B45+I46*$B46+I47*$B47+I48*$B48+I49*$B49+I50*$B50+I51*$B51+I52*$B52+I53*$B53+I54*$B54+I55*$B55+I56*$B56+I57*$B57+I58*$B58+I59*$B59)/$B60</f>
        <v>104.34404872085969</v>
      </c>
      <c r="J60" s="33">
        <f>SUM(J34:J59)</f>
        <v>69549.947999999989</v>
      </c>
      <c r="K60" s="33">
        <f>(K34*$B34+K35*$B35+K36*$B36+K37*$B37+K38*$B38+K39*$B39+K40*$B40+K41*$B41+K42*$B42+K43*$B43+K44*$B44+K45*$B45+K46*$B46+K47*$B47+K48*$B48+K49*$B49+K50*$B50+K51*$B51+K52*$B52+K53*$B53+K54*$B54+K55*$B55+K56*$B56+K57*$B57+K58*$B58+K59*$B59)/$B60</f>
        <v>114.03227255258845</v>
      </c>
      <c r="L60" s="33">
        <f>SUM(L34:L59)</f>
        <v>71175.494387096769</v>
      </c>
      <c r="M60" s="33">
        <f>(M34*$B34+M35*$B35+M36*$B36+M37*$B37+M38*$B38+M39*$B39+M40*$B40+M41*$B41+M42*$B42+M43*$B43+M44*$B44+M45*$B45+M46*$B46+M47*$B47+M48*$B48+M49*$B49+M50*$B50+M51*$B51+M52*$B52+M53*$B53+M54*$B54+M55*$B55+M56*$B56+M57*$B57+M58*$B58+M59*$B59)/$B60</f>
        <v>116.50190697548339</v>
      </c>
      <c r="N60" s="33">
        <f>SUM(N34:N59)</f>
        <v>72479.047999999995</v>
      </c>
      <c r="O60" s="33">
        <f>(O34*$B34+O35*$B35+O36*$B36+O37*$B37+O38*$B38+O39*$B39+O40*$B40+O41*$B41+O42*$B42+O43*$B43+O44*$B44+O45*$B45+O46*$B46+O47*$B47+O48*$B48+O49*$B49+O50*$B50+O51*$B51+O52*$B52+O53*$B53+O54*$B54+O55*$B55+O56*$B56+O57*$B57+O58*$B58+O59*$B59)/$B60</f>
        <v>116.1643902566266</v>
      </c>
      <c r="P60" s="33">
        <f>SUM(P34:P59)</f>
        <v>74932.45</v>
      </c>
      <c r="Q60" s="33">
        <f>(Q34*$B34+Q35*$B35+Q36*$B36+Q37*$B37+Q38*$B38+Q39*$B39+Q40*$B40+Q41*$B41+Q42*$B42+Q43*$B43+Q44*$B44+Q45*$B45+Q46*$B46+Q47*$B47+Q48*$B48+Q49*$B49+Q50*$B50+Q51*$B51+Q52*$B52+Q53*$B53+Q54*$B54+Q55*$B55+Q56*$B56+Q57*$B57+Q58*$B58+Q59*$B59)/$B60</f>
        <v>119.37786738181013</v>
      </c>
      <c r="R60" s="33">
        <f>SUM(R34:R59)</f>
        <v>73651.899000000005</v>
      </c>
      <c r="S60" s="33">
        <f t="shared" si="7"/>
        <v>116.40204318644156</v>
      </c>
      <c r="T60" s="33">
        <f>SUM(T34:T59)</f>
        <v>66815.087427743667</v>
      </c>
      <c r="U60" s="54">
        <f t="shared" si="8"/>
        <v>105.5969065002667</v>
      </c>
    </row>
    <row r="61" spans="1:21" ht="18" customHeight="1">
      <c r="A61" s="19" t="s">
        <v>67</v>
      </c>
      <c r="B61" s="32">
        <v>100</v>
      </c>
      <c r="C61" s="32">
        <v>186398.75</v>
      </c>
      <c r="D61" s="32">
        <f>D60+D24</f>
        <v>188429.12</v>
      </c>
      <c r="E61" s="32">
        <f>(E24*$B24+E60*$B60)/$B61</f>
        <v>102.16363630264662</v>
      </c>
      <c r="F61" s="32">
        <f>F60+F24</f>
        <v>188441.51700000002</v>
      </c>
      <c r="G61" s="32">
        <f>(G24*$B24+G60*$B60)/$B61</f>
        <v>103.4577097095129</v>
      </c>
      <c r="H61" s="32">
        <f>H60+H24</f>
        <v>185615.98711868131</v>
      </c>
      <c r="I61" s="32">
        <f>(I24*$B24+I60*$B60)/$B61</f>
        <v>102.12780683415173</v>
      </c>
      <c r="J61" s="32">
        <f>J60+J24</f>
        <v>196221.33544104948</v>
      </c>
      <c r="K61" s="32">
        <f>(K24*$B24+K60*$B60)/$B61</f>
        <v>109.13021335545773</v>
      </c>
      <c r="L61" s="32">
        <f>L60+L24</f>
        <v>195930.37956754788</v>
      </c>
      <c r="M61" s="32">
        <f>(M24*$B24+M60*$B60)/$B61</f>
        <v>110.19191705100559</v>
      </c>
      <c r="N61" s="32">
        <f>N60+N24</f>
        <v>193254.67887218046</v>
      </c>
      <c r="O61" s="32">
        <f>(O24*$B24+O60*$B60)/$B61</f>
        <v>109.00721099599177</v>
      </c>
      <c r="P61" s="32">
        <f>P60+P24</f>
        <v>199974.45</v>
      </c>
      <c r="Q61" s="32">
        <f>(Q24*$B24+Q60*$B60)/$B61</f>
        <v>112.39158379827508</v>
      </c>
      <c r="R61" s="32">
        <f>R60+R24</f>
        <v>197950.69899999999</v>
      </c>
      <c r="S61" s="32">
        <f t="shared" si="7"/>
        <v>106.1974390922686</v>
      </c>
      <c r="T61" s="32">
        <f>T60+T24</f>
        <v>189465.37928503781</v>
      </c>
      <c r="U61" s="53">
        <f t="shared" si="8"/>
        <v>101.64519841739164</v>
      </c>
    </row>
    <row r="62" spans="1:21" ht="18" customHeight="1">
      <c r="A62" s="20" t="s">
        <v>98</v>
      </c>
      <c r="B62" s="28"/>
      <c r="C62" s="28"/>
      <c r="D62" s="36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28"/>
      <c r="S62" s="28"/>
      <c r="T62" s="28"/>
      <c r="U62" s="55"/>
    </row>
    <row r="63" spans="1:21" ht="18" customHeight="1" thickBot="1">
      <c r="A63" s="70" t="s">
        <v>99</v>
      </c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29"/>
      <c r="U63" s="56"/>
    </row>
  </sheetData>
  <mergeCells count="15">
    <mergeCell ref="A1:U1"/>
    <mergeCell ref="A2:U2"/>
    <mergeCell ref="A3:U3"/>
    <mergeCell ref="T5:U5"/>
    <mergeCell ref="A63:S63"/>
    <mergeCell ref="A5:A6"/>
    <mergeCell ref="B5:B6"/>
    <mergeCell ref="D5:E5"/>
    <mergeCell ref="F5:G5"/>
    <mergeCell ref="H5:I5"/>
    <mergeCell ref="J5:K5"/>
    <mergeCell ref="L5:M5"/>
    <mergeCell ref="N5:O5"/>
    <mergeCell ref="P5:Q5"/>
    <mergeCell ref="R5:S5"/>
  </mergeCells>
  <phoneticPr fontId="2" type="noConversion"/>
  <printOptions horizontalCentered="1" verticalCentered="1"/>
  <pageMargins left="0" right="0" top="0" bottom="0" header="0.31496062992125984" footer="0.31496062992125984"/>
  <pageSetup paperSize="9" scale="5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5"/>
  <sheetViews>
    <sheetView view="pageBreakPreview" topLeftCell="E1" zoomScaleSheetLayoutView="100" workbookViewId="0">
      <selection activeCell="K68" sqref="K68"/>
    </sheetView>
  </sheetViews>
  <sheetFormatPr defaultRowHeight="12.75"/>
  <cols>
    <col min="1" max="1" width="17.140625" customWidth="1"/>
    <col min="2" max="19" width="10.28515625" customWidth="1"/>
    <col min="20" max="20" width="10.5703125" customWidth="1"/>
    <col min="21" max="21" width="9.28515625" customWidth="1"/>
  </cols>
  <sheetData>
    <row r="1" spans="1:21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57"/>
    </row>
    <row r="2" spans="1:21" ht="15.75">
      <c r="A2" s="75" t="s">
        <v>86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7"/>
    </row>
    <row r="3" spans="1:21" ht="15.75">
      <c r="A3" s="62" t="s">
        <v>89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4"/>
    </row>
    <row r="4" spans="1:21" ht="15.75" customHeight="1">
      <c r="A4" s="65" t="s">
        <v>59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7"/>
    </row>
    <row r="5" spans="1:21">
      <c r="A5" s="14"/>
      <c r="B5" s="15"/>
      <c r="C5" s="15"/>
      <c r="D5" s="15"/>
      <c r="E5" s="16"/>
      <c r="F5" s="15"/>
      <c r="G5" s="17"/>
      <c r="H5" s="15"/>
      <c r="I5" s="15"/>
      <c r="J5" s="15"/>
      <c r="K5" s="18"/>
      <c r="L5" s="15"/>
      <c r="M5" s="18"/>
      <c r="N5" s="15"/>
      <c r="O5" s="18"/>
      <c r="P5" s="15"/>
      <c r="Q5" s="78" t="s">
        <v>55</v>
      </c>
      <c r="R5" s="78"/>
      <c r="S5" s="78"/>
      <c r="T5" s="15"/>
      <c r="U5" s="58"/>
    </row>
    <row r="6" spans="1:21" ht="27" customHeight="1">
      <c r="A6" s="72" t="s">
        <v>69</v>
      </c>
      <c r="B6" s="73" t="s">
        <v>65</v>
      </c>
      <c r="C6" s="39" t="s">
        <v>92</v>
      </c>
      <c r="D6" s="68" t="s">
        <v>53</v>
      </c>
      <c r="E6" s="68"/>
      <c r="F6" s="68" t="s">
        <v>50</v>
      </c>
      <c r="G6" s="68"/>
      <c r="H6" s="68" t="s">
        <v>51</v>
      </c>
      <c r="I6" s="68"/>
      <c r="J6" s="68" t="s">
        <v>52</v>
      </c>
      <c r="K6" s="68"/>
      <c r="L6" s="68" t="s">
        <v>68</v>
      </c>
      <c r="M6" s="68"/>
      <c r="N6" s="68" t="s">
        <v>74</v>
      </c>
      <c r="O6" s="68"/>
      <c r="P6" s="68" t="s">
        <v>76</v>
      </c>
      <c r="Q6" s="68"/>
      <c r="R6" s="68" t="s">
        <v>94</v>
      </c>
      <c r="S6" s="68"/>
      <c r="T6" s="68" t="s">
        <v>95</v>
      </c>
      <c r="U6" s="69"/>
    </row>
    <row r="7" spans="1:21" ht="14.25">
      <c r="A7" s="72"/>
      <c r="B7" s="74"/>
      <c r="C7" s="40" t="s">
        <v>56</v>
      </c>
      <c r="D7" s="47" t="s">
        <v>56</v>
      </c>
      <c r="E7" s="47" t="s">
        <v>54</v>
      </c>
      <c r="F7" s="47" t="s">
        <v>56</v>
      </c>
      <c r="G7" s="47" t="s">
        <v>54</v>
      </c>
      <c r="H7" s="47" t="s">
        <v>56</v>
      </c>
      <c r="I7" s="47" t="s">
        <v>54</v>
      </c>
      <c r="J7" s="47" t="s">
        <v>56</v>
      </c>
      <c r="K7" s="47" t="s">
        <v>54</v>
      </c>
      <c r="L7" s="47" t="s">
        <v>56</v>
      </c>
      <c r="M7" s="47" t="s">
        <v>54</v>
      </c>
      <c r="N7" s="47" t="s">
        <v>56</v>
      </c>
      <c r="O7" s="47" t="s">
        <v>54</v>
      </c>
      <c r="P7" s="47" t="s">
        <v>56</v>
      </c>
      <c r="Q7" s="47" t="s">
        <v>54</v>
      </c>
      <c r="R7" s="47" t="s">
        <v>56</v>
      </c>
      <c r="S7" s="47" t="s">
        <v>54</v>
      </c>
      <c r="T7" s="47" t="s">
        <v>56</v>
      </c>
      <c r="U7" s="50" t="s">
        <v>54</v>
      </c>
    </row>
    <row r="8" spans="1:21" s="1" customFormat="1">
      <c r="A8" s="19" t="s">
        <v>0</v>
      </c>
      <c r="B8" s="30">
        <v>16.888537883987091</v>
      </c>
      <c r="C8" s="30">
        <v>93947.199999999997</v>
      </c>
      <c r="D8" s="30">
        <v>96682.4</v>
      </c>
      <c r="E8" s="30">
        <f>D8/$C8*100</f>
        <v>102.91142258630379</v>
      </c>
      <c r="F8" s="30">
        <v>99172</v>
      </c>
      <c r="G8" s="30">
        <f>F8/$C8*100</f>
        <v>105.56142173476167</v>
      </c>
      <c r="H8" s="30">
        <v>89083.199999999997</v>
      </c>
      <c r="I8" s="30">
        <f t="shared" ref="I8:I15" si="0">H8/$C8*100</f>
        <v>94.822623771650456</v>
      </c>
      <c r="J8" s="30">
        <v>95970</v>
      </c>
      <c r="K8" s="30">
        <f t="shared" ref="K8:K15" si="1">J8/$C8*100</f>
        <v>102.15312430812202</v>
      </c>
      <c r="L8" s="30">
        <v>105301</v>
      </c>
      <c r="M8" s="30">
        <f t="shared" ref="M8:M15" si="2">L8/$C8*100</f>
        <v>112.08529897644635</v>
      </c>
      <c r="N8" s="30">
        <v>105231.60288416667</v>
      </c>
      <c r="O8" s="30">
        <f t="shared" ref="O8:O15" si="3">N8/$C8*100</f>
        <v>112.01143076554349</v>
      </c>
      <c r="P8" s="30">
        <v>106645.5</v>
      </c>
      <c r="Q8" s="30">
        <f>P8/$C8*100</f>
        <v>113.51642199022429</v>
      </c>
      <c r="R8" s="30">
        <v>105482.1</v>
      </c>
      <c r="S8" s="30">
        <f>R8/$C8*100</f>
        <v>112.27806682902737</v>
      </c>
      <c r="T8" s="30">
        <v>104316.82955295286</v>
      </c>
      <c r="U8" s="51">
        <f>T8/$C8*100</f>
        <v>111.03772071222224</v>
      </c>
    </row>
    <row r="9" spans="1:21" s="1" customFormat="1" ht="21" customHeight="1">
      <c r="A9" s="19" t="s">
        <v>1</v>
      </c>
      <c r="B9" s="31">
        <v>17.987106289683975</v>
      </c>
      <c r="C9" s="31">
        <v>74577.133333333346</v>
      </c>
      <c r="D9" s="31">
        <v>78570.2</v>
      </c>
      <c r="E9" s="31">
        <f t="shared" ref="E9:G15" si="4">D9/$C9*100</f>
        <v>105.35427749524651</v>
      </c>
      <c r="F9" s="31">
        <v>80679.399999999994</v>
      </c>
      <c r="G9" s="31">
        <f>F9/$C9*100</f>
        <v>108.1824902539384</v>
      </c>
      <c r="H9" s="31">
        <v>80803.600000000006</v>
      </c>
      <c r="I9" s="31">
        <f t="shared" si="0"/>
        <v>108.34902923773775</v>
      </c>
      <c r="J9" s="31">
        <v>86873.95299999998</v>
      </c>
      <c r="K9" s="31">
        <f t="shared" si="1"/>
        <v>116.48872666062961</v>
      </c>
      <c r="L9" s="31">
        <v>94882.062900000004</v>
      </c>
      <c r="M9" s="31">
        <f t="shared" si="2"/>
        <v>127.22674988848233</v>
      </c>
      <c r="N9" s="31">
        <v>93506.47801999998</v>
      </c>
      <c r="O9" s="31">
        <f t="shared" si="3"/>
        <v>125.38223694126076</v>
      </c>
      <c r="P9" s="31">
        <v>95849.8</v>
      </c>
      <c r="Q9" s="31">
        <f t="shared" ref="Q9:Q15" si="5">P9/$C9*100</f>
        <v>128.5243823620645</v>
      </c>
      <c r="R9" s="31">
        <v>86526.6</v>
      </c>
      <c r="S9" s="31">
        <f t="shared" ref="S9:S62" si="6">R9/$C9*100</f>
        <v>116.02296324968242</v>
      </c>
      <c r="T9" s="31">
        <v>93500.80150002781</v>
      </c>
      <c r="U9" s="52">
        <f t="shared" ref="U9:U62" si="7">T9/$C9*100</f>
        <v>125.37462533202017</v>
      </c>
    </row>
    <row r="10" spans="1:21" s="1" customFormat="1" ht="20.25" customHeight="1">
      <c r="A10" s="19" t="s">
        <v>2</v>
      </c>
      <c r="B10" s="30">
        <v>1.5908274696853426</v>
      </c>
      <c r="C10" s="30">
        <v>7568.7666666666673</v>
      </c>
      <c r="D10" s="30">
        <v>7925.9</v>
      </c>
      <c r="E10" s="30">
        <f t="shared" si="4"/>
        <v>104.71851424494523</v>
      </c>
      <c r="F10" s="30">
        <v>7245.6</v>
      </c>
      <c r="G10" s="30">
        <f t="shared" si="4"/>
        <v>95.730259883820793</v>
      </c>
      <c r="H10" s="30">
        <v>6698.2</v>
      </c>
      <c r="I10" s="30">
        <f t="shared" si="0"/>
        <v>88.497905867534556</v>
      </c>
      <c r="J10" s="30">
        <v>7003.1460000000006</v>
      </c>
      <c r="K10" s="30">
        <f t="shared" si="1"/>
        <v>92.526911033501719</v>
      </c>
      <c r="L10" s="30">
        <v>5979.2</v>
      </c>
      <c r="M10" s="30">
        <f t="shared" si="2"/>
        <v>78.998339667845471</v>
      </c>
      <c r="N10" s="30">
        <v>5281.48</v>
      </c>
      <c r="O10" s="30">
        <f t="shared" si="3"/>
        <v>69.779928918405901</v>
      </c>
      <c r="P10" s="30">
        <v>5541.8</v>
      </c>
      <c r="Q10" s="30">
        <f t="shared" si="5"/>
        <v>73.219326794766204</v>
      </c>
      <c r="R10" s="30">
        <v>5445.3</v>
      </c>
      <c r="S10" s="30">
        <f t="shared" si="6"/>
        <v>71.944350246407382</v>
      </c>
      <c r="T10" s="30">
        <v>4411.3326383862459</v>
      </c>
      <c r="U10" s="51">
        <f t="shared" si="7"/>
        <v>58.283374724894578</v>
      </c>
    </row>
    <row r="11" spans="1:21" s="1" customFormat="1" ht="18" customHeight="1">
      <c r="A11" s="19" t="s">
        <v>3</v>
      </c>
      <c r="B11" s="31">
        <v>1.6391113254405694</v>
      </c>
      <c r="C11" s="31">
        <v>8692.6</v>
      </c>
      <c r="D11" s="31">
        <v>9970.1</v>
      </c>
      <c r="E11" s="31">
        <f t="shared" si="4"/>
        <v>114.69640843936222</v>
      </c>
      <c r="F11" s="31">
        <v>8887.1</v>
      </c>
      <c r="G11" s="31">
        <f t="shared" si="4"/>
        <v>102.2375353749166</v>
      </c>
      <c r="H11" s="31">
        <v>6506.4</v>
      </c>
      <c r="I11" s="31">
        <f t="shared" si="0"/>
        <v>74.849872305179105</v>
      </c>
      <c r="J11" s="31">
        <v>10369.910399999999</v>
      </c>
      <c r="K11" s="31">
        <f t="shared" si="1"/>
        <v>119.29584244069666</v>
      </c>
      <c r="L11" s="31">
        <v>10276.019500000002</v>
      </c>
      <c r="M11" s="31">
        <f t="shared" si="2"/>
        <v>118.21571796700643</v>
      </c>
      <c r="N11" s="31">
        <v>8741.982</v>
      </c>
      <c r="O11" s="31">
        <f t="shared" si="3"/>
        <v>100.56809240043253</v>
      </c>
      <c r="P11" s="31">
        <v>9250.1</v>
      </c>
      <c r="Q11" s="31">
        <f t="shared" si="5"/>
        <v>106.41350113889976</v>
      </c>
      <c r="R11" s="31">
        <v>9184.2000000000007</v>
      </c>
      <c r="S11" s="31">
        <f t="shared" si="6"/>
        <v>105.65538504014908</v>
      </c>
      <c r="T11" s="31">
        <v>8057.3482012464128</v>
      </c>
      <c r="U11" s="52">
        <f t="shared" si="7"/>
        <v>92.6920392201</v>
      </c>
    </row>
    <row r="12" spans="1:21" s="1" customFormat="1" ht="18" customHeight="1">
      <c r="A12" s="19" t="s">
        <v>4</v>
      </c>
      <c r="B12" s="30">
        <v>2.9375301757024048</v>
      </c>
      <c r="C12" s="30">
        <v>16254.1</v>
      </c>
      <c r="D12" s="30">
        <v>18955.400000000001</v>
      </c>
      <c r="E12" s="30">
        <f t="shared" si="4"/>
        <v>116.61919146553794</v>
      </c>
      <c r="F12" s="30">
        <v>19731.400000000001</v>
      </c>
      <c r="G12" s="30">
        <f t="shared" si="4"/>
        <v>121.3933715185707</v>
      </c>
      <c r="H12" s="30">
        <v>16719.5</v>
      </c>
      <c r="I12" s="30">
        <f t="shared" si="0"/>
        <v>102.86327757304309</v>
      </c>
      <c r="J12" s="30">
        <v>21725.820619999999</v>
      </c>
      <c r="K12" s="30">
        <f t="shared" si="1"/>
        <v>133.66363329867542</v>
      </c>
      <c r="L12" s="30">
        <v>21759.372000000003</v>
      </c>
      <c r="M12" s="30">
        <f t="shared" si="2"/>
        <v>133.87005124860806</v>
      </c>
      <c r="N12" s="30">
        <v>22258.215779999999</v>
      </c>
      <c r="O12" s="30">
        <f t="shared" si="3"/>
        <v>136.93908478476197</v>
      </c>
      <c r="P12" s="30">
        <v>24259.5</v>
      </c>
      <c r="Q12" s="30">
        <f t="shared" si="5"/>
        <v>149.2515734491605</v>
      </c>
      <c r="R12" s="30">
        <v>24172.7</v>
      </c>
      <c r="S12" s="30">
        <f t="shared" si="6"/>
        <v>148.71755434013571</v>
      </c>
      <c r="T12" s="30">
        <v>21806.535691158151</v>
      </c>
      <c r="U12" s="51">
        <f t="shared" si="7"/>
        <v>134.16021613720937</v>
      </c>
    </row>
    <row r="13" spans="1:21" s="1" customFormat="1" ht="18" customHeight="1">
      <c r="A13" s="19" t="s">
        <v>5</v>
      </c>
      <c r="B13" s="31">
        <v>0.35774185553927212</v>
      </c>
      <c r="C13" s="31">
        <v>1983.1333333333332</v>
      </c>
      <c r="D13" s="31">
        <v>2152.1999999999998</v>
      </c>
      <c r="E13" s="31">
        <f t="shared" si="4"/>
        <v>108.52522943490099</v>
      </c>
      <c r="F13" s="31">
        <v>2039.9</v>
      </c>
      <c r="G13" s="31">
        <f t="shared" si="4"/>
        <v>102.86247352674221</v>
      </c>
      <c r="H13" s="31">
        <v>1888.5</v>
      </c>
      <c r="I13" s="31">
        <f t="shared" si="0"/>
        <v>95.22809022758598</v>
      </c>
      <c r="J13" s="31">
        <v>2193.5269999999996</v>
      </c>
      <c r="K13" s="31">
        <f t="shared" si="1"/>
        <v>110.60915386425521</v>
      </c>
      <c r="L13" s="31">
        <v>1929.2420000000002</v>
      </c>
      <c r="M13" s="31">
        <f t="shared" si="2"/>
        <v>97.282515883954702</v>
      </c>
      <c r="N13" s="31">
        <v>1574.4109999999998</v>
      </c>
      <c r="O13" s="31">
        <f t="shared" si="3"/>
        <v>79.39007294853262</v>
      </c>
      <c r="P13" s="31">
        <v>1982.9</v>
      </c>
      <c r="Q13" s="31">
        <f t="shared" si="5"/>
        <v>99.988234107641119</v>
      </c>
      <c r="R13" s="31">
        <v>2060.9</v>
      </c>
      <c r="S13" s="31">
        <f t="shared" si="6"/>
        <v>103.9214038390426</v>
      </c>
      <c r="T13" s="31">
        <v>1793.3084813305973</v>
      </c>
      <c r="U13" s="52">
        <f t="shared" si="7"/>
        <v>90.428033818398362</v>
      </c>
    </row>
    <row r="14" spans="1:21" s="1" customFormat="1" ht="18" customHeight="1">
      <c r="A14" s="19" t="s">
        <v>6</v>
      </c>
      <c r="B14" s="30">
        <v>8.0539740577643099E-2</v>
      </c>
      <c r="C14" s="30">
        <v>500.63333333333338</v>
      </c>
      <c r="D14" s="30">
        <v>550.70000000000005</v>
      </c>
      <c r="E14" s="30">
        <f t="shared" si="4"/>
        <v>110.00066582329049</v>
      </c>
      <c r="F14" s="30">
        <v>444.8</v>
      </c>
      <c r="G14" s="30">
        <f t="shared" si="4"/>
        <v>88.847459884146744</v>
      </c>
      <c r="H14" s="30">
        <v>381.9</v>
      </c>
      <c r="I14" s="30">
        <f t="shared" si="0"/>
        <v>76.28337439243623</v>
      </c>
      <c r="J14" s="30">
        <v>442.01100000000008</v>
      </c>
      <c r="K14" s="30">
        <f t="shared" si="1"/>
        <v>88.290365536986499</v>
      </c>
      <c r="L14" s="30">
        <v>451.53000000000003</v>
      </c>
      <c r="M14" s="30">
        <f t="shared" si="2"/>
        <v>90.191757107663634</v>
      </c>
      <c r="N14" s="30">
        <v>435.65255000000002</v>
      </c>
      <c r="O14" s="30">
        <f t="shared" si="3"/>
        <v>87.020284306545037</v>
      </c>
      <c r="P14" s="30">
        <v>429.9</v>
      </c>
      <c r="Q14" s="30">
        <f t="shared" si="5"/>
        <v>85.871229775617536</v>
      </c>
      <c r="R14" s="30">
        <v>385.9</v>
      </c>
      <c r="S14" s="30">
        <f t="shared" si="6"/>
        <v>77.082362341034681</v>
      </c>
      <c r="T14" s="30">
        <v>365.29081978640579</v>
      </c>
      <c r="U14" s="51">
        <f t="shared" si="7"/>
        <v>72.965740685745871</v>
      </c>
    </row>
    <row r="15" spans="1:21" s="1" customFormat="1" ht="18" customHeight="1">
      <c r="A15" s="19" t="s">
        <v>7</v>
      </c>
      <c r="B15" s="31">
        <v>0.25300982239190617</v>
      </c>
      <c r="C15" s="31">
        <v>1248.2</v>
      </c>
      <c r="D15" s="31">
        <v>1196.0999999999999</v>
      </c>
      <c r="E15" s="31">
        <f t="shared" si="4"/>
        <v>95.825989424771663</v>
      </c>
      <c r="F15" s="31">
        <v>1689.1</v>
      </c>
      <c r="G15" s="31">
        <f t="shared" si="4"/>
        <v>135.32286492549269</v>
      </c>
      <c r="H15" s="31">
        <v>1354.7</v>
      </c>
      <c r="I15" s="31">
        <f t="shared" si="0"/>
        <v>108.53228649254928</v>
      </c>
      <c r="J15" s="31">
        <v>1662.9359999999999</v>
      </c>
      <c r="K15" s="31">
        <f t="shared" si="1"/>
        <v>133.22672648614002</v>
      </c>
      <c r="L15" s="31">
        <v>1618.6499999999999</v>
      </c>
      <c r="M15" s="31">
        <f t="shared" si="2"/>
        <v>129.67873738182982</v>
      </c>
      <c r="N15" s="31">
        <v>1752.4494</v>
      </c>
      <c r="O15" s="31">
        <f t="shared" si="3"/>
        <v>140.39812530043261</v>
      </c>
      <c r="P15" s="31">
        <v>1830.7</v>
      </c>
      <c r="Q15" s="31">
        <f t="shared" si="5"/>
        <v>146.6672007691075</v>
      </c>
      <c r="R15" s="31">
        <v>1613</v>
      </c>
      <c r="S15" s="31">
        <f t="shared" si="6"/>
        <v>129.22608556321103</v>
      </c>
      <c r="T15" s="31">
        <v>1505.4255503514878</v>
      </c>
      <c r="U15" s="52">
        <f t="shared" si="7"/>
        <v>120.60771914368593</v>
      </c>
    </row>
    <row r="16" spans="1:21" s="1" customFormat="1" ht="18" customHeight="1">
      <c r="A16" s="19" t="s">
        <v>8</v>
      </c>
      <c r="B16" s="32">
        <v>6.8587603893371369</v>
      </c>
      <c r="C16" s="32">
        <v>36247.433333333327</v>
      </c>
      <c r="D16" s="32">
        <f>SUM(D10:D15)</f>
        <v>40750.399999999994</v>
      </c>
      <c r="E16" s="32">
        <f>(E10*$B10+E11*$B11+E12*$B12+E13*$B13+E14*$B14+E15*$B15)/$B16</f>
        <v>112.13251084000996</v>
      </c>
      <c r="F16" s="32">
        <f>SUM(F10:F15)</f>
        <v>40037.900000000009</v>
      </c>
      <c r="G16" s="32">
        <f>(G10*$B10+G11*$B11+G12*$B12+G13*$B13+G14*$B14+G15*$B15)/$B16</f>
        <v>110.0282931440435</v>
      </c>
      <c r="H16" s="32">
        <f>SUM(H10:H15)</f>
        <v>33549.199999999997</v>
      </c>
      <c r="I16" s="32">
        <f>(I10*$B10+I11*$B11+I12*$B12+I13*$B13+I14*$B14+I15*$B15)/$B16</f>
        <v>92.335461566003559</v>
      </c>
      <c r="J16" s="32">
        <f>SUM(J10:J15)</f>
        <v>43397.351020000002</v>
      </c>
      <c r="K16" s="32">
        <f>(K10*$B10+K11*$B11+K12*$B12+K13*$B13+K14*$B14+K15*$B15)/$B16</f>
        <v>118.93731601148117</v>
      </c>
      <c r="L16" s="32">
        <f>SUM(L10:L15)</f>
        <v>42014.013500000008</v>
      </c>
      <c r="M16" s="32">
        <f>(M10*$B10+M11*$B11+M12*$B12+M13*$B13+M14*$B14+M15*$B15)/$B16</f>
        <v>114.8261149543101</v>
      </c>
      <c r="N16" s="32">
        <f>SUM(N10:N15)</f>
        <v>40044.190729999995</v>
      </c>
      <c r="O16" s="32">
        <f>(O10*$B10+O11*$B11+O12*$B12+O13*$B13+O14*$B14+O15*$B15)/$B16</f>
        <v>109.20991930522304</v>
      </c>
      <c r="P16" s="32">
        <f>SUM(P10:P15)</f>
        <v>43294.9</v>
      </c>
      <c r="Q16" s="32">
        <f>(Q10*$B10+Q11*$B11+Q12*$B12+Q13*$B13+Q14*$B14+Q15*$B15)/$B16</f>
        <v>117.97002833014704</v>
      </c>
      <c r="R16" s="32">
        <f>SUM(R10:R15)</f>
        <v>42862</v>
      </c>
      <c r="S16" s="32">
        <f t="shared" si="6"/>
        <v>118.24837252844571</v>
      </c>
      <c r="T16" s="32">
        <f>SUM(T10:T15)</f>
        <v>37939.241382259308</v>
      </c>
      <c r="U16" s="53">
        <f t="shared" si="7"/>
        <v>104.66738715916249</v>
      </c>
    </row>
    <row r="17" spans="1:22" s="1" customFormat="1" ht="18" customHeight="1">
      <c r="A17" s="19" t="s">
        <v>9</v>
      </c>
      <c r="B17" s="33">
        <v>41.734404563008205</v>
      </c>
      <c r="C17" s="33">
        <v>204771.76666666669</v>
      </c>
      <c r="D17" s="33">
        <f>SUM(D16+D8+D9)</f>
        <v>216003</v>
      </c>
      <c r="E17" s="33">
        <f>(E16*$B16+E8*$B8+E9*$B9)/$B17</f>
        <v>105.4796903471798</v>
      </c>
      <c r="F17" s="33">
        <f>SUM(F16+F8+F9)</f>
        <v>219889.30000000002</v>
      </c>
      <c r="G17" s="33">
        <f>(G16*$B16+G8*$B8+G9*$B9)/$B17</f>
        <v>107.42517514271526</v>
      </c>
      <c r="H17" s="33">
        <f>SUM(H16+H8+H9)</f>
        <v>203436</v>
      </c>
      <c r="I17" s="33">
        <f>(I16*$B16+I8*$B8+I9*$B9)/$B17</f>
        <v>100.24361984400031</v>
      </c>
      <c r="J17" s="33">
        <f>SUM(J16+J8+J9)</f>
        <v>226241.30401999998</v>
      </c>
      <c r="K17" s="33">
        <f>(K16*$B16+K8*$B8+K9*$B9)/$B17</f>
        <v>111.08998962029253</v>
      </c>
      <c r="L17" s="33">
        <f>SUM(L16+L8+L9)</f>
        <v>242197.07640000002</v>
      </c>
      <c r="M17" s="33">
        <f>(M16*$B16+M8*$B8+M9*$B9)/$B17</f>
        <v>119.06154531437353</v>
      </c>
      <c r="N17" s="33">
        <f>SUM(N16+N8+N9)</f>
        <v>238782.27163416665</v>
      </c>
      <c r="O17" s="33">
        <f>(O16*$B16+O8*$B8+O9*$B9)/$B17</f>
        <v>117.31370399416913</v>
      </c>
      <c r="P17" s="33">
        <f>SUM(P16+P8+P9)</f>
        <v>245790.2</v>
      </c>
      <c r="Q17" s="33">
        <f>(Q16*$B16+Q8*$B8+Q9*$B9)/$B17</f>
        <v>120.71662049071915</v>
      </c>
      <c r="R17" s="33">
        <f>SUM(R16+R8+R9)</f>
        <v>234870.7</v>
      </c>
      <c r="S17" s="33">
        <f t="shared" si="6"/>
        <v>114.6987711359297</v>
      </c>
      <c r="T17" s="33">
        <f>SUM(T16+T8+T9)</f>
        <v>235756.87243523996</v>
      </c>
      <c r="U17" s="54">
        <f t="shared" si="7"/>
        <v>115.13153217992777</v>
      </c>
    </row>
    <row r="18" spans="1:22" s="1" customFormat="1" ht="18" customHeight="1">
      <c r="A18" s="19" t="s">
        <v>10</v>
      </c>
      <c r="B18" s="30">
        <v>1.6936883453088132</v>
      </c>
      <c r="C18" s="30">
        <v>2709.3333333333335</v>
      </c>
      <c r="D18" s="30">
        <v>3075.9</v>
      </c>
      <c r="E18" s="30">
        <f t="shared" ref="E18:G23" si="8">D18/$C18*100</f>
        <v>113.52977362204723</v>
      </c>
      <c r="F18" s="30">
        <v>2265.5</v>
      </c>
      <c r="G18" s="30">
        <f t="shared" si="8"/>
        <v>83.618356299212593</v>
      </c>
      <c r="H18" s="30">
        <v>2464.6</v>
      </c>
      <c r="I18" s="30">
        <f t="shared" ref="I18:I23" si="9">H18/$C18*100</f>
        <v>90.967027559055111</v>
      </c>
      <c r="J18" s="30">
        <v>2861.12</v>
      </c>
      <c r="K18" s="30">
        <f t="shared" ref="K18:K23" si="10">J18/$C18*100</f>
        <v>105.60236220472441</v>
      </c>
      <c r="L18" s="30">
        <v>2654.0509999999999</v>
      </c>
      <c r="M18" s="30">
        <f t="shared" ref="M18:M23" si="11">L18/$C18*100</f>
        <v>97.959559547244083</v>
      </c>
      <c r="N18" s="30">
        <v>3022.68</v>
      </c>
      <c r="O18" s="30">
        <f t="shared" ref="O18:O23" si="12">N18/$C18*100</f>
        <v>111.5654527559055</v>
      </c>
      <c r="P18" s="30">
        <v>3174.4</v>
      </c>
      <c r="Q18" s="30">
        <f t="shared" ref="Q18:Q23" si="13">P18/$C18*100</f>
        <v>117.16535433070865</v>
      </c>
      <c r="R18" s="30">
        <v>2807.3</v>
      </c>
      <c r="S18" s="30">
        <f t="shared" si="6"/>
        <v>103.61589566929135</v>
      </c>
      <c r="T18" s="30">
        <v>2457.9346160945297</v>
      </c>
      <c r="U18" s="51">
        <f t="shared" si="7"/>
        <v>90.721011912937854</v>
      </c>
    </row>
    <row r="19" spans="1:22" s="1" customFormat="1" ht="18" customHeight="1">
      <c r="A19" s="19" t="s">
        <v>11</v>
      </c>
      <c r="B19" s="31">
        <v>3.4727736489999939</v>
      </c>
      <c r="C19" s="31">
        <v>5894.0666666666657</v>
      </c>
      <c r="D19" s="31">
        <v>5748.6</v>
      </c>
      <c r="E19" s="31">
        <f t="shared" si="8"/>
        <v>97.531981314542321</v>
      </c>
      <c r="F19" s="31">
        <v>7060.2</v>
      </c>
      <c r="G19" s="31">
        <f t="shared" si="8"/>
        <v>119.78486839872869</v>
      </c>
      <c r="H19" s="31">
        <v>7475.9</v>
      </c>
      <c r="I19" s="31">
        <f t="shared" si="9"/>
        <v>126.83772381264775</v>
      </c>
      <c r="J19" s="31">
        <v>8221.0909999999985</v>
      </c>
      <c r="K19" s="31">
        <f t="shared" si="10"/>
        <v>139.48079424506</v>
      </c>
      <c r="L19" s="31">
        <v>7702.3240000000014</v>
      </c>
      <c r="M19" s="31">
        <f t="shared" si="11"/>
        <v>130.67928198979772</v>
      </c>
      <c r="N19" s="31">
        <v>8832.4787099999994</v>
      </c>
      <c r="O19" s="31">
        <f t="shared" si="12"/>
        <v>149.85372934363372</v>
      </c>
      <c r="P19" s="31">
        <v>9526.2999999999993</v>
      </c>
      <c r="Q19" s="31">
        <f t="shared" si="13"/>
        <v>161.62525025166553</v>
      </c>
      <c r="R19" s="31">
        <v>7332.3</v>
      </c>
      <c r="S19" s="31">
        <f t="shared" si="6"/>
        <v>124.40137539446452</v>
      </c>
      <c r="T19" s="31">
        <v>7169.0761352805375</v>
      </c>
      <c r="U19" s="52">
        <f t="shared" si="7"/>
        <v>121.63208427594765</v>
      </c>
    </row>
    <row r="20" spans="1:22" s="1" customFormat="1" ht="18" customHeight="1">
      <c r="A20" s="19" t="s">
        <v>12</v>
      </c>
      <c r="B20" s="30">
        <v>0.89704021328023942</v>
      </c>
      <c r="C20" s="30">
        <v>1194.7666666666667</v>
      </c>
      <c r="D20" s="30">
        <v>1522.7</v>
      </c>
      <c r="E20" s="30">
        <f t="shared" si="8"/>
        <v>127.4474792846581</v>
      </c>
      <c r="F20" s="30">
        <v>1034.6285714285711</v>
      </c>
      <c r="G20" s="30">
        <f t="shared" si="8"/>
        <v>86.596705473473577</v>
      </c>
      <c r="H20" s="30">
        <v>692.31349999999998</v>
      </c>
      <c r="I20" s="30">
        <f t="shared" si="9"/>
        <v>57.945498423681052</v>
      </c>
      <c r="J20" s="30">
        <v>1800.2259079159301</v>
      </c>
      <c r="K20" s="30">
        <f t="shared" si="10"/>
        <v>150.67594017654187</v>
      </c>
      <c r="L20" s="30">
        <v>1634.4</v>
      </c>
      <c r="M20" s="30">
        <f t="shared" si="11"/>
        <v>136.79658510727339</v>
      </c>
      <c r="N20" s="30">
        <v>1186.1893548387097</v>
      </c>
      <c r="O20" s="30">
        <f t="shared" si="12"/>
        <v>99.282093142765092</v>
      </c>
      <c r="P20" s="30">
        <v>1605.2</v>
      </c>
      <c r="Q20" s="30">
        <f t="shared" si="13"/>
        <v>134.35259325391291</v>
      </c>
      <c r="R20" s="30">
        <f>866.7+636.4</f>
        <v>1503.1</v>
      </c>
      <c r="S20" s="30">
        <f t="shared" si="6"/>
        <v>125.80699160226543</v>
      </c>
      <c r="T20" s="30">
        <v>1603.4914887750742</v>
      </c>
      <c r="U20" s="51">
        <f t="shared" si="7"/>
        <v>134.20959368147817</v>
      </c>
    </row>
    <row r="21" spans="1:22" s="1" customFormat="1" ht="18" customHeight="1">
      <c r="A21" s="19" t="s">
        <v>13</v>
      </c>
      <c r="B21" s="31">
        <v>1.1054390613989975</v>
      </c>
      <c r="C21" s="31">
        <v>1400.2333333333333</v>
      </c>
      <c r="D21" s="31">
        <v>1457.1</v>
      </c>
      <c r="E21" s="31">
        <f t="shared" si="8"/>
        <v>104.06122789058965</v>
      </c>
      <c r="F21" s="31">
        <v>1174.7</v>
      </c>
      <c r="G21" s="31">
        <f t="shared" si="8"/>
        <v>83.893160663698907</v>
      </c>
      <c r="H21" s="31">
        <v>1235.8</v>
      </c>
      <c r="I21" s="31">
        <f t="shared" si="9"/>
        <v>88.256719118242188</v>
      </c>
      <c r="J21" s="31">
        <v>1759.7</v>
      </c>
      <c r="K21" s="31">
        <f t="shared" si="10"/>
        <v>125.67191182421978</v>
      </c>
      <c r="L21" s="31">
        <v>1766</v>
      </c>
      <c r="M21" s="31">
        <f t="shared" si="11"/>
        <v>126.12183683671769</v>
      </c>
      <c r="N21" s="31">
        <v>1947.3</v>
      </c>
      <c r="O21" s="31">
        <f t="shared" si="12"/>
        <v>139.06967886304662</v>
      </c>
      <c r="P21" s="31">
        <v>1700.2</v>
      </c>
      <c r="Q21" s="31">
        <f t="shared" si="13"/>
        <v>121.42262003951723</v>
      </c>
      <c r="R21" s="31">
        <f>678.7+1280.7</f>
        <v>1959.4</v>
      </c>
      <c r="S21" s="31">
        <f t="shared" si="6"/>
        <v>139.93382055371723</v>
      </c>
      <c r="T21" s="31">
        <v>2198.6451940656939</v>
      </c>
      <c r="U21" s="52">
        <f t="shared" si="7"/>
        <v>157.01991530452261</v>
      </c>
    </row>
    <row r="22" spans="1:22" s="1" customFormat="1" ht="18" customHeight="1">
      <c r="A22" s="19" t="s">
        <v>14</v>
      </c>
      <c r="B22" s="30">
        <v>0.55276543685226365</v>
      </c>
      <c r="C22" s="30">
        <v>890.36666666666667</v>
      </c>
      <c r="D22" s="30">
        <v>811.6</v>
      </c>
      <c r="E22" s="30">
        <f t="shared" si="8"/>
        <v>91.153457377110556</v>
      </c>
      <c r="F22" s="30">
        <v>953.3</v>
      </c>
      <c r="G22" s="30">
        <f t="shared" si="8"/>
        <v>107.06824903597769</v>
      </c>
      <c r="H22" s="30">
        <v>1031.6179999999999</v>
      </c>
      <c r="I22" s="30">
        <f t="shared" si="9"/>
        <v>115.86440043427801</v>
      </c>
      <c r="J22" s="30">
        <v>943.80533333333335</v>
      </c>
      <c r="K22" s="30">
        <f t="shared" si="10"/>
        <v>106.00187188798623</v>
      </c>
      <c r="L22" s="30">
        <v>1058.6661894382862</v>
      </c>
      <c r="M22" s="30">
        <f t="shared" si="11"/>
        <v>118.90227128579455</v>
      </c>
      <c r="N22" s="30">
        <v>1134</v>
      </c>
      <c r="O22" s="30">
        <f t="shared" si="12"/>
        <v>127.36325858260642</v>
      </c>
      <c r="P22" s="30">
        <v>1017.5</v>
      </c>
      <c r="Q22" s="30">
        <f t="shared" si="13"/>
        <v>114.2787615589083</v>
      </c>
      <c r="R22" s="30">
        <v>1035.0999999999999</v>
      </c>
      <c r="S22" s="30">
        <f t="shared" si="6"/>
        <v>116.25547527235969</v>
      </c>
      <c r="T22" s="30">
        <v>609.56999999999994</v>
      </c>
      <c r="U22" s="51">
        <f t="shared" si="7"/>
        <v>68.462805585713753</v>
      </c>
    </row>
    <row r="23" spans="1:22" s="1" customFormat="1" ht="18" customHeight="1">
      <c r="A23" s="19" t="s">
        <v>15</v>
      </c>
      <c r="B23" s="31">
        <v>1.2030273732460728</v>
      </c>
      <c r="C23" s="31">
        <v>2025.7066666666667</v>
      </c>
      <c r="D23" s="31">
        <v>2145.6</v>
      </c>
      <c r="E23" s="31">
        <f t="shared" si="8"/>
        <v>105.91859301774524</v>
      </c>
      <c r="F23" s="31">
        <v>2078.03636363636</v>
      </c>
      <c r="G23" s="31">
        <f t="shared" si="8"/>
        <v>102.58328107572467</v>
      </c>
      <c r="H23" s="31">
        <v>1761.6685</v>
      </c>
      <c r="I23" s="31">
        <f t="shared" si="9"/>
        <v>86.965626810067917</v>
      </c>
      <c r="J23" s="31">
        <v>2654.9769566882701</v>
      </c>
      <c r="K23" s="31">
        <f t="shared" si="10"/>
        <v>131.0642355271051</v>
      </c>
      <c r="L23" s="31">
        <v>2273.4297137875201</v>
      </c>
      <c r="M23" s="31">
        <f t="shared" si="11"/>
        <v>112.22896933683325</v>
      </c>
      <c r="N23" s="31">
        <v>2219.5999999999995</v>
      </c>
      <c r="O23" s="31">
        <f t="shared" si="12"/>
        <v>109.57163919751459</v>
      </c>
      <c r="P23" s="31">
        <v>2228.6999999999998</v>
      </c>
      <c r="Q23" s="31">
        <f t="shared" si="13"/>
        <v>110.02086514664839</v>
      </c>
      <c r="R23" s="31">
        <f>SUM(2923.2+4089.4)-SUM(R20:R22)</f>
        <v>2515</v>
      </c>
      <c r="S23" s="31">
        <f t="shared" si="6"/>
        <v>124.15420462324258</v>
      </c>
      <c r="T23" s="31">
        <v>2428.83</v>
      </c>
      <c r="U23" s="52">
        <f t="shared" si="7"/>
        <v>119.90038044336791</v>
      </c>
      <c r="V23" s="4"/>
    </row>
    <row r="24" spans="1:22" s="1" customFormat="1" ht="18" customHeight="1">
      <c r="A24" s="19" t="s">
        <v>16</v>
      </c>
      <c r="B24" s="32">
        <v>8.9247340790863792</v>
      </c>
      <c r="C24" s="32">
        <v>14114.473333333333</v>
      </c>
      <c r="D24" s="32">
        <f>SUM(D18:D23)</f>
        <v>14761.500000000002</v>
      </c>
      <c r="E24" s="32">
        <f>(E18*$B18+E19*$B19+E20*$B20+E21*$B21+E22*$B22+E23*$B23)/$B24</f>
        <v>105.11897029875429</v>
      </c>
      <c r="F24" s="32">
        <f>SUM(F18:F23)</f>
        <v>14566.364935064932</v>
      </c>
      <c r="G24" s="32">
        <f>(G18*$B18+G19*$B19+G20*$B20+G21*$B21+G22*$B22+G23*$B23)/$B24</f>
        <v>102.0336055421329</v>
      </c>
      <c r="H24" s="32">
        <f>SUM(H18:H23)</f>
        <v>14661.9</v>
      </c>
      <c r="I24" s="32">
        <f>(I18*$B18+I19*$B19+I20*$B20+I21*$B21+I22*$B22+I23*$B23)/$B24</f>
        <v>102.27287712619723</v>
      </c>
      <c r="J24" s="32">
        <f>SUM(J18:J23)</f>
        <v>18240.919197937536</v>
      </c>
      <c r="K24" s="32">
        <f>(K18*$B18+K19*$B19+K20*$B20+K21*$B21+K22*$B22+K23*$B23)/$B24</f>
        <v>129.25827912112939</v>
      </c>
      <c r="L24" s="32">
        <f>SUM(L18:L23)</f>
        <v>17088.870903225808</v>
      </c>
      <c r="M24" s="32">
        <f>(M18*$B18+M19*$B19+M20*$B20+M21*$B21+M22*$B22+M23*$B23)/$B24</f>
        <v>121.30380049606423</v>
      </c>
      <c r="N24" s="32">
        <f>SUM(N18:N23)</f>
        <v>18342.248064838706</v>
      </c>
      <c r="O24" s="32">
        <f>(O18*$B18+O19*$B19+O20*$B20+O21*$B21+O22*$B22+O23*$B23)/$B24</f>
        <v>129.34592259508702</v>
      </c>
      <c r="P24" s="32">
        <f>SUM(P18:P23)</f>
        <v>19252.3</v>
      </c>
      <c r="Q24" s="32">
        <f>(Q18*$B18+Q19*$B19+Q20*$B20+Q21*$B21+Q22*$B22+Q23*$B23)/$B24</f>
        <v>135.57848810513718</v>
      </c>
      <c r="R24" s="32">
        <f>SUM(R18:R23)</f>
        <v>17152.2</v>
      </c>
      <c r="S24" s="32">
        <f t="shared" si="6"/>
        <v>121.52206883619698</v>
      </c>
      <c r="T24" s="32">
        <f>SUM(T18:T23)</f>
        <v>16467.547434215834</v>
      </c>
      <c r="U24" s="53">
        <f t="shared" si="7"/>
        <v>116.67135602803813</v>
      </c>
    </row>
    <row r="25" spans="1:22" s="1" customFormat="1" ht="18" customHeight="1">
      <c r="A25" s="48" t="s">
        <v>17</v>
      </c>
      <c r="B25" s="31">
        <v>50.659138642094582</v>
      </c>
      <c r="C25" s="31">
        <v>218886.24</v>
      </c>
      <c r="D25" s="31">
        <f>D17+D24</f>
        <v>230764.5</v>
      </c>
      <c r="E25" s="31">
        <f>(E17*$B17+E24*$B24)/$B25</f>
        <v>105.41614148718165</v>
      </c>
      <c r="F25" s="31">
        <f>F17+F24</f>
        <v>234455.66493506494</v>
      </c>
      <c r="G25" s="31">
        <f>(G17*$B17+G24*$B24)/$B25</f>
        <v>106.47533023330934</v>
      </c>
      <c r="H25" s="31">
        <f>H17+H24</f>
        <v>218097.9</v>
      </c>
      <c r="I25" s="31">
        <f>(I17*$B17+I24*$B24)/$B25</f>
        <v>100.60111865087123</v>
      </c>
      <c r="J25" s="31">
        <f>J17+J24</f>
        <v>244482.22321793751</v>
      </c>
      <c r="K25" s="31">
        <f>(K17*$B17+K24*$B24)/$B25</f>
        <v>114.2907379317155</v>
      </c>
      <c r="L25" s="31">
        <f>L17+L24</f>
        <v>259285.94730322584</v>
      </c>
      <c r="M25" s="31">
        <f>(M17*$B17+M24*$B24)/$B25</f>
        <v>119.456568438936</v>
      </c>
      <c r="N25" s="31">
        <f>N17+N24</f>
        <v>257124.51969900535</v>
      </c>
      <c r="O25" s="31">
        <f>(O17*$B17+O24*$B24)/$B25</f>
        <v>119.43344693242349</v>
      </c>
      <c r="P25" s="31">
        <f>P17+P24</f>
        <v>265042.5</v>
      </c>
      <c r="Q25" s="31">
        <f>(Q17*$B17+Q24*$B24)/$B25</f>
        <v>123.33486904236453</v>
      </c>
      <c r="R25" s="31">
        <f>R17+R24</f>
        <v>252022.90000000002</v>
      </c>
      <c r="S25" s="31">
        <f t="shared" si="6"/>
        <v>115.13875883655365</v>
      </c>
      <c r="T25" s="31">
        <f>T17+T24</f>
        <v>252224.4198694558</v>
      </c>
      <c r="U25" s="52">
        <f t="shared" si="7"/>
        <v>115.2308248656726</v>
      </c>
    </row>
    <row r="26" spans="1:22" s="1" customFormat="1" ht="18" customHeight="1">
      <c r="A26" s="19" t="s">
        <v>18</v>
      </c>
      <c r="B26" s="30">
        <v>4.1085298465087003</v>
      </c>
      <c r="C26" s="30">
        <v>7346.4333333333334</v>
      </c>
      <c r="D26" s="30">
        <v>9182.5</v>
      </c>
      <c r="E26" s="30">
        <f t="shared" ref="E26:E34" si="14">D26/$C26*100</f>
        <v>124.99262680756648</v>
      </c>
      <c r="F26" s="30">
        <v>7168.1</v>
      </c>
      <c r="G26" s="30">
        <f t="shared" ref="G26:G34" si="15">F26/$C26*100</f>
        <v>97.57251818342688</v>
      </c>
      <c r="H26" s="30">
        <v>5428.5</v>
      </c>
      <c r="I26" s="30">
        <f t="shared" ref="I26:I34" si="16">H26/$C26*100</f>
        <v>73.893000231404798</v>
      </c>
      <c r="J26" s="30">
        <v>8264.775999999998</v>
      </c>
      <c r="K26" s="30">
        <f t="shared" ref="K26:K34" si="17">J26/$C26*100</f>
        <v>112.50052406383139</v>
      </c>
      <c r="L26" s="30">
        <v>6963.7120000000004</v>
      </c>
      <c r="M26" s="30">
        <f t="shared" ref="M26:M34" si="18">L26/$C26*100</f>
        <v>94.790379004777833</v>
      </c>
      <c r="N26" s="30">
        <v>4693.8999999999996</v>
      </c>
      <c r="O26" s="30">
        <f t="shared" ref="O26:O34" si="19">N26/$C26*100</f>
        <v>63.893590086799492</v>
      </c>
      <c r="P26" s="30">
        <v>9713.9</v>
      </c>
      <c r="Q26" s="30">
        <f t="shared" ref="Q26:Q34" si="20">P26/$C26*100</f>
        <v>132.22606888603539</v>
      </c>
      <c r="R26" s="30">
        <v>7401.7</v>
      </c>
      <c r="S26" s="30">
        <f t="shared" si="6"/>
        <v>100.75229249567816</v>
      </c>
      <c r="T26" s="30">
        <v>6770.6104394152153</v>
      </c>
      <c r="U26" s="51">
        <f t="shared" si="7"/>
        <v>92.161871376339747</v>
      </c>
    </row>
    <row r="27" spans="1:22" s="1" customFormat="1" ht="18" customHeight="1">
      <c r="A27" s="19" t="s">
        <v>70</v>
      </c>
      <c r="B27" s="31">
        <v>0.48403029989411317</v>
      </c>
      <c r="C27" s="31">
        <v>935.5333333333333</v>
      </c>
      <c r="D27" s="31">
        <v>1053.5999999999999</v>
      </c>
      <c r="E27" s="31">
        <f t="shared" si="14"/>
        <v>112.62025226252403</v>
      </c>
      <c r="F27" s="31">
        <v>1171.0999999999999</v>
      </c>
      <c r="G27" s="31">
        <f t="shared" si="15"/>
        <v>125.17993301503599</v>
      </c>
      <c r="H27" s="31">
        <v>1009</v>
      </c>
      <c r="I27" s="31">
        <f t="shared" si="16"/>
        <v>107.85291812157058</v>
      </c>
      <c r="J27" s="31">
        <v>1350.3239999999998</v>
      </c>
      <c r="K27" s="31">
        <f t="shared" si="17"/>
        <v>144.33734768046747</v>
      </c>
      <c r="L27" s="31">
        <v>2294.91</v>
      </c>
      <c r="M27" s="31">
        <f t="shared" si="18"/>
        <v>245.30499536806101</v>
      </c>
      <c r="N27" s="31">
        <v>1963.4729999999997</v>
      </c>
      <c r="O27" s="31">
        <f t="shared" si="19"/>
        <v>209.87739613767548</v>
      </c>
      <c r="P27" s="31">
        <v>1726.5</v>
      </c>
      <c r="Q27" s="31">
        <f t="shared" si="20"/>
        <v>184.54713888690944</v>
      </c>
      <c r="R27" s="31">
        <v>1870</v>
      </c>
      <c r="S27" s="31">
        <f t="shared" si="6"/>
        <v>199.88598303997719</v>
      </c>
      <c r="T27" s="31">
        <v>1649.9762261008202</v>
      </c>
      <c r="U27" s="52">
        <f t="shared" si="7"/>
        <v>176.36744382179364</v>
      </c>
    </row>
    <row r="28" spans="1:22" s="1" customFormat="1" ht="18" customHeight="1">
      <c r="A28" s="19" t="s">
        <v>71</v>
      </c>
      <c r="B28" s="30">
        <v>5.8688914774597707E-2</v>
      </c>
      <c r="C28" s="30">
        <v>112.8</v>
      </c>
      <c r="D28" s="30">
        <v>109.5</v>
      </c>
      <c r="E28" s="30">
        <f t="shared" si="14"/>
        <v>97.074468085106375</v>
      </c>
      <c r="F28" s="30">
        <v>117</v>
      </c>
      <c r="G28" s="30">
        <f t="shared" si="15"/>
        <v>103.72340425531917</v>
      </c>
      <c r="H28" s="30">
        <v>99.9</v>
      </c>
      <c r="I28" s="30">
        <f t="shared" si="16"/>
        <v>88.563829787234056</v>
      </c>
      <c r="J28" s="30">
        <v>107.735</v>
      </c>
      <c r="K28" s="30">
        <f t="shared" si="17"/>
        <v>95.509751773049643</v>
      </c>
      <c r="L28" s="30">
        <v>98.084000000000003</v>
      </c>
      <c r="M28" s="30">
        <f t="shared" si="18"/>
        <v>86.953900709219866</v>
      </c>
      <c r="N28" s="30">
        <v>100.83</v>
      </c>
      <c r="O28" s="30">
        <f t="shared" si="19"/>
        <v>89.388297872340431</v>
      </c>
      <c r="P28" s="30">
        <v>97.8</v>
      </c>
      <c r="Q28" s="30">
        <f t="shared" si="20"/>
        <v>86.702127659574472</v>
      </c>
      <c r="R28" s="30">
        <v>76.2</v>
      </c>
      <c r="S28" s="30">
        <f t="shared" si="6"/>
        <v>67.553191489361708</v>
      </c>
      <c r="T28" s="30">
        <v>77.184771887370616</v>
      </c>
      <c r="U28" s="51">
        <f t="shared" si="7"/>
        <v>68.42621621220799</v>
      </c>
    </row>
    <row r="29" spans="1:22" s="1" customFormat="1" ht="18" customHeight="1">
      <c r="A29" s="19" t="s">
        <v>19</v>
      </c>
      <c r="B29" s="31">
        <v>0.47334472609301786</v>
      </c>
      <c r="C29" s="31">
        <v>672.13333333333333</v>
      </c>
      <c r="D29" s="31">
        <v>756.9</v>
      </c>
      <c r="E29" s="31">
        <f t="shared" si="14"/>
        <v>112.61158500297559</v>
      </c>
      <c r="F29" s="31">
        <v>640.29999999999995</v>
      </c>
      <c r="G29" s="31">
        <f t="shared" si="15"/>
        <v>95.26383654036897</v>
      </c>
      <c r="H29" s="31">
        <v>588.4</v>
      </c>
      <c r="I29" s="31">
        <f t="shared" si="16"/>
        <v>87.54215433445745</v>
      </c>
      <c r="J29" s="31">
        <v>892.995</v>
      </c>
      <c r="K29" s="31">
        <f t="shared" si="17"/>
        <v>132.85979964292801</v>
      </c>
      <c r="L29" s="31">
        <v>810.26400000000001</v>
      </c>
      <c r="M29" s="31">
        <f t="shared" si="18"/>
        <v>120.55108113469551</v>
      </c>
      <c r="N29" s="31">
        <v>685.024</v>
      </c>
      <c r="O29" s="31">
        <f t="shared" si="19"/>
        <v>101.91787343780996</v>
      </c>
      <c r="P29" s="31">
        <v>714.6</v>
      </c>
      <c r="Q29" s="31">
        <f t="shared" si="20"/>
        <v>106.31819083515177</v>
      </c>
      <c r="R29" s="31">
        <v>827.8</v>
      </c>
      <c r="S29" s="31">
        <f t="shared" si="6"/>
        <v>123.160087284269</v>
      </c>
      <c r="T29" s="31">
        <v>865.96773128534653</v>
      </c>
      <c r="U29" s="52">
        <f t="shared" si="7"/>
        <v>128.83868249633207</v>
      </c>
    </row>
    <row r="30" spans="1:22" s="1" customFormat="1" ht="18" customHeight="1">
      <c r="A30" s="19" t="s">
        <v>72</v>
      </c>
      <c r="B30" s="30">
        <v>3.5953960834446312</v>
      </c>
      <c r="C30" s="30">
        <v>7134.2</v>
      </c>
      <c r="D30" s="30">
        <v>5833.6</v>
      </c>
      <c r="E30" s="30">
        <f t="shared" si="14"/>
        <v>81.769504639623221</v>
      </c>
      <c r="F30" s="30">
        <v>7200.7</v>
      </c>
      <c r="G30" s="30">
        <f t="shared" si="15"/>
        <v>100.93212974124638</v>
      </c>
      <c r="H30" s="30">
        <v>6608.1</v>
      </c>
      <c r="I30" s="30">
        <f t="shared" si="16"/>
        <v>92.625662302710893</v>
      </c>
      <c r="J30" s="30">
        <v>8178.71</v>
      </c>
      <c r="K30" s="30">
        <f t="shared" si="17"/>
        <v>114.64088475231982</v>
      </c>
      <c r="L30" s="30">
        <v>6603.7356999999993</v>
      </c>
      <c r="M30" s="30">
        <f t="shared" si="18"/>
        <v>92.56448795940679</v>
      </c>
      <c r="N30" s="30">
        <v>8028.9335000000001</v>
      </c>
      <c r="O30" s="30">
        <f t="shared" si="19"/>
        <v>112.54146926074402</v>
      </c>
      <c r="P30" s="30">
        <v>7876.7</v>
      </c>
      <c r="Q30" s="30">
        <f t="shared" si="20"/>
        <v>110.40761402820219</v>
      </c>
      <c r="R30" s="30">
        <v>6282.4</v>
      </c>
      <c r="S30" s="30">
        <f t="shared" si="6"/>
        <v>88.060329118892085</v>
      </c>
      <c r="T30" s="30">
        <v>6821.4784307795071</v>
      </c>
      <c r="U30" s="51">
        <f t="shared" si="7"/>
        <v>95.616585332335887</v>
      </c>
    </row>
    <row r="31" spans="1:22" s="1" customFormat="1" ht="18" customHeight="1">
      <c r="A31" s="19" t="s">
        <v>20</v>
      </c>
      <c r="B31" s="31">
        <v>8.852881540791023E-2</v>
      </c>
      <c r="C31" s="31">
        <v>167.93333333333331</v>
      </c>
      <c r="D31" s="31">
        <v>163.4</v>
      </c>
      <c r="E31" s="31">
        <f t="shared" si="14"/>
        <v>97.30051607780868</v>
      </c>
      <c r="F31" s="31">
        <v>169.2</v>
      </c>
      <c r="G31" s="31">
        <f t="shared" si="15"/>
        <v>100.75426756649466</v>
      </c>
      <c r="H31" s="31">
        <v>153.69999999999999</v>
      </c>
      <c r="I31" s="31">
        <f t="shared" si="16"/>
        <v>91.524414450178654</v>
      </c>
      <c r="J31" s="31">
        <v>146.54399999999998</v>
      </c>
      <c r="K31" s="31">
        <f t="shared" si="17"/>
        <v>87.263199682413656</v>
      </c>
      <c r="L31" s="31">
        <v>152.45599999999999</v>
      </c>
      <c r="M31" s="31">
        <f t="shared" si="18"/>
        <v>90.783644303294963</v>
      </c>
      <c r="N31" s="31">
        <v>148.58699999999999</v>
      </c>
      <c r="O31" s="31">
        <f t="shared" si="19"/>
        <v>88.479753870583565</v>
      </c>
      <c r="P31" s="31">
        <v>141.69999999999999</v>
      </c>
      <c r="Q31" s="31">
        <f t="shared" si="20"/>
        <v>84.378721714966261</v>
      </c>
      <c r="R31" s="31">
        <v>154.6</v>
      </c>
      <c r="S31" s="31">
        <f t="shared" si="6"/>
        <v>92.060341405319576</v>
      </c>
      <c r="T31" s="31">
        <v>131.61345145122434</v>
      </c>
      <c r="U31" s="52">
        <f t="shared" si="7"/>
        <v>78.372440324270158</v>
      </c>
    </row>
    <row r="32" spans="1:22" s="1" customFormat="1" ht="18" customHeight="1">
      <c r="A32" s="19" t="s">
        <v>21</v>
      </c>
      <c r="B32" s="30">
        <v>9.5091168422154343E-2</v>
      </c>
      <c r="C32" s="30">
        <v>231.13333333333333</v>
      </c>
      <c r="D32" s="30">
        <v>224.5</v>
      </c>
      <c r="E32" s="30">
        <f t="shared" si="14"/>
        <v>97.130083645803296</v>
      </c>
      <c r="F32" s="30">
        <v>189.2</v>
      </c>
      <c r="G32" s="30">
        <f t="shared" si="15"/>
        <v>81.857513700605708</v>
      </c>
      <c r="H32" s="30">
        <v>178.8</v>
      </c>
      <c r="I32" s="30">
        <f t="shared" si="16"/>
        <v>77.357946351312378</v>
      </c>
      <c r="J32" s="30">
        <v>150.43199999999999</v>
      </c>
      <c r="K32" s="30">
        <f t="shared" si="17"/>
        <v>65.084511104701477</v>
      </c>
      <c r="L32" s="30">
        <v>145.33099999999999</v>
      </c>
      <c r="M32" s="30">
        <f t="shared" si="18"/>
        <v>62.877559850014421</v>
      </c>
      <c r="N32" s="30">
        <v>108.505</v>
      </c>
      <c r="O32" s="30">
        <f t="shared" si="19"/>
        <v>46.94476492644938</v>
      </c>
      <c r="P32" s="30">
        <v>113.4</v>
      </c>
      <c r="Q32" s="30">
        <f t="shared" si="20"/>
        <v>49.062590135563894</v>
      </c>
      <c r="R32" s="30">
        <v>90.1</v>
      </c>
      <c r="S32" s="30">
        <f t="shared" si="6"/>
        <v>38.981828670320162</v>
      </c>
      <c r="T32" s="30">
        <v>64.332158237517547</v>
      </c>
      <c r="U32" s="51">
        <f t="shared" si="7"/>
        <v>27.833353722606379</v>
      </c>
    </row>
    <row r="33" spans="1:21" s="1" customFormat="1" ht="18" customHeight="1">
      <c r="A33" s="19" t="s">
        <v>22</v>
      </c>
      <c r="B33" s="31">
        <v>0.78492809323786483</v>
      </c>
      <c r="C33" s="31">
        <v>1376.5333333333335</v>
      </c>
      <c r="D33" s="31">
        <v>1463.1</v>
      </c>
      <c r="E33" s="31">
        <f t="shared" si="14"/>
        <v>106.28874467260749</v>
      </c>
      <c r="F33" s="31">
        <v>1158</v>
      </c>
      <c r="G33" s="31">
        <f t="shared" si="15"/>
        <v>84.124370399070116</v>
      </c>
      <c r="H33" s="31">
        <v>850.7</v>
      </c>
      <c r="I33" s="31">
        <f t="shared" si="16"/>
        <v>61.800174351026726</v>
      </c>
      <c r="J33" s="31">
        <v>651.06299999999999</v>
      </c>
      <c r="K33" s="31">
        <f t="shared" si="17"/>
        <v>47.297292716001543</v>
      </c>
      <c r="L33" s="31">
        <v>516.63599999999997</v>
      </c>
      <c r="M33" s="31">
        <f t="shared" si="18"/>
        <v>37.531673769856639</v>
      </c>
      <c r="N33" s="31">
        <v>544.08676000000003</v>
      </c>
      <c r="O33" s="31">
        <f t="shared" si="19"/>
        <v>39.525868849283221</v>
      </c>
      <c r="P33" s="31">
        <v>503.9</v>
      </c>
      <c r="Q33" s="31">
        <f t="shared" si="20"/>
        <v>36.606450987989142</v>
      </c>
      <c r="R33" s="31">
        <v>434.2</v>
      </c>
      <c r="S33" s="31">
        <f t="shared" si="6"/>
        <v>31.543006586594334</v>
      </c>
      <c r="T33" s="31">
        <v>330.66272012387441</v>
      </c>
      <c r="U33" s="52">
        <f t="shared" si="7"/>
        <v>24.021410315081923</v>
      </c>
    </row>
    <row r="34" spans="1:21" s="1" customFormat="1" ht="18" customHeight="1">
      <c r="A34" s="19" t="s">
        <v>23</v>
      </c>
      <c r="B34" s="30">
        <v>3.5612904716695488</v>
      </c>
      <c r="C34" s="30">
        <v>9364.1666666666661</v>
      </c>
      <c r="D34" s="30">
        <v>10968.2</v>
      </c>
      <c r="E34" s="30">
        <f t="shared" si="14"/>
        <v>117.12948295808492</v>
      </c>
      <c r="F34" s="30">
        <v>9905.4</v>
      </c>
      <c r="G34" s="30">
        <f t="shared" si="15"/>
        <v>105.77983447539378</v>
      </c>
      <c r="H34" s="30">
        <v>9964.5</v>
      </c>
      <c r="I34" s="30">
        <f t="shared" si="16"/>
        <v>106.41096378036843</v>
      </c>
      <c r="J34" s="30">
        <v>12736.397000000001</v>
      </c>
      <c r="K34" s="30">
        <f t="shared" si="17"/>
        <v>136.01207083741213</v>
      </c>
      <c r="L34" s="30">
        <v>12213.513000000001</v>
      </c>
      <c r="M34" s="30">
        <f t="shared" si="18"/>
        <v>130.42818901842131</v>
      </c>
      <c r="N34" s="30">
        <v>14666.448000000002</v>
      </c>
      <c r="O34" s="30">
        <f t="shared" si="19"/>
        <v>156.6230986918217</v>
      </c>
      <c r="P34" s="30">
        <v>11860.8</v>
      </c>
      <c r="Q34" s="30">
        <f t="shared" si="20"/>
        <v>126.66156447450388</v>
      </c>
      <c r="R34" s="30">
        <v>10373.799999999999</v>
      </c>
      <c r="S34" s="30">
        <f t="shared" si="6"/>
        <v>110.7818812850405</v>
      </c>
      <c r="T34" s="30">
        <v>8591.8359404315761</v>
      </c>
      <c r="U34" s="51">
        <f t="shared" si="7"/>
        <v>91.752274882245189</v>
      </c>
    </row>
    <row r="35" spans="1:21" s="3" customFormat="1" ht="18" customHeight="1">
      <c r="A35" s="19" t="s">
        <v>24</v>
      </c>
      <c r="B35" s="33">
        <v>13.249828419452536</v>
      </c>
      <c r="C35" s="33">
        <v>27340.866666666665</v>
      </c>
      <c r="D35" s="33">
        <f>SUM(D26:D34)</f>
        <v>29755.3</v>
      </c>
      <c r="E35" s="33">
        <f>(E26*$B26+E27*$B27+E28*$B28+E29*$B29+E30*$B30+E31*$B31+E32*$B32+E33*$B33+E34*$B34)/$B35</f>
        <v>108.63943323471646</v>
      </c>
      <c r="F35" s="33">
        <f>SUM(F26:F34)</f>
        <v>27719</v>
      </c>
      <c r="G35" s="33">
        <f>(G26*$B26+G27*$B27+G28*$B28+G29*$B29+G30*$B30+G31*$B31+G32*$B32+G33*$B33+G34*$B34)/$B35</f>
        <v>100.75522149150039</v>
      </c>
      <c r="H35" s="33">
        <f>SUM(H26:H34)</f>
        <v>24881.599999999999</v>
      </c>
      <c r="I35" s="33">
        <f>(I26*$B26+I27*$B27+I28*$B28+I29*$B29+I30*$B30+I31*$B31+I32*$B32+I33*$B33+I34*$B34)/$B35</f>
        <v>88.935838668639335</v>
      </c>
      <c r="J35" s="33">
        <f>SUM(J26:J34)</f>
        <v>32478.976000000002</v>
      </c>
      <c r="K35" s="33">
        <f>(K26*$B26+K27*$B27+K28*$B28+K29*$B29+K30*$B30+K31*$B31+K32*$B32+K33*$B33+K34*$B34)/$B35</f>
        <v>116.8442589841125</v>
      </c>
      <c r="L35" s="33">
        <f>SUM(L26:L34)</f>
        <v>29798.641699999993</v>
      </c>
      <c r="M35" s="33">
        <f>(M26*$B26+M27*$B27+M28*$B28+M29*$B29+M30*$B30+M31*$B31+M32*$B32+M33*$B33+M34*$B34)/$B35</f>
        <v>106.50130357665248</v>
      </c>
      <c r="N35" s="33">
        <f>SUM(N26:N34)</f>
        <v>30939.787260000001</v>
      </c>
      <c r="O35" s="33">
        <f>(O26*$B26+O27*$B27+O28*$B28+O29*$B29+O30*$B30+O31*$B31+O32*$B32+O33*$B33+O34*$B34)/$B35</f>
        <v>107.42159052363655</v>
      </c>
      <c r="P35" s="33">
        <f>SUM(P26:P34)</f>
        <v>32749.300000000003</v>
      </c>
      <c r="Q35" s="33">
        <f>(Q26*$B26+Q27*$B27+Q28*$B28+Q29*$B29+Q30*$B30+Q31*$B31+Q32*$B32+Q33*$B33+Q34*$B34)/$B35</f>
        <v>119.01295934478875</v>
      </c>
      <c r="R35" s="33">
        <f>SUM(R26:R34)</f>
        <v>27510.799999999996</v>
      </c>
      <c r="S35" s="33">
        <f t="shared" si="6"/>
        <v>100.62153601568346</v>
      </c>
      <c r="T35" s="33">
        <f>SUM(T26:T34)</f>
        <v>25303.66186971245</v>
      </c>
      <c r="U35" s="54">
        <f t="shared" si="7"/>
        <v>92.548865323870928</v>
      </c>
    </row>
    <row r="36" spans="1:21" s="1" customFormat="1" ht="18" customHeight="1">
      <c r="A36" s="19" t="s">
        <v>25</v>
      </c>
      <c r="B36" s="30">
        <v>9.8869932013430386</v>
      </c>
      <c r="C36" s="30">
        <v>328293.13333333336</v>
      </c>
      <c r="D36" s="30">
        <v>348187.9</v>
      </c>
      <c r="E36" s="30">
        <f t="shared" ref="E36:E60" si="21">D36/$C36*100</f>
        <v>106.06006176999945</v>
      </c>
      <c r="F36" s="30">
        <v>285029.3</v>
      </c>
      <c r="G36" s="30">
        <f t="shared" ref="G36:G60" si="22">F36/$C36*100</f>
        <v>86.82158444983213</v>
      </c>
      <c r="H36" s="30">
        <v>292301.59999999998</v>
      </c>
      <c r="I36" s="30">
        <f t="shared" ref="I36:I60" si="23">H36/$C36*100</f>
        <v>89.036769375011787</v>
      </c>
      <c r="J36" s="30">
        <v>342381.5552</v>
      </c>
      <c r="K36" s="30">
        <f t="shared" ref="K36:K60" si="24">J36/$C36*100</f>
        <v>104.29141533471</v>
      </c>
      <c r="L36" s="30">
        <v>361036.576</v>
      </c>
      <c r="M36" s="30">
        <f t="shared" ref="M36:M60" si="25">L36/$C36*100</f>
        <v>109.97384329492523</v>
      </c>
      <c r="N36" s="30">
        <v>341199.65032500005</v>
      </c>
      <c r="O36" s="30">
        <f t="shared" ref="O36:O60" si="26">N36/$C36*100</f>
        <v>103.93140022778424</v>
      </c>
      <c r="P36" s="30">
        <v>352141.8</v>
      </c>
      <c r="Q36" s="30">
        <f t="shared" ref="Q36:Q60" si="27">P36/$C36*100</f>
        <v>107.26444273278534</v>
      </c>
      <c r="R36" s="30">
        <v>362332.8</v>
      </c>
      <c r="S36" s="30">
        <f t="shared" si="6"/>
        <v>110.36868067298391</v>
      </c>
      <c r="T36" s="30">
        <v>352162.92280647269</v>
      </c>
      <c r="U36" s="51">
        <f t="shared" si="7"/>
        <v>107.2708768626309</v>
      </c>
    </row>
    <row r="37" spans="1:21" s="1" customFormat="1" ht="18" customHeight="1">
      <c r="A37" s="19" t="s">
        <v>60</v>
      </c>
      <c r="B37" s="31">
        <v>4.4065802042872981</v>
      </c>
      <c r="C37" s="31">
        <v>22338.3</v>
      </c>
      <c r="D37" s="31">
        <v>25884.1</v>
      </c>
      <c r="E37" s="31">
        <f t="shared" si="21"/>
        <v>115.87318641078328</v>
      </c>
      <c r="F37" s="31">
        <v>22276.2</v>
      </c>
      <c r="G37" s="31">
        <f t="shared" si="22"/>
        <v>99.722002121916177</v>
      </c>
      <c r="H37" s="31">
        <v>24021.8</v>
      </c>
      <c r="I37" s="31">
        <f t="shared" si="23"/>
        <v>107.53638369974439</v>
      </c>
      <c r="J37" s="31">
        <v>33000</v>
      </c>
      <c r="K37" s="31">
        <f t="shared" si="24"/>
        <v>147.72834101073045</v>
      </c>
      <c r="L37" s="31">
        <v>35200</v>
      </c>
      <c r="M37" s="31">
        <f t="shared" si="25"/>
        <v>157.57689707811249</v>
      </c>
      <c r="N37" s="31">
        <v>34220</v>
      </c>
      <c r="O37" s="31">
        <f t="shared" si="26"/>
        <v>153.18981301173324</v>
      </c>
      <c r="P37" s="31">
        <v>35902</v>
      </c>
      <c r="Q37" s="31">
        <f t="shared" si="27"/>
        <v>160.71948178688621</v>
      </c>
      <c r="R37" s="31">
        <v>34805</v>
      </c>
      <c r="S37" s="31">
        <f t="shared" si="6"/>
        <v>155.80863360237797</v>
      </c>
      <c r="T37" s="31">
        <v>30147</v>
      </c>
      <c r="U37" s="52">
        <f t="shared" si="7"/>
        <v>134.95655443789366</v>
      </c>
    </row>
    <row r="38" spans="1:21" s="1" customFormat="1" ht="18" customHeight="1">
      <c r="A38" s="19" t="s">
        <v>61</v>
      </c>
      <c r="B38" s="30">
        <v>0.65931294844911392</v>
      </c>
      <c r="C38" s="30">
        <v>10168.9</v>
      </c>
      <c r="D38" s="30">
        <v>10220.1</v>
      </c>
      <c r="E38" s="30">
        <f t="shared" si="21"/>
        <v>100.50349595334795</v>
      </c>
      <c r="F38" s="30">
        <v>9634.4</v>
      </c>
      <c r="G38" s="30">
        <f t="shared" si="22"/>
        <v>94.743777596396868</v>
      </c>
      <c r="H38" s="30">
        <v>11230.4</v>
      </c>
      <c r="I38" s="30">
        <f t="shared" si="23"/>
        <v>110.43869051716509</v>
      </c>
      <c r="J38" s="30">
        <v>10009.411999999998</v>
      </c>
      <c r="K38" s="30">
        <f t="shared" si="24"/>
        <v>98.431610105321113</v>
      </c>
      <c r="L38" s="30">
        <v>10735.640000000001</v>
      </c>
      <c r="M38" s="30">
        <f t="shared" si="25"/>
        <v>105.57326751172695</v>
      </c>
      <c r="N38" s="30">
        <v>10340.33</v>
      </c>
      <c r="O38" s="30">
        <f t="shared" si="26"/>
        <v>101.68582639223516</v>
      </c>
      <c r="P38" s="30">
        <v>11083.3</v>
      </c>
      <c r="Q38" s="30">
        <f t="shared" si="27"/>
        <v>108.99212304182359</v>
      </c>
      <c r="R38" s="30">
        <v>10618.2</v>
      </c>
      <c r="S38" s="30">
        <f t="shared" si="6"/>
        <v>104.41837366873507</v>
      </c>
      <c r="T38" s="30">
        <v>9937.5959239663953</v>
      </c>
      <c r="U38" s="51">
        <f t="shared" si="7"/>
        <v>97.725377611800639</v>
      </c>
    </row>
    <row r="39" spans="1:21" s="1" customFormat="1" ht="18" customHeight="1">
      <c r="A39" s="19" t="s">
        <v>62</v>
      </c>
      <c r="B39" s="31">
        <v>8.8841178002369396E-3</v>
      </c>
      <c r="C39" s="31">
        <v>938.8</v>
      </c>
      <c r="D39" s="31">
        <v>990.4</v>
      </c>
      <c r="E39" s="31">
        <f t="shared" si="21"/>
        <v>105.49637835534726</v>
      </c>
      <c r="F39" s="31">
        <v>730.9</v>
      </c>
      <c r="G39" s="31">
        <f t="shared" si="22"/>
        <v>77.854708138048579</v>
      </c>
      <c r="H39" s="31">
        <v>587</v>
      </c>
      <c r="I39" s="31">
        <f t="shared" si="23"/>
        <v>62.526629740093739</v>
      </c>
      <c r="J39" s="31">
        <v>610.79999999999995</v>
      </c>
      <c r="K39" s="31">
        <f t="shared" si="24"/>
        <v>65.061780997017465</v>
      </c>
      <c r="L39" s="31">
        <v>662.98</v>
      </c>
      <c r="M39" s="31">
        <f t="shared" si="25"/>
        <v>70.61994034938219</v>
      </c>
      <c r="N39" s="31">
        <v>589.77700000000004</v>
      </c>
      <c r="O39" s="31">
        <f t="shared" si="26"/>
        <v>62.822432893054966</v>
      </c>
      <c r="P39" s="31">
        <v>606.9</v>
      </c>
      <c r="Q39" s="31">
        <f t="shared" si="27"/>
        <v>64.646357051555185</v>
      </c>
      <c r="R39" s="31">
        <v>507.9</v>
      </c>
      <c r="S39" s="31">
        <f t="shared" si="6"/>
        <v>54.100979974435447</v>
      </c>
      <c r="T39" s="31">
        <v>527.92739141100162</v>
      </c>
      <c r="U39" s="52">
        <f t="shared" si="7"/>
        <v>56.234276886557488</v>
      </c>
    </row>
    <row r="40" spans="1:21" s="1" customFormat="1" ht="18" customHeight="1">
      <c r="A40" s="19" t="s">
        <v>84</v>
      </c>
      <c r="B40" s="30">
        <v>1.1885532796289899</v>
      </c>
      <c r="C40" s="30">
        <v>10412.379694108795</v>
      </c>
      <c r="D40" s="30">
        <v>10145.330434064574</v>
      </c>
      <c r="E40" s="30">
        <f t="shared" si="21"/>
        <v>97.435271591226027</v>
      </c>
      <c r="F40" s="30">
        <v>10148</v>
      </c>
      <c r="G40" s="30">
        <f t="shared" si="22"/>
        <v>97.460909975666965</v>
      </c>
      <c r="H40" s="30">
        <v>10824</v>
      </c>
      <c r="I40" s="30">
        <f t="shared" si="23"/>
        <v>103.95318186604447</v>
      </c>
      <c r="J40" s="30">
        <v>10840</v>
      </c>
      <c r="K40" s="30">
        <f t="shared" si="24"/>
        <v>104.10684510605338</v>
      </c>
      <c r="L40" s="30">
        <v>14940</v>
      </c>
      <c r="M40" s="30">
        <f t="shared" si="25"/>
        <v>143.48305035834298</v>
      </c>
      <c r="N40" s="30">
        <v>15609</v>
      </c>
      <c r="O40" s="30">
        <f t="shared" si="26"/>
        <v>149.90809458121657</v>
      </c>
      <c r="P40" s="30">
        <v>14911</v>
      </c>
      <c r="Q40" s="30">
        <f t="shared" si="27"/>
        <v>143.20453573582679</v>
      </c>
      <c r="R40" s="30">
        <v>14067</v>
      </c>
      <c r="S40" s="30">
        <f t="shared" si="6"/>
        <v>135.09879982535546</v>
      </c>
      <c r="T40" s="30">
        <v>14075</v>
      </c>
      <c r="U40" s="51">
        <f t="shared" si="7"/>
        <v>135.17563144535993</v>
      </c>
    </row>
    <row r="41" spans="1:21" s="1" customFormat="1" ht="18" customHeight="1">
      <c r="A41" s="19" t="s">
        <v>75</v>
      </c>
      <c r="B41" s="31">
        <v>2.1283889636832294</v>
      </c>
      <c r="C41" s="31">
        <v>7595.0333333333328</v>
      </c>
      <c r="D41" s="31">
        <v>8800.6</v>
      </c>
      <c r="E41" s="31">
        <f t="shared" si="21"/>
        <v>115.87309250343426</v>
      </c>
      <c r="F41" s="31">
        <v>7574</v>
      </c>
      <c r="G41" s="31">
        <f t="shared" si="22"/>
        <v>99.723064634344382</v>
      </c>
      <c r="H41" s="31">
        <v>8167.4</v>
      </c>
      <c r="I41" s="31">
        <f t="shared" si="23"/>
        <v>107.5360652356145</v>
      </c>
      <c r="J41" s="31">
        <v>11220</v>
      </c>
      <c r="K41" s="31">
        <f t="shared" si="24"/>
        <v>147.72812057002164</v>
      </c>
      <c r="L41" s="31">
        <v>11968</v>
      </c>
      <c r="M41" s="31">
        <f t="shared" si="25"/>
        <v>157.57666194135643</v>
      </c>
      <c r="N41" s="31">
        <v>11634.8</v>
      </c>
      <c r="O41" s="31">
        <f t="shared" si="26"/>
        <v>153.18958442139819</v>
      </c>
      <c r="P41" s="31">
        <v>12206.6</v>
      </c>
      <c r="Q41" s="31">
        <f t="shared" si="27"/>
        <v>160.71818864082229</v>
      </c>
      <c r="R41" s="31">
        <f>(R37*170/1000)*2</f>
        <v>11833.7</v>
      </c>
      <c r="S41" s="31">
        <f t="shared" si="6"/>
        <v>155.80840110423043</v>
      </c>
      <c r="T41" s="31">
        <f>(T37*170/1000)*2</f>
        <v>10249.98</v>
      </c>
      <c r="U41" s="52">
        <f t="shared" si="7"/>
        <v>134.95635305528612</v>
      </c>
    </row>
    <row r="42" spans="1:21" s="1" customFormat="1" ht="18" customHeight="1">
      <c r="A42" s="19" t="s">
        <v>31</v>
      </c>
      <c r="B42" s="30">
        <v>4.1693018316139533E-3</v>
      </c>
      <c r="C42" s="30">
        <v>58.713333333333331</v>
      </c>
      <c r="D42" s="30">
        <v>58</v>
      </c>
      <c r="E42" s="30">
        <f t="shared" si="21"/>
        <v>98.785057340751678</v>
      </c>
      <c r="F42" s="30">
        <v>84.27</v>
      </c>
      <c r="G42" s="30">
        <f t="shared" si="22"/>
        <v>143.52787555353697</v>
      </c>
      <c r="H42" s="30">
        <v>73.739999999999995</v>
      </c>
      <c r="I42" s="30">
        <f t="shared" si="23"/>
        <v>125.5932780742591</v>
      </c>
      <c r="J42" s="30">
        <v>101.37</v>
      </c>
      <c r="K42" s="30">
        <f t="shared" si="24"/>
        <v>172.65243556262067</v>
      </c>
      <c r="L42" s="30">
        <v>77.62</v>
      </c>
      <c r="M42" s="30">
        <f t="shared" si="25"/>
        <v>132.20165777222667</v>
      </c>
      <c r="N42" s="30">
        <v>59.1</v>
      </c>
      <c r="O42" s="30">
        <f t="shared" si="26"/>
        <v>100.65856704893834</v>
      </c>
      <c r="P42" s="30">
        <v>56.59</v>
      </c>
      <c r="Q42" s="30">
        <f t="shared" si="27"/>
        <v>96.383558532985134</v>
      </c>
      <c r="R42" s="30">
        <v>46.834333333333333</v>
      </c>
      <c r="S42" s="30">
        <f t="shared" si="6"/>
        <v>79.767798342227778</v>
      </c>
      <c r="T42" s="30" t="s">
        <v>96</v>
      </c>
      <c r="U42" s="51" t="s">
        <v>96</v>
      </c>
    </row>
    <row r="43" spans="1:21" s="1" customFormat="1" ht="18" customHeight="1">
      <c r="A43" s="19" t="s">
        <v>85</v>
      </c>
      <c r="B43" s="31">
        <v>3.6265517652551078</v>
      </c>
      <c r="C43" s="31">
        <v>24852.333333333332</v>
      </c>
      <c r="D43" s="31">
        <v>28470.6</v>
      </c>
      <c r="E43" s="31">
        <f t="shared" si="21"/>
        <v>114.55906219402605</v>
      </c>
      <c r="F43" s="31">
        <v>34391</v>
      </c>
      <c r="G43" s="31">
        <f t="shared" si="22"/>
        <v>138.38137264106658</v>
      </c>
      <c r="H43" s="31">
        <v>36577</v>
      </c>
      <c r="I43" s="31">
        <f t="shared" si="23"/>
        <v>147.17732741392493</v>
      </c>
      <c r="J43" s="31">
        <v>42339</v>
      </c>
      <c r="K43" s="31">
        <f t="shared" si="24"/>
        <v>170.36227316013253</v>
      </c>
      <c r="L43" s="31">
        <v>41483</v>
      </c>
      <c r="M43" s="31">
        <f t="shared" si="25"/>
        <v>166.9179285647223</v>
      </c>
      <c r="N43" s="31">
        <v>45344</v>
      </c>
      <c r="O43" s="31">
        <f t="shared" si="26"/>
        <v>182.45369314752475</v>
      </c>
      <c r="P43" s="31">
        <v>41555</v>
      </c>
      <c r="Q43" s="31">
        <f t="shared" si="27"/>
        <v>167.20763979237364</v>
      </c>
      <c r="R43" s="31">
        <v>48009</v>
      </c>
      <c r="S43" s="31">
        <f t="shared" si="6"/>
        <v>193.17703233767455</v>
      </c>
      <c r="T43" s="31">
        <v>43770</v>
      </c>
      <c r="U43" s="52">
        <f t="shared" si="7"/>
        <v>176.12028380970267</v>
      </c>
    </row>
    <row r="44" spans="1:21" s="1" customFormat="1" ht="18" customHeight="1">
      <c r="A44" s="19" t="s">
        <v>80</v>
      </c>
      <c r="B44" s="30">
        <v>0.81763993170395366</v>
      </c>
      <c r="C44" s="30">
        <v>8257.2000000000007</v>
      </c>
      <c r="D44" s="30">
        <v>8722.4</v>
      </c>
      <c r="E44" s="30">
        <f t="shared" si="21"/>
        <v>105.6338710458751</v>
      </c>
      <c r="F44" s="30">
        <v>9622.9599999999991</v>
      </c>
      <c r="G44" s="30">
        <f t="shared" si="22"/>
        <v>116.54023155549093</v>
      </c>
      <c r="H44" s="30">
        <v>8060</v>
      </c>
      <c r="I44" s="30">
        <f t="shared" si="23"/>
        <v>97.611781233347855</v>
      </c>
      <c r="J44" s="30">
        <v>8076</v>
      </c>
      <c r="K44" s="30">
        <f t="shared" si="24"/>
        <v>97.805551518674605</v>
      </c>
      <c r="L44" s="30">
        <v>8747</v>
      </c>
      <c r="M44" s="30">
        <f t="shared" si="25"/>
        <v>105.93179285956498</v>
      </c>
      <c r="N44" s="30">
        <v>7237</v>
      </c>
      <c r="O44" s="30">
        <f t="shared" si="26"/>
        <v>87.64472218185341</v>
      </c>
      <c r="P44" s="30">
        <v>8139</v>
      </c>
      <c r="Q44" s="30">
        <f t="shared" si="27"/>
        <v>98.568522017148666</v>
      </c>
      <c r="R44" s="30">
        <v>4373</v>
      </c>
      <c r="S44" s="30">
        <f t="shared" si="6"/>
        <v>52.959841108366021</v>
      </c>
      <c r="T44" s="30">
        <v>4554</v>
      </c>
      <c r="U44" s="51">
        <f t="shared" si="7"/>
        <v>55.151867461124837</v>
      </c>
    </row>
    <row r="45" spans="1:21" s="1" customFormat="1" ht="18" customHeight="1">
      <c r="A45" s="19" t="s">
        <v>81</v>
      </c>
      <c r="B45" s="31">
        <v>0.19208553251922317</v>
      </c>
      <c r="C45" s="31">
        <v>953.8</v>
      </c>
      <c r="D45" s="31">
        <v>942.6</v>
      </c>
      <c r="E45" s="31">
        <f t="shared" si="21"/>
        <v>98.825749633046769</v>
      </c>
      <c r="F45" s="31">
        <v>1120</v>
      </c>
      <c r="G45" s="31">
        <f t="shared" si="22"/>
        <v>117.42503669532398</v>
      </c>
      <c r="H45" s="31">
        <v>1095</v>
      </c>
      <c r="I45" s="31">
        <f t="shared" si="23"/>
        <v>114.80394212623193</v>
      </c>
      <c r="J45" s="31">
        <v>1047</v>
      </c>
      <c r="K45" s="31">
        <f t="shared" si="24"/>
        <v>109.77144055357518</v>
      </c>
      <c r="L45" s="31">
        <v>1073</v>
      </c>
      <c r="M45" s="31">
        <f t="shared" si="25"/>
        <v>112.49737890543092</v>
      </c>
      <c r="N45" s="31">
        <v>1132</v>
      </c>
      <c r="O45" s="31">
        <f t="shared" si="26"/>
        <v>118.68316208848815</v>
      </c>
      <c r="P45" s="31">
        <v>1088</v>
      </c>
      <c r="Q45" s="31">
        <f t="shared" si="27"/>
        <v>114.07003564688614</v>
      </c>
      <c r="R45" s="31">
        <v>1228</v>
      </c>
      <c r="S45" s="31">
        <f t="shared" si="6"/>
        <v>128.74816523380164</v>
      </c>
      <c r="T45" s="31">
        <v>1472</v>
      </c>
      <c r="U45" s="52">
        <f t="shared" si="7"/>
        <v>154.33004822814007</v>
      </c>
    </row>
    <row r="46" spans="1:21" s="1" customFormat="1" ht="18" customHeight="1">
      <c r="A46" s="19" t="s">
        <v>82</v>
      </c>
      <c r="B46" s="30">
        <v>1.5093079136035068</v>
      </c>
      <c r="C46" s="30">
        <v>8901.9</v>
      </c>
      <c r="D46" s="30">
        <v>9138</v>
      </c>
      <c r="E46" s="30">
        <f t="shared" si="21"/>
        <v>102.65224277963132</v>
      </c>
      <c r="F46" s="30">
        <v>13565</v>
      </c>
      <c r="G46" s="30">
        <f t="shared" si="22"/>
        <v>152.3831990923286</v>
      </c>
      <c r="H46" s="30">
        <v>12159</v>
      </c>
      <c r="I46" s="30">
        <f t="shared" si="23"/>
        <v>136.58881811748054</v>
      </c>
      <c r="J46" s="30">
        <v>15118</v>
      </c>
      <c r="K46" s="30">
        <f t="shared" si="24"/>
        <v>169.82891292870062</v>
      </c>
      <c r="L46" s="30">
        <v>17511</v>
      </c>
      <c r="M46" s="30">
        <f t="shared" si="25"/>
        <v>196.71081454520947</v>
      </c>
      <c r="N46" s="30">
        <v>16813</v>
      </c>
      <c r="O46" s="30">
        <f t="shared" si="26"/>
        <v>188.86979184219101</v>
      </c>
      <c r="P46" s="30">
        <v>19402</v>
      </c>
      <c r="Q46" s="30">
        <f t="shared" si="27"/>
        <v>217.95347060739846</v>
      </c>
      <c r="R46" s="30">
        <v>18927</v>
      </c>
      <c r="S46" s="30">
        <f t="shared" si="6"/>
        <v>212.61753108886867</v>
      </c>
      <c r="T46" s="30">
        <v>20991</v>
      </c>
      <c r="U46" s="51">
        <f t="shared" si="7"/>
        <v>235.8035924914906</v>
      </c>
    </row>
    <row r="47" spans="1:21" s="1" customFormat="1" ht="18" customHeight="1">
      <c r="A47" s="19" t="s">
        <v>36</v>
      </c>
      <c r="B47" s="31">
        <v>3.1985126908512949</v>
      </c>
      <c r="C47" s="31">
        <v>15453.333333333334</v>
      </c>
      <c r="D47" s="31">
        <v>17646.8</v>
      </c>
      <c r="E47" s="31">
        <f t="shared" si="21"/>
        <v>114.19413287316651</v>
      </c>
      <c r="F47" s="31">
        <v>26217</v>
      </c>
      <c r="G47" s="31">
        <f t="shared" si="22"/>
        <v>169.65271786022433</v>
      </c>
      <c r="H47" s="31">
        <v>26470</v>
      </c>
      <c r="I47" s="31">
        <f t="shared" si="23"/>
        <v>171.28990509059534</v>
      </c>
      <c r="J47" s="31">
        <v>29780</v>
      </c>
      <c r="K47" s="31">
        <f t="shared" si="24"/>
        <v>192.70923209663502</v>
      </c>
      <c r="L47" s="31">
        <v>28455</v>
      </c>
      <c r="M47" s="31">
        <f t="shared" si="25"/>
        <v>184.13503019844691</v>
      </c>
      <c r="N47" s="31">
        <v>26509</v>
      </c>
      <c r="O47" s="31">
        <f t="shared" si="26"/>
        <v>171.54227782571181</v>
      </c>
      <c r="P47" s="31">
        <v>29725</v>
      </c>
      <c r="Q47" s="31">
        <f t="shared" si="27"/>
        <v>192.35332182916306</v>
      </c>
      <c r="R47" s="31">
        <v>29221</v>
      </c>
      <c r="S47" s="31">
        <f t="shared" si="6"/>
        <v>189.09188955996547</v>
      </c>
      <c r="T47" s="31">
        <v>29124</v>
      </c>
      <c r="U47" s="52">
        <f t="shared" si="7"/>
        <v>188.46419327006038</v>
      </c>
    </row>
    <row r="48" spans="1:21" s="1" customFormat="1" ht="18" customHeight="1">
      <c r="A48" s="19" t="s">
        <v>37</v>
      </c>
      <c r="B48" s="30">
        <v>0.40887477524241711</v>
      </c>
      <c r="C48" s="30">
        <v>469.97</v>
      </c>
      <c r="D48" s="30">
        <v>436.94</v>
      </c>
      <c r="E48" s="30">
        <f t="shared" si="21"/>
        <v>92.971891822882299</v>
      </c>
      <c r="F48" s="30">
        <v>540.97</v>
      </c>
      <c r="G48" s="30">
        <f t="shared" si="22"/>
        <v>115.1073472774858</v>
      </c>
      <c r="H48" s="30">
        <v>665.64</v>
      </c>
      <c r="I48" s="30">
        <f t="shared" si="23"/>
        <v>141.63457241951613</v>
      </c>
      <c r="J48" s="30">
        <v>801.46</v>
      </c>
      <c r="K48" s="30">
        <f t="shared" si="24"/>
        <v>170.5342894227291</v>
      </c>
      <c r="L48" s="30">
        <v>751.62</v>
      </c>
      <c r="M48" s="30">
        <f t="shared" si="25"/>
        <v>159.92935719301232</v>
      </c>
      <c r="N48" s="30">
        <v>656.99</v>
      </c>
      <c r="O48" s="30">
        <f t="shared" si="26"/>
        <v>139.7940294061323</v>
      </c>
      <c r="P48" s="30">
        <v>735.04</v>
      </c>
      <c r="Q48" s="30">
        <f t="shared" si="27"/>
        <v>156.40147243441069</v>
      </c>
      <c r="R48" s="30">
        <v>838.93200000000013</v>
      </c>
      <c r="S48" s="30">
        <f t="shared" si="6"/>
        <v>178.50756431261573</v>
      </c>
      <c r="T48" s="30" t="s">
        <v>96</v>
      </c>
      <c r="U48" s="51" t="s">
        <v>96</v>
      </c>
    </row>
    <row r="49" spans="1:21" s="1" customFormat="1" ht="18" customHeight="1">
      <c r="A49" s="19" t="s">
        <v>38</v>
      </c>
      <c r="B49" s="31">
        <v>0.6240031313867731</v>
      </c>
      <c r="C49" s="31">
        <v>1338.9433333333334</v>
      </c>
      <c r="D49" s="31">
        <v>1788.53</v>
      </c>
      <c r="E49" s="31">
        <f t="shared" si="21"/>
        <v>133.57772173579662</v>
      </c>
      <c r="F49" s="31">
        <v>1935.79</v>
      </c>
      <c r="G49" s="31">
        <f t="shared" si="22"/>
        <v>144.57594670424189</v>
      </c>
      <c r="H49" s="31">
        <v>594.66</v>
      </c>
      <c r="I49" s="31">
        <f t="shared" si="23"/>
        <v>44.412633843105134</v>
      </c>
      <c r="J49" s="31">
        <v>1965.34</v>
      </c>
      <c r="K49" s="31">
        <f t="shared" si="24"/>
        <v>146.78291090237823</v>
      </c>
      <c r="L49" s="31">
        <v>2222.11</v>
      </c>
      <c r="M49" s="31">
        <f t="shared" si="25"/>
        <v>165.95997341186956</v>
      </c>
      <c r="N49" s="31">
        <v>2457.79</v>
      </c>
      <c r="O49" s="31">
        <f t="shared" si="26"/>
        <v>183.56191325000063</v>
      </c>
      <c r="P49" s="31">
        <v>3587.85</v>
      </c>
      <c r="Q49" s="31">
        <f t="shared" si="27"/>
        <v>267.96130281839157</v>
      </c>
      <c r="R49" s="31">
        <v>3286.6281000000004</v>
      </c>
      <c r="S49" s="31">
        <f t="shared" si="6"/>
        <v>245.46431638879417</v>
      </c>
      <c r="T49" s="31" t="s">
        <v>96</v>
      </c>
      <c r="U49" s="52" t="s">
        <v>96</v>
      </c>
    </row>
    <row r="50" spans="1:21" s="1" customFormat="1" ht="18" customHeight="1">
      <c r="A50" s="19" t="s">
        <v>83</v>
      </c>
      <c r="B50" s="30">
        <v>0.21577061790206187</v>
      </c>
      <c r="C50" s="30">
        <v>69.666666666666671</v>
      </c>
      <c r="D50" s="30">
        <v>47.06</v>
      </c>
      <c r="E50" s="30">
        <f t="shared" si="21"/>
        <v>67.550239234449762</v>
      </c>
      <c r="F50" s="30">
        <v>47.4</v>
      </c>
      <c r="G50" s="30">
        <f t="shared" si="22"/>
        <v>68.038277511961724</v>
      </c>
      <c r="H50" s="30">
        <v>51</v>
      </c>
      <c r="I50" s="30">
        <f t="shared" si="23"/>
        <v>73.20574162679425</v>
      </c>
      <c r="J50" s="30">
        <v>52</v>
      </c>
      <c r="K50" s="30">
        <f t="shared" si="24"/>
        <v>74.641148325358841</v>
      </c>
      <c r="L50" s="30">
        <v>41</v>
      </c>
      <c r="M50" s="30">
        <f t="shared" si="25"/>
        <v>58.851674641148321</v>
      </c>
      <c r="N50" s="30">
        <v>53</v>
      </c>
      <c r="O50" s="30">
        <f t="shared" si="26"/>
        <v>76.076555023923447</v>
      </c>
      <c r="P50" s="30">
        <v>51</v>
      </c>
      <c r="Q50" s="30">
        <f t="shared" si="27"/>
        <v>73.20574162679425</v>
      </c>
      <c r="R50" s="30">
        <v>65</v>
      </c>
      <c r="S50" s="30">
        <f t="shared" si="6"/>
        <v>93.301435406698559</v>
      </c>
      <c r="T50" s="30">
        <v>55</v>
      </c>
      <c r="U50" s="51">
        <f t="shared" si="7"/>
        <v>78.947368421052616</v>
      </c>
    </row>
    <row r="51" spans="1:21" s="1" customFormat="1" ht="18" customHeight="1">
      <c r="A51" s="19" t="s">
        <v>40</v>
      </c>
      <c r="B51" s="31">
        <v>1.2895710650571202</v>
      </c>
      <c r="C51" s="31">
        <v>1184.8666666666666</v>
      </c>
      <c r="D51" s="31">
        <v>1297.9000000000001</v>
      </c>
      <c r="E51" s="31">
        <f t="shared" si="21"/>
        <v>109.53975130816409</v>
      </c>
      <c r="F51" s="31">
        <v>1269.9000000000001</v>
      </c>
      <c r="G51" s="31">
        <f t="shared" si="22"/>
        <v>107.17661621560796</v>
      </c>
      <c r="H51" s="31">
        <v>1203</v>
      </c>
      <c r="I51" s="31">
        <f t="shared" si="23"/>
        <v>101.53041129803636</v>
      </c>
      <c r="J51" s="31">
        <v>1223</v>
      </c>
      <c r="K51" s="31">
        <f t="shared" si="24"/>
        <v>103.21836493557643</v>
      </c>
      <c r="L51" s="31">
        <v>1276</v>
      </c>
      <c r="M51" s="31">
        <f t="shared" si="25"/>
        <v>107.69144207505768</v>
      </c>
      <c r="N51" s="31">
        <v>1304</v>
      </c>
      <c r="O51" s="31">
        <f t="shared" si="26"/>
        <v>110.0545771676138</v>
      </c>
      <c r="P51" s="31">
        <v>1492</v>
      </c>
      <c r="Q51" s="31">
        <f t="shared" si="27"/>
        <v>125.92134136049064</v>
      </c>
      <c r="R51" s="31">
        <v>1605</v>
      </c>
      <c r="S51" s="31">
        <f t="shared" si="6"/>
        <v>135.45827941259213</v>
      </c>
      <c r="T51" s="31">
        <v>1389</v>
      </c>
      <c r="U51" s="52">
        <f t="shared" si="7"/>
        <v>117.2283801271592</v>
      </c>
    </row>
    <row r="52" spans="1:21" s="1" customFormat="1" ht="18" customHeight="1">
      <c r="A52" s="19" t="s">
        <v>41</v>
      </c>
      <c r="B52" s="30">
        <v>0.2675541508473811</v>
      </c>
      <c r="C52" s="30">
        <v>389.06666666666661</v>
      </c>
      <c r="D52" s="30">
        <v>382.6</v>
      </c>
      <c r="E52" s="30">
        <f t="shared" si="21"/>
        <v>98.337902673063766</v>
      </c>
      <c r="F52" s="30">
        <v>380.1</v>
      </c>
      <c r="G52" s="30">
        <f t="shared" si="22"/>
        <v>97.695339273475</v>
      </c>
      <c r="H52" s="30">
        <v>385</v>
      </c>
      <c r="I52" s="30">
        <f t="shared" si="23"/>
        <v>98.954763536668963</v>
      </c>
      <c r="J52" s="30">
        <v>702</v>
      </c>
      <c r="K52" s="30">
        <f t="shared" si="24"/>
        <v>180.43180260452368</v>
      </c>
      <c r="L52" s="30">
        <v>756</v>
      </c>
      <c r="M52" s="30">
        <f t="shared" si="25"/>
        <v>194.31117203564088</v>
      </c>
      <c r="N52" s="30">
        <v>683</v>
      </c>
      <c r="O52" s="30">
        <f t="shared" si="26"/>
        <v>175.5483207676491</v>
      </c>
      <c r="P52" s="30">
        <v>655</v>
      </c>
      <c r="Q52" s="30">
        <f t="shared" si="27"/>
        <v>168.35161069225501</v>
      </c>
      <c r="R52" s="30">
        <v>760</v>
      </c>
      <c r="S52" s="30">
        <f t="shared" si="6"/>
        <v>195.33927347498289</v>
      </c>
      <c r="T52" s="30">
        <v>1109</v>
      </c>
      <c r="U52" s="51">
        <f t="shared" si="7"/>
        <v>285.04112405757371</v>
      </c>
    </row>
    <row r="53" spans="1:21" s="1" customFormat="1" ht="18" customHeight="1">
      <c r="A53" s="19" t="s">
        <v>42</v>
      </c>
      <c r="B53" s="31">
        <v>0.51915467323955422</v>
      </c>
      <c r="C53" s="31">
        <v>810.9666666666667</v>
      </c>
      <c r="D53" s="31">
        <v>794.4</v>
      </c>
      <c r="E53" s="31">
        <f t="shared" si="21"/>
        <v>97.95717045501253</v>
      </c>
      <c r="F53" s="31">
        <v>821.2</v>
      </c>
      <c r="G53" s="31">
        <f t="shared" si="22"/>
        <v>101.26186855193392</v>
      </c>
      <c r="H53" s="31">
        <v>793</v>
      </c>
      <c r="I53" s="31">
        <f t="shared" si="23"/>
        <v>97.784536972337534</v>
      </c>
      <c r="J53" s="31">
        <v>993</v>
      </c>
      <c r="K53" s="31">
        <f t="shared" si="24"/>
        <v>122.44646306876568</v>
      </c>
      <c r="L53" s="31">
        <v>1167</v>
      </c>
      <c r="M53" s="31">
        <f t="shared" si="25"/>
        <v>143.90233877265814</v>
      </c>
      <c r="N53" s="31">
        <v>971</v>
      </c>
      <c r="O53" s="31">
        <f t="shared" si="26"/>
        <v>119.73365119815857</v>
      </c>
      <c r="P53" s="31">
        <v>1190</v>
      </c>
      <c r="Q53" s="31">
        <f t="shared" si="27"/>
        <v>146.73846027374736</v>
      </c>
      <c r="R53" s="31">
        <v>830</v>
      </c>
      <c r="S53" s="31">
        <f t="shared" si="6"/>
        <v>102.34699330017673</v>
      </c>
      <c r="T53" s="31">
        <v>957</v>
      </c>
      <c r="U53" s="52">
        <f t="shared" si="7"/>
        <v>118.00731637140859</v>
      </c>
    </row>
    <row r="54" spans="1:21" s="1" customFormat="1" ht="18" customHeight="1">
      <c r="A54" s="19" t="s">
        <v>43</v>
      </c>
      <c r="B54" s="30">
        <v>1.3875119245591845</v>
      </c>
      <c r="C54" s="30">
        <v>478.13333333333338</v>
      </c>
      <c r="D54" s="30">
        <v>478.1</v>
      </c>
      <c r="E54" s="30">
        <f t="shared" si="21"/>
        <v>99.993028443948688</v>
      </c>
      <c r="F54" s="30">
        <v>481</v>
      </c>
      <c r="G54" s="30">
        <f t="shared" si="22"/>
        <v>100.59955382041269</v>
      </c>
      <c r="H54" s="30">
        <v>477.99</v>
      </c>
      <c r="I54" s="30">
        <f t="shared" si="23"/>
        <v>99.970022308979352</v>
      </c>
      <c r="J54" s="30">
        <v>478</v>
      </c>
      <c r="K54" s="30">
        <f t="shared" si="24"/>
        <v>99.972113775794753</v>
      </c>
      <c r="L54" s="30">
        <v>681</v>
      </c>
      <c r="M54" s="30">
        <f t="shared" si="25"/>
        <v>142.42889012827661</v>
      </c>
      <c r="N54" s="30">
        <v>609</v>
      </c>
      <c r="O54" s="30">
        <f t="shared" si="26"/>
        <v>127.3703290574456</v>
      </c>
      <c r="P54" s="30">
        <v>622</v>
      </c>
      <c r="Q54" s="30">
        <f t="shared" si="27"/>
        <v>130.08923591745676</v>
      </c>
      <c r="R54" s="30">
        <v>747</v>
      </c>
      <c r="S54" s="30">
        <f t="shared" si="6"/>
        <v>156.23257110987169</v>
      </c>
      <c r="T54" s="30">
        <v>703</v>
      </c>
      <c r="U54" s="51">
        <f t="shared" si="7"/>
        <v>147.03011712214163</v>
      </c>
    </row>
    <row r="55" spans="1:21" s="1" customFormat="1" ht="18" customHeight="1">
      <c r="A55" s="19" t="s">
        <v>44</v>
      </c>
      <c r="B55" s="31">
        <v>9.7274134035766263E-2</v>
      </c>
      <c r="C55" s="31">
        <v>15.633333333333333</v>
      </c>
      <c r="D55" s="31">
        <v>13.4</v>
      </c>
      <c r="E55" s="31">
        <f t="shared" si="21"/>
        <v>85.714285714285722</v>
      </c>
      <c r="F55" s="31">
        <v>15.5</v>
      </c>
      <c r="G55" s="31">
        <f t="shared" si="22"/>
        <v>99.147121535181242</v>
      </c>
      <c r="H55" s="31">
        <v>16</v>
      </c>
      <c r="I55" s="31">
        <f t="shared" si="23"/>
        <v>102.34541577825161</v>
      </c>
      <c r="J55" s="31">
        <v>16</v>
      </c>
      <c r="K55" s="31">
        <f t="shared" si="24"/>
        <v>102.34541577825161</v>
      </c>
      <c r="L55" s="31">
        <v>16</v>
      </c>
      <c r="M55" s="31">
        <f t="shared" si="25"/>
        <v>102.34541577825161</v>
      </c>
      <c r="N55" s="31">
        <v>18</v>
      </c>
      <c r="O55" s="31">
        <f t="shared" si="26"/>
        <v>115.13859275053304</v>
      </c>
      <c r="P55" s="31">
        <v>21</v>
      </c>
      <c r="Q55" s="31">
        <f t="shared" si="27"/>
        <v>134.32835820895522</v>
      </c>
      <c r="R55" s="31">
        <v>24</v>
      </c>
      <c r="S55" s="31">
        <f t="shared" si="6"/>
        <v>153.51812366737741</v>
      </c>
      <c r="T55" s="31">
        <v>24</v>
      </c>
      <c r="U55" s="52">
        <f t="shared" si="7"/>
        <v>153.51812366737741</v>
      </c>
    </row>
    <row r="56" spans="1:21" s="1" customFormat="1" ht="18" customHeight="1">
      <c r="A56" s="19" t="s">
        <v>45</v>
      </c>
      <c r="B56" s="30">
        <v>0.1945630933793431</v>
      </c>
      <c r="C56" s="30">
        <v>255.4</v>
      </c>
      <c r="D56" s="30">
        <v>309.60000000000002</v>
      </c>
      <c r="E56" s="30">
        <f t="shared" si="21"/>
        <v>121.22161315583399</v>
      </c>
      <c r="F56" s="30">
        <v>242.1</v>
      </c>
      <c r="G56" s="30">
        <f t="shared" si="22"/>
        <v>94.792482380579486</v>
      </c>
      <c r="H56" s="30">
        <v>237</v>
      </c>
      <c r="I56" s="30">
        <f t="shared" si="23"/>
        <v>92.7956147220047</v>
      </c>
      <c r="J56" s="30">
        <v>482</v>
      </c>
      <c r="K56" s="30">
        <f t="shared" si="24"/>
        <v>188.72357086922474</v>
      </c>
      <c r="L56" s="30">
        <v>533</v>
      </c>
      <c r="M56" s="30">
        <f t="shared" si="25"/>
        <v>208.69224745497257</v>
      </c>
      <c r="N56" s="30">
        <v>524</v>
      </c>
      <c r="O56" s="30">
        <f t="shared" si="26"/>
        <v>205.16836335160531</v>
      </c>
      <c r="P56" s="30">
        <v>314</v>
      </c>
      <c r="Q56" s="30">
        <f t="shared" si="27"/>
        <v>122.94440093970242</v>
      </c>
      <c r="R56" s="30">
        <v>462</v>
      </c>
      <c r="S56" s="30">
        <f t="shared" si="6"/>
        <v>180.89271730618637</v>
      </c>
      <c r="T56" s="30">
        <v>566</v>
      </c>
      <c r="U56" s="51">
        <f t="shared" si="7"/>
        <v>221.6131558339859</v>
      </c>
    </row>
    <row r="57" spans="1:21" s="1" customFormat="1" ht="18" customHeight="1">
      <c r="A57" s="19" t="s">
        <v>46</v>
      </c>
      <c r="B57" s="31">
        <v>0.69336309818891617</v>
      </c>
      <c r="C57" s="31">
        <v>814.3</v>
      </c>
      <c r="D57" s="31">
        <v>1068.4000000000001</v>
      </c>
      <c r="E57" s="31">
        <f t="shared" si="21"/>
        <v>131.20471570674201</v>
      </c>
      <c r="F57" s="31">
        <v>831.1</v>
      </c>
      <c r="G57" s="31">
        <f t="shared" si="22"/>
        <v>102.0631216996193</v>
      </c>
      <c r="H57" s="31">
        <v>834</v>
      </c>
      <c r="I57" s="31">
        <f t="shared" si="23"/>
        <v>102.41925580252979</v>
      </c>
      <c r="J57" s="31">
        <v>1058</v>
      </c>
      <c r="K57" s="31">
        <f t="shared" si="24"/>
        <v>129.92754513078719</v>
      </c>
      <c r="L57" s="31">
        <v>1228</v>
      </c>
      <c r="M57" s="31">
        <f t="shared" si="25"/>
        <v>150.80437185312539</v>
      </c>
      <c r="N57" s="31">
        <v>1259</v>
      </c>
      <c r="O57" s="31">
        <f t="shared" si="26"/>
        <v>154.6113226083753</v>
      </c>
      <c r="P57" s="31">
        <v>1252</v>
      </c>
      <c r="Q57" s="31">
        <f t="shared" si="27"/>
        <v>153.75168856686724</v>
      </c>
      <c r="R57" s="31">
        <v>1425</v>
      </c>
      <c r="S57" s="31">
        <f t="shared" si="6"/>
        <v>174.9969298784232</v>
      </c>
      <c r="T57" s="31">
        <v>1400</v>
      </c>
      <c r="U57" s="52">
        <f t="shared" si="7"/>
        <v>171.92680830160876</v>
      </c>
    </row>
    <row r="58" spans="1:21" s="1" customFormat="1" ht="18" customHeight="1">
      <c r="A58" s="19" t="s">
        <v>47</v>
      </c>
      <c r="B58" s="30">
        <v>0.27571841282800524</v>
      </c>
      <c r="C58" s="30">
        <v>971.4</v>
      </c>
      <c r="D58" s="30">
        <v>931.92300000000012</v>
      </c>
      <c r="E58" s="30">
        <f t="shared" si="21"/>
        <v>95.936071649166166</v>
      </c>
      <c r="F58" s="30">
        <v>959.50300000000004</v>
      </c>
      <c r="G58" s="30">
        <f t="shared" si="22"/>
        <v>98.775272802141245</v>
      </c>
      <c r="H58" s="30">
        <v>977.91700000000003</v>
      </c>
      <c r="I58" s="30">
        <f t="shared" si="23"/>
        <v>100.67088737904058</v>
      </c>
      <c r="J58" s="30">
        <v>953.72399999999993</v>
      </c>
      <c r="K58" s="30">
        <f t="shared" si="24"/>
        <v>98.18035824583076</v>
      </c>
      <c r="L58" s="30">
        <v>1095.46</v>
      </c>
      <c r="M58" s="30">
        <f t="shared" si="25"/>
        <v>112.77125797817584</v>
      </c>
      <c r="N58" s="30">
        <v>1135.07</v>
      </c>
      <c r="O58" s="30">
        <f t="shared" si="26"/>
        <v>116.84887790817378</v>
      </c>
      <c r="P58" s="30">
        <v>1208.78</v>
      </c>
      <c r="Q58" s="30">
        <f t="shared" si="27"/>
        <v>124.43689520280007</v>
      </c>
      <c r="R58" s="30">
        <v>1197.18</v>
      </c>
      <c r="S58" s="30">
        <f t="shared" si="6"/>
        <v>123.24274243360101</v>
      </c>
      <c r="T58" s="30">
        <v>1233.1400000000001</v>
      </c>
      <c r="U58" s="51">
        <f t="shared" si="7"/>
        <v>126.9446160181182</v>
      </c>
    </row>
    <row r="59" spans="1:21" s="1" customFormat="1" ht="18" customHeight="1">
      <c r="A59" s="19" t="s">
        <v>48</v>
      </c>
      <c r="B59" s="31">
        <v>0.62229227736107273</v>
      </c>
      <c r="C59" s="31">
        <v>274.66666666666669</v>
      </c>
      <c r="D59" s="31">
        <v>262</v>
      </c>
      <c r="E59" s="31">
        <f t="shared" si="21"/>
        <v>95.388349514563103</v>
      </c>
      <c r="F59" s="31">
        <v>262.3</v>
      </c>
      <c r="G59" s="31">
        <f t="shared" si="22"/>
        <v>95.497572815533985</v>
      </c>
      <c r="H59" s="31">
        <v>289.60000000000002</v>
      </c>
      <c r="I59" s="31">
        <f t="shared" si="23"/>
        <v>105.4368932038835</v>
      </c>
      <c r="J59" s="31">
        <v>302</v>
      </c>
      <c r="K59" s="31">
        <f t="shared" si="24"/>
        <v>109.95145631067959</v>
      </c>
      <c r="L59" s="31">
        <v>314</v>
      </c>
      <c r="M59" s="31">
        <f t="shared" si="25"/>
        <v>114.32038834951454</v>
      </c>
      <c r="N59" s="31">
        <v>318.2</v>
      </c>
      <c r="O59" s="31">
        <f t="shared" si="26"/>
        <v>115.84951456310679</v>
      </c>
      <c r="P59" s="31">
        <v>304.5</v>
      </c>
      <c r="Q59" s="31">
        <f t="shared" si="27"/>
        <v>110.86165048543688</v>
      </c>
      <c r="R59" s="31">
        <v>327</v>
      </c>
      <c r="S59" s="31">
        <f t="shared" si="6"/>
        <v>119.05339805825241</v>
      </c>
      <c r="T59" s="31">
        <v>348</v>
      </c>
      <c r="U59" s="52">
        <f t="shared" si="7"/>
        <v>126.69902912621357</v>
      </c>
    </row>
    <row r="60" spans="1:21" s="1" customFormat="1" ht="18" customHeight="1">
      <c r="A60" s="19" t="s">
        <v>49</v>
      </c>
      <c r="B60" s="30">
        <v>1.8684017334686678</v>
      </c>
      <c r="C60" s="30">
        <v>826.93333333333339</v>
      </c>
      <c r="D60" s="30">
        <v>825.34500000000003</v>
      </c>
      <c r="E60" s="30">
        <f t="shared" si="21"/>
        <v>99.807924862947431</v>
      </c>
      <c r="F60" s="30">
        <v>864.5</v>
      </c>
      <c r="G60" s="30">
        <f t="shared" si="22"/>
        <v>104.54288939051919</v>
      </c>
      <c r="H60" s="30">
        <v>831.4</v>
      </c>
      <c r="I60" s="30">
        <f t="shared" si="23"/>
        <v>100.54014833924541</v>
      </c>
      <c r="J60" s="30">
        <v>861.95</v>
      </c>
      <c r="K60" s="30">
        <f t="shared" si="24"/>
        <v>104.23452112221862</v>
      </c>
      <c r="L60" s="30">
        <v>903.7</v>
      </c>
      <c r="M60" s="30">
        <f t="shared" si="25"/>
        <v>109.28329571106094</v>
      </c>
      <c r="N60" s="30">
        <v>913.7</v>
      </c>
      <c r="O60" s="30">
        <f t="shared" si="26"/>
        <v>110.49258303772976</v>
      </c>
      <c r="P60" s="30">
        <v>774</v>
      </c>
      <c r="Q60" s="30">
        <f t="shared" si="27"/>
        <v>93.5988390841664</v>
      </c>
      <c r="R60" s="30">
        <v>645</v>
      </c>
      <c r="S60" s="30">
        <f t="shared" si="6"/>
        <v>77.999032570138667</v>
      </c>
      <c r="T60" s="30">
        <v>562</v>
      </c>
      <c r="U60" s="51">
        <f t="shared" si="7"/>
        <v>67.961947758787474</v>
      </c>
    </row>
    <row r="61" spans="1:21" s="3" customFormat="1" ht="18" customHeight="1">
      <c r="A61" s="19" t="s">
        <v>66</v>
      </c>
      <c r="B61" s="33">
        <v>49.34</v>
      </c>
      <c r="C61" s="33">
        <v>473464.6396941088</v>
      </c>
      <c r="D61" s="33">
        <f>SUM(D35:D60)</f>
        <v>507598.32843406452</v>
      </c>
      <c r="E61" s="33">
        <f>(E35*$B35+E36*$B36+E37*$B37+E38*$B38+E39*$B39+E40*$B40+E41*$B41+E42*$B42+E43*$B43+E44*$B44+E45*$B45+E46*$B46+E47*$B47+E48*$B48+E49*$B49+E50*$B50+E51*$B51+E52*$B52+E53*$B53+E54*$B54+E55*$B55+E56*$B56+E57*$B57+E58*$B58+E59*$B59+E60*$B60)/$B61</f>
        <v>108.5935366898677</v>
      </c>
      <c r="F61" s="33">
        <f>SUM(F35:F60)</f>
        <v>456763.39300000004</v>
      </c>
      <c r="G61" s="33">
        <f>(G35*$B35+G36*$B36+G37*$B37+G38*$B38+G39*$B39+G40*$B40+G41*$B41+G42*$B42+G43*$B43+G44*$B44+G45*$B45+G46*$B46+G47*$B47+G48*$B48+G49*$B49+G50*$B50+G51*$B51+G52*$B52+G53*$B53+G54*$B54+G55*$B55+G56*$B56+G57*$B57+G58*$B58+G59*$B59+G60*$B60)/$B61</f>
        <v>107.5455888056715</v>
      </c>
      <c r="H61" s="33">
        <f>SUM(H35:H60)</f>
        <v>463804.74699999997</v>
      </c>
      <c r="I61" s="33">
        <f>(I35*$B35+I36*$B36+I37*$B37+I38*$B38+I39*$B39+I40*$B40+I41*$B41+I42*$B42+I43*$B43+I44*$B44+I45*$B45+I46*$B46+I47*$B47+I48*$B48+I49*$B49+I50*$B50+I51*$B51+I52*$B52+I53*$B53+I54*$B54+I55*$B55+I56*$B56+I57*$B57+I58*$B58+I59*$B59+I60*$B60)/$B61</f>
        <v>104.92632250471036</v>
      </c>
      <c r="J61" s="33">
        <f>SUM(J35:J60)</f>
        <v>546890.58719999995</v>
      </c>
      <c r="K61" s="33">
        <f>(K35*$B35+K36*$B36+K37*$B37+K38*$B38+K39*$B39+K40*$B40+K41*$B41+K42*$B42+K43*$B43+K44*$B44+K45*$B45+K46*$B46+K47*$B47+K48*$B48+K49*$B49+K50*$B50+K51*$B51+K52*$B52+K53*$B53+K54*$B54+K55*$B55+K56*$B56+K57*$B57+K58*$B58+K59*$B59+K60*$B60)/$B61</f>
        <v>127.97548984206381</v>
      </c>
      <c r="L61" s="33">
        <f>SUM(L35:L60)</f>
        <v>572673.34769999981</v>
      </c>
      <c r="M61" s="33">
        <f>(M35*$B35+M36*$B36+M37*$B37+M38*$B38+M39*$B39+M40*$B40+M41*$B41+M42*$B42+M43*$B43+M44*$B44+M45*$B45+M46*$B46+M47*$B47+M48*$B48+M49*$B49+M50*$B50+M51*$B51+M52*$B52+M53*$B53+M54*$B54+M55*$B55+M56*$B56+M57*$B57+M58*$B58+M59*$B59+M60*$B60)/$B61</f>
        <v>131.23864012578235</v>
      </c>
      <c r="N61" s="33">
        <f>SUM(N35:N60)</f>
        <v>552530.19458499993</v>
      </c>
      <c r="O61" s="33">
        <f>(O35*$B35+O36*$B36+O37*$B37+O38*$B38+O39*$B39+O40*$B40+O41*$B41+O42*$B42+O43*$B43+O44*$B44+O45*$B45+O46*$B46+O47*$B47+O48*$B48+O49*$B49+O50*$B50+O51*$B51+O52*$B52+O53*$B53+O54*$B54+O55*$B55+O56*$B56+O57*$B57+O58*$B58+O59*$B59+O60*$B60)/$B61</f>
        <v>129.16541752696972</v>
      </c>
      <c r="P61" s="33">
        <f>SUM(P35:P60)</f>
        <v>571773.66</v>
      </c>
      <c r="Q61" s="33">
        <f>(Q35*$B35+Q36*$B36+Q37*$B37+Q38*$B38+Q39*$B39+Q40*$B40+Q41*$B41+Q42*$B42+Q43*$B43+Q44*$B44+Q45*$B45+Q46*$B46+Q47*$B47+Q48*$B48+Q49*$B49+Q50*$B50+Q51*$B51+Q52*$B52+Q53*$B53+Q54*$B54+Q55*$B55+Q56*$B56+Q57*$B57+Q58*$B58+Q59*$B59+Q60*$B60)/$B61</f>
        <v>136.13068208702262</v>
      </c>
      <c r="R61" s="33">
        <f>SUM(R35:R60)</f>
        <v>575692.97443333338</v>
      </c>
      <c r="S61" s="33">
        <f t="shared" si="6"/>
        <v>121.59154584495924</v>
      </c>
      <c r="T61" s="33">
        <f>SUM(T35:T60)</f>
        <v>550661.22799156245</v>
      </c>
      <c r="U61" s="54">
        <f t="shared" si="7"/>
        <v>116.30461534515608</v>
      </c>
    </row>
    <row r="62" spans="1:21" s="3" customFormat="1" ht="18" customHeight="1">
      <c r="A62" s="19" t="s">
        <v>67</v>
      </c>
      <c r="B62" s="32">
        <v>100</v>
      </c>
      <c r="C62" s="32">
        <v>692350.87969410873</v>
      </c>
      <c r="D62" s="32">
        <f>D61+D25</f>
        <v>738362.82843406452</v>
      </c>
      <c r="E62" s="32">
        <f>(E25*$B25+E61*$B61)/$B62</f>
        <v>106.98296026991866</v>
      </c>
      <c r="F62" s="32">
        <f>F61+F25</f>
        <v>691219.05793506501</v>
      </c>
      <c r="G62" s="32">
        <f>(G25*$B25+G61*$B61)/$B62</f>
        <v>107.00247867923855</v>
      </c>
      <c r="H62" s="32">
        <f>H61+H25</f>
        <v>681902.647</v>
      </c>
      <c r="I62" s="32">
        <f>(I25*$B25+I61*$B61)/$B62</f>
        <v>102.73430769666702</v>
      </c>
      <c r="J62" s="32">
        <f>J61+J25</f>
        <v>791372.81041793746</v>
      </c>
      <c r="K62" s="32">
        <f>(K25*$B25+K61*$B61)/$B62</f>
        <v>121.04181007197502</v>
      </c>
      <c r="L62" s="32">
        <f>L61+L25</f>
        <v>831959.29500322568</v>
      </c>
      <c r="M62" s="32">
        <f>(M25*$B25+M61*$B61)/$B62</f>
        <v>125.26881366063022</v>
      </c>
      <c r="N62" s="32">
        <f>N61+N25</f>
        <v>809654.71428400534</v>
      </c>
      <c r="O62" s="32">
        <f>(O25*$B25+O61*$B61)/$B62</f>
        <v>124.23417247433574</v>
      </c>
      <c r="P62" s="32">
        <f>P61+P25</f>
        <v>836816.16</v>
      </c>
      <c r="Q62" s="32">
        <f>(Q25*$B25+Q61*$B61)/$B62</f>
        <v>129.6472608439542</v>
      </c>
      <c r="R62" s="32">
        <f>R61+R25</f>
        <v>827715.8744333334</v>
      </c>
      <c r="S62" s="32">
        <f t="shared" si="6"/>
        <v>119.55150180484078</v>
      </c>
      <c r="T62" s="32">
        <f>T61+T25</f>
        <v>802885.64786101831</v>
      </c>
      <c r="U62" s="53">
        <f t="shared" si="7"/>
        <v>115.96513724597932</v>
      </c>
    </row>
    <row r="63" spans="1:21" s="3" customFormat="1" ht="18" customHeight="1">
      <c r="A63" s="20" t="s">
        <v>98</v>
      </c>
      <c r="B63" s="21"/>
      <c r="C63" s="22"/>
      <c r="D63" s="23"/>
      <c r="E63" s="24"/>
      <c r="F63" s="25"/>
      <c r="G63" s="23"/>
      <c r="H63" s="26"/>
      <c r="I63" s="24"/>
      <c r="J63" s="25"/>
      <c r="K63" s="24"/>
      <c r="L63" s="27"/>
      <c r="M63" s="24"/>
      <c r="N63" s="27" t="s">
        <v>64</v>
      </c>
      <c r="O63" s="24"/>
      <c r="P63" s="25"/>
      <c r="Q63" s="24"/>
      <c r="R63" s="28"/>
      <c r="S63" s="28"/>
      <c r="T63" s="28"/>
      <c r="U63" s="55"/>
    </row>
    <row r="64" spans="1:21" ht="18" customHeight="1" thickBot="1">
      <c r="A64" s="43" t="s">
        <v>97</v>
      </c>
      <c r="B64" s="44"/>
      <c r="C64" s="44"/>
      <c r="D64" s="44"/>
      <c r="E64" s="44"/>
      <c r="F64" s="44"/>
      <c r="G64" s="44"/>
      <c r="H64" s="45"/>
      <c r="I64" s="44"/>
      <c r="J64" s="44"/>
      <c r="K64" s="44"/>
      <c r="L64" s="44"/>
      <c r="M64" s="44"/>
      <c r="N64" s="44" t="s">
        <v>63</v>
      </c>
      <c r="O64" s="44"/>
      <c r="P64" s="44"/>
      <c r="Q64" s="44"/>
      <c r="R64" s="29"/>
      <c r="S64" s="29"/>
      <c r="T64" s="29"/>
      <c r="U64" s="56"/>
    </row>
    <row r="65" spans="1:21" ht="12.75" customHeight="1">
      <c r="A65" s="4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</sheetData>
  <mergeCells count="15">
    <mergeCell ref="A2:U2"/>
    <mergeCell ref="A3:U3"/>
    <mergeCell ref="A4:U4"/>
    <mergeCell ref="T6:U6"/>
    <mergeCell ref="Q5:S5"/>
    <mergeCell ref="A6:A7"/>
    <mergeCell ref="B6:B7"/>
    <mergeCell ref="D6:E6"/>
    <mergeCell ref="F6:G6"/>
    <mergeCell ref="H6:I6"/>
    <mergeCell ref="J6:K6"/>
    <mergeCell ref="L6:M6"/>
    <mergeCell ref="N6:O6"/>
    <mergeCell ref="P6:Q6"/>
    <mergeCell ref="R6:S6"/>
  </mergeCells>
  <phoneticPr fontId="2" type="noConversion"/>
  <printOptions horizontalCentered="1" verticalCentered="1"/>
  <pageMargins left="0.11811023622047245" right="0.11811023622047245" top="0" bottom="0" header="0.31496062992125984" footer="0.31496062992125984"/>
  <pageSetup paperSize="9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64"/>
  <sheetViews>
    <sheetView tabSelected="1" view="pageBreakPreview" zoomScaleSheetLayoutView="100" workbookViewId="0">
      <selection activeCell="S16" sqref="S16"/>
    </sheetView>
  </sheetViews>
  <sheetFormatPr defaultRowHeight="12.75"/>
  <cols>
    <col min="1" max="1" width="17.140625" customWidth="1"/>
    <col min="2" max="19" width="10.28515625" customWidth="1"/>
    <col min="20" max="20" width="8.28515625" customWidth="1"/>
    <col min="21" max="21" width="7.7109375" customWidth="1"/>
    <col min="22" max="22" width="6.85546875" customWidth="1"/>
    <col min="23" max="23" width="7.42578125" customWidth="1"/>
    <col min="24" max="24" width="6.7109375" customWidth="1"/>
    <col min="25" max="25" width="6.85546875" customWidth="1"/>
    <col min="26" max="26" width="7.7109375" customWidth="1"/>
    <col min="27" max="27" width="7.42578125" customWidth="1"/>
    <col min="28" max="29" width="7.7109375" customWidth="1"/>
  </cols>
  <sheetData>
    <row r="1" spans="1:29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57"/>
    </row>
    <row r="2" spans="1:29" ht="15.75">
      <c r="A2" s="75" t="s">
        <v>86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15"/>
      <c r="U2" s="58"/>
    </row>
    <row r="3" spans="1:29" ht="15.75">
      <c r="A3" s="62" t="s">
        <v>90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15"/>
      <c r="U3" s="58"/>
    </row>
    <row r="4" spans="1:29" ht="14.25">
      <c r="A4" s="65" t="s">
        <v>59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15"/>
      <c r="U4" s="58"/>
    </row>
    <row r="5" spans="1:29">
      <c r="A5" s="14"/>
      <c r="B5" s="15"/>
      <c r="C5" s="15"/>
      <c r="D5" s="15"/>
      <c r="E5" s="16"/>
      <c r="F5" s="15"/>
      <c r="G5" s="17"/>
      <c r="H5" s="15"/>
      <c r="I5" s="15"/>
      <c r="J5" s="15"/>
      <c r="K5" s="18"/>
      <c r="L5" s="15"/>
      <c r="M5" s="18"/>
      <c r="N5" s="15"/>
      <c r="O5" s="18"/>
      <c r="P5" s="15"/>
      <c r="Q5" s="80" t="s">
        <v>73</v>
      </c>
      <c r="R5" s="78"/>
      <c r="S5" s="78"/>
      <c r="T5" s="15"/>
      <c r="U5" s="58"/>
    </row>
    <row r="6" spans="1:29" ht="24.75" customHeight="1">
      <c r="A6" s="72" t="s">
        <v>69</v>
      </c>
      <c r="B6" s="73" t="s">
        <v>65</v>
      </c>
      <c r="C6" s="39" t="s">
        <v>93</v>
      </c>
      <c r="D6" s="68" t="s">
        <v>53</v>
      </c>
      <c r="E6" s="68"/>
      <c r="F6" s="68" t="s">
        <v>50</v>
      </c>
      <c r="G6" s="68"/>
      <c r="H6" s="68" t="s">
        <v>51</v>
      </c>
      <c r="I6" s="68"/>
      <c r="J6" s="68" t="s">
        <v>52</v>
      </c>
      <c r="K6" s="68"/>
      <c r="L6" s="68" t="s">
        <v>68</v>
      </c>
      <c r="M6" s="68"/>
      <c r="N6" s="68" t="s">
        <v>74</v>
      </c>
      <c r="O6" s="68"/>
      <c r="P6" s="68" t="s">
        <v>76</v>
      </c>
      <c r="Q6" s="68"/>
      <c r="R6" s="68" t="s">
        <v>94</v>
      </c>
      <c r="S6" s="68"/>
      <c r="T6" s="68" t="s">
        <v>95</v>
      </c>
      <c r="U6" s="69"/>
      <c r="V6" s="79"/>
      <c r="W6" s="79"/>
      <c r="X6" s="79"/>
      <c r="Y6" s="79"/>
      <c r="Z6" s="79"/>
      <c r="AA6" s="79"/>
      <c r="AB6" s="79"/>
      <c r="AC6" s="79"/>
    </row>
    <row r="7" spans="1:29" ht="19.5" customHeight="1">
      <c r="A7" s="72"/>
      <c r="B7" s="74"/>
      <c r="C7" s="40" t="s">
        <v>58</v>
      </c>
      <c r="D7" s="47" t="s">
        <v>58</v>
      </c>
      <c r="E7" s="47" t="s">
        <v>54</v>
      </c>
      <c r="F7" s="47" t="s">
        <v>58</v>
      </c>
      <c r="G7" s="47" t="s">
        <v>54</v>
      </c>
      <c r="H7" s="47" t="s">
        <v>58</v>
      </c>
      <c r="I7" s="47" t="s">
        <v>54</v>
      </c>
      <c r="J7" s="47" t="s">
        <v>58</v>
      </c>
      <c r="K7" s="47" t="s">
        <v>54</v>
      </c>
      <c r="L7" s="47" t="s">
        <v>58</v>
      </c>
      <c r="M7" s="47" t="s">
        <v>54</v>
      </c>
      <c r="N7" s="47" t="s">
        <v>58</v>
      </c>
      <c r="O7" s="47" t="s">
        <v>54</v>
      </c>
      <c r="P7" s="47" t="s">
        <v>58</v>
      </c>
      <c r="Q7" s="47" t="s">
        <v>54</v>
      </c>
      <c r="R7" s="47" t="s">
        <v>58</v>
      </c>
      <c r="S7" s="47" t="s">
        <v>54</v>
      </c>
      <c r="T7" s="47" t="s">
        <v>58</v>
      </c>
      <c r="U7" s="50" t="s">
        <v>54</v>
      </c>
      <c r="V7" s="41"/>
      <c r="W7" s="41"/>
      <c r="X7" s="41"/>
      <c r="Y7" s="41"/>
      <c r="Z7" s="41"/>
      <c r="AA7" s="41"/>
      <c r="AB7" s="41"/>
      <c r="AC7" s="41"/>
    </row>
    <row r="8" spans="1:29" s="1" customFormat="1" ht="19.5" customHeight="1">
      <c r="A8" s="19" t="s">
        <v>0</v>
      </c>
      <c r="B8" s="30">
        <v>16.888537883987091</v>
      </c>
      <c r="C8" s="30">
        <v>2145.1124076969095</v>
      </c>
      <c r="D8" s="30">
        <v>2201.6104056983586</v>
      </c>
      <c r="E8" s="30">
        <v>102.63380127767326</v>
      </c>
      <c r="F8" s="30">
        <v>2177.8142801301788</v>
      </c>
      <c r="G8" s="30">
        <v>101.52448292760468</v>
      </c>
      <c r="H8" s="30">
        <v>2125.1574487575858</v>
      </c>
      <c r="I8" s="30">
        <v>99.06974763337702</v>
      </c>
      <c r="J8" s="30">
        <v>2239.0229955384016</v>
      </c>
      <c r="K8" s="30">
        <v>104.37788656223937</v>
      </c>
      <c r="L8" s="30">
        <v>2392.864486781004</v>
      </c>
      <c r="M8" s="30">
        <v>111.54960822543059</v>
      </c>
      <c r="N8" s="30">
        <v>2461.335146599984</v>
      </c>
      <c r="O8" s="30">
        <v>114.74154630631155</v>
      </c>
      <c r="P8" s="30">
        <v>2416.2928221859706</v>
      </c>
      <c r="Q8" s="30">
        <v>112.64178107944525</v>
      </c>
      <c r="R8" s="30">
        <v>2391.3095718489435</v>
      </c>
      <c r="S8" s="30">
        <v>111.47712181742315</v>
      </c>
      <c r="T8" s="30">
        <v>2404.2739255101828</v>
      </c>
      <c r="U8" s="51">
        <v>112.08148891794072</v>
      </c>
      <c r="V8" s="5"/>
      <c r="W8" s="4"/>
      <c r="X8" s="5"/>
      <c r="Y8" s="4"/>
      <c r="Z8" s="5"/>
      <c r="AA8" s="4"/>
      <c r="AB8" s="5"/>
      <c r="AC8" s="4"/>
    </row>
    <row r="9" spans="1:29" s="1" customFormat="1" ht="18" customHeight="1">
      <c r="A9" s="19" t="s">
        <v>1</v>
      </c>
      <c r="B9" s="31">
        <v>17.987106289683975</v>
      </c>
      <c r="C9" s="31">
        <v>2711.3469152304933</v>
      </c>
      <c r="D9" s="31">
        <v>2802.2155171798877</v>
      </c>
      <c r="E9" s="31">
        <v>103.35141923148809</v>
      </c>
      <c r="F9" s="31">
        <v>2907.1143396607135</v>
      </c>
      <c r="G9" s="31">
        <v>107.22030158997849</v>
      </c>
      <c r="H9" s="31">
        <v>2839.4565817410621</v>
      </c>
      <c r="I9" s="31">
        <v>104.7249455903609</v>
      </c>
      <c r="J9" s="31">
        <v>2988.5853412826691</v>
      </c>
      <c r="K9" s="31">
        <v>110.22511816893812</v>
      </c>
      <c r="L9" s="31">
        <v>3177.0565418719116</v>
      </c>
      <c r="M9" s="31">
        <v>117.17632015384605</v>
      </c>
      <c r="N9" s="31">
        <v>3116.5352108751604</v>
      </c>
      <c r="O9" s="31">
        <v>114.9441701232917</v>
      </c>
      <c r="P9" s="31">
        <v>3145.3802029324129</v>
      </c>
      <c r="Q9" s="31">
        <v>116.00803221689624</v>
      </c>
      <c r="R9" s="31">
        <v>2749.8792331943459</v>
      </c>
      <c r="S9" s="31">
        <v>101.42115041595763</v>
      </c>
      <c r="T9" s="31">
        <v>3093.2263710937004</v>
      </c>
      <c r="U9" s="52">
        <v>114.08449260838105</v>
      </c>
      <c r="V9" s="5"/>
      <c r="W9" s="4"/>
      <c r="X9" s="5"/>
      <c r="Y9" s="4"/>
      <c r="Z9" s="5"/>
      <c r="AA9" s="4"/>
      <c r="AB9" s="5"/>
      <c r="AC9" s="4"/>
    </row>
    <row r="10" spans="1:29" s="1" customFormat="1" ht="21" customHeight="1">
      <c r="A10" s="19" t="s">
        <v>2</v>
      </c>
      <c r="B10" s="30">
        <v>1.5908274696853426</v>
      </c>
      <c r="C10" s="30">
        <v>911.76045422786899</v>
      </c>
      <c r="D10" s="30">
        <v>1020.8526532715094</v>
      </c>
      <c r="E10" s="30">
        <v>111.9650066569323</v>
      </c>
      <c r="F10" s="30">
        <v>962.11608174321805</v>
      </c>
      <c r="G10" s="30">
        <v>105.52290102974395</v>
      </c>
      <c r="H10" s="30">
        <v>860.1551263612082</v>
      </c>
      <c r="I10" s="30">
        <v>94.34003442161098</v>
      </c>
      <c r="J10" s="30">
        <v>948.71106410026459</v>
      </c>
      <c r="K10" s="30">
        <v>104.05266643240057</v>
      </c>
      <c r="L10" s="30">
        <v>957.42553219085551</v>
      </c>
      <c r="M10" s="30">
        <v>105.00845126055157</v>
      </c>
      <c r="N10" s="30">
        <v>849.88317381033607</v>
      </c>
      <c r="O10" s="30">
        <v>93.213427920611664</v>
      </c>
      <c r="P10" s="30">
        <v>956.571270756378</v>
      </c>
      <c r="Q10" s="30">
        <v>104.91475763406054</v>
      </c>
      <c r="R10" s="30">
        <v>883.77641445126119</v>
      </c>
      <c r="S10" s="30">
        <v>96.930768422029644</v>
      </c>
      <c r="T10" s="30">
        <v>780.29783819417742</v>
      </c>
      <c r="U10" s="51">
        <v>85.581452296587983</v>
      </c>
      <c r="V10" s="5"/>
      <c r="W10" s="4"/>
      <c r="X10" s="5"/>
      <c r="Y10" s="4"/>
      <c r="Z10" s="5"/>
      <c r="AA10" s="4"/>
      <c r="AB10" s="5"/>
      <c r="AC10" s="4"/>
    </row>
    <row r="11" spans="1:29" s="1" customFormat="1" ht="21" customHeight="1">
      <c r="A11" s="19" t="s">
        <v>3</v>
      </c>
      <c r="B11" s="31">
        <v>1.6391113254405694</v>
      </c>
      <c r="C11" s="31">
        <v>909.88960377384842</v>
      </c>
      <c r="D11" s="31">
        <v>1041.6662313374361</v>
      </c>
      <c r="E11" s="31">
        <v>114.48270504652787</v>
      </c>
      <c r="F11" s="31">
        <v>1015.3784632962011</v>
      </c>
      <c r="G11" s="31">
        <v>111.59358883592343</v>
      </c>
      <c r="H11" s="31">
        <v>730.70888779827112</v>
      </c>
      <c r="I11" s="31">
        <v>80.307422435380147</v>
      </c>
      <c r="J11" s="31">
        <v>1078.8156436902261</v>
      </c>
      <c r="K11" s="31">
        <v>118.5655533611706</v>
      </c>
      <c r="L11" s="31">
        <v>1170.8295259038136</v>
      </c>
      <c r="M11" s="31">
        <v>128.67819579954462</v>
      </c>
      <c r="N11" s="31">
        <v>1197.9556602014109</v>
      </c>
      <c r="O11" s="31">
        <v>131.65945134802979</v>
      </c>
      <c r="P11" s="31">
        <v>1184.2704972602039</v>
      </c>
      <c r="Q11" s="31">
        <v>130.15540482585317</v>
      </c>
      <c r="R11" s="31">
        <v>1255.0150314293523</v>
      </c>
      <c r="S11" s="31">
        <v>137.93047268856193</v>
      </c>
      <c r="T11" s="31">
        <v>1153.7945032410746</v>
      </c>
      <c r="U11" s="52">
        <v>126.80598816115808</v>
      </c>
      <c r="V11" s="5"/>
      <c r="W11" s="4"/>
      <c r="X11" s="5"/>
      <c r="Y11" s="4"/>
      <c r="Z11" s="5"/>
      <c r="AA11" s="4"/>
      <c r="AB11" s="5"/>
      <c r="AC11" s="4"/>
    </row>
    <row r="12" spans="1:29" s="1" customFormat="1" ht="21" customHeight="1">
      <c r="A12" s="19" t="s">
        <v>4</v>
      </c>
      <c r="B12" s="30">
        <v>2.9375301757024048</v>
      </c>
      <c r="C12" s="30">
        <v>2066.2341734605675</v>
      </c>
      <c r="D12" s="30">
        <v>2335.1853448806874</v>
      </c>
      <c r="E12" s="30">
        <v>113.01649033176501</v>
      </c>
      <c r="F12" s="30">
        <v>2413.9812571875996</v>
      </c>
      <c r="G12" s="30">
        <v>116.82999382130141</v>
      </c>
      <c r="H12" s="30">
        <v>2023.760530647816</v>
      </c>
      <c r="I12" s="30">
        <v>97.944393556243654</v>
      </c>
      <c r="J12" s="30">
        <v>2540.088835845133</v>
      </c>
      <c r="K12" s="30">
        <v>122.93325066785366</v>
      </c>
      <c r="L12" s="30">
        <v>2477.7442948746566</v>
      </c>
      <c r="M12" s="30">
        <v>119.91594789688742</v>
      </c>
      <c r="N12" s="30">
        <v>2566.4885408516029</v>
      </c>
      <c r="O12" s="30">
        <v>124.21092312848549</v>
      </c>
      <c r="P12" s="30">
        <v>2675.817872978756</v>
      </c>
      <c r="Q12" s="30">
        <v>129.50215940419019</v>
      </c>
      <c r="R12" s="30">
        <v>2631.6436954297042</v>
      </c>
      <c r="S12" s="30">
        <v>127.36425179834181</v>
      </c>
      <c r="T12" s="30">
        <v>2509.023551070763</v>
      </c>
      <c r="U12" s="51">
        <v>121.42977709388106</v>
      </c>
      <c r="V12" s="5"/>
      <c r="W12" s="4"/>
      <c r="X12" s="5"/>
      <c r="Y12" s="4"/>
      <c r="Z12" s="5"/>
      <c r="AA12" s="4"/>
      <c r="AB12" s="5"/>
      <c r="AC12" s="4"/>
    </row>
    <row r="13" spans="1:29" s="1" customFormat="1" ht="21" customHeight="1">
      <c r="A13" s="19" t="s">
        <v>5</v>
      </c>
      <c r="B13" s="31">
        <v>0.35774185553927212</v>
      </c>
      <c r="C13" s="31">
        <v>1451.6396642592231</v>
      </c>
      <c r="D13" s="31">
        <v>1551.5824381803761</v>
      </c>
      <c r="E13" s="31">
        <v>106.88481972364363</v>
      </c>
      <c r="F13" s="31">
        <v>1476.6903141740263</v>
      </c>
      <c r="G13" s="31">
        <v>101.72567962501815</v>
      </c>
      <c r="H13" s="31">
        <v>1489.3533123028392</v>
      </c>
      <c r="I13" s="31">
        <v>102.59800341449483</v>
      </c>
      <c r="J13" s="31">
        <v>1705.4985810364265</v>
      </c>
      <c r="K13" s="31">
        <v>117.48773631827898</v>
      </c>
      <c r="L13" s="31">
        <v>1640.8146741362989</v>
      </c>
      <c r="M13" s="31">
        <v>113.03181598951501</v>
      </c>
      <c r="N13" s="31">
        <v>1395.7309229720415</v>
      </c>
      <c r="O13" s="31">
        <v>96.148579935936652</v>
      </c>
      <c r="P13" s="31">
        <v>1661.1376392728491</v>
      </c>
      <c r="Q13" s="31">
        <v>114.43181666715709</v>
      </c>
      <c r="R13" s="31">
        <v>1705.9018293187651</v>
      </c>
      <c r="S13" s="31">
        <v>117.51551513228289</v>
      </c>
      <c r="T13" s="31">
        <v>1424.4940004943148</v>
      </c>
      <c r="U13" s="52">
        <v>98.129999859244776</v>
      </c>
      <c r="V13" s="5"/>
      <c r="W13" s="4"/>
      <c r="X13" s="5"/>
      <c r="Y13" s="4"/>
      <c r="Z13" s="5"/>
      <c r="AA13" s="4"/>
      <c r="AB13" s="5"/>
      <c r="AC13" s="4"/>
    </row>
    <row r="14" spans="1:29" s="1" customFormat="1" ht="21" customHeight="1">
      <c r="A14" s="19" t="s">
        <v>6</v>
      </c>
      <c r="B14" s="30">
        <v>8.0539740577643099E-2</v>
      </c>
      <c r="C14" s="30">
        <v>482.35218550277801</v>
      </c>
      <c r="D14" s="30">
        <v>529.92686682063129</v>
      </c>
      <c r="E14" s="30">
        <v>109.86305913971633</v>
      </c>
      <c r="F14" s="30">
        <v>491.38311975254084</v>
      </c>
      <c r="G14" s="30">
        <v>101.87226978983199</v>
      </c>
      <c r="H14" s="30">
        <v>459.84346779048764</v>
      </c>
      <c r="I14" s="30">
        <v>95.333551212413681</v>
      </c>
      <c r="J14" s="30">
        <v>552.56693456745234</v>
      </c>
      <c r="K14" s="30">
        <v>114.55673907468385</v>
      </c>
      <c r="L14" s="30">
        <v>565.27595902741439</v>
      </c>
      <c r="M14" s="30">
        <v>117.19154095636594</v>
      </c>
      <c r="N14" s="30">
        <v>577.718803168318</v>
      </c>
      <c r="O14" s="30">
        <v>119.77115902691204</v>
      </c>
      <c r="P14" s="30">
        <v>630.07474717866046</v>
      </c>
      <c r="Q14" s="30">
        <v>130.62545710701076</v>
      </c>
      <c r="R14" s="30">
        <v>654.51153324287645</v>
      </c>
      <c r="S14" s="30">
        <v>135.69162800841232</v>
      </c>
      <c r="T14" s="30">
        <v>610.36339380751838</v>
      </c>
      <c r="U14" s="51">
        <v>126.53895061578469</v>
      </c>
      <c r="V14" s="5"/>
      <c r="W14" s="4"/>
      <c r="X14" s="5"/>
      <c r="Y14" s="4"/>
      <c r="Z14" s="5"/>
      <c r="AA14" s="4"/>
      <c r="AB14" s="5"/>
      <c r="AC14" s="4"/>
    </row>
    <row r="15" spans="1:29" s="3" customFormat="1" ht="21" customHeight="1">
      <c r="A15" s="19" t="s">
        <v>7</v>
      </c>
      <c r="B15" s="31">
        <v>0.25300982239190617</v>
      </c>
      <c r="C15" s="31">
        <v>1993.1867780912337</v>
      </c>
      <c r="D15" s="31">
        <v>1984.8987719880515</v>
      </c>
      <c r="E15" s="31">
        <v>99.584183168668261</v>
      </c>
      <c r="F15" s="31">
        <v>2393.5099900807704</v>
      </c>
      <c r="G15" s="31">
        <v>120.08458095296541</v>
      </c>
      <c r="H15" s="31">
        <v>2171.6896441167041</v>
      </c>
      <c r="I15" s="31">
        <v>108.95565172253517</v>
      </c>
      <c r="J15" s="31">
        <v>2357.4703355590523</v>
      </c>
      <c r="K15" s="31">
        <v>118.27643858929633</v>
      </c>
      <c r="L15" s="31">
        <v>2515.7912079030639</v>
      </c>
      <c r="M15" s="31">
        <v>126.21954126709088</v>
      </c>
      <c r="N15" s="31">
        <v>2521.0746345954653</v>
      </c>
      <c r="O15" s="31">
        <v>126.48461560686056</v>
      </c>
      <c r="P15" s="31">
        <v>2718.1885671863402</v>
      </c>
      <c r="Q15" s="31">
        <v>136.3740015268113</v>
      </c>
      <c r="R15" s="31">
        <v>2279.8586572438162</v>
      </c>
      <c r="S15" s="31">
        <v>114.38258984575008</v>
      </c>
      <c r="T15" s="31">
        <v>2552.4005300664348</v>
      </c>
      <c r="U15" s="52">
        <v>128.05626437632353</v>
      </c>
      <c r="V15" s="5"/>
      <c r="W15" s="4"/>
      <c r="X15" s="5"/>
      <c r="Y15" s="4"/>
      <c r="Z15" s="5"/>
      <c r="AA15" s="4"/>
      <c r="AB15" s="5"/>
      <c r="AC15" s="4"/>
    </row>
    <row r="16" spans="1:29" s="3" customFormat="1" ht="21" customHeight="1">
      <c r="A16" s="19" t="s">
        <v>8</v>
      </c>
      <c r="B16" s="32">
        <v>6.8587603893371369</v>
      </c>
      <c r="C16" s="32">
        <v>1260.7130518256413</v>
      </c>
      <c r="D16" s="32">
        <v>1430.7673402032899</v>
      </c>
      <c r="E16" s="32">
        <v>112.29977480981748</v>
      </c>
      <c r="F16" s="32">
        <v>1458.6021603307895</v>
      </c>
      <c r="G16" s="32">
        <v>112.39638522937179</v>
      </c>
      <c r="H16" s="32">
        <v>1212.242094312877</v>
      </c>
      <c r="I16" s="32">
        <v>93.773124152756608</v>
      </c>
      <c r="J16" s="32">
        <v>1531.3814459146924</v>
      </c>
      <c r="K16" s="32">
        <v>117.51763838242128</v>
      </c>
      <c r="L16" s="32">
        <v>1590.1349104935323</v>
      </c>
      <c r="M16" s="32">
        <v>119.11489004947691</v>
      </c>
      <c r="N16" s="32">
        <v>1617.1864671650799</v>
      </c>
      <c r="O16" s="32">
        <v>118.59053893112008</v>
      </c>
      <c r="P16" s="32">
        <v>1716.6959424898591</v>
      </c>
      <c r="Q16" s="32">
        <v>124.99089480350105</v>
      </c>
      <c r="R16" s="32">
        <v>1702.90027810886</v>
      </c>
      <c r="S16" s="32">
        <v>135.07437522304431</v>
      </c>
      <c r="T16" s="32">
        <v>1595.7495557893333</v>
      </c>
      <c r="U16" s="53">
        <v>126.57515946856621</v>
      </c>
      <c r="V16" s="5"/>
      <c r="W16" s="4"/>
      <c r="X16" s="5"/>
      <c r="Y16" s="4"/>
      <c r="Z16" s="5"/>
      <c r="AA16" s="4"/>
      <c r="AB16" s="5"/>
      <c r="AC16" s="4"/>
    </row>
    <row r="17" spans="1:29" s="1" customFormat="1" ht="21" customHeight="1">
      <c r="A17" s="19" t="s">
        <v>9</v>
      </c>
      <c r="B17" s="33">
        <v>41.734404563008205</v>
      </c>
      <c r="C17" s="33">
        <v>2046.6322693531533</v>
      </c>
      <c r="D17" s="33">
        <v>2150.6852724910264</v>
      </c>
      <c r="E17" s="33">
        <v>104.51791317256239</v>
      </c>
      <c r="F17" s="33">
        <v>2182.755885736748</v>
      </c>
      <c r="G17" s="33">
        <v>105.68185015351345</v>
      </c>
      <c r="H17" s="33">
        <v>2074.7946987300415</v>
      </c>
      <c r="I17" s="33">
        <v>100.7425939359421</v>
      </c>
      <c r="J17" s="33">
        <v>2256.327127108967</v>
      </c>
      <c r="K17" s="33">
        <v>109.14166478289864</v>
      </c>
      <c r="L17" s="33">
        <v>2414.9026097006936</v>
      </c>
      <c r="M17" s="33">
        <v>115.25882410858426</v>
      </c>
      <c r="N17" s="33">
        <v>2448.5754230211855</v>
      </c>
      <c r="O17" s="33">
        <v>115.40831667169317</v>
      </c>
      <c r="P17" s="33">
        <v>2462.1097455551539</v>
      </c>
      <c r="Q17" s="33">
        <v>116.02779307771239</v>
      </c>
      <c r="R17" s="33">
        <v>2331.3107591154808</v>
      </c>
      <c r="S17" s="33">
        <v>113.90960623582376</v>
      </c>
      <c r="T17" s="33">
        <v>2420.7288620039053</v>
      </c>
      <c r="U17" s="54">
        <v>118.27864234589572</v>
      </c>
      <c r="V17" s="5"/>
      <c r="W17" s="4"/>
      <c r="X17" s="5"/>
      <c r="Y17" s="4"/>
      <c r="Z17" s="5"/>
      <c r="AA17" s="4"/>
      <c r="AB17" s="5"/>
      <c r="AC17" s="4"/>
    </row>
    <row r="18" spans="1:29" s="1" customFormat="1" ht="21" customHeight="1">
      <c r="A18" s="19" t="s">
        <v>10</v>
      </c>
      <c r="B18" s="30">
        <v>1.6936883453088132</v>
      </c>
      <c r="C18" s="30">
        <v>747.87681379449953</v>
      </c>
      <c r="D18" s="30">
        <v>825.56766332062909</v>
      </c>
      <c r="E18" s="30">
        <v>110.38818801347105</v>
      </c>
      <c r="F18" s="30">
        <v>670.68296870836912</v>
      </c>
      <c r="G18" s="30">
        <v>89.678267374746866</v>
      </c>
      <c r="H18" s="30">
        <v>711.13711823556264</v>
      </c>
      <c r="I18" s="30">
        <v>95.08746696230213</v>
      </c>
      <c r="J18" s="30">
        <v>655.21421926977246</v>
      </c>
      <c r="K18" s="30">
        <v>87.609912111784126</v>
      </c>
      <c r="L18" s="30">
        <v>662.29264138141514</v>
      </c>
      <c r="M18" s="30">
        <v>88.556381099869057</v>
      </c>
      <c r="N18" s="30">
        <v>776.46748753680129</v>
      </c>
      <c r="O18" s="30">
        <v>103.82291217149002</v>
      </c>
      <c r="P18" s="30">
        <v>812.92734769136212</v>
      </c>
      <c r="Q18" s="30">
        <v>108.69802789670879</v>
      </c>
      <c r="R18" s="30">
        <v>728.50655248475414</v>
      </c>
      <c r="S18" s="30">
        <v>97.409966327012256</v>
      </c>
      <c r="T18" s="30">
        <v>656.17592125009446</v>
      </c>
      <c r="U18" s="51">
        <v>87.738503072565834</v>
      </c>
      <c r="V18" s="5"/>
      <c r="W18" s="4"/>
      <c r="X18" s="5"/>
      <c r="Y18" s="4"/>
      <c r="Z18" s="5"/>
      <c r="AA18" s="4"/>
      <c r="AB18" s="5"/>
      <c r="AC18" s="4"/>
    </row>
    <row r="19" spans="1:29" s="1" customFormat="1" ht="21" customHeight="1">
      <c r="A19" s="19" t="s">
        <v>11</v>
      </c>
      <c r="B19" s="31">
        <v>3.4727736489999939</v>
      </c>
      <c r="C19" s="31">
        <v>805.05372427608802</v>
      </c>
      <c r="D19" s="31">
        <v>762.03984782003533</v>
      </c>
      <c r="E19" s="31">
        <v>94.657017890982203</v>
      </c>
      <c r="F19" s="31">
        <v>894.5454545454545</v>
      </c>
      <c r="G19" s="31">
        <v>111.11624324821778</v>
      </c>
      <c r="H19" s="31">
        <v>915.13804985830836</v>
      </c>
      <c r="I19" s="31">
        <v>113.67415891171848</v>
      </c>
      <c r="J19" s="31">
        <v>894.99859072758613</v>
      </c>
      <c r="K19" s="31">
        <v>111.17252970071996</v>
      </c>
      <c r="L19" s="31">
        <v>928.09584120420391</v>
      </c>
      <c r="M19" s="31">
        <v>115.28371501402053</v>
      </c>
      <c r="N19" s="31">
        <v>1036.4577865245026</v>
      </c>
      <c r="O19" s="31">
        <v>128.74392792313273</v>
      </c>
      <c r="P19" s="31">
        <v>959.5966718375405</v>
      </c>
      <c r="Q19" s="31">
        <v>119.19660053748819</v>
      </c>
      <c r="R19" s="31">
        <v>888.64515034359044</v>
      </c>
      <c r="S19" s="31">
        <v>110.38333511750025</v>
      </c>
      <c r="T19" s="31">
        <v>858.66721785572599</v>
      </c>
      <c r="U19" s="52">
        <v>106.65961686319103</v>
      </c>
      <c r="V19" s="5"/>
      <c r="W19" s="4"/>
      <c r="X19" s="5"/>
      <c r="Y19" s="4"/>
      <c r="Z19" s="5"/>
      <c r="AA19" s="4"/>
      <c r="AB19" s="5"/>
      <c r="AC19" s="4"/>
    </row>
    <row r="20" spans="1:29" s="1" customFormat="1" ht="21" customHeight="1">
      <c r="A20" s="19" t="s">
        <v>12</v>
      </c>
      <c r="B20" s="30">
        <v>0.89704021328023942</v>
      </c>
      <c r="C20" s="30">
        <v>357.36148914744911</v>
      </c>
      <c r="D20" s="30">
        <v>408.59205194944593</v>
      </c>
      <c r="E20" s="30">
        <v>114.33578165465357</v>
      </c>
      <c r="F20" s="30">
        <v>363.96340183762709</v>
      </c>
      <c r="G20" s="30">
        <v>101.84740462827375</v>
      </c>
      <c r="H20" s="30">
        <v>225.50464769591682</v>
      </c>
      <c r="I20" s="30">
        <v>63.102671816680413</v>
      </c>
      <c r="J20" s="30">
        <v>513.14944749364929</v>
      </c>
      <c r="K20" s="30">
        <v>143.59394145067529</v>
      </c>
      <c r="L20" s="30">
        <v>482.53668329839689</v>
      </c>
      <c r="M20" s="30">
        <v>135.02761152288008</v>
      </c>
      <c r="N20" s="30">
        <v>436.30404675685713</v>
      </c>
      <c r="O20" s="30">
        <v>122.09039306326484</v>
      </c>
      <c r="P20" s="30">
        <v>474.50412368086552</v>
      </c>
      <c r="Q20" s="30">
        <v>132.77987082852198</v>
      </c>
      <c r="R20" s="30">
        <v>497.88009274594236</v>
      </c>
      <c r="S20" s="30">
        <v>139.32113780187279</v>
      </c>
      <c r="T20" s="30">
        <v>418.43587402880945</v>
      </c>
      <c r="U20" s="51">
        <v>117.09036556430981</v>
      </c>
      <c r="V20" s="5"/>
      <c r="W20" s="4"/>
      <c r="X20" s="5"/>
      <c r="Y20" s="4"/>
      <c r="Z20" s="5"/>
      <c r="AA20" s="4"/>
      <c r="AB20" s="5"/>
      <c r="AC20" s="4"/>
    </row>
    <row r="21" spans="1:29" s="1" customFormat="1" ht="21" customHeight="1">
      <c r="A21" s="19" t="s">
        <v>13</v>
      </c>
      <c r="B21" s="31">
        <v>1.1054390613989975</v>
      </c>
      <c r="C21" s="31">
        <v>451.98463508322664</v>
      </c>
      <c r="D21" s="31">
        <v>457.00037636432063</v>
      </c>
      <c r="E21" s="31">
        <v>101.10971499731851</v>
      </c>
      <c r="F21" s="31">
        <v>440.02846868444709</v>
      </c>
      <c r="G21" s="31">
        <v>97.354740521969745</v>
      </c>
      <c r="H21" s="31">
        <v>417.76816199587574</v>
      </c>
      <c r="I21" s="31">
        <v>92.429726492571916</v>
      </c>
      <c r="J21" s="31">
        <v>541.8296024879146</v>
      </c>
      <c r="K21" s="31">
        <v>119.87788089038563</v>
      </c>
      <c r="L21" s="31">
        <v>549.14642868248382</v>
      </c>
      <c r="M21" s="31">
        <v>121.4967027764929</v>
      </c>
      <c r="N21" s="31">
        <v>621.72344433447211</v>
      </c>
      <c r="O21" s="31">
        <v>137.5541104887316</v>
      </c>
      <c r="P21" s="31">
        <v>554.98612697894566</v>
      </c>
      <c r="Q21" s="31">
        <v>122.78871534576675</v>
      </c>
      <c r="R21" s="31">
        <v>603.61664766951105</v>
      </c>
      <c r="S21" s="31">
        <v>133.54804584416092</v>
      </c>
      <c r="T21" s="31">
        <v>547.04913887827968</v>
      </c>
      <c r="U21" s="52">
        <v>121.03268483397633</v>
      </c>
      <c r="V21" s="5"/>
      <c r="W21" s="4"/>
      <c r="X21" s="5"/>
      <c r="Y21" s="4"/>
      <c r="Z21" s="5"/>
      <c r="AA21" s="4"/>
      <c r="AB21" s="5"/>
      <c r="AC21" s="4"/>
    </row>
    <row r="22" spans="1:29" s="1" customFormat="1" ht="21" customHeight="1">
      <c r="A22" s="19" t="s">
        <v>14</v>
      </c>
      <c r="B22" s="30">
        <v>0.55276543685226365</v>
      </c>
      <c r="C22" s="30">
        <v>623.87013896998712</v>
      </c>
      <c r="D22" s="30">
        <v>621.62990196078442</v>
      </c>
      <c r="E22" s="30">
        <v>99.640912928946818</v>
      </c>
      <c r="F22" s="30">
        <v>692.83292573467691</v>
      </c>
      <c r="G22" s="30">
        <v>111.05402910909434</v>
      </c>
      <c r="H22" s="30">
        <v>697.13103677266633</v>
      </c>
      <c r="I22" s="30">
        <v>111.74297233133058</v>
      </c>
      <c r="J22" s="30">
        <v>590.82446741149158</v>
      </c>
      <c r="K22" s="30">
        <v>94.703116963883843</v>
      </c>
      <c r="L22" s="30">
        <v>677.60628568353866</v>
      </c>
      <c r="M22" s="30">
        <v>108.61335450391489</v>
      </c>
      <c r="N22" s="30">
        <v>796.68399606575804</v>
      </c>
      <c r="O22" s="30">
        <v>127.70029310604407</v>
      </c>
      <c r="P22" s="30">
        <v>758.64897107068293</v>
      </c>
      <c r="Q22" s="30">
        <v>121.60366776380999</v>
      </c>
      <c r="R22" s="30">
        <v>704.72494553376907</v>
      </c>
      <c r="S22" s="30">
        <v>112.96019820683733</v>
      </c>
      <c r="T22" s="30">
        <v>791.60925615455835</v>
      </c>
      <c r="U22" s="51">
        <v>126.88686422169675</v>
      </c>
      <c r="V22" s="5"/>
      <c r="W22" s="4"/>
      <c r="X22" s="5"/>
      <c r="Y22" s="4"/>
      <c r="Z22" s="5"/>
      <c r="AA22" s="4"/>
      <c r="AB22" s="5"/>
      <c r="AC22" s="4"/>
    </row>
    <row r="23" spans="1:29" s="3" customFormat="1" ht="21" customHeight="1">
      <c r="A23" s="19" t="s">
        <v>15</v>
      </c>
      <c r="B23" s="31">
        <v>1.2030273732460728</v>
      </c>
      <c r="C23" s="31">
        <v>475.57009375048915</v>
      </c>
      <c r="D23" s="31">
        <v>517.91059187023268</v>
      </c>
      <c r="E23" s="31">
        <v>108.90310359632447</v>
      </c>
      <c r="F23" s="31">
        <v>528.01810263302116</v>
      </c>
      <c r="G23" s="31">
        <v>111.02844976413699</v>
      </c>
      <c r="H23" s="31">
        <v>425.57519024036719</v>
      </c>
      <c r="I23" s="31">
        <v>89.487374381377279</v>
      </c>
      <c r="J23" s="31">
        <v>590.5135049553694</v>
      </c>
      <c r="K23" s="31">
        <v>124.16960458938908</v>
      </c>
      <c r="L23" s="31">
        <v>569.72414526769478</v>
      </c>
      <c r="M23" s="31">
        <v>119.79814390233803</v>
      </c>
      <c r="N23" s="31">
        <v>622.1026374057567</v>
      </c>
      <c r="O23" s="31">
        <v>130.81197610633325</v>
      </c>
      <c r="P23" s="31">
        <v>620.28945171166163</v>
      </c>
      <c r="Q23" s="31">
        <v>130.43071039641535</v>
      </c>
      <c r="R23" s="31">
        <v>677.14924207748857</v>
      </c>
      <c r="S23" s="31">
        <v>142.38684285996317</v>
      </c>
      <c r="T23" s="31">
        <v>534.60058755154057</v>
      </c>
      <c r="U23" s="52">
        <v>112.41257483949822</v>
      </c>
      <c r="V23" s="5"/>
      <c r="W23" s="4"/>
      <c r="X23" s="5"/>
      <c r="Y23" s="4"/>
      <c r="Z23" s="5"/>
      <c r="AA23" s="4"/>
      <c r="AB23" s="5"/>
      <c r="AC23" s="4"/>
    </row>
    <row r="24" spans="1:29" s="3" customFormat="1" ht="21" customHeight="1">
      <c r="A24" s="19" t="s">
        <v>16</v>
      </c>
      <c r="B24" s="32">
        <v>8.9247340790863792</v>
      </c>
      <c r="C24" s="32">
        <v>611.75768608414239</v>
      </c>
      <c r="D24" s="32">
        <v>624.61388736089373</v>
      </c>
      <c r="E24" s="32">
        <v>102.71628084157757</v>
      </c>
      <c r="F24" s="32">
        <v>659.28584354066697</v>
      </c>
      <c r="G24" s="32">
        <v>104.87797422831468</v>
      </c>
      <c r="H24" s="32">
        <v>629.74353411121376</v>
      </c>
      <c r="I24" s="32">
        <v>100.11873549930124</v>
      </c>
      <c r="J24" s="32">
        <v>690.90044244952981</v>
      </c>
      <c r="K24" s="32">
        <v>111.05860452934981</v>
      </c>
      <c r="L24" s="32">
        <v>698.5828572858195</v>
      </c>
      <c r="M24" s="32">
        <v>112.78850064825893</v>
      </c>
      <c r="N24" s="32">
        <v>788.68404484129462</v>
      </c>
      <c r="O24" s="32">
        <v>124.55170946749747</v>
      </c>
      <c r="P24" s="32">
        <v>763.58927374478935</v>
      </c>
      <c r="Q24" s="32">
        <v>120.16385156054665</v>
      </c>
      <c r="R24" s="32">
        <v>728.25080882790019</v>
      </c>
      <c r="S24" s="32">
        <v>119.04236356872433</v>
      </c>
      <c r="T24" s="32">
        <v>651.93664457110174</v>
      </c>
      <c r="U24" s="53">
        <v>106.56778973128147</v>
      </c>
      <c r="V24" s="5"/>
      <c r="W24" s="4"/>
      <c r="X24" s="5"/>
      <c r="Y24" s="4"/>
      <c r="Z24" s="5"/>
      <c r="AA24" s="4"/>
      <c r="AB24" s="5"/>
      <c r="AC24" s="4"/>
    </row>
    <row r="25" spans="1:29" s="1" customFormat="1" ht="21" customHeight="1">
      <c r="A25" s="48" t="s">
        <v>17</v>
      </c>
      <c r="B25" s="31">
        <v>50.659138642094582</v>
      </c>
      <c r="C25" s="31">
        <v>1777.7557826718694</v>
      </c>
      <c r="D25" s="31">
        <v>1859.9915368650131</v>
      </c>
      <c r="E25" s="31">
        <v>104.19684819901447</v>
      </c>
      <c r="F25" s="31">
        <v>1908.7280506569548</v>
      </c>
      <c r="G25" s="31">
        <v>105.54527388439323</v>
      </c>
      <c r="H25" s="31">
        <v>1797.5079606358729</v>
      </c>
      <c r="I25" s="31">
        <v>100.63029010567564</v>
      </c>
      <c r="J25" s="31">
        <v>1930.0508832881856</v>
      </c>
      <c r="K25" s="31">
        <v>109.51830594740257</v>
      </c>
      <c r="L25" s="31">
        <v>2078.3630791546393</v>
      </c>
      <c r="M25" s="31">
        <v>114.80897517413437</v>
      </c>
      <c r="N25" s="31">
        <v>2128.9437102682241</v>
      </c>
      <c r="O25" s="31">
        <v>117.04771651808892</v>
      </c>
      <c r="P25" s="31">
        <v>2119.6278050575006</v>
      </c>
      <c r="Q25" s="31">
        <v>116.80640650193072</v>
      </c>
      <c r="R25" s="31">
        <v>2027.5569836555146</v>
      </c>
      <c r="S25" s="31">
        <v>114.05149140385342</v>
      </c>
      <c r="T25" s="31">
        <v>2056.4518522542412</v>
      </c>
      <c r="U25" s="52">
        <v>115.67684787184362</v>
      </c>
      <c r="V25" s="5"/>
      <c r="W25" s="4"/>
      <c r="X25" s="5"/>
      <c r="Y25" s="4"/>
      <c r="Z25" s="5"/>
      <c r="AA25" s="4"/>
      <c r="AB25" s="5"/>
      <c r="AC25" s="4"/>
    </row>
    <row r="26" spans="1:29" s="1" customFormat="1" ht="21" customHeight="1">
      <c r="A26" s="19" t="s">
        <v>18</v>
      </c>
      <c r="B26" s="30">
        <v>4.1085298465087003</v>
      </c>
      <c r="C26" s="30">
        <v>1182.1692744232453</v>
      </c>
      <c r="D26" s="30">
        <v>1459.3928798474253</v>
      </c>
      <c r="E26" s="30">
        <v>123.4504153865301</v>
      </c>
      <c r="F26" s="30">
        <v>1162.7277003682136</v>
      </c>
      <c r="G26" s="30">
        <v>98.355432299277396</v>
      </c>
      <c r="H26" s="30">
        <v>991.05431309904156</v>
      </c>
      <c r="I26" s="30">
        <v>83.833536748157769</v>
      </c>
      <c r="J26" s="30">
        <v>1411.3065022437222</v>
      </c>
      <c r="K26" s="30">
        <v>119.3827764583264</v>
      </c>
      <c r="L26" s="30">
        <v>1322.964141490997</v>
      </c>
      <c r="M26" s="30">
        <v>111.90987366309639</v>
      </c>
      <c r="N26" s="30">
        <v>994.2491606740025</v>
      </c>
      <c r="O26" s="30">
        <v>84.103789718192033</v>
      </c>
      <c r="P26" s="30">
        <v>1764.4953861803385</v>
      </c>
      <c r="Q26" s="30">
        <v>149.25911410116774</v>
      </c>
      <c r="R26" s="30">
        <v>1552.1420932329565</v>
      </c>
      <c r="S26" s="30">
        <v>131.29609496831264</v>
      </c>
      <c r="T26" s="30">
        <v>1486.3985459973972</v>
      </c>
      <c r="U26" s="51">
        <v>125.73483156399736</v>
      </c>
      <c r="V26" s="5"/>
      <c r="W26" s="4"/>
      <c r="X26" s="5"/>
      <c r="Y26" s="4"/>
      <c r="Z26" s="5"/>
      <c r="AA26" s="4"/>
      <c r="AB26" s="5"/>
      <c r="AC26" s="4"/>
    </row>
    <row r="27" spans="1:29" s="1" customFormat="1" ht="21" customHeight="1">
      <c r="A27" s="19" t="s">
        <v>70</v>
      </c>
      <c r="B27" s="31">
        <v>0.48403029989411317</v>
      </c>
      <c r="C27" s="31">
        <v>1231.2349199385831</v>
      </c>
      <c r="D27" s="31">
        <v>1338.9248951582158</v>
      </c>
      <c r="E27" s="31">
        <v>108.74650105156249</v>
      </c>
      <c r="F27" s="31">
        <v>1351.9972292773029</v>
      </c>
      <c r="G27" s="31">
        <v>109.80822647109004</v>
      </c>
      <c r="H27" s="31">
        <v>1372.9759150904886</v>
      </c>
      <c r="I27" s="31">
        <v>111.51209999461157</v>
      </c>
      <c r="J27" s="31">
        <v>1533.8682030445091</v>
      </c>
      <c r="K27" s="31">
        <v>124.57965398845433</v>
      </c>
      <c r="L27" s="31">
        <v>1560.2260682868723</v>
      </c>
      <c r="M27" s="31">
        <v>126.72042053231402</v>
      </c>
      <c r="N27" s="31">
        <v>1591.6777657352095</v>
      </c>
      <c r="O27" s="31">
        <v>129.27490440367032</v>
      </c>
      <c r="P27" s="31">
        <v>1623.8713318284424</v>
      </c>
      <c r="Q27" s="31">
        <v>131.88964230395976</v>
      </c>
      <c r="R27" s="31">
        <v>1716.6987973928212</v>
      </c>
      <c r="S27" s="31">
        <v>139.42902118780503</v>
      </c>
      <c r="T27" s="31">
        <v>1590.6849818006349</v>
      </c>
      <c r="U27" s="52">
        <v>129.19427121836199</v>
      </c>
      <c r="V27" s="5"/>
      <c r="W27" s="4"/>
      <c r="X27" s="5"/>
      <c r="Y27" s="4"/>
      <c r="Z27" s="5"/>
      <c r="AA27" s="4"/>
      <c r="AB27" s="5"/>
      <c r="AC27" s="4"/>
    </row>
    <row r="28" spans="1:29" s="1" customFormat="1" ht="21" customHeight="1">
      <c r="A28" s="19" t="s">
        <v>71</v>
      </c>
      <c r="B28" s="30">
        <v>5.8688914774597707E-2</v>
      </c>
      <c r="C28" s="30">
        <v>262.12238574748261</v>
      </c>
      <c r="D28" s="30">
        <v>268.64573110893031</v>
      </c>
      <c r="E28" s="30">
        <v>102.48866396620242</v>
      </c>
      <c r="F28" s="30">
        <v>297.40721911540419</v>
      </c>
      <c r="G28" s="30">
        <v>113.46120563770296</v>
      </c>
      <c r="H28" s="30">
        <v>266.0452729693742</v>
      </c>
      <c r="I28" s="30">
        <v>101.4965861121342</v>
      </c>
      <c r="J28" s="30">
        <v>290.39396651176833</v>
      </c>
      <c r="K28" s="30">
        <v>110.78564147951917</v>
      </c>
      <c r="L28" s="30">
        <v>269.16722923836022</v>
      </c>
      <c r="M28" s="30">
        <v>102.68761611900801</v>
      </c>
      <c r="N28" s="30">
        <v>324.82635980567761</v>
      </c>
      <c r="O28" s="30">
        <v>123.92164022137405</v>
      </c>
      <c r="P28" s="30">
        <v>327.41881486441241</v>
      </c>
      <c r="Q28" s="30">
        <v>124.91066489064909</v>
      </c>
      <c r="R28" s="30">
        <v>328.3067643257217</v>
      </c>
      <c r="S28" s="30">
        <v>125.24941865972421</v>
      </c>
      <c r="T28" s="30">
        <v>305.68757065238617</v>
      </c>
      <c r="U28" s="51">
        <v>116.62016953671115</v>
      </c>
      <c r="V28" s="5"/>
      <c r="W28" s="4"/>
      <c r="X28" s="5"/>
      <c r="Y28" s="4"/>
      <c r="Z28" s="5"/>
      <c r="AA28" s="4"/>
      <c r="AB28" s="5"/>
      <c r="AC28" s="4"/>
    </row>
    <row r="29" spans="1:29" s="1" customFormat="1" ht="21" customHeight="1">
      <c r="A29" s="19" t="s">
        <v>19</v>
      </c>
      <c r="B29" s="31">
        <v>0.47334472609301786</v>
      </c>
      <c r="C29" s="31">
        <v>385.87694957420342</v>
      </c>
      <c r="D29" s="31">
        <v>420.71035517758884</v>
      </c>
      <c r="E29" s="31">
        <v>109.02707602561448</v>
      </c>
      <c r="F29" s="31">
        <v>353.93289480957378</v>
      </c>
      <c r="G29" s="31">
        <v>91.721699158273552</v>
      </c>
      <c r="H29" s="31">
        <v>302.97101076154678</v>
      </c>
      <c r="I29" s="31">
        <v>78.514928423649209</v>
      </c>
      <c r="J29" s="31">
        <v>428.6644172459429</v>
      </c>
      <c r="K29" s="31">
        <v>111.08837097394738</v>
      </c>
      <c r="L29" s="31">
        <v>426.10824355984209</v>
      </c>
      <c r="M29" s="31">
        <v>110.42593863925588</v>
      </c>
      <c r="N29" s="31">
        <v>401.59530343419374</v>
      </c>
      <c r="O29" s="31">
        <v>104.07341093510114</v>
      </c>
      <c r="P29" s="31">
        <v>425.63583298588361</v>
      </c>
      <c r="Q29" s="31">
        <v>110.30351345307155</v>
      </c>
      <c r="R29" s="31">
        <v>474.08510394593668</v>
      </c>
      <c r="S29" s="31">
        <v>122.85914058071276</v>
      </c>
      <c r="T29" s="31">
        <v>444.83403038541707</v>
      </c>
      <c r="U29" s="52">
        <v>115.27872573789908</v>
      </c>
      <c r="V29" s="5"/>
      <c r="W29" s="4"/>
      <c r="X29" s="5"/>
      <c r="Y29" s="4"/>
      <c r="Z29" s="5"/>
      <c r="AA29" s="4"/>
      <c r="AB29" s="5"/>
      <c r="AC29" s="4"/>
    </row>
    <row r="30" spans="1:29" s="1" customFormat="1" ht="21" customHeight="1">
      <c r="A30" s="19" t="s">
        <v>72</v>
      </c>
      <c r="B30" s="30">
        <v>3.5953960834446312</v>
      </c>
      <c r="C30" s="30">
        <v>1075.9400764126281</v>
      </c>
      <c r="D30" s="30">
        <v>1001.3904385889625</v>
      </c>
      <c r="E30" s="30">
        <v>93.071209126048416</v>
      </c>
      <c r="F30" s="30">
        <v>1143.3130626696939</v>
      </c>
      <c r="G30" s="30">
        <v>106.26177867467294</v>
      </c>
      <c r="H30" s="30">
        <v>1182.5518969219756</v>
      </c>
      <c r="I30" s="30">
        <v>109.90871358419977</v>
      </c>
      <c r="J30" s="30">
        <v>1185.2386973360528</v>
      </c>
      <c r="K30" s="30">
        <v>110.15843013189411</v>
      </c>
      <c r="L30" s="30">
        <v>1120.5103684444589</v>
      </c>
      <c r="M30" s="30">
        <v>104.14245114657648</v>
      </c>
      <c r="N30" s="30">
        <v>1261.8964469360212</v>
      </c>
      <c r="O30" s="30">
        <v>117.28315308631352</v>
      </c>
      <c r="P30" s="30">
        <v>1185.232556389846</v>
      </c>
      <c r="Q30" s="30">
        <v>110.15785938020063</v>
      </c>
      <c r="R30" s="30">
        <v>1083.3405183562966</v>
      </c>
      <c r="S30" s="30">
        <v>100.68781171980719</v>
      </c>
      <c r="T30" s="30">
        <v>1183.8990610610147</v>
      </c>
      <c r="U30" s="51">
        <v>110.03392168533593</v>
      </c>
      <c r="V30" s="5"/>
      <c r="W30" s="4"/>
      <c r="X30" s="5"/>
      <c r="Y30" s="4"/>
      <c r="Z30" s="5"/>
      <c r="AA30" s="4"/>
      <c r="AB30" s="5"/>
      <c r="AC30" s="4"/>
    </row>
    <row r="31" spans="1:29" s="1" customFormat="1" ht="21" customHeight="1">
      <c r="A31" s="19" t="s">
        <v>20</v>
      </c>
      <c r="B31" s="31">
        <v>8.852881540791023E-2</v>
      </c>
      <c r="C31" s="31">
        <v>375.63376081121385</v>
      </c>
      <c r="D31" s="31">
        <v>349.21991878606548</v>
      </c>
      <c r="E31" s="31">
        <v>92.968192750272124</v>
      </c>
      <c r="F31" s="31">
        <v>414.80755087031133</v>
      </c>
      <c r="G31" s="31">
        <v>110.42871917968671</v>
      </c>
      <c r="H31" s="31">
        <v>449.41520467836256</v>
      </c>
      <c r="I31" s="31">
        <v>119.64185639432709</v>
      </c>
      <c r="J31" s="31">
        <v>407.94374571996457</v>
      </c>
      <c r="K31" s="31">
        <v>108.60145926153561</v>
      </c>
      <c r="L31" s="31">
        <v>472.52372598731716</v>
      </c>
      <c r="M31" s="31">
        <v>125.79373189642513</v>
      </c>
      <c r="N31" s="31">
        <v>501.53409953926388</v>
      </c>
      <c r="O31" s="31">
        <v>133.51677933744753</v>
      </c>
      <c r="P31" s="31">
        <v>483.45274650289991</v>
      </c>
      <c r="Q31" s="31">
        <v>128.7032202480527</v>
      </c>
      <c r="R31" s="31">
        <v>541.50612959719786</v>
      </c>
      <c r="S31" s="31">
        <v>144.15800337748348</v>
      </c>
      <c r="T31" s="31">
        <v>441.99826029935832</v>
      </c>
      <c r="U31" s="52">
        <v>117.66734154694312</v>
      </c>
      <c r="V31" s="5"/>
      <c r="W31" s="4"/>
      <c r="X31" s="5"/>
      <c r="Y31" s="4"/>
      <c r="Z31" s="5"/>
      <c r="AA31" s="4"/>
      <c r="AB31" s="5"/>
      <c r="AC31" s="4"/>
    </row>
    <row r="32" spans="1:29" s="1" customFormat="1" ht="21" customHeight="1">
      <c r="A32" s="19" t="s">
        <v>21</v>
      </c>
      <c r="B32" s="30">
        <v>9.5091168422154343E-2</v>
      </c>
      <c r="C32" s="30">
        <v>652.98050663904314</v>
      </c>
      <c r="D32" s="30">
        <v>700.90540118638773</v>
      </c>
      <c r="E32" s="30">
        <v>107.33940662241494</v>
      </c>
      <c r="F32" s="30">
        <v>642.22674813306173</v>
      </c>
      <c r="G32" s="30">
        <v>98.353127176593347</v>
      </c>
      <c r="H32" s="30">
        <v>621.26476719944412</v>
      </c>
      <c r="I32" s="30">
        <v>95.142927067939098</v>
      </c>
      <c r="J32" s="30">
        <v>616.90889406515521</v>
      </c>
      <c r="K32" s="30">
        <v>94.475851544244094</v>
      </c>
      <c r="L32" s="30">
        <v>580.36291900612582</v>
      </c>
      <c r="M32" s="30">
        <v>88.879057353995535</v>
      </c>
      <c r="N32" s="30">
        <v>591.2789018522252</v>
      </c>
      <c r="O32" s="30">
        <v>90.55077385014107</v>
      </c>
      <c r="P32" s="30">
        <v>637.79527559055111</v>
      </c>
      <c r="Q32" s="30">
        <v>97.674474062533363</v>
      </c>
      <c r="R32" s="30">
        <v>515.15151515151513</v>
      </c>
      <c r="S32" s="30">
        <v>78.892326786760009</v>
      </c>
      <c r="T32" s="30">
        <v>446.26100480608403</v>
      </c>
      <c r="U32" s="51">
        <v>68.342163398266607</v>
      </c>
      <c r="V32" s="5"/>
      <c r="W32" s="4"/>
      <c r="X32" s="5"/>
      <c r="Y32" s="4"/>
      <c r="Z32" s="5"/>
      <c r="AA32" s="4"/>
      <c r="AB32" s="5"/>
      <c r="AC32" s="4"/>
    </row>
    <row r="33" spans="1:29" s="1" customFormat="1" ht="21" customHeight="1">
      <c r="A33" s="19" t="s">
        <v>22</v>
      </c>
      <c r="B33" s="31">
        <v>0.78492809323786483</v>
      </c>
      <c r="C33" s="31">
        <v>643.64089775561104</v>
      </c>
      <c r="D33" s="31">
        <v>765.37978656622715</v>
      </c>
      <c r="E33" s="31">
        <v>118.91410089618637</v>
      </c>
      <c r="F33" s="31">
        <v>638.79082082965579</v>
      </c>
      <c r="G33" s="31">
        <v>99.246462283104194</v>
      </c>
      <c r="H33" s="31">
        <v>576.12081809562505</v>
      </c>
      <c r="I33" s="31">
        <v>89.509666042753068</v>
      </c>
      <c r="J33" s="31">
        <v>700.84017330929248</v>
      </c>
      <c r="K33" s="31">
        <v>108.88683049090517</v>
      </c>
      <c r="L33" s="31">
        <v>705.92575588640375</v>
      </c>
      <c r="M33" s="31">
        <v>109.67695781109951</v>
      </c>
      <c r="N33" s="31">
        <v>655.12367099733899</v>
      </c>
      <c r="O33" s="31">
        <v>101.78403412240715</v>
      </c>
      <c r="P33" s="31">
        <v>750.40953090096798</v>
      </c>
      <c r="Q33" s="31">
        <v>116.5882301012352</v>
      </c>
      <c r="R33" s="31">
        <v>736.18175652763648</v>
      </c>
      <c r="S33" s="31">
        <v>114.37771575652155</v>
      </c>
      <c r="T33" s="31">
        <v>697.17484235323263</v>
      </c>
      <c r="U33" s="52">
        <v>108.31736217886333</v>
      </c>
      <c r="V33" s="5"/>
      <c r="W33" s="4"/>
      <c r="X33" s="5"/>
      <c r="Y33" s="4"/>
      <c r="Z33" s="5"/>
      <c r="AA33" s="4"/>
      <c r="AB33" s="5"/>
      <c r="AC33" s="4"/>
    </row>
    <row r="34" spans="1:29" s="3" customFormat="1" ht="21" customHeight="1">
      <c r="A34" s="19" t="s">
        <v>23</v>
      </c>
      <c r="B34" s="30">
        <v>3.5612904716695488</v>
      </c>
      <c r="C34" s="30">
        <v>1127.4023894469435</v>
      </c>
      <c r="D34" s="30">
        <v>1234.9212425549163</v>
      </c>
      <c r="E34" s="30">
        <v>109.53686581777752</v>
      </c>
      <c r="F34" s="30">
        <v>1041.4896748959079</v>
      </c>
      <c r="G34" s="30">
        <v>92.379587327894427</v>
      </c>
      <c r="H34" s="30">
        <v>1023.6062744614625</v>
      </c>
      <c r="I34" s="30">
        <v>90.793339099059452</v>
      </c>
      <c r="J34" s="30">
        <v>1326.5648623752688</v>
      </c>
      <c r="K34" s="30">
        <v>117.66560677825295</v>
      </c>
      <c r="L34" s="30">
        <v>1208.1675342329431</v>
      </c>
      <c r="M34" s="30">
        <v>107.16382593668439</v>
      </c>
      <c r="N34" s="30">
        <v>1352.9018748086501</v>
      </c>
      <c r="O34" s="30">
        <v>120.00168595281468</v>
      </c>
      <c r="P34" s="30">
        <v>1012.3246048274212</v>
      </c>
      <c r="Q34" s="30">
        <v>89.792660925973863</v>
      </c>
      <c r="R34" s="30">
        <v>950.7827107086556</v>
      </c>
      <c r="S34" s="30">
        <v>84.333927230282868</v>
      </c>
      <c r="T34" s="30">
        <v>736.55683950067862</v>
      </c>
      <c r="U34" s="51">
        <v>65.332204933679677</v>
      </c>
      <c r="V34" s="5"/>
      <c r="W34" s="4"/>
      <c r="X34" s="5"/>
      <c r="Y34" s="4"/>
      <c r="Z34" s="5"/>
      <c r="AA34" s="4"/>
      <c r="AB34" s="5"/>
      <c r="AC34" s="4"/>
    </row>
    <row r="35" spans="1:29" s="1" customFormat="1" ht="21" customHeight="1">
      <c r="A35" s="19" t="s">
        <v>24</v>
      </c>
      <c r="B35" s="33">
        <v>13.249828419452536</v>
      </c>
      <c r="C35" s="33">
        <v>1011.7740516923426</v>
      </c>
      <c r="D35" s="33">
        <v>1114.7396656751309</v>
      </c>
      <c r="E35" s="33">
        <v>110.2787782008615</v>
      </c>
      <c r="F35" s="33">
        <v>1005.8495235468725</v>
      </c>
      <c r="G35" s="33">
        <v>98.953489082814755</v>
      </c>
      <c r="H35" s="33">
        <v>958.49239765631319</v>
      </c>
      <c r="I35" s="33">
        <v>93.825164725100009</v>
      </c>
      <c r="J35" s="33">
        <v>1193.0179070360707</v>
      </c>
      <c r="K35" s="33">
        <v>115.66393477519009</v>
      </c>
      <c r="L35" s="33">
        <v>1132.6799396027227</v>
      </c>
      <c r="M35" s="33">
        <v>109.27666162927416</v>
      </c>
      <c r="N35" s="33">
        <v>1168.2261470292567</v>
      </c>
      <c r="O35" s="33">
        <v>110.13098556995871</v>
      </c>
      <c r="P35" s="33">
        <v>1167.5121655585463</v>
      </c>
      <c r="Q35" s="33">
        <v>114.32372155782653</v>
      </c>
      <c r="R35" s="33">
        <v>1074.7959666045481</v>
      </c>
      <c r="S35" s="33">
        <v>106.22885265804078</v>
      </c>
      <c r="T35" s="33">
        <v>968.20947659405351</v>
      </c>
      <c r="U35" s="54">
        <v>95.694238745753481</v>
      </c>
      <c r="V35" s="5"/>
      <c r="W35" s="4"/>
      <c r="X35" s="5"/>
      <c r="Y35" s="4"/>
      <c r="Z35" s="5"/>
      <c r="AA35" s="4"/>
      <c r="AB35" s="5"/>
      <c r="AC35" s="4"/>
    </row>
    <row r="36" spans="1:29" s="1" customFormat="1" ht="21" customHeight="1">
      <c r="A36" s="19" t="s">
        <v>25</v>
      </c>
      <c r="B36" s="30">
        <v>9.8869932013430386</v>
      </c>
      <c r="C36" s="30">
        <v>68357.850316150405</v>
      </c>
      <c r="D36" s="30">
        <v>68877.175977211591</v>
      </c>
      <c r="E36" s="30">
        <v>100.75971619742188</v>
      </c>
      <c r="F36" s="30">
        <v>64553.44929111746</v>
      </c>
      <c r="G36" s="30">
        <v>94.434580655421669</v>
      </c>
      <c r="H36" s="30">
        <v>70019.067695108504</v>
      </c>
      <c r="I36" s="30">
        <v>102.43017791120563</v>
      </c>
      <c r="J36" s="30">
        <v>70091.456508917603</v>
      </c>
      <c r="K36" s="30">
        <v>102.53607476646702</v>
      </c>
      <c r="L36" s="30">
        <v>71667.586605275676</v>
      </c>
      <c r="M36" s="30">
        <v>104.84177936230874</v>
      </c>
      <c r="N36" s="30">
        <v>68254.359036500318</v>
      </c>
      <c r="O36" s="30">
        <v>99.848603665604713</v>
      </c>
      <c r="P36" s="30">
        <v>70522.860633248536</v>
      </c>
      <c r="Q36" s="30">
        <v>103.16717144714926</v>
      </c>
      <c r="R36" s="30">
        <v>71511.17075866423</v>
      </c>
      <c r="S36" s="30">
        <v>104.61296022026725</v>
      </c>
      <c r="T36" s="30">
        <v>71095.168999728689</v>
      </c>
      <c r="U36" s="51">
        <v>104.00439550237226</v>
      </c>
      <c r="V36" s="5"/>
      <c r="W36" s="4"/>
      <c r="X36" s="5"/>
      <c r="Y36" s="4"/>
      <c r="Z36" s="5"/>
      <c r="AA36" s="4"/>
      <c r="AB36" s="5"/>
      <c r="AC36" s="4"/>
    </row>
    <row r="37" spans="1:29" s="1" customFormat="1" ht="21" customHeight="1">
      <c r="A37" s="19" t="s">
        <v>26</v>
      </c>
      <c r="B37" s="31">
        <v>4.4065802042872981</v>
      </c>
      <c r="C37" s="31">
        <v>2460.5897493326675</v>
      </c>
      <c r="D37" s="31">
        <v>2749.6202343393134</v>
      </c>
      <c r="E37" s="31">
        <v>111.74639068073147</v>
      </c>
      <c r="F37" s="31">
        <v>2368.1205948951279</v>
      </c>
      <c r="G37" s="31">
        <v>96.241992210907227</v>
      </c>
      <c r="H37" s="31">
        <v>2370.9545288549798</v>
      </c>
      <c r="I37" s="31">
        <v>96.357165167334472</v>
      </c>
      <c r="J37" s="31">
        <v>2937.249666221629</v>
      </c>
      <c r="K37" s="31">
        <v>119.37177528347564</v>
      </c>
      <c r="L37" s="31">
        <v>2890.4551177601802</v>
      </c>
      <c r="M37" s="31">
        <v>117.4700137860891</v>
      </c>
      <c r="N37" s="31">
        <v>2857.1428571428573</v>
      </c>
      <c r="O37" s="31">
        <v>116.11618141210813</v>
      </c>
      <c r="P37" s="31">
        <v>3001.839464882943</v>
      </c>
      <c r="Q37" s="31">
        <v>121.9967475560307</v>
      </c>
      <c r="R37" s="31">
        <v>461.56876511428351</v>
      </c>
      <c r="S37" s="31">
        <v>110.34388742623824</v>
      </c>
      <c r="T37" s="31">
        <v>431.68716307277629</v>
      </c>
      <c r="U37" s="52">
        <v>103.20031017189928</v>
      </c>
      <c r="V37" s="5"/>
      <c r="W37" s="4"/>
      <c r="X37" s="5"/>
      <c r="Y37" s="4"/>
      <c r="Z37" s="5"/>
      <c r="AA37" s="4"/>
      <c r="AB37" s="5"/>
      <c r="AC37" s="4"/>
    </row>
    <row r="38" spans="1:29" s="1" customFormat="1" ht="21" customHeight="1">
      <c r="A38" s="19" t="s">
        <v>27</v>
      </c>
      <c r="B38" s="30">
        <v>0.65931294844911392</v>
      </c>
      <c r="C38" s="30">
        <v>12889.428764576644</v>
      </c>
      <c r="D38" s="30">
        <v>12553.863161773737</v>
      </c>
      <c r="E38" s="30">
        <v>97.396582820449538</v>
      </c>
      <c r="F38" s="30">
        <v>12263.747454175151</v>
      </c>
      <c r="G38" s="30">
        <v>95.145779368275669</v>
      </c>
      <c r="H38" s="30">
        <v>13844.181459566073</v>
      </c>
      <c r="I38" s="30">
        <v>107.40725374590166</v>
      </c>
      <c r="J38" s="30">
        <v>12938.743536711476</v>
      </c>
      <c r="K38" s="30">
        <v>100.38259858551966</v>
      </c>
      <c r="L38" s="30">
        <v>13269.931522088455</v>
      </c>
      <c r="M38" s="30">
        <v>102.95205291453667</v>
      </c>
      <c r="N38" s="30">
        <v>13313.672473508697</v>
      </c>
      <c r="O38" s="30">
        <v>103.29140815066981</v>
      </c>
      <c r="P38" s="30">
        <v>14660.449735449734</v>
      </c>
      <c r="Q38" s="30">
        <v>113.74010441595593</v>
      </c>
      <c r="R38" s="30">
        <v>2549.0477460656175</v>
      </c>
      <c r="S38" s="30">
        <v>109.86814563846454</v>
      </c>
      <c r="T38" s="30">
        <v>2447.7149953816097</v>
      </c>
      <c r="U38" s="51">
        <v>105.50053760629621</v>
      </c>
      <c r="V38" s="5"/>
      <c r="W38" s="4"/>
      <c r="X38" s="5"/>
      <c r="Y38" s="4"/>
      <c r="Z38" s="5"/>
      <c r="AA38" s="4"/>
      <c r="AB38" s="5"/>
      <c r="AC38" s="4"/>
    </row>
    <row r="39" spans="1:29" s="1" customFormat="1" ht="21" customHeight="1">
      <c r="A39" s="19" t="s">
        <v>28</v>
      </c>
      <c r="B39" s="31">
        <v>8.8841178002369396E-3</v>
      </c>
      <c r="C39" s="31">
        <v>6606.6150598170298</v>
      </c>
      <c r="D39" s="31">
        <v>6774.2818057455543</v>
      </c>
      <c r="E39" s="31">
        <v>102.53786158888406</v>
      </c>
      <c r="F39" s="31">
        <v>6339.1153512575893</v>
      </c>
      <c r="G39" s="31">
        <v>95.951032319312262</v>
      </c>
      <c r="H39" s="31">
        <v>6231.4225053078553</v>
      </c>
      <c r="I39" s="31">
        <v>94.320956327678545</v>
      </c>
      <c r="J39" s="31">
        <v>6194.7261663285999</v>
      </c>
      <c r="K39" s="31">
        <v>93.765507907466343</v>
      </c>
      <c r="L39" s="31">
        <v>6932.0368046842332</v>
      </c>
      <c r="M39" s="31">
        <v>104.92569556301974</v>
      </c>
      <c r="N39" s="31">
        <v>6869.9344197369801</v>
      </c>
      <c r="O39" s="31">
        <v>103.98569248451479</v>
      </c>
      <c r="P39" s="31">
        <v>7437.5</v>
      </c>
      <c r="Q39" s="31">
        <v>112.57656050276952</v>
      </c>
      <c r="R39" s="31">
        <v>1523.7</v>
      </c>
      <c r="S39" s="31">
        <v>128.12915423945464</v>
      </c>
      <c r="T39" s="31">
        <v>1749.901462291167</v>
      </c>
      <c r="U39" s="52">
        <v>147.15061650308601</v>
      </c>
      <c r="V39" s="5"/>
      <c r="W39" s="4"/>
      <c r="X39" s="5"/>
      <c r="Y39" s="4"/>
      <c r="Z39" s="5"/>
      <c r="AA39" s="4"/>
      <c r="AB39" s="5"/>
      <c r="AC39" s="4"/>
    </row>
    <row r="40" spans="1:29" s="1" customFormat="1" ht="21" customHeight="1">
      <c r="A40" s="19" t="s">
        <v>29</v>
      </c>
      <c r="B40" s="30">
        <v>1.1885532796289899</v>
      </c>
      <c r="C40" s="30">
        <v>5397.9987354542036</v>
      </c>
      <c r="D40" s="30">
        <v>5330.6696269780223</v>
      </c>
      <c r="E40" s="30">
        <v>98.752702403689725</v>
      </c>
      <c r="F40" s="30">
        <v>5332.6326852338416</v>
      </c>
      <c r="G40" s="30">
        <v>98.789068811909203</v>
      </c>
      <c r="H40" s="30">
        <v>5711.8733509234826</v>
      </c>
      <c r="I40" s="30">
        <v>105.81464781397119</v>
      </c>
      <c r="J40" s="30">
        <v>5717.2995780590718</v>
      </c>
      <c r="K40" s="30">
        <v>105.91517075592647</v>
      </c>
      <c r="L40" s="30">
        <v>7213.9063254466446</v>
      </c>
      <c r="M40" s="30">
        <v>133.64038561301453</v>
      </c>
      <c r="N40" s="30">
        <v>7304.1647168928403</v>
      </c>
      <c r="O40" s="30">
        <v>135.31245698371302</v>
      </c>
      <c r="P40" s="30">
        <v>6967.7570093457944</v>
      </c>
      <c r="Q40" s="30">
        <v>129.08037498381347</v>
      </c>
      <c r="R40" s="30">
        <v>7118.927125506073</v>
      </c>
      <c r="S40" s="30">
        <v>131.88085945164761</v>
      </c>
      <c r="T40" s="30">
        <v>6721.585482330468</v>
      </c>
      <c r="U40" s="51">
        <v>124.51995288889029</v>
      </c>
      <c r="V40" s="5"/>
      <c r="W40" s="4"/>
      <c r="X40" s="5"/>
      <c r="Y40" s="4"/>
      <c r="Z40" s="5"/>
      <c r="AA40" s="4"/>
      <c r="AB40" s="5"/>
      <c r="AC40" s="4"/>
    </row>
    <row r="41" spans="1:29" s="1" customFormat="1" ht="21" customHeight="1">
      <c r="A41" s="19" t="s">
        <v>30</v>
      </c>
      <c r="B41" s="31">
        <v>2.1283889636832294</v>
      </c>
      <c r="C41" s="31">
        <v>836.60176315296701</v>
      </c>
      <c r="D41" s="31">
        <v>934.87151704430767</v>
      </c>
      <c r="E41" s="31">
        <v>111.74630011787016</v>
      </c>
      <c r="F41" s="31">
        <v>805.17078252734746</v>
      </c>
      <c r="G41" s="31">
        <v>96.24301764471987</v>
      </c>
      <c r="H41" s="31">
        <v>806.12335540925994</v>
      </c>
      <c r="I41" s="31">
        <v>96.356879809953938</v>
      </c>
      <c r="J41" s="31">
        <v>998.66488651535383</v>
      </c>
      <c r="K41" s="31">
        <v>119.37159715652605</v>
      </c>
      <c r="L41" s="31">
        <v>982.7557891279356</v>
      </c>
      <c r="M41" s="31">
        <v>117.46996389586207</v>
      </c>
      <c r="N41" s="31">
        <v>971.42857142857144</v>
      </c>
      <c r="O41" s="31">
        <v>116.11600814316623</v>
      </c>
      <c r="P41" s="31">
        <v>1020.6187290969899</v>
      </c>
      <c r="Q41" s="31">
        <v>121.99576597239094</v>
      </c>
      <c r="R41" s="31">
        <v>923.13753022856702</v>
      </c>
      <c r="S41" s="31">
        <v>110.34372277073214</v>
      </c>
      <c r="T41" s="31">
        <v>860.61964735516369</v>
      </c>
      <c r="U41" s="52">
        <v>102.87088615635693</v>
      </c>
      <c r="V41" s="5"/>
      <c r="W41" s="4"/>
      <c r="X41" s="5"/>
      <c r="Y41" s="4"/>
      <c r="Z41" s="5"/>
      <c r="AA41" s="4"/>
      <c r="AB41" s="5"/>
      <c r="AC41" s="4"/>
    </row>
    <row r="42" spans="1:29" s="1" customFormat="1" ht="21" customHeight="1">
      <c r="A42" s="19" t="s">
        <v>31</v>
      </c>
      <c r="B42" s="30">
        <v>4.1693018316139533E-3</v>
      </c>
      <c r="C42" s="30">
        <v>1783.8768482884341</v>
      </c>
      <c r="D42" s="30">
        <v>1808.5438104147179</v>
      </c>
      <c r="E42" s="30">
        <v>101.38277270372956</v>
      </c>
      <c r="F42" s="30">
        <v>3265.0135606354124</v>
      </c>
      <c r="G42" s="30">
        <v>183.02908991548804</v>
      </c>
      <c r="H42" s="30">
        <v>3001.2210012210007</v>
      </c>
      <c r="I42" s="30">
        <v>168.24149066683412</v>
      </c>
      <c r="J42" s="30">
        <v>3595.9560127704863</v>
      </c>
      <c r="K42" s="30">
        <v>201.58095645563634</v>
      </c>
      <c r="L42" s="30">
        <v>3666.5092111478507</v>
      </c>
      <c r="M42" s="30">
        <v>205.53600517130627</v>
      </c>
      <c r="N42" s="30">
        <v>3377.1428571428573</v>
      </c>
      <c r="O42" s="30">
        <v>189.31479829356516</v>
      </c>
      <c r="P42" s="30">
        <v>3501.8564356435645</v>
      </c>
      <c r="Q42" s="30">
        <v>196.3059523421401</v>
      </c>
      <c r="R42" s="30">
        <v>730</v>
      </c>
      <c r="S42" s="30">
        <v>227.35</v>
      </c>
      <c r="T42" s="30" t="s">
        <v>96</v>
      </c>
      <c r="U42" s="51" t="s">
        <v>96</v>
      </c>
      <c r="V42" s="5"/>
      <c r="W42" s="4"/>
      <c r="X42" s="5"/>
      <c r="Y42" s="4"/>
      <c r="Z42" s="5"/>
      <c r="AA42" s="4"/>
      <c r="AB42" s="5"/>
      <c r="AC42" s="4"/>
    </row>
    <row r="43" spans="1:29" s="1" customFormat="1" ht="21" customHeight="1">
      <c r="A43" s="19" t="s">
        <v>32</v>
      </c>
      <c r="B43" s="31">
        <v>3.6265517652551078</v>
      </c>
      <c r="C43" s="31">
        <v>16796.278357250671</v>
      </c>
      <c r="D43" s="31">
        <v>18331.466100057947</v>
      </c>
      <c r="E43" s="31">
        <v>109.14004703991205</v>
      </c>
      <c r="F43" s="31">
        <v>18810.370289339826</v>
      </c>
      <c r="G43" s="31">
        <v>111.99129884162524</v>
      </c>
      <c r="H43" s="31">
        <v>19932.970027247957</v>
      </c>
      <c r="I43" s="31">
        <v>118.67492073708834</v>
      </c>
      <c r="J43" s="31">
        <v>22726.247987117553</v>
      </c>
      <c r="K43" s="31">
        <v>135.30525931839546</v>
      </c>
      <c r="L43" s="31">
        <v>21753.015207131622</v>
      </c>
      <c r="M43" s="31">
        <v>129.51092345847678</v>
      </c>
      <c r="N43" s="31">
        <v>22763.052208835339</v>
      </c>
      <c r="O43" s="31">
        <v>135.52438060785605</v>
      </c>
      <c r="P43" s="31">
        <v>21061.834769386722</v>
      </c>
      <c r="Q43" s="31">
        <v>125.39584258732344</v>
      </c>
      <c r="R43" s="31">
        <v>23125.7225433526</v>
      </c>
      <c r="S43" s="31">
        <v>137.68361092545015</v>
      </c>
      <c r="T43" s="31">
        <v>20510.777881911901</v>
      </c>
      <c r="U43" s="52">
        <v>122.11501527692738</v>
      </c>
      <c r="V43" s="5"/>
      <c r="W43" s="4"/>
      <c r="X43" s="5"/>
      <c r="Y43" s="4"/>
      <c r="Z43" s="5"/>
      <c r="AA43" s="4"/>
      <c r="AB43" s="5"/>
      <c r="AC43" s="4"/>
    </row>
    <row r="44" spans="1:29" s="1" customFormat="1" ht="21" customHeight="1">
      <c r="A44" s="19" t="s">
        <v>33</v>
      </c>
      <c r="B44" s="30">
        <v>0.81763993170395366</v>
      </c>
      <c r="C44" s="30">
        <v>32927.821347866549</v>
      </c>
      <c r="D44" s="30">
        <v>34407.889546351085</v>
      </c>
      <c r="E44" s="30">
        <v>104.49488650599845</v>
      </c>
      <c r="F44" s="30">
        <v>34367.714285714283</v>
      </c>
      <c r="G44" s="30">
        <v>104.37287642761407</v>
      </c>
      <c r="H44" s="30">
        <v>34741.379310344826</v>
      </c>
      <c r="I44" s="30">
        <v>105.50767675552815</v>
      </c>
      <c r="J44" s="30">
        <v>36542.986425339368</v>
      </c>
      <c r="K44" s="30">
        <v>110.97905943815822</v>
      </c>
      <c r="L44" s="30">
        <v>38533.03964757709</v>
      </c>
      <c r="M44" s="30">
        <v>117.022742684656</v>
      </c>
      <c r="N44" s="30">
        <v>34961.352657004834</v>
      </c>
      <c r="O44" s="30">
        <v>106.17572382835476</v>
      </c>
      <c r="P44" s="30">
        <v>35697.368421052633</v>
      </c>
      <c r="Q44" s="30">
        <v>108.41096361622944</v>
      </c>
      <c r="R44" s="30">
        <v>21024.038461538461</v>
      </c>
      <c r="S44" s="30">
        <v>63.848859720871395</v>
      </c>
      <c r="T44" s="30">
        <v>22323.529411764706</v>
      </c>
      <c r="U44" s="51">
        <v>67.79534295915721</v>
      </c>
      <c r="V44" s="5"/>
      <c r="W44" s="4"/>
      <c r="X44" s="5"/>
      <c r="Y44" s="4"/>
      <c r="Z44" s="5"/>
      <c r="AA44" s="4"/>
      <c r="AB44" s="5"/>
      <c r="AC44" s="4"/>
    </row>
    <row r="45" spans="1:29" s="1" customFormat="1" ht="21" customHeight="1">
      <c r="A45" s="19" t="s">
        <v>34</v>
      </c>
      <c r="B45" s="31">
        <v>0.19208553251922317</v>
      </c>
      <c r="C45" s="31">
        <v>8958.6725109580475</v>
      </c>
      <c r="D45" s="31">
        <v>8892.4528301886785</v>
      </c>
      <c r="E45" s="31">
        <v>99.260831549670243</v>
      </c>
      <c r="F45" s="31">
        <v>9010.4585679806914</v>
      </c>
      <c r="G45" s="31">
        <v>100.57805502946226</v>
      </c>
      <c r="H45" s="31">
        <v>9201.6806722689071</v>
      </c>
      <c r="I45" s="31">
        <v>102.71254654094813</v>
      </c>
      <c r="J45" s="31">
        <v>9265.4867256637172</v>
      </c>
      <c r="K45" s="31">
        <v>103.42477319413541</v>
      </c>
      <c r="L45" s="31">
        <v>9754.545454545454</v>
      </c>
      <c r="M45" s="31">
        <v>108.88382673452919</v>
      </c>
      <c r="N45" s="31">
        <v>10107.142857142857</v>
      </c>
      <c r="O45" s="31">
        <v>112.81964872340211</v>
      </c>
      <c r="P45" s="31">
        <v>10264.150943396226</v>
      </c>
      <c r="Q45" s="31">
        <v>114.57223077237558</v>
      </c>
      <c r="R45" s="31">
        <v>11476.635514018692</v>
      </c>
      <c r="S45" s="31">
        <v>128.1064298307671</v>
      </c>
      <c r="T45" s="31">
        <v>11323.076923076924</v>
      </c>
      <c r="U45" s="52">
        <v>126.39235231812292</v>
      </c>
      <c r="V45" s="5"/>
      <c r="W45" s="4"/>
      <c r="X45" s="5"/>
      <c r="Y45" s="4"/>
      <c r="Z45" s="5"/>
      <c r="AA45" s="4"/>
      <c r="AB45" s="5"/>
      <c r="AC45" s="4"/>
    </row>
    <row r="46" spans="1:29" s="1" customFormat="1" ht="21" customHeight="1">
      <c r="A46" s="19" t="s">
        <v>35</v>
      </c>
      <c r="B46" s="30">
        <v>1.5093079136035068</v>
      </c>
      <c r="C46" s="30">
        <v>12911.284084316378</v>
      </c>
      <c r="D46" s="30">
        <v>12972.74275979557</v>
      </c>
      <c r="E46" s="30">
        <v>100.47600746043415</v>
      </c>
      <c r="F46" s="30">
        <v>16261.088467993286</v>
      </c>
      <c r="G46" s="30">
        <v>125.94478102875908</v>
      </c>
      <c r="H46" s="30">
        <v>16083.333333333332</v>
      </c>
      <c r="I46" s="30">
        <v>124.56803853359646</v>
      </c>
      <c r="J46" s="30">
        <v>14208.646616541353</v>
      </c>
      <c r="K46" s="30">
        <v>110.04828430505151</v>
      </c>
      <c r="L46" s="30">
        <v>16109.475620975161</v>
      </c>
      <c r="M46" s="30">
        <v>124.77051481303627</v>
      </c>
      <c r="N46" s="30">
        <v>15981.939163498098</v>
      </c>
      <c r="O46" s="30">
        <v>123.78272415918499</v>
      </c>
      <c r="P46" s="30">
        <v>16114.617940199334</v>
      </c>
      <c r="Q46" s="30">
        <v>124.81034291371623</v>
      </c>
      <c r="R46" s="30">
        <v>16135.549872122763</v>
      </c>
      <c r="S46" s="30">
        <v>124.97246413873712</v>
      </c>
      <c r="T46" s="30">
        <v>17135.510204081635</v>
      </c>
      <c r="U46" s="51">
        <v>132.71731992092495</v>
      </c>
      <c r="V46" s="5"/>
      <c r="W46" s="4"/>
      <c r="X46" s="5"/>
      <c r="Y46" s="4"/>
      <c r="Z46" s="5"/>
      <c r="AA46" s="4"/>
      <c r="AB46" s="5"/>
      <c r="AC46" s="4"/>
    </row>
    <row r="47" spans="1:29" s="1" customFormat="1" ht="21" customHeight="1">
      <c r="A47" s="19" t="s">
        <v>36</v>
      </c>
      <c r="B47" s="31">
        <v>3.1985126908512949</v>
      </c>
      <c r="C47" s="31">
        <v>32344.938254378016</v>
      </c>
      <c r="D47" s="31">
        <v>33139.530516431929</v>
      </c>
      <c r="E47" s="31">
        <v>102.45662012338626</v>
      </c>
      <c r="F47" s="31">
        <v>36977.433004231309</v>
      </c>
      <c r="G47" s="31">
        <v>114.32216290976001</v>
      </c>
      <c r="H47" s="31">
        <v>34376.623376623378</v>
      </c>
      <c r="I47" s="31">
        <v>106.28130777764082</v>
      </c>
      <c r="J47" s="31">
        <v>35879.51807228916</v>
      </c>
      <c r="K47" s="31">
        <v>110.92776801771362</v>
      </c>
      <c r="L47" s="31">
        <v>35702.634880803009</v>
      </c>
      <c r="M47" s="31">
        <v>110.38090287889332</v>
      </c>
      <c r="N47" s="31">
        <v>34161.082474226801</v>
      </c>
      <c r="O47" s="31">
        <v>105.61492560463603</v>
      </c>
      <c r="P47" s="31">
        <v>37017.434620174346</v>
      </c>
      <c r="Q47" s="31">
        <v>114.44583485999975</v>
      </c>
      <c r="R47" s="31">
        <v>35548.661800486618</v>
      </c>
      <c r="S47" s="31">
        <v>109.90486833183233</v>
      </c>
      <c r="T47" s="31">
        <v>34425.531914893618</v>
      </c>
      <c r="U47" s="52">
        <v>106.43251702678388</v>
      </c>
      <c r="V47" s="5"/>
      <c r="W47" s="4"/>
      <c r="X47" s="5"/>
      <c r="Y47" s="4"/>
      <c r="Z47" s="5"/>
      <c r="AA47" s="4"/>
      <c r="AB47" s="5"/>
      <c r="AC47" s="4"/>
    </row>
    <row r="48" spans="1:29" s="1" customFormat="1" ht="21" customHeight="1">
      <c r="A48" s="19" t="s">
        <v>37</v>
      </c>
      <c r="B48" s="30">
        <v>0.40887477524241711</v>
      </c>
      <c r="C48" s="30">
        <v>1294.2078208187993</v>
      </c>
      <c r="D48" s="30">
        <v>1255.2140189600689</v>
      </c>
      <c r="E48" s="30">
        <v>96.987052524990887</v>
      </c>
      <c r="F48" s="30">
        <v>1385.3974595369803</v>
      </c>
      <c r="G48" s="30">
        <v>107.04598112075141</v>
      </c>
      <c r="H48" s="30">
        <v>1502.6072823314296</v>
      </c>
      <c r="I48" s="30">
        <v>116.1024727373988</v>
      </c>
      <c r="J48" s="30">
        <v>1635.1321024176273</v>
      </c>
      <c r="K48" s="30">
        <v>126.34231350751206</v>
      </c>
      <c r="L48" s="30">
        <v>1612.8146256678756</v>
      </c>
      <c r="M48" s="30">
        <v>124.61790136977422</v>
      </c>
      <c r="N48" s="30">
        <v>1542.0128620382106</v>
      </c>
      <c r="O48" s="30">
        <v>119.14723719275888</v>
      </c>
      <c r="P48" s="30">
        <v>1612.2833954814653</v>
      </c>
      <c r="Q48" s="30">
        <v>124.57685462458656</v>
      </c>
      <c r="R48" s="30">
        <v>1842</v>
      </c>
      <c r="S48" s="30">
        <v>142.30000000000001</v>
      </c>
      <c r="T48" s="30" t="s">
        <v>96</v>
      </c>
      <c r="U48" s="51" t="s">
        <v>96</v>
      </c>
      <c r="V48" s="5"/>
      <c r="W48" s="4"/>
      <c r="X48" s="5"/>
      <c r="Y48" s="4"/>
      <c r="Z48" s="5"/>
      <c r="AA48" s="4"/>
      <c r="AB48" s="5"/>
      <c r="AC48" s="4"/>
    </row>
    <row r="49" spans="1:29" s="1" customFormat="1" ht="21" customHeight="1">
      <c r="A49" s="19" t="s">
        <v>38</v>
      </c>
      <c r="B49" s="31">
        <v>0.6240031313867731</v>
      </c>
      <c r="C49" s="31">
        <v>411.06346834769442</v>
      </c>
      <c r="D49" s="31">
        <v>515.04060358233028</v>
      </c>
      <c r="E49" s="31">
        <v>125.29466694099112</v>
      </c>
      <c r="F49" s="31">
        <v>501.17670207560406</v>
      </c>
      <c r="G49" s="31">
        <v>121.92197572071477</v>
      </c>
      <c r="H49" s="31">
        <v>198.53766025641025</v>
      </c>
      <c r="I49" s="31">
        <v>48.29854159856378</v>
      </c>
      <c r="J49" s="31">
        <v>581.09190899280043</v>
      </c>
      <c r="K49" s="31">
        <v>141.36306282057859</v>
      </c>
      <c r="L49" s="31">
        <v>644.20936057703454</v>
      </c>
      <c r="M49" s="31">
        <v>156.71773586849994</v>
      </c>
      <c r="N49" s="31">
        <v>477.08792328671399</v>
      </c>
      <c r="O49" s="31">
        <v>116.06186392685555</v>
      </c>
      <c r="P49" s="31">
        <v>601.73483985771088</v>
      </c>
      <c r="Q49" s="31">
        <v>146.38489824367917</v>
      </c>
      <c r="R49" s="31">
        <v>615</v>
      </c>
      <c r="S49" s="31">
        <v>149.56</v>
      </c>
      <c r="T49" s="31" t="s">
        <v>96</v>
      </c>
      <c r="U49" s="52" t="s">
        <v>96</v>
      </c>
      <c r="V49" s="5"/>
      <c r="W49" s="4"/>
      <c r="X49" s="5"/>
      <c r="Y49" s="4"/>
      <c r="Z49" s="5"/>
      <c r="AA49" s="4"/>
      <c r="AB49" s="5"/>
      <c r="AC49" s="4"/>
    </row>
    <row r="50" spans="1:29" s="1" customFormat="1" ht="21" customHeight="1">
      <c r="A50" s="19" t="s">
        <v>39</v>
      </c>
      <c r="B50" s="30">
        <v>0.21577061790206187</v>
      </c>
      <c r="C50" s="30">
        <v>297.2127417519909</v>
      </c>
      <c r="D50" s="30">
        <v>238.88324873096448</v>
      </c>
      <c r="E50" s="30">
        <v>80.374497850533118</v>
      </c>
      <c r="F50" s="30">
        <v>198.57561793045664</v>
      </c>
      <c r="G50" s="30">
        <v>66.8126193917211</v>
      </c>
      <c r="H50" s="30">
        <v>260.20408163265307</v>
      </c>
      <c r="I50" s="30">
        <v>87.548091006737621</v>
      </c>
      <c r="J50" s="30">
        <v>282.60869565217388</v>
      </c>
      <c r="K50" s="30">
        <v>95.086332431870176</v>
      </c>
      <c r="L50" s="30">
        <v>205</v>
      </c>
      <c r="M50" s="30">
        <v>68.974162679425831</v>
      </c>
      <c r="N50" s="30">
        <v>424</v>
      </c>
      <c r="O50" s="30">
        <v>142.65875598086126</v>
      </c>
      <c r="P50" s="30">
        <v>411.29032258064518</v>
      </c>
      <c r="Q50" s="30">
        <v>138.3824664300046</v>
      </c>
      <c r="R50" s="30">
        <v>503.87596899224809</v>
      </c>
      <c r="S50" s="30">
        <v>169.53377100255923</v>
      </c>
      <c r="T50" s="30">
        <v>426.3565891472868</v>
      </c>
      <c r="U50" s="51">
        <v>143.45165238678089</v>
      </c>
      <c r="V50" s="5"/>
      <c r="W50" s="4"/>
      <c r="X50" s="5"/>
      <c r="Y50" s="4"/>
      <c r="Z50" s="5"/>
      <c r="AA50" s="4"/>
      <c r="AB50" s="5"/>
      <c r="AC50" s="4"/>
    </row>
    <row r="51" spans="1:29" s="1" customFormat="1" ht="21" customHeight="1">
      <c r="A51" s="19" t="s">
        <v>40</v>
      </c>
      <c r="B51" s="31">
        <v>1.2895710650571202</v>
      </c>
      <c r="C51" s="31">
        <v>1599.0103463787673</v>
      </c>
      <c r="D51" s="31">
        <v>1610.6974435343759</v>
      </c>
      <c r="E51" s="31">
        <v>100.73089565568327</v>
      </c>
      <c r="F51" s="31">
        <v>1629.9576434347325</v>
      </c>
      <c r="G51" s="31">
        <v>101.93540317772494</v>
      </c>
      <c r="H51" s="31">
        <v>1568.4485006518905</v>
      </c>
      <c r="I51" s="31">
        <v>98.088702440475785</v>
      </c>
      <c r="J51" s="31">
        <v>1544.1919191919192</v>
      </c>
      <c r="K51" s="31">
        <v>96.571727799573409</v>
      </c>
      <c r="L51" s="31">
        <v>1585.0931677018634</v>
      </c>
      <c r="M51" s="31">
        <v>99.129637984618313</v>
      </c>
      <c r="N51" s="31">
        <v>1642.3173803526447</v>
      </c>
      <c r="O51" s="31">
        <v>102.70836483778569</v>
      </c>
      <c r="P51" s="31">
        <v>1925.1612903225805</v>
      </c>
      <c r="Q51" s="31">
        <v>120.39705025564331</v>
      </c>
      <c r="R51" s="31">
        <v>2109.0670170827857</v>
      </c>
      <c r="S51" s="31">
        <v>131.89827206929141</v>
      </c>
      <c r="T51" s="31">
        <v>1760.4562737642586</v>
      </c>
      <c r="U51" s="52">
        <v>110.09661555668563</v>
      </c>
      <c r="V51" s="5"/>
      <c r="W51" s="4"/>
      <c r="X51" s="5"/>
      <c r="Y51" s="4"/>
      <c r="Z51" s="5"/>
      <c r="AA51" s="4"/>
      <c r="AB51" s="5"/>
      <c r="AC51" s="4"/>
    </row>
    <row r="52" spans="1:29" s="1" customFormat="1" ht="21" customHeight="1">
      <c r="A52" s="19" t="s">
        <v>41</v>
      </c>
      <c r="B52" s="30">
        <v>0.2675541508473811</v>
      </c>
      <c r="C52" s="30">
        <v>3638.4039900249372</v>
      </c>
      <c r="D52" s="30">
        <v>3675.3121998078773</v>
      </c>
      <c r="E52" s="30">
        <v>101.01440658827683</v>
      </c>
      <c r="F52" s="30">
        <v>3500.0000000000005</v>
      </c>
      <c r="G52" s="30">
        <v>96.196024674434568</v>
      </c>
      <c r="H52" s="30">
        <v>3564.8148148148148</v>
      </c>
      <c r="I52" s="30">
        <v>97.977432538775915</v>
      </c>
      <c r="J52" s="30">
        <v>4711.4093959731545</v>
      </c>
      <c r="K52" s="30">
        <v>129.4911012875418</v>
      </c>
      <c r="L52" s="30">
        <v>4877.4193548387093</v>
      </c>
      <c r="M52" s="30">
        <v>134.05381503017978</v>
      </c>
      <c r="N52" s="30">
        <v>5022.0588235294117</v>
      </c>
      <c r="O52" s="30">
        <v>138.02916985848489</v>
      </c>
      <c r="P52" s="30">
        <v>4924.812030075188</v>
      </c>
      <c r="Q52" s="30">
        <v>135.35638273201855</v>
      </c>
      <c r="R52" s="30">
        <v>5352.1126760563384</v>
      </c>
      <c r="S52" s="30">
        <v>147.1005608703627</v>
      </c>
      <c r="T52" s="30">
        <v>6721.2121212121219</v>
      </c>
      <c r="U52" s="51">
        <v>184.72968201549423</v>
      </c>
      <c r="V52" s="5"/>
      <c r="W52" s="4"/>
      <c r="X52" s="5"/>
      <c r="Y52" s="4"/>
      <c r="Z52" s="5"/>
      <c r="AA52" s="4"/>
      <c r="AB52" s="5"/>
      <c r="AC52" s="4"/>
    </row>
    <row r="53" spans="1:29" s="1" customFormat="1" ht="21" customHeight="1">
      <c r="A53" s="19" t="s">
        <v>42</v>
      </c>
      <c r="B53" s="31">
        <v>0.51915467323955422</v>
      </c>
      <c r="C53" s="31">
        <v>4627.0445036135416</v>
      </c>
      <c r="D53" s="31">
        <v>4531.6600114090124</v>
      </c>
      <c r="E53" s="31">
        <v>97.938543877629925</v>
      </c>
      <c r="F53" s="31">
        <v>4534.5113197128658</v>
      </c>
      <c r="G53" s="31">
        <v>98.000166546303774</v>
      </c>
      <c r="H53" s="31">
        <v>4381.2154696132593</v>
      </c>
      <c r="I53" s="31">
        <v>94.687126224779135</v>
      </c>
      <c r="J53" s="31">
        <v>5092.3076923076924</v>
      </c>
      <c r="K53" s="31">
        <v>110.05529962659315</v>
      </c>
      <c r="L53" s="31">
        <v>5328.7671232876719</v>
      </c>
      <c r="M53" s="31">
        <v>115.16567690511972</v>
      </c>
      <c r="N53" s="31">
        <v>5005.1546391752581</v>
      </c>
      <c r="O53" s="31">
        <v>108.17174192438448</v>
      </c>
      <c r="P53" s="31">
        <v>5107.2961373390553</v>
      </c>
      <c r="Q53" s="31">
        <v>110.37923091836387</v>
      </c>
      <c r="R53" s="31">
        <v>4510.8695652173919</v>
      </c>
      <c r="S53" s="31">
        <v>97.489219342813257</v>
      </c>
      <c r="T53" s="31">
        <v>5172.9729729729734</v>
      </c>
      <c r="U53" s="52">
        <v>111.79864314970564</v>
      </c>
      <c r="V53" s="5"/>
      <c r="W53" s="4"/>
      <c r="X53" s="5"/>
      <c r="Y53" s="4"/>
      <c r="Z53" s="5"/>
      <c r="AA53" s="4"/>
      <c r="AB53" s="5"/>
      <c r="AC53" s="4"/>
    </row>
    <row r="54" spans="1:29" s="1" customFormat="1" ht="21" customHeight="1">
      <c r="A54" s="19" t="s">
        <v>43</v>
      </c>
      <c r="B54" s="30">
        <v>1.3875119245591845</v>
      </c>
      <c r="C54" s="30">
        <v>1247.0874630499045</v>
      </c>
      <c r="D54" s="30">
        <v>1236.3589345746059</v>
      </c>
      <c r="E54" s="30">
        <v>99.139713228368052</v>
      </c>
      <c r="F54" s="30">
        <v>1242.8940568475452</v>
      </c>
      <c r="G54" s="30">
        <v>99.663744017432094</v>
      </c>
      <c r="H54" s="30">
        <v>1194.9750000000001</v>
      </c>
      <c r="I54" s="30">
        <v>95.821266383156697</v>
      </c>
      <c r="J54" s="30">
        <v>1195</v>
      </c>
      <c r="K54" s="30">
        <v>95.823271054099266</v>
      </c>
      <c r="L54" s="30">
        <v>1467.6724137931035</v>
      </c>
      <c r="M54" s="30">
        <v>117.68800964478716</v>
      </c>
      <c r="N54" s="30">
        <v>1365.4708520179372</v>
      </c>
      <c r="O54" s="30">
        <v>109.4927895978131</v>
      </c>
      <c r="P54" s="30">
        <v>1376.1061946902655</v>
      </c>
      <c r="Q54" s="30">
        <v>110.34560409458611</v>
      </c>
      <c r="R54" s="30">
        <v>1660</v>
      </c>
      <c r="S54" s="30">
        <v>133.11015058561065</v>
      </c>
      <c r="T54" s="30">
        <v>1486.2579281183932</v>
      </c>
      <c r="U54" s="51">
        <v>119.17832326560065</v>
      </c>
      <c r="V54" s="5"/>
      <c r="W54" s="4"/>
      <c r="X54" s="5"/>
      <c r="Y54" s="4"/>
      <c r="Z54" s="5"/>
      <c r="AA54" s="4"/>
      <c r="AB54" s="5"/>
      <c r="AC54" s="4"/>
    </row>
    <row r="55" spans="1:29" s="1" customFormat="1" ht="21" customHeight="1">
      <c r="A55" s="19" t="s">
        <v>44</v>
      </c>
      <c r="B55" s="31">
        <v>9.7274134035766263E-2</v>
      </c>
      <c r="C55" s="31">
        <v>170.05076142131978</v>
      </c>
      <c r="D55" s="31">
        <v>163.81418092909536</v>
      </c>
      <c r="E55" s="31">
        <v>96.332518337408317</v>
      </c>
      <c r="F55" s="31">
        <v>168.47826086956522</v>
      </c>
      <c r="G55" s="31">
        <v>99.075275794938364</v>
      </c>
      <c r="H55" s="31">
        <v>177.77777777777777</v>
      </c>
      <c r="I55" s="31">
        <v>104.54394693200663</v>
      </c>
      <c r="J55" s="31">
        <v>183.90804597701148</v>
      </c>
      <c r="K55" s="31">
        <v>108.14891061931722</v>
      </c>
      <c r="L55" s="31">
        <v>179.77528089887639</v>
      </c>
      <c r="M55" s="31">
        <v>105.71859802113033</v>
      </c>
      <c r="N55" s="31">
        <v>195.6521739130435</v>
      </c>
      <c r="O55" s="31">
        <v>115.05515898767034</v>
      </c>
      <c r="P55" s="31">
        <v>225.80645161290323</v>
      </c>
      <c r="Q55" s="31">
        <v>132.78767453057293</v>
      </c>
      <c r="R55" s="31">
        <v>240</v>
      </c>
      <c r="S55" s="31">
        <v>141.13432835820896</v>
      </c>
      <c r="T55" s="31">
        <v>263.73626373626377</v>
      </c>
      <c r="U55" s="52">
        <v>155.09266852550437</v>
      </c>
      <c r="V55" s="5"/>
      <c r="W55" s="4"/>
      <c r="X55" s="5"/>
      <c r="Y55" s="4"/>
      <c r="Z55" s="5"/>
      <c r="AA55" s="4"/>
      <c r="AB55" s="5"/>
      <c r="AC55" s="4"/>
    </row>
    <row r="56" spans="1:29" s="1" customFormat="1" ht="21" customHeight="1">
      <c r="A56" s="19" t="s">
        <v>45</v>
      </c>
      <c r="B56" s="30">
        <v>0.1945630933793431</v>
      </c>
      <c r="C56" s="30">
        <v>732.92519609718761</v>
      </c>
      <c r="D56" s="30">
        <v>805.83029672045814</v>
      </c>
      <c r="E56" s="30">
        <v>109.94714071933791</v>
      </c>
      <c r="F56" s="30">
        <v>609.97732426303855</v>
      </c>
      <c r="G56" s="30">
        <v>83.225044999292692</v>
      </c>
      <c r="H56" s="30">
        <v>658.33333333333337</v>
      </c>
      <c r="I56" s="30">
        <v>89.822718176281228</v>
      </c>
      <c r="J56" s="30">
        <v>909.43396226415098</v>
      </c>
      <c r="K56" s="30">
        <v>124.08278049477207</v>
      </c>
      <c r="L56" s="30">
        <v>955.19713261648747</v>
      </c>
      <c r="M56" s="30">
        <v>130.32668786704204</v>
      </c>
      <c r="N56" s="30">
        <v>965.00920810313073</v>
      </c>
      <c r="O56" s="30">
        <v>131.665443246021</v>
      </c>
      <c r="P56" s="30">
        <v>702.46085011185676</v>
      </c>
      <c r="Q56" s="30">
        <v>95.843457675141622</v>
      </c>
      <c r="R56" s="30">
        <v>835.44303797468353</v>
      </c>
      <c r="S56" s="30">
        <v>113.9874904592449</v>
      </c>
      <c r="T56" s="30">
        <v>909.96784565916403</v>
      </c>
      <c r="U56" s="51">
        <v>124.15562331663928</v>
      </c>
      <c r="V56" s="5"/>
      <c r="W56" s="4"/>
      <c r="X56" s="5"/>
      <c r="Y56" s="4"/>
      <c r="Z56" s="5"/>
      <c r="AA56" s="4"/>
      <c r="AB56" s="5"/>
      <c r="AC56" s="4"/>
    </row>
    <row r="57" spans="1:29" s="1" customFormat="1" ht="21" customHeight="1">
      <c r="A57" s="19" t="s">
        <v>46</v>
      </c>
      <c r="B57" s="31">
        <v>0.69336309818891617</v>
      </c>
      <c r="C57" s="31">
        <v>4893.6298076923076</v>
      </c>
      <c r="D57" s="31">
        <v>5209.1662603608002</v>
      </c>
      <c r="E57" s="31">
        <v>106.44790196782969</v>
      </c>
      <c r="F57" s="31">
        <v>5000.6016847172086</v>
      </c>
      <c r="G57" s="31">
        <v>102.18594134065373</v>
      </c>
      <c r="H57" s="31">
        <v>5054.545454545455</v>
      </c>
      <c r="I57" s="31">
        <v>103.28826766994521</v>
      </c>
      <c r="J57" s="31">
        <v>5263.6815920398012</v>
      </c>
      <c r="K57" s="31">
        <v>107.5619080087711</v>
      </c>
      <c r="L57" s="31">
        <v>5074.3801652892562</v>
      </c>
      <c r="M57" s="31">
        <v>103.69358461305811</v>
      </c>
      <c r="N57" s="31">
        <v>5076.6129032258059</v>
      </c>
      <c r="O57" s="31">
        <v>103.73921000820019</v>
      </c>
      <c r="P57" s="31">
        <v>5419.9134199134196</v>
      </c>
      <c r="Q57" s="31">
        <v>110.75446310617623</v>
      </c>
      <c r="R57" s="31">
        <v>5438.9312977099235</v>
      </c>
      <c r="S57" s="31">
        <v>111.14308828919704</v>
      </c>
      <c r="T57" s="31">
        <v>5363.984674329502</v>
      </c>
      <c r="U57" s="52">
        <v>109.61157433481876</v>
      </c>
      <c r="V57" s="5"/>
      <c r="W57" s="4"/>
      <c r="X57" s="5"/>
      <c r="Y57" s="4"/>
      <c r="Z57" s="5"/>
      <c r="AA57" s="4"/>
      <c r="AB57" s="5"/>
      <c r="AC57" s="4"/>
    </row>
    <row r="58" spans="1:29" s="1" customFormat="1" ht="21" customHeight="1">
      <c r="A58" s="19" t="s">
        <v>47</v>
      </c>
      <c r="B58" s="30">
        <v>0.27571841282800524</v>
      </c>
      <c r="C58" s="30">
        <v>1712.1203219552317</v>
      </c>
      <c r="D58" s="30">
        <v>1672.961134548066</v>
      </c>
      <c r="E58" s="30">
        <v>97.712825033088436</v>
      </c>
      <c r="F58" s="30">
        <v>1722.4719504532809</v>
      </c>
      <c r="G58" s="30">
        <v>100.60460870449968</v>
      </c>
      <c r="H58" s="30">
        <v>1755.5282290638186</v>
      </c>
      <c r="I58" s="30">
        <v>102.53533040592704</v>
      </c>
      <c r="J58" s="30">
        <v>1712.0976573018581</v>
      </c>
      <c r="K58" s="30">
        <v>99.998676223096993</v>
      </c>
      <c r="L58" s="30">
        <v>1966.5380127457142</v>
      </c>
      <c r="M58" s="30">
        <v>114.8598020552632</v>
      </c>
      <c r="N58" s="30">
        <v>2037.461856040208</v>
      </c>
      <c r="O58" s="30">
        <v>119.0022587731123</v>
      </c>
      <c r="P58" s="30">
        <v>2169.7720337461856</v>
      </c>
      <c r="Q58" s="30">
        <v>126.73011387823013</v>
      </c>
      <c r="R58" s="30">
        <v>2112.6954434758059</v>
      </c>
      <c r="S58" s="30">
        <v>123.39643519113889</v>
      </c>
      <c r="T58" s="30">
        <v>2176.1550135883954</v>
      </c>
      <c r="U58" s="51">
        <v>127.10292528408512</v>
      </c>
      <c r="V58" s="5"/>
      <c r="W58" s="4"/>
      <c r="X58" s="5"/>
      <c r="Y58" s="4"/>
      <c r="Z58" s="5"/>
      <c r="AA58" s="4"/>
      <c r="AB58" s="5"/>
      <c r="AC58" s="4"/>
    </row>
    <row r="59" spans="1:29" s="1" customFormat="1" ht="21" customHeight="1">
      <c r="A59" s="19" t="s">
        <v>48</v>
      </c>
      <c r="B59" s="31">
        <v>0.62229227736107273</v>
      </c>
      <c r="C59" s="31">
        <v>800.85528234036349</v>
      </c>
      <c r="D59" s="31">
        <v>674.90984028851108</v>
      </c>
      <c r="E59" s="31">
        <v>84.273632848646727</v>
      </c>
      <c r="F59" s="31">
        <v>665.14517560542663</v>
      </c>
      <c r="G59" s="31">
        <v>83.054353298595089</v>
      </c>
      <c r="H59" s="31">
        <v>724.57966373098486</v>
      </c>
      <c r="I59" s="31">
        <v>90.475730098642032</v>
      </c>
      <c r="J59" s="31">
        <v>746.32398368960844</v>
      </c>
      <c r="K59" s="31">
        <v>93.190867332310418</v>
      </c>
      <c r="L59" s="31">
        <v>852</v>
      </c>
      <c r="M59" s="31">
        <v>95.701829491253974</v>
      </c>
      <c r="N59" s="31">
        <v>846</v>
      </c>
      <c r="O59" s="31">
        <v>95.662642280204665</v>
      </c>
      <c r="P59" s="31">
        <v>799</v>
      </c>
      <c r="Q59" s="31">
        <v>90.748605489892924</v>
      </c>
      <c r="R59" s="31">
        <v>847</v>
      </c>
      <c r="S59" s="31">
        <v>95.66</v>
      </c>
      <c r="T59" s="31">
        <v>876</v>
      </c>
      <c r="U59" s="52">
        <v>95.66</v>
      </c>
      <c r="V59" s="5"/>
      <c r="W59" s="4"/>
      <c r="X59" s="5"/>
      <c r="Y59" s="4"/>
      <c r="Z59" s="5"/>
      <c r="AA59" s="4"/>
      <c r="AB59" s="5"/>
      <c r="AC59" s="4"/>
    </row>
    <row r="60" spans="1:29" s="3" customFormat="1" ht="21" customHeight="1">
      <c r="A60" s="19" t="s">
        <v>49</v>
      </c>
      <c r="B60" s="30">
        <v>1.8684017334686678</v>
      </c>
      <c r="C60" s="30">
        <v>1342.2717115479302</v>
      </c>
      <c r="D60" s="30">
        <v>1298.9376770538242</v>
      </c>
      <c r="E60" s="30">
        <v>96.771589975316388</v>
      </c>
      <c r="F60" s="30">
        <v>1305.9306927701743</v>
      </c>
      <c r="G60" s="30">
        <v>97.29257359258159</v>
      </c>
      <c r="H60" s="30">
        <v>1211.0441869442036</v>
      </c>
      <c r="I60" s="30">
        <v>90.223475360857265</v>
      </c>
      <c r="J60" s="30">
        <v>1211.3525212209795</v>
      </c>
      <c r="K60" s="30">
        <v>90.246446438480561</v>
      </c>
      <c r="L60" s="30">
        <v>1229.891940444759</v>
      </c>
      <c r="M60" s="30">
        <v>91.627643633078378</v>
      </c>
      <c r="N60" s="30">
        <v>1206.1727743161898</v>
      </c>
      <c r="O60" s="30">
        <v>89.860552370966019</v>
      </c>
      <c r="P60" s="30">
        <v>994.34737923946557</v>
      </c>
      <c r="Q60" s="30">
        <v>74.079440897459406</v>
      </c>
      <c r="R60" s="30">
        <v>811.18300665924653</v>
      </c>
      <c r="S60" s="30">
        <v>60.433591774334324</v>
      </c>
      <c r="T60" s="30">
        <v>692.97163995067808</v>
      </c>
      <c r="U60" s="51">
        <v>51.626778243842416</v>
      </c>
      <c r="V60" s="5"/>
      <c r="W60" s="4"/>
      <c r="X60" s="5"/>
      <c r="Y60" s="4"/>
      <c r="Z60" s="5"/>
      <c r="AA60" s="4"/>
      <c r="AB60" s="5"/>
      <c r="AC60" s="4"/>
    </row>
    <row r="61" spans="1:29" s="3" customFormat="1" ht="21" customHeight="1">
      <c r="A61" s="19" t="s">
        <v>66</v>
      </c>
      <c r="B61" s="33">
        <v>49.34</v>
      </c>
      <c r="C61" s="33"/>
      <c r="D61" s="33">
        <v>7886.6617781538835</v>
      </c>
      <c r="E61" s="33">
        <v>105.24114903202835</v>
      </c>
      <c r="F61" s="33">
        <v>6962.0012083881165</v>
      </c>
      <c r="G61" s="33">
        <v>101.35777884960643</v>
      </c>
      <c r="H61" s="33">
        <v>7215.1007027495289</v>
      </c>
      <c r="I61" s="33">
        <v>100.55803257683469</v>
      </c>
      <c r="J61" s="33">
        <v>7863.2781608981222</v>
      </c>
      <c r="K61" s="33">
        <v>112.227430864403</v>
      </c>
      <c r="L61" s="33">
        <v>8045.9342450850372</v>
      </c>
      <c r="M61" s="33">
        <v>112.64934929640262</v>
      </c>
      <c r="N61" s="33">
        <v>7623.3092159957723</v>
      </c>
      <c r="O61" s="33">
        <v>111.19192141552301</v>
      </c>
      <c r="P61" s="33">
        <v>7630.5213562348499</v>
      </c>
      <c r="Q61" s="33">
        <v>114.03343439838092</v>
      </c>
      <c r="R61" s="33">
        <v>7757.7421433282052</v>
      </c>
      <c r="S61" s="33">
        <v>103.67430578704651</v>
      </c>
      <c r="T61" s="33">
        <v>8246.1736035714093</v>
      </c>
      <c r="U61" s="54">
        <v>110.20169373442971</v>
      </c>
      <c r="V61" s="5"/>
      <c r="W61" s="4"/>
      <c r="X61" s="5"/>
      <c r="Y61" s="4"/>
      <c r="Z61" s="5"/>
      <c r="AA61" s="4"/>
      <c r="AB61" s="5"/>
      <c r="AC61" s="4"/>
    </row>
    <row r="62" spans="1:29" ht="21" customHeight="1">
      <c r="A62" s="19" t="s">
        <v>67</v>
      </c>
      <c r="B62" s="32">
        <v>100</v>
      </c>
      <c r="C62" s="32">
        <v>3714.3536622113011</v>
      </c>
      <c r="D62" s="32">
        <v>3918.5176284539489</v>
      </c>
      <c r="E62" s="32">
        <v>104.71725962552412</v>
      </c>
      <c r="F62" s="32">
        <v>3668.0826440972928</v>
      </c>
      <c r="G62" s="32">
        <v>103.42629754677404</v>
      </c>
      <c r="H62" s="32">
        <v>3673.7279885487296</v>
      </c>
      <c r="I62" s="32">
        <v>100.59386457157569</v>
      </c>
      <c r="J62" s="32">
        <v>4033.0619941973059</v>
      </c>
      <c r="K62" s="32">
        <v>110.9150310901702</v>
      </c>
      <c r="L62" s="32">
        <v>4246.1985570563547</v>
      </c>
      <c r="M62" s="32">
        <v>113.68239795904979</v>
      </c>
      <c r="N62" s="32">
        <v>4189.573670397469</v>
      </c>
      <c r="O62" s="32">
        <v>113.9687653130616</v>
      </c>
      <c r="P62" s="32">
        <v>4184.6153846153848</v>
      </c>
      <c r="Q62" s="32">
        <v>115.35317544474711</v>
      </c>
      <c r="R62" s="32">
        <v>4170.131682807395</v>
      </c>
      <c r="S62" s="32">
        <v>112.27072223178529</v>
      </c>
      <c r="T62" s="32">
        <v>4238.4721995353893</v>
      </c>
      <c r="U62" s="53">
        <v>114.11062556202739</v>
      </c>
    </row>
    <row r="63" spans="1:29" ht="21" customHeight="1">
      <c r="A63" s="20" t="s">
        <v>98</v>
      </c>
      <c r="B63" s="21"/>
      <c r="C63" s="22"/>
      <c r="D63" s="23"/>
      <c r="E63" s="24"/>
      <c r="F63" s="25"/>
      <c r="G63" s="23"/>
      <c r="H63" s="26"/>
      <c r="I63" s="24"/>
      <c r="J63" s="25"/>
      <c r="K63" s="24"/>
      <c r="L63" s="27"/>
      <c r="M63" s="24"/>
      <c r="N63" s="27"/>
      <c r="O63" s="24"/>
      <c r="P63" s="25"/>
      <c r="Q63" s="24"/>
      <c r="R63" s="28"/>
      <c r="S63" s="28"/>
      <c r="T63" s="28"/>
      <c r="U63" s="55"/>
    </row>
    <row r="64" spans="1:29" ht="17.25" customHeight="1" thickBot="1">
      <c r="A64" s="43" t="s">
        <v>97</v>
      </c>
      <c r="B64" s="44"/>
      <c r="C64" s="44"/>
      <c r="D64" s="44"/>
      <c r="E64" s="44"/>
      <c r="F64" s="44"/>
      <c r="G64" s="44"/>
      <c r="H64" s="45"/>
      <c r="I64" s="44"/>
      <c r="J64" s="44"/>
      <c r="K64" s="44"/>
      <c r="L64" s="44"/>
      <c r="M64" s="44"/>
      <c r="N64" s="44"/>
      <c r="O64" s="44"/>
      <c r="P64" s="44"/>
      <c r="Q64" s="44"/>
      <c r="R64" s="29"/>
      <c r="S64" s="29"/>
      <c r="T64" s="29"/>
      <c r="U64" s="56"/>
    </row>
  </sheetData>
  <mergeCells count="19">
    <mergeCell ref="R6:S6"/>
    <mergeCell ref="Q5:S5"/>
    <mergeCell ref="A6:A7"/>
    <mergeCell ref="B6:B7"/>
    <mergeCell ref="Z6:AA6"/>
    <mergeCell ref="AB6:AC6"/>
    <mergeCell ref="A2:S2"/>
    <mergeCell ref="A4:S4"/>
    <mergeCell ref="T6:U6"/>
    <mergeCell ref="V6:W6"/>
    <mergeCell ref="X6:Y6"/>
    <mergeCell ref="A3:S3"/>
    <mergeCell ref="D6:E6"/>
    <mergeCell ref="F6:G6"/>
    <mergeCell ref="H6:I6"/>
    <mergeCell ref="J6:K6"/>
    <mergeCell ref="L6:M6"/>
    <mergeCell ref="N6:O6"/>
    <mergeCell ref="P6:Q6"/>
  </mergeCells>
  <phoneticPr fontId="2" type="noConversion"/>
  <printOptions horizontalCentered="1" verticalCentered="1"/>
  <pageMargins left="0.19685039370078741" right="0.19685039370078741" top="0" bottom="0" header="0.31496062992125984" footer="0.31496062992125984"/>
  <pageSetup paperSize="9"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Area </vt:lpstr>
      <vt:lpstr>Production</vt:lpstr>
      <vt:lpstr>Yield</vt:lpstr>
      <vt:lpstr>'Area '!Print_Area</vt:lpstr>
      <vt:lpstr>Production!Print_Area</vt:lpstr>
      <vt:lpstr>Yield!Print_Area</vt:lpstr>
      <vt:lpstr>'Area '!Print_Titles</vt:lpstr>
      <vt:lpstr>Production!Print_Titles</vt:lpstr>
      <vt:lpstr>Yield!Print_Titles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hjhgj</dc:creator>
  <cp:lastModifiedBy>ADMIN</cp:lastModifiedBy>
  <cp:lastPrinted>2017-03-10T11:00:20Z</cp:lastPrinted>
  <dcterms:created xsi:type="dcterms:W3CDTF">1996-10-14T23:33:28Z</dcterms:created>
  <dcterms:modified xsi:type="dcterms:W3CDTF">2017-03-10T11:01:01Z</dcterms:modified>
</cp:coreProperties>
</file>