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ksimon\Documents\SBA\IT\"/>
    </mc:Choice>
  </mc:AlternateContent>
  <bookViews>
    <workbookView xWindow="0" yWindow="0" windowWidth="16380" windowHeight="8190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TABLE" sheetId="6" r:id="rId6"/>
  </sheets>
  <calcPr calcId="152511" iterateDelta="1E-4"/>
</workbook>
</file>

<file path=xl/calcChain.xml><?xml version="1.0" encoding="utf-8"?>
<calcChain xmlns="http://schemas.openxmlformats.org/spreadsheetml/2006/main">
  <c r="C8" i="6" l="1"/>
  <c r="B8" i="6"/>
  <c r="F15" i="3"/>
  <c r="G15" i="3" s="1"/>
  <c r="I15" i="3" s="1"/>
  <c r="J15" i="3" s="1"/>
  <c r="C17" i="3"/>
  <c r="B17" i="3"/>
  <c r="C19" i="2"/>
  <c r="B19" i="2"/>
  <c r="F17" i="2"/>
  <c r="G17" i="2" s="1"/>
  <c r="I17" i="2" s="1"/>
  <c r="J17" i="2" s="1"/>
  <c r="B16" i="1"/>
  <c r="A20" i="1" s="1"/>
  <c r="C16" i="1"/>
  <c r="F14" i="1"/>
  <c r="B23" i="1"/>
  <c r="B22" i="1"/>
  <c r="D19" i="5"/>
  <c r="C19" i="5"/>
  <c r="D18" i="4"/>
  <c r="C18" i="4"/>
  <c r="D21" i="3"/>
  <c r="C21" i="3"/>
  <c r="B21" i="3"/>
  <c r="A21" i="3"/>
  <c r="D23" i="2"/>
  <c r="C23" i="2"/>
  <c r="B23" i="2"/>
  <c r="A23" i="2"/>
  <c r="D20" i="1"/>
  <c r="C20" i="1"/>
  <c r="I19" i="5"/>
  <c r="H19" i="5"/>
  <c r="G19" i="5"/>
  <c r="F19" i="5"/>
  <c r="E19" i="5"/>
  <c r="C15" i="5"/>
  <c r="B19" i="5" s="1"/>
  <c r="B15" i="5"/>
  <c r="A19" i="5" s="1"/>
  <c r="F13" i="5"/>
  <c r="G13" i="5" s="1"/>
  <c r="I13" i="5" s="1"/>
  <c r="J13" i="5" s="1"/>
  <c r="F12" i="5"/>
  <c r="G12" i="5" s="1"/>
  <c r="I12" i="5" s="1"/>
  <c r="J12" i="5" s="1"/>
  <c r="F11" i="5"/>
  <c r="G11" i="5" s="1"/>
  <c r="I11" i="5" s="1"/>
  <c r="J11" i="5" s="1"/>
  <c r="F10" i="5"/>
  <c r="G10" i="5" s="1"/>
  <c r="I10" i="5" s="1"/>
  <c r="J10" i="5" s="1"/>
  <c r="F9" i="5"/>
  <c r="G9" i="5" s="1"/>
  <c r="I9" i="5" s="1"/>
  <c r="J9" i="5" s="1"/>
  <c r="F8" i="5"/>
  <c r="G8" i="5" s="1"/>
  <c r="I8" i="5" s="1"/>
  <c r="J8" i="5" s="1"/>
  <c r="F7" i="5"/>
  <c r="G7" i="5" s="1"/>
  <c r="I7" i="5" s="1"/>
  <c r="J7" i="5" s="1"/>
  <c r="F6" i="5"/>
  <c r="G6" i="5" s="1"/>
  <c r="I6" i="5" s="1"/>
  <c r="J6" i="5" s="1"/>
  <c r="F5" i="5"/>
  <c r="G5" i="5" s="1"/>
  <c r="I5" i="5" s="1"/>
  <c r="J5" i="5" s="1"/>
  <c r="F4" i="5"/>
  <c r="G4" i="5" s="1"/>
  <c r="I4" i="5" s="1"/>
  <c r="J4" i="5" s="1"/>
  <c r="F3" i="5"/>
  <c r="G3" i="5" s="1"/>
  <c r="I3" i="5" s="1"/>
  <c r="J3" i="5" s="1"/>
  <c r="I18" i="4"/>
  <c r="H18" i="4"/>
  <c r="G18" i="4"/>
  <c r="F18" i="4"/>
  <c r="E18" i="4"/>
  <c r="C14" i="4"/>
  <c r="B18" i="4" s="1"/>
  <c r="B14" i="4"/>
  <c r="A18" i="4" s="1"/>
  <c r="F12" i="4"/>
  <c r="G12" i="4" s="1"/>
  <c r="I12" i="4" s="1"/>
  <c r="J12" i="4" s="1"/>
  <c r="F11" i="4"/>
  <c r="G11" i="4" s="1"/>
  <c r="I11" i="4" s="1"/>
  <c r="J11" i="4" s="1"/>
  <c r="F10" i="4"/>
  <c r="G10" i="4" s="1"/>
  <c r="I10" i="4" s="1"/>
  <c r="J10" i="4" s="1"/>
  <c r="F9" i="4"/>
  <c r="G9" i="4" s="1"/>
  <c r="I9" i="4" s="1"/>
  <c r="J9" i="4" s="1"/>
  <c r="F8" i="4"/>
  <c r="G8" i="4" s="1"/>
  <c r="I8" i="4" s="1"/>
  <c r="J8" i="4" s="1"/>
  <c r="F7" i="4"/>
  <c r="G7" i="4" s="1"/>
  <c r="I7" i="4" s="1"/>
  <c r="J7" i="4" s="1"/>
  <c r="F6" i="4"/>
  <c r="G6" i="4" s="1"/>
  <c r="I6" i="4" s="1"/>
  <c r="J6" i="4" s="1"/>
  <c r="F5" i="4"/>
  <c r="G5" i="4" s="1"/>
  <c r="I5" i="4" s="1"/>
  <c r="J5" i="4" s="1"/>
  <c r="F4" i="4"/>
  <c r="G4" i="4" s="1"/>
  <c r="I4" i="4" s="1"/>
  <c r="J4" i="4" s="1"/>
  <c r="F3" i="4"/>
  <c r="G3" i="4" s="1"/>
  <c r="I3" i="4" s="1"/>
  <c r="J3" i="4" s="1"/>
  <c r="I21" i="3"/>
  <c r="H21" i="3"/>
  <c r="G21" i="3"/>
  <c r="F21" i="3"/>
  <c r="E21" i="3"/>
  <c r="F14" i="3"/>
  <c r="G14" i="3" s="1"/>
  <c r="I14" i="3" s="1"/>
  <c r="J14" i="3" s="1"/>
  <c r="F13" i="3"/>
  <c r="G13" i="3" s="1"/>
  <c r="I13" i="3" s="1"/>
  <c r="J13" i="3" s="1"/>
  <c r="F12" i="3"/>
  <c r="G12" i="3" s="1"/>
  <c r="I12" i="3" s="1"/>
  <c r="J12" i="3" s="1"/>
  <c r="F11" i="3"/>
  <c r="G11" i="3" s="1"/>
  <c r="I11" i="3" s="1"/>
  <c r="J11" i="3" s="1"/>
  <c r="F10" i="3"/>
  <c r="G10" i="3" s="1"/>
  <c r="I10" i="3" s="1"/>
  <c r="J10" i="3" s="1"/>
  <c r="F9" i="3"/>
  <c r="G9" i="3" s="1"/>
  <c r="I9" i="3" s="1"/>
  <c r="J9" i="3" s="1"/>
  <c r="F8" i="3"/>
  <c r="G8" i="3" s="1"/>
  <c r="I8" i="3" s="1"/>
  <c r="J8" i="3" s="1"/>
  <c r="F7" i="3"/>
  <c r="G7" i="3" s="1"/>
  <c r="I7" i="3" s="1"/>
  <c r="J7" i="3" s="1"/>
  <c r="F6" i="3"/>
  <c r="G6" i="3" s="1"/>
  <c r="I6" i="3" s="1"/>
  <c r="J6" i="3" s="1"/>
  <c r="F5" i="3"/>
  <c r="G5" i="3" s="1"/>
  <c r="I5" i="3" s="1"/>
  <c r="J5" i="3" s="1"/>
  <c r="F4" i="3"/>
  <c r="G4" i="3" s="1"/>
  <c r="I4" i="3" s="1"/>
  <c r="J4" i="3" s="1"/>
  <c r="F3" i="3"/>
  <c r="G3" i="3" s="1"/>
  <c r="I3" i="3" s="1"/>
  <c r="I23" i="2"/>
  <c r="H23" i="2"/>
  <c r="G23" i="2"/>
  <c r="F23" i="2"/>
  <c r="E23" i="2"/>
  <c r="F16" i="2"/>
  <c r="G16" i="2" s="1"/>
  <c r="I16" i="2" s="1"/>
  <c r="J16" i="2" s="1"/>
  <c r="F15" i="2"/>
  <c r="G15" i="2" s="1"/>
  <c r="I15" i="2" s="1"/>
  <c r="J15" i="2" s="1"/>
  <c r="F14" i="2"/>
  <c r="G14" i="2" s="1"/>
  <c r="I14" i="2" s="1"/>
  <c r="J14" i="2" s="1"/>
  <c r="F13" i="2"/>
  <c r="G13" i="2" s="1"/>
  <c r="I13" i="2" s="1"/>
  <c r="J13" i="2" s="1"/>
  <c r="F12" i="2"/>
  <c r="G12" i="2" s="1"/>
  <c r="I12" i="2" s="1"/>
  <c r="J12" i="2" s="1"/>
  <c r="F11" i="2"/>
  <c r="G11" i="2" s="1"/>
  <c r="I11" i="2" s="1"/>
  <c r="J11" i="2" s="1"/>
  <c r="F10" i="2"/>
  <c r="G10" i="2" s="1"/>
  <c r="I10" i="2" s="1"/>
  <c r="J10" i="2" s="1"/>
  <c r="F9" i="2"/>
  <c r="G9" i="2" s="1"/>
  <c r="I9" i="2" s="1"/>
  <c r="J9" i="2" s="1"/>
  <c r="F8" i="2"/>
  <c r="G8" i="2" s="1"/>
  <c r="I8" i="2" s="1"/>
  <c r="J8" i="2" s="1"/>
  <c r="F7" i="2"/>
  <c r="G7" i="2" s="1"/>
  <c r="I7" i="2" s="1"/>
  <c r="J7" i="2" s="1"/>
  <c r="F6" i="2"/>
  <c r="G6" i="2" s="1"/>
  <c r="I6" i="2" s="1"/>
  <c r="J6" i="2" s="1"/>
  <c r="F5" i="2"/>
  <c r="G5" i="2" s="1"/>
  <c r="I5" i="2" s="1"/>
  <c r="J5" i="2" s="1"/>
  <c r="F4" i="2"/>
  <c r="G4" i="2" s="1"/>
  <c r="I4" i="2" s="1"/>
  <c r="J4" i="2" s="1"/>
  <c r="F3" i="2"/>
  <c r="G3" i="2" s="1"/>
  <c r="I3" i="2" s="1"/>
  <c r="I20" i="1"/>
  <c r="H20" i="1"/>
  <c r="G20" i="1"/>
  <c r="F20" i="1"/>
  <c r="E20" i="1"/>
  <c r="B20" i="1"/>
  <c r="F13" i="1"/>
  <c r="F12" i="1"/>
  <c r="F11" i="1"/>
  <c r="G11" i="1" s="1"/>
  <c r="I11" i="1" s="1"/>
  <c r="J11" i="1" s="1"/>
  <c r="F10" i="1"/>
  <c r="F9" i="1"/>
  <c r="G9" i="1" s="1"/>
  <c r="I9" i="1" s="1"/>
  <c r="J9" i="1" s="1"/>
  <c r="F8" i="1"/>
  <c r="F7" i="1"/>
  <c r="G7" i="1" s="1"/>
  <c r="I7" i="1" s="1"/>
  <c r="J7" i="1" s="1"/>
  <c r="F6" i="1"/>
  <c r="F5" i="1"/>
  <c r="G5" i="1" s="1"/>
  <c r="I5" i="1" s="1"/>
  <c r="J5" i="1" s="1"/>
  <c r="F4" i="1"/>
  <c r="F3" i="1"/>
  <c r="G3" i="1" s="1"/>
  <c r="G14" i="1" l="1"/>
  <c r="I14" i="1" s="1"/>
  <c r="J14" i="1" s="1"/>
  <c r="G6" i="1"/>
  <c r="I6" i="1" s="1"/>
  <c r="J6" i="1" s="1"/>
  <c r="G8" i="1"/>
  <c r="I8" i="1" s="1"/>
  <c r="J8" i="1" s="1"/>
  <c r="G10" i="1"/>
  <c r="I10" i="1" s="1"/>
  <c r="J10" i="1" s="1"/>
  <c r="J3" i="3"/>
  <c r="I16" i="3"/>
  <c r="J16" i="3" s="1"/>
  <c r="J3" i="2"/>
  <c r="I18" i="2"/>
  <c r="J18" i="2" s="1"/>
  <c r="G4" i="1"/>
  <c r="I4" i="1" s="1"/>
  <c r="J4" i="1" s="1"/>
  <c r="G12" i="1"/>
  <c r="I12" i="1" s="1"/>
  <c r="J12" i="1" s="1"/>
  <c r="I3" i="1"/>
  <c r="G13" i="1"/>
  <c r="I13" i="1" s="1"/>
  <c r="J13" i="1" s="1"/>
  <c r="J20" i="1"/>
  <c r="K20" i="1" s="1"/>
  <c r="J21" i="3"/>
  <c r="K21" i="3" s="1"/>
  <c r="J19" i="5"/>
  <c r="K19" i="5" s="1"/>
  <c r="J18" i="4"/>
  <c r="K18" i="4" s="1"/>
  <c r="J3" i="1" l="1"/>
  <c r="I15" i="1"/>
  <c r="J15" i="1" s="1"/>
  <c r="J23" i="2"/>
  <c r="K23" i="2" s="1"/>
  <c r="I14" i="5"/>
  <c r="J14" i="5" s="1"/>
  <c r="I13" i="4"/>
  <c r="J13" i="4" s="1"/>
</calcChain>
</file>

<file path=xl/sharedStrings.xml><?xml version="1.0" encoding="utf-8"?>
<sst xmlns="http://schemas.openxmlformats.org/spreadsheetml/2006/main" count="330" uniqueCount="153">
  <si>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</si>
  <si>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</si>
  <si>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</si>
  <si>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</si>
  <si>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</si>
  <si>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</si>
  <si>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</si>
  <si>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Inclusive Fee</t>
  </si>
  <si>
    <t>Total</t>
  </si>
  <si>
    <t>GUY</t>
  </si>
  <si>
    <t>Victor</t>
  </si>
  <si>
    <t>Valdes</t>
  </si>
  <si>
    <t>Male</t>
  </si>
  <si>
    <t>Martin</t>
  </si>
  <si>
    <t>Montoya</t>
  </si>
  <si>
    <t>Cesc</t>
  </si>
  <si>
    <t>Fabregas</t>
  </si>
  <si>
    <t>Carles</t>
  </si>
  <si>
    <t>Puyol</t>
  </si>
  <si>
    <t>Xavi</t>
  </si>
  <si>
    <t>Hernandez</t>
  </si>
  <si>
    <t>Pedro</t>
  </si>
  <si>
    <t>Rodriguez</t>
  </si>
  <si>
    <t>Andres</t>
  </si>
  <si>
    <t>Iniesta</t>
  </si>
  <si>
    <t>Alexis</t>
  </si>
  <si>
    <t>Sanchez</t>
  </si>
  <si>
    <t>Lionel</t>
  </si>
  <si>
    <t>Messi</t>
  </si>
  <si>
    <t>Neymar</t>
  </si>
  <si>
    <t>Da Silva</t>
  </si>
  <si>
    <t>Jonathan</t>
  </si>
  <si>
    <t>Dos Santos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</si>
  <si>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</si>
  <si>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</si>
  <si>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</si>
  <si>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</si>
  <si>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</si>
  <si>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</si>
  <si>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</si>
  <si>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</si>
  <si>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</si>
  <si>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</si>
  <si>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</si>
  <si>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</si>
  <si>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Iker</t>
  </si>
  <si>
    <t>Casillas</t>
  </si>
  <si>
    <t>Raphael</t>
  </si>
  <si>
    <t>Varane</t>
  </si>
  <si>
    <t>Sergio</t>
  </si>
  <si>
    <t>Ramos</t>
  </si>
  <si>
    <t>Fabio</t>
  </si>
  <si>
    <t>Coentrao</t>
  </si>
  <si>
    <t>Sami</t>
  </si>
  <si>
    <t>Khedira</t>
  </si>
  <si>
    <t>Cristiano</t>
  </si>
  <si>
    <t>Ronaldo</t>
  </si>
  <si>
    <t>Karim</t>
  </si>
  <si>
    <t>Benzema</t>
  </si>
  <si>
    <t>Gareth</t>
  </si>
  <si>
    <t>Bale</t>
  </si>
  <si>
    <t>Marcelo</t>
  </si>
  <si>
    <t>Jesus</t>
  </si>
  <si>
    <t>Fernandez</t>
  </si>
  <si>
    <t>Xabi</t>
  </si>
  <si>
    <t>Alonso</t>
  </si>
  <si>
    <t>Daniel</t>
  </si>
  <si>
    <t>Carvajal</t>
  </si>
  <si>
    <t>Carlos</t>
  </si>
  <si>
    <t>Casemiro</t>
  </si>
  <si>
    <t>Alvaro</t>
  </si>
  <si>
    <t>Arbeloa</t>
  </si>
  <si>
    <t>Labour</t>
  </si>
  <si>
    <t>Brandon</t>
  </si>
  <si>
    <t>Peterson</t>
  </si>
  <si>
    <t>Thulani</t>
  </si>
  <si>
    <t>Hlatshwayo</t>
  </si>
  <si>
    <t>Mosa</t>
  </si>
  <si>
    <t>Lebusa</t>
  </si>
  <si>
    <t>Travis</t>
  </si>
  <si>
    <t>Graham</t>
  </si>
  <si>
    <t>Nhlanhla</t>
  </si>
  <si>
    <t>Shabalala</t>
  </si>
  <si>
    <t>Lebogang</t>
  </si>
  <si>
    <t>Manyama</t>
  </si>
  <si>
    <t>Eleazar</t>
  </si>
  <si>
    <t>Rodgers</t>
  </si>
  <si>
    <t>Koen</t>
  </si>
  <si>
    <t>Van De Laak</t>
  </si>
  <si>
    <t>Granwald</t>
  </si>
  <si>
    <t>Scott</t>
  </si>
  <si>
    <t>Tasreeq</t>
  </si>
  <si>
    <t>Morris</t>
  </si>
  <si>
    <t>Matthew</t>
  </si>
  <si>
    <t>Rowell</t>
  </si>
  <si>
    <t>Stefan</t>
  </si>
  <si>
    <t>Van Neel</t>
  </si>
  <si>
    <t>Wojciech</t>
  </si>
  <si>
    <t>Szczesny</t>
  </si>
  <si>
    <t>Bacary</t>
  </si>
  <si>
    <t>Sagna</t>
  </si>
  <si>
    <t>Thomas</t>
  </si>
  <si>
    <t>Vermaelen</t>
  </si>
  <si>
    <t>Laurent</t>
  </si>
  <si>
    <t>Koscielny</t>
  </si>
  <si>
    <t>Tomas</t>
  </si>
  <si>
    <t>Rosisky</t>
  </si>
  <si>
    <t>Mikel</t>
  </si>
  <si>
    <t>Arteta</t>
  </si>
  <si>
    <t>Lukas</t>
  </si>
  <si>
    <t>Podolski</t>
  </si>
  <si>
    <t>Jack</t>
  </si>
  <si>
    <t>Wilshere</t>
  </si>
  <si>
    <t>Mesut</t>
  </si>
  <si>
    <t>Ozil</t>
  </si>
  <si>
    <t>Olivier</t>
  </si>
  <si>
    <t>Giroud</t>
  </si>
  <si>
    <t>Petr</t>
  </si>
  <si>
    <t>Cech</t>
  </si>
  <si>
    <t>Branislav</t>
  </si>
  <si>
    <t>Ivanovic</t>
  </si>
  <si>
    <t>David</t>
  </si>
  <si>
    <t>Luiz</t>
  </si>
  <si>
    <t>Michael</t>
  </si>
  <si>
    <t>Essien</t>
  </si>
  <si>
    <t>Ramirez</t>
  </si>
  <si>
    <t>Nascimento</t>
  </si>
  <si>
    <t>Frank</t>
  </si>
  <si>
    <t>Lampard</t>
  </si>
  <si>
    <t>Fernando</t>
  </si>
  <si>
    <t>Torres</t>
  </si>
  <si>
    <t>Juan</t>
  </si>
  <si>
    <t>Mata</t>
  </si>
  <si>
    <t>Oscar</t>
  </si>
  <si>
    <t>John</t>
  </si>
  <si>
    <t>Obi Mikel</t>
  </si>
  <si>
    <t>Andre</t>
  </si>
  <si>
    <t>Schurrle</t>
  </si>
  <si>
    <t>Net Charge</t>
  </si>
  <si>
    <t>Discount</t>
  </si>
  <si>
    <t>Interest</t>
  </si>
  <si>
    <t>GYD Conversion Rate</t>
  </si>
  <si>
    <t xml:space="preserve">Jose </t>
  </si>
  <si>
    <t>Pinto</t>
  </si>
  <si>
    <t>Nacho</t>
  </si>
  <si>
    <t>Toriq</t>
  </si>
  <si>
    <t>Losper</t>
  </si>
  <si>
    <t>Column1</t>
  </si>
  <si>
    <t>Column2</t>
  </si>
  <si>
    <t>Column3</t>
  </si>
  <si>
    <t>Section</t>
  </si>
  <si>
    <t>Income(GYD)</t>
  </si>
  <si>
    <t>Expenditure(GYD)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</si>
</sst>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&quot;$&quot;#,##0.00"/>
  </numFmts>
  <fonts count="5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" displayName="TABLE" ref="A1:C8" totalsRowShown="0" dataDxfId="3">
  <autoFilter ref="A1:C8"/>
  <tableColumns count="3">
    <tableColumn id="1" name="Column1" dataDxfId="2"/>
    <tableColumn id="2" name="Column2" dataDxfId="1"/>
    <tableColumn id="3" name="Column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abSelected="1" zoomScale="80" zoomScaleNormal="80" workbookViewId="0">
      <selection activeCell="K20" sqref="K20"/>
    </sheetView>
  </sheetViews>
  <sheetFormatPr defaultRowHeight="15" x14ac:dyDescent="0.25"/>
  <cols>
    <col min="1" max="1" width="20.28515625" style="1" bestFit="1" customWidth="1"/>
    <col min="2" max="2" width="12.85546875" style="1"/>
    <col min="3" max="3" width="10.28515625" style="1"/>
    <col min="4" max="4" width="16.85546875" style="1"/>
    <col min="5" max="5" width="22" style="1"/>
    <col min="6" max="6" width="20.85546875" style="1"/>
    <col min="7" max="7" width="11.5703125" style="1"/>
    <col min="8" max="8" width="12.7109375" style="1" bestFit="1" customWidth="1"/>
    <col min="9" max="9" width="9.85546875" style="1" bestFit="1" customWidth="1"/>
    <col min="10" max="10" width="12" style="1" bestFit="1" customWidth="1"/>
    <col min="11" max="11" width="14.140625" style="1"/>
    <col min="12" max="1025" width="11.5703125" style="1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138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10</v>
      </c>
      <c r="B3" s="1" t="s">
        <v>11</v>
      </c>
      <c r="C3" s="1" t="s">
        <v>12</v>
      </c>
      <c r="D3" s="3">
        <v>160</v>
      </c>
      <c r="F3" s="3">
        <f t="shared" ref="F3:F14" si="0">E3*160/3</f>
        <v>0</v>
      </c>
      <c r="G3" s="3">
        <f t="shared" ref="G3:G14" si="1">IF(F3=0,D3-D3*$B$22,F3+F3*$B$23)</f>
        <v>144</v>
      </c>
      <c r="H3" s="3">
        <v>150</v>
      </c>
      <c r="I3" s="3">
        <f>G3+H3</f>
        <v>294</v>
      </c>
      <c r="J3" s="3">
        <f t="shared" ref="J3:J15" si="2">I3*$B$24</f>
        <v>58800</v>
      </c>
    </row>
    <row r="4" spans="1:11" x14ac:dyDescent="0.25">
      <c r="A4" s="1" t="s">
        <v>13</v>
      </c>
      <c r="B4" s="1" t="s">
        <v>14</v>
      </c>
      <c r="C4" s="1" t="s">
        <v>12</v>
      </c>
      <c r="D4" s="3"/>
      <c r="E4" s="1">
        <v>3</v>
      </c>
      <c r="F4" s="3">
        <f t="shared" si="0"/>
        <v>160</v>
      </c>
      <c r="G4" s="3">
        <f t="shared" si="1"/>
        <v>184</v>
      </c>
      <c r="H4" s="3">
        <v>50</v>
      </c>
      <c r="I4" s="3">
        <f t="shared" ref="I4:I14" si="3">G4+H4</f>
        <v>234</v>
      </c>
      <c r="J4" s="3">
        <f t="shared" si="2"/>
        <v>46800</v>
      </c>
    </row>
    <row r="5" spans="1:11" x14ac:dyDescent="0.25">
      <c r="A5" s="1" t="s">
        <v>15</v>
      </c>
      <c r="B5" s="1" t="s">
        <v>16</v>
      </c>
      <c r="C5" s="1" t="s">
        <v>12</v>
      </c>
      <c r="D5" s="3">
        <v>160</v>
      </c>
      <c r="F5" s="3">
        <f t="shared" si="0"/>
        <v>0</v>
      </c>
      <c r="G5" s="3">
        <f t="shared" si="1"/>
        <v>144</v>
      </c>
      <c r="H5" s="3">
        <v>150</v>
      </c>
      <c r="I5" s="3">
        <f t="shared" si="3"/>
        <v>294</v>
      </c>
      <c r="J5" s="3">
        <f t="shared" si="2"/>
        <v>58800</v>
      </c>
    </row>
    <row r="6" spans="1:11" x14ac:dyDescent="0.25">
      <c r="A6" s="1" t="s">
        <v>17</v>
      </c>
      <c r="B6" s="1" t="s">
        <v>18</v>
      </c>
      <c r="C6" s="1" t="s">
        <v>12</v>
      </c>
      <c r="D6" s="3">
        <v>160</v>
      </c>
      <c r="F6" s="3">
        <f t="shared" si="0"/>
        <v>0</v>
      </c>
      <c r="G6" s="3">
        <f t="shared" si="1"/>
        <v>144</v>
      </c>
      <c r="H6" s="3">
        <v>150</v>
      </c>
      <c r="I6" s="3">
        <f t="shared" si="3"/>
        <v>294</v>
      </c>
      <c r="J6" s="3">
        <f t="shared" si="2"/>
        <v>58800</v>
      </c>
    </row>
    <row r="7" spans="1:11" x14ac:dyDescent="0.25">
      <c r="A7" s="1" t="s">
        <v>19</v>
      </c>
      <c r="B7" s="1" t="s">
        <v>20</v>
      </c>
      <c r="C7" s="1" t="s">
        <v>12</v>
      </c>
      <c r="D7" s="3">
        <v>160</v>
      </c>
      <c r="F7" s="3">
        <f t="shared" si="0"/>
        <v>0</v>
      </c>
      <c r="G7" s="3">
        <f t="shared" si="1"/>
        <v>144</v>
      </c>
      <c r="H7" s="3">
        <v>50</v>
      </c>
      <c r="I7" s="3">
        <f t="shared" si="3"/>
        <v>194</v>
      </c>
      <c r="J7" s="3">
        <f t="shared" si="2"/>
        <v>38800</v>
      </c>
    </row>
    <row r="8" spans="1:11" x14ac:dyDescent="0.25">
      <c r="A8" s="1" t="s">
        <v>21</v>
      </c>
      <c r="B8" s="1" t="s">
        <v>22</v>
      </c>
      <c r="C8" s="1" t="s">
        <v>12</v>
      </c>
      <c r="D8" s="3">
        <v>160</v>
      </c>
      <c r="F8" s="3">
        <f t="shared" si="0"/>
        <v>0</v>
      </c>
      <c r="G8" s="3">
        <f t="shared" si="1"/>
        <v>144</v>
      </c>
      <c r="H8" s="3">
        <v>50</v>
      </c>
      <c r="I8" s="3">
        <f t="shared" si="3"/>
        <v>194</v>
      </c>
      <c r="J8" s="3">
        <f t="shared" si="2"/>
        <v>38800</v>
      </c>
    </row>
    <row r="9" spans="1:11" x14ac:dyDescent="0.25">
      <c r="A9" s="1" t="s">
        <v>23</v>
      </c>
      <c r="B9" s="1" t="s">
        <v>24</v>
      </c>
      <c r="C9" s="1" t="s">
        <v>12</v>
      </c>
      <c r="D9" s="3">
        <v>160</v>
      </c>
      <c r="F9" s="3">
        <f t="shared" si="0"/>
        <v>0</v>
      </c>
      <c r="G9" s="3">
        <f t="shared" si="1"/>
        <v>144</v>
      </c>
      <c r="H9" s="3">
        <v>150</v>
      </c>
      <c r="I9" s="3">
        <f t="shared" si="3"/>
        <v>294</v>
      </c>
      <c r="J9" s="3">
        <f t="shared" si="2"/>
        <v>58800</v>
      </c>
    </row>
    <row r="10" spans="1:11" x14ac:dyDescent="0.25">
      <c r="A10" s="1" t="s">
        <v>25</v>
      </c>
      <c r="B10" s="1" t="s">
        <v>26</v>
      </c>
      <c r="C10" s="1" t="s">
        <v>12</v>
      </c>
      <c r="D10" s="3">
        <v>160</v>
      </c>
      <c r="F10" s="3">
        <f t="shared" si="0"/>
        <v>0</v>
      </c>
      <c r="G10" s="3">
        <f t="shared" si="1"/>
        <v>144</v>
      </c>
      <c r="H10" s="3">
        <v>150</v>
      </c>
      <c r="I10" s="3">
        <f t="shared" si="3"/>
        <v>294</v>
      </c>
      <c r="J10" s="3">
        <f t="shared" si="2"/>
        <v>58800</v>
      </c>
    </row>
    <row r="11" spans="1:11" x14ac:dyDescent="0.25">
      <c r="A11" s="1" t="s">
        <v>27</v>
      </c>
      <c r="B11" s="1" t="s">
        <v>28</v>
      </c>
      <c r="C11" s="1" t="s">
        <v>12</v>
      </c>
      <c r="D11" s="3">
        <v>160</v>
      </c>
      <c r="F11" s="3">
        <f t="shared" si="0"/>
        <v>0</v>
      </c>
      <c r="G11" s="3">
        <f t="shared" si="1"/>
        <v>144</v>
      </c>
      <c r="H11" s="3">
        <v>150</v>
      </c>
      <c r="I11" s="3">
        <f t="shared" si="3"/>
        <v>294</v>
      </c>
      <c r="J11" s="3">
        <f t="shared" si="2"/>
        <v>58800</v>
      </c>
    </row>
    <row r="12" spans="1:11" x14ac:dyDescent="0.25">
      <c r="A12" s="1" t="s">
        <v>29</v>
      </c>
      <c r="B12" s="1" t="s">
        <v>30</v>
      </c>
      <c r="C12" s="1" t="s">
        <v>12</v>
      </c>
      <c r="D12" s="3"/>
      <c r="E12" s="1">
        <v>3</v>
      </c>
      <c r="F12" s="3">
        <f t="shared" si="0"/>
        <v>160</v>
      </c>
      <c r="G12" s="3">
        <f t="shared" si="1"/>
        <v>184</v>
      </c>
      <c r="H12" s="3">
        <v>50</v>
      </c>
      <c r="I12" s="3">
        <f t="shared" si="3"/>
        <v>234</v>
      </c>
      <c r="J12" s="3">
        <f t="shared" si="2"/>
        <v>46800</v>
      </c>
    </row>
    <row r="13" spans="1:11" x14ac:dyDescent="0.25">
      <c r="A13" s="1" t="s">
        <v>31</v>
      </c>
      <c r="B13" s="1" t="s">
        <v>32</v>
      </c>
      <c r="C13" s="1" t="s">
        <v>12</v>
      </c>
      <c r="D13" s="3"/>
      <c r="E13" s="1">
        <v>1</v>
      </c>
      <c r="F13" s="3">
        <f t="shared" si="0"/>
        <v>53.333333333333336</v>
      </c>
      <c r="G13" s="3">
        <f t="shared" si="1"/>
        <v>61.333333333333336</v>
      </c>
      <c r="H13" s="3">
        <v>150</v>
      </c>
      <c r="I13" s="3">
        <f t="shared" si="3"/>
        <v>211.33333333333334</v>
      </c>
      <c r="J13" s="3">
        <f t="shared" si="2"/>
        <v>42266.666666666672</v>
      </c>
    </row>
    <row r="14" spans="1:11" x14ac:dyDescent="0.25">
      <c r="A14" s="1" t="s">
        <v>142</v>
      </c>
      <c r="B14" s="1" t="s">
        <v>143</v>
      </c>
      <c r="C14" s="1" t="s">
        <v>12</v>
      </c>
      <c r="D14" s="3">
        <v>160</v>
      </c>
      <c r="F14" s="3">
        <f t="shared" si="0"/>
        <v>0</v>
      </c>
      <c r="G14" s="3">
        <f t="shared" si="1"/>
        <v>144</v>
      </c>
      <c r="H14" s="3">
        <v>150</v>
      </c>
      <c r="I14" s="3">
        <f t="shared" si="3"/>
        <v>294</v>
      </c>
      <c r="J14" s="3">
        <f t="shared" si="2"/>
        <v>58800</v>
      </c>
    </row>
    <row r="15" spans="1:11" x14ac:dyDescent="0.25">
      <c r="A15" s="2" t="s">
        <v>33</v>
      </c>
      <c r="D15" s="3"/>
      <c r="F15" s="3"/>
      <c r="G15" s="3"/>
      <c r="H15" s="3"/>
      <c r="I15" s="3">
        <f>SUM(I3:I14)</f>
        <v>3125.3333333333335</v>
      </c>
      <c r="J15" s="3">
        <f t="shared" si="2"/>
        <v>625066.66666666674</v>
      </c>
    </row>
    <row r="16" spans="1:11" x14ac:dyDescent="0.25">
      <c r="A16" s="2" t="s">
        <v>34</v>
      </c>
      <c r="B16" s="1">
        <f>COUNTIF(H3:H14,150)</f>
        <v>8</v>
      </c>
      <c r="C16" s="1">
        <f>COUNT(H3:H14)</f>
        <v>12</v>
      </c>
    </row>
    <row r="17" spans="1:11" x14ac:dyDescent="0.25">
      <c r="A17" s="14" t="s">
        <v>35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5">
      <c r="A18" s="2" t="s">
        <v>36</v>
      </c>
      <c r="B18" s="2" t="s">
        <v>37</v>
      </c>
      <c r="C18" s="2" t="s">
        <v>38</v>
      </c>
      <c r="D18" s="2" t="s">
        <v>39</v>
      </c>
      <c r="E18" s="2" t="s">
        <v>40</v>
      </c>
      <c r="F18" s="2" t="s">
        <v>41</v>
      </c>
      <c r="G18" s="2" t="s">
        <v>42</v>
      </c>
      <c r="H18" s="2" t="s">
        <v>43</v>
      </c>
      <c r="I18" s="2" t="s">
        <v>44</v>
      </c>
      <c r="J18" s="2" t="s">
        <v>8</v>
      </c>
      <c r="K18" s="2" t="s">
        <v>9</v>
      </c>
    </row>
    <row r="19" spans="1:11" x14ac:dyDescent="0.25">
      <c r="A19" s="5">
        <v>60</v>
      </c>
      <c r="B19" s="4">
        <v>40</v>
      </c>
      <c r="C19" s="6">
        <v>150</v>
      </c>
      <c r="D19" s="6">
        <v>75</v>
      </c>
      <c r="E19" s="4">
        <v>3000</v>
      </c>
      <c r="F19" s="3">
        <v>2500</v>
      </c>
      <c r="G19" s="3">
        <v>4000</v>
      </c>
      <c r="H19" s="3">
        <v>5000</v>
      </c>
      <c r="I19" s="3">
        <v>1800</v>
      </c>
    </row>
    <row r="20" spans="1:11" x14ac:dyDescent="0.25">
      <c r="A20" s="3">
        <f>A19*B16*115%</f>
        <v>552</v>
      </c>
      <c r="B20" s="3">
        <f>B19*C16*115%</f>
        <v>552</v>
      </c>
      <c r="C20" s="3">
        <f>C19*112%</f>
        <v>168.00000000000003</v>
      </c>
      <c r="D20" s="3">
        <f>D19*108%</f>
        <v>81</v>
      </c>
      <c r="E20" s="3">
        <f>E19/5</f>
        <v>600</v>
      </c>
      <c r="F20" s="3">
        <f>F19/5</f>
        <v>500</v>
      </c>
      <c r="G20" s="3">
        <f>G19/5</f>
        <v>800</v>
      </c>
      <c r="H20" s="3">
        <f>H19/5</f>
        <v>1000</v>
      </c>
      <c r="I20" s="3">
        <f>I19/5</f>
        <v>360</v>
      </c>
      <c r="J20" s="3">
        <f>SUM(A20:I20)</f>
        <v>4613</v>
      </c>
      <c r="K20" s="3">
        <f>J20*$B$24</f>
        <v>922600</v>
      </c>
    </row>
    <row r="22" spans="1:11" x14ac:dyDescent="0.25">
      <c r="A22" s="7" t="s">
        <v>139</v>
      </c>
      <c r="B22" s="8">
        <f>10%</f>
        <v>0.1</v>
      </c>
    </row>
    <row r="23" spans="1:11" x14ac:dyDescent="0.25">
      <c r="A23" s="7" t="s">
        <v>140</v>
      </c>
      <c r="B23" s="8">
        <f>15%</f>
        <v>0.15</v>
      </c>
    </row>
    <row r="24" spans="1:11" x14ac:dyDescent="0.25">
      <c r="A24" s="7" t="s">
        <v>141</v>
      </c>
      <c r="B24" s="9">
        <v>200</v>
      </c>
    </row>
  </sheetData>
  <mergeCells count="2">
    <mergeCell ref="A1:K1"/>
    <mergeCell ref="A17:K17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K23" sqref="K23"/>
    </sheetView>
  </sheetViews>
  <sheetFormatPr defaultRowHeight="15" x14ac:dyDescent="0.25"/>
  <cols>
    <col min="1" max="1" width="15.140625"/>
    <col min="2" max="2" width="12.85546875"/>
    <col min="3" max="3" width="10.28515625"/>
    <col min="4" max="4" width="16.85546875"/>
    <col min="5" max="5" width="22"/>
    <col min="6" max="6" width="20.85546875"/>
    <col min="7" max="8" width="11.5703125"/>
    <col min="9" max="9" width="9.85546875" bestFit="1" customWidth="1"/>
    <col min="10" max="10" width="11.5703125"/>
    <col min="11" max="11" width="14.140625"/>
    <col min="12" max="1025" width="8.5703125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138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45</v>
      </c>
      <c r="B3" s="1" t="s">
        <v>46</v>
      </c>
      <c r="C3" s="1" t="s">
        <v>12</v>
      </c>
      <c r="D3" s="3">
        <v>220</v>
      </c>
      <c r="E3" s="1"/>
      <c r="F3" s="3">
        <f t="shared" ref="F3:F17" si="0">E3*160/3</f>
        <v>0</v>
      </c>
      <c r="G3" s="3">
        <f t="shared" ref="G3:G17" si="1">IF(F3=0,D3-D3*$B$25,F3+F3*$B$26)</f>
        <v>198</v>
      </c>
      <c r="H3" s="3">
        <v>150</v>
      </c>
      <c r="I3" s="3">
        <f>G3+H3</f>
        <v>348</v>
      </c>
      <c r="J3" s="3">
        <f t="shared" ref="J3:J18" si="2">I3*$B$27</f>
        <v>69600</v>
      </c>
    </row>
    <row r="4" spans="1:11" x14ac:dyDescent="0.25">
      <c r="A4" s="1" t="s">
        <v>47</v>
      </c>
      <c r="B4" s="1" t="s">
        <v>48</v>
      </c>
      <c r="C4" s="1" t="s">
        <v>12</v>
      </c>
      <c r="D4" s="3"/>
      <c r="E4" s="1">
        <v>3</v>
      </c>
      <c r="F4" s="3">
        <f t="shared" si="0"/>
        <v>160</v>
      </c>
      <c r="G4" s="3">
        <f t="shared" si="1"/>
        <v>184</v>
      </c>
      <c r="H4" s="3">
        <v>50</v>
      </c>
      <c r="I4" s="3">
        <f t="shared" ref="I4:I17" si="3">G4+H4</f>
        <v>234</v>
      </c>
      <c r="J4" s="3">
        <f t="shared" si="2"/>
        <v>46800</v>
      </c>
    </row>
    <row r="5" spans="1:11" x14ac:dyDescent="0.25">
      <c r="A5" s="1" t="s">
        <v>49</v>
      </c>
      <c r="B5" s="1" t="s">
        <v>50</v>
      </c>
      <c r="C5" s="1" t="s">
        <v>12</v>
      </c>
      <c r="D5" s="3"/>
      <c r="E5" s="1">
        <v>2</v>
      </c>
      <c r="F5" s="3">
        <f t="shared" si="0"/>
        <v>106.66666666666667</v>
      </c>
      <c r="G5" s="3">
        <f t="shared" si="1"/>
        <v>122.66666666666667</v>
      </c>
      <c r="H5" s="3">
        <v>150</v>
      </c>
      <c r="I5" s="3">
        <f t="shared" si="3"/>
        <v>272.66666666666669</v>
      </c>
      <c r="J5" s="3">
        <f t="shared" si="2"/>
        <v>54533.333333333336</v>
      </c>
    </row>
    <row r="6" spans="1:11" x14ac:dyDescent="0.25">
      <c r="A6" s="1" t="s">
        <v>51</v>
      </c>
      <c r="B6" s="1" t="s">
        <v>52</v>
      </c>
      <c r="C6" s="1" t="s">
        <v>12</v>
      </c>
      <c r="D6" s="3"/>
      <c r="E6" s="1">
        <v>3</v>
      </c>
      <c r="F6" s="3">
        <f t="shared" si="0"/>
        <v>160</v>
      </c>
      <c r="G6" s="3">
        <f t="shared" si="1"/>
        <v>184</v>
      </c>
      <c r="H6" s="3">
        <v>150</v>
      </c>
      <c r="I6" s="3">
        <f t="shared" si="3"/>
        <v>334</v>
      </c>
      <c r="J6" s="3">
        <f t="shared" si="2"/>
        <v>66800</v>
      </c>
    </row>
    <row r="7" spans="1:11" x14ac:dyDescent="0.25">
      <c r="A7" s="1" t="s">
        <v>53</v>
      </c>
      <c r="B7" s="1" t="s">
        <v>54</v>
      </c>
      <c r="C7" s="1" t="s">
        <v>12</v>
      </c>
      <c r="D7" s="3"/>
      <c r="E7" s="1">
        <v>3</v>
      </c>
      <c r="F7" s="3">
        <f t="shared" si="0"/>
        <v>160</v>
      </c>
      <c r="G7" s="3">
        <f t="shared" si="1"/>
        <v>184</v>
      </c>
      <c r="H7" s="3">
        <v>50</v>
      </c>
      <c r="I7" s="3">
        <f t="shared" si="3"/>
        <v>234</v>
      </c>
      <c r="J7" s="3">
        <f t="shared" si="2"/>
        <v>46800</v>
      </c>
    </row>
    <row r="8" spans="1:11" x14ac:dyDescent="0.25">
      <c r="A8" s="1" t="s">
        <v>55</v>
      </c>
      <c r="B8" s="1" t="s">
        <v>56</v>
      </c>
      <c r="C8" s="1" t="s">
        <v>12</v>
      </c>
      <c r="D8" s="3"/>
      <c r="E8" s="1">
        <v>3</v>
      </c>
      <c r="F8" s="3">
        <f t="shared" si="0"/>
        <v>160</v>
      </c>
      <c r="G8" s="3">
        <f t="shared" si="1"/>
        <v>184</v>
      </c>
      <c r="H8" s="3">
        <v>50</v>
      </c>
      <c r="I8" s="3">
        <f t="shared" si="3"/>
        <v>234</v>
      </c>
      <c r="J8" s="3">
        <f t="shared" si="2"/>
        <v>46800</v>
      </c>
    </row>
    <row r="9" spans="1:11" x14ac:dyDescent="0.25">
      <c r="A9" s="1" t="s">
        <v>57</v>
      </c>
      <c r="B9" s="1" t="s">
        <v>58</v>
      </c>
      <c r="C9" s="1" t="s">
        <v>12</v>
      </c>
      <c r="D9" s="3">
        <v>220</v>
      </c>
      <c r="E9" s="1"/>
      <c r="F9" s="3">
        <f t="shared" si="0"/>
        <v>0</v>
      </c>
      <c r="G9" s="3">
        <f t="shared" si="1"/>
        <v>198</v>
      </c>
      <c r="H9" s="3">
        <v>150</v>
      </c>
      <c r="I9" s="3">
        <f t="shared" si="3"/>
        <v>348</v>
      </c>
      <c r="J9" s="3">
        <f t="shared" si="2"/>
        <v>69600</v>
      </c>
    </row>
    <row r="10" spans="1:11" x14ac:dyDescent="0.25">
      <c r="A10" s="1" t="s">
        <v>59</v>
      </c>
      <c r="B10" s="1" t="s">
        <v>60</v>
      </c>
      <c r="C10" s="1" t="s">
        <v>12</v>
      </c>
      <c r="D10" s="3">
        <v>220</v>
      </c>
      <c r="E10" s="1"/>
      <c r="F10" s="3">
        <f t="shared" si="0"/>
        <v>0</v>
      </c>
      <c r="G10" s="3">
        <f t="shared" si="1"/>
        <v>198</v>
      </c>
      <c r="H10" s="3">
        <v>150</v>
      </c>
      <c r="I10" s="3">
        <f t="shared" si="3"/>
        <v>348</v>
      </c>
      <c r="J10" s="3">
        <f t="shared" si="2"/>
        <v>69600</v>
      </c>
    </row>
    <row r="11" spans="1:11" x14ac:dyDescent="0.25">
      <c r="A11" s="1" t="s">
        <v>61</v>
      </c>
      <c r="B11" s="1" t="s">
        <v>30</v>
      </c>
      <c r="C11" s="1" t="s">
        <v>12</v>
      </c>
      <c r="D11" s="3"/>
      <c r="E11" s="1">
        <v>2</v>
      </c>
      <c r="F11" s="3">
        <f t="shared" si="0"/>
        <v>106.66666666666667</v>
      </c>
      <c r="G11" s="3">
        <f t="shared" si="1"/>
        <v>122.66666666666667</v>
      </c>
      <c r="H11" s="3">
        <v>150</v>
      </c>
      <c r="I11" s="3">
        <f t="shared" si="3"/>
        <v>272.66666666666669</v>
      </c>
      <c r="J11" s="3">
        <f t="shared" si="2"/>
        <v>54533.333333333336</v>
      </c>
    </row>
    <row r="12" spans="1:11" x14ac:dyDescent="0.25">
      <c r="A12" s="1" t="s">
        <v>62</v>
      </c>
      <c r="B12" s="1" t="s">
        <v>63</v>
      </c>
      <c r="C12" s="1" t="s">
        <v>12</v>
      </c>
      <c r="D12" s="3"/>
      <c r="E12" s="1">
        <v>1</v>
      </c>
      <c r="F12" s="3">
        <f t="shared" si="0"/>
        <v>53.333333333333336</v>
      </c>
      <c r="G12" s="3">
        <f t="shared" si="1"/>
        <v>61.333333333333336</v>
      </c>
      <c r="H12" s="3">
        <v>50</v>
      </c>
      <c r="I12" s="3">
        <f t="shared" si="3"/>
        <v>111.33333333333334</v>
      </c>
      <c r="J12" s="3">
        <f t="shared" si="2"/>
        <v>22266.666666666668</v>
      </c>
    </row>
    <row r="13" spans="1:11" x14ac:dyDescent="0.25">
      <c r="A13" s="1" t="s">
        <v>64</v>
      </c>
      <c r="B13" s="1" t="s">
        <v>65</v>
      </c>
      <c r="C13" s="1" t="s">
        <v>12</v>
      </c>
      <c r="D13" s="3"/>
      <c r="E13" s="1">
        <v>3</v>
      </c>
      <c r="F13" s="3">
        <f t="shared" si="0"/>
        <v>160</v>
      </c>
      <c r="G13" s="3">
        <f t="shared" si="1"/>
        <v>184</v>
      </c>
      <c r="H13" s="3">
        <v>50</v>
      </c>
      <c r="I13" s="3">
        <f t="shared" si="3"/>
        <v>234</v>
      </c>
      <c r="J13" s="3">
        <f t="shared" si="2"/>
        <v>46800</v>
      </c>
    </row>
    <row r="14" spans="1:11" x14ac:dyDescent="0.25">
      <c r="A14" s="1" t="s">
        <v>66</v>
      </c>
      <c r="B14" s="1" t="s">
        <v>67</v>
      </c>
      <c r="C14" s="1" t="s">
        <v>12</v>
      </c>
      <c r="D14" s="3">
        <v>220</v>
      </c>
      <c r="E14" s="1"/>
      <c r="F14" s="3">
        <f t="shared" si="0"/>
        <v>0</v>
      </c>
      <c r="G14" s="3">
        <f t="shared" si="1"/>
        <v>198</v>
      </c>
      <c r="H14" s="3">
        <v>50</v>
      </c>
      <c r="I14" s="3">
        <f t="shared" si="3"/>
        <v>248</v>
      </c>
      <c r="J14" s="3">
        <f t="shared" si="2"/>
        <v>49600</v>
      </c>
    </row>
    <row r="15" spans="1:11" x14ac:dyDescent="0.25">
      <c r="A15" s="1" t="s">
        <v>68</v>
      </c>
      <c r="B15" s="1" t="s">
        <v>69</v>
      </c>
      <c r="C15" s="1" t="s">
        <v>12</v>
      </c>
      <c r="D15" s="3">
        <v>220</v>
      </c>
      <c r="E15" s="1"/>
      <c r="F15" s="3">
        <f t="shared" si="0"/>
        <v>0</v>
      </c>
      <c r="G15" s="3">
        <f t="shared" si="1"/>
        <v>198</v>
      </c>
      <c r="H15" s="3">
        <v>50</v>
      </c>
      <c r="I15" s="3">
        <f t="shared" si="3"/>
        <v>248</v>
      </c>
      <c r="J15" s="3">
        <f t="shared" si="2"/>
        <v>49600</v>
      </c>
    </row>
    <row r="16" spans="1:11" x14ac:dyDescent="0.25">
      <c r="A16" s="1" t="s">
        <v>70</v>
      </c>
      <c r="B16" s="1" t="s">
        <v>71</v>
      </c>
      <c r="C16" s="1" t="s">
        <v>12</v>
      </c>
      <c r="D16" s="3">
        <v>220</v>
      </c>
      <c r="E16" s="1"/>
      <c r="F16" s="3">
        <f t="shared" si="0"/>
        <v>0</v>
      </c>
      <c r="G16" s="3">
        <f t="shared" si="1"/>
        <v>198</v>
      </c>
      <c r="H16" s="3">
        <v>50</v>
      </c>
      <c r="I16" s="3">
        <f t="shared" si="3"/>
        <v>248</v>
      </c>
      <c r="J16" s="3">
        <f t="shared" si="2"/>
        <v>49600</v>
      </c>
    </row>
    <row r="17" spans="1:11" x14ac:dyDescent="0.25">
      <c r="A17" s="1" t="s">
        <v>144</v>
      </c>
      <c r="B17" s="1" t="s">
        <v>63</v>
      </c>
      <c r="C17" s="1" t="s">
        <v>12</v>
      </c>
      <c r="D17" s="3">
        <v>220</v>
      </c>
      <c r="E17" s="1"/>
      <c r="F17" s="3">
        <f t="shared" si="0"/>
        <v>0</v>
      </c>
      <c r="G17" s="3">
        <f t="shared" si="1"/>
        <v>198</v>
      </c>
      <c r="H17" s="3">
        <v>150</v>
      </c>
      <c r="I17" s="3">
        <f t="shared" si="3"/>
        <v>348</v>
      </c>
      <c r="J17" s="3">
        <f t="shared" si="2"/>
        <v>69600</v>
      </c>
    </row>
    <row r="18" spans="1:11" x14ac:dyDescent="0.25">
      <c r="A18" s="2" t="s">
        <v>33</v>
      </c>
      <c r="B18" s="1"/>
      <c r="C18" s="1"/>
      <c r="D18" s="3"/>
      <c r="E18" s="1"/>
      <c r="F18" s="3"/>
      <c r="G18" s="3"/>
      <c r="H18" s="3"/>
      <c r="I18" s="3">
        <f>SUM(I3:I17)</f>
        <v>4062.666666666667</v>
      </c>
      <c r="J18" s="3">
        <f t="shared" si="2"/>
        <v>812533.33333333337</v>
      </c>
    </row>
    <row r="19" spans="1:11" x14ac:dyDescent="0.25">
      <c r="A19" s="2" t="s">
        <v>34</v>
      </c>
      <c r="B19" s="1">
        <f>COUNTIF(H3:H17,150)</f>
        <v>7</v>
      </c>
      <c r="C19" s="1">
        <f>COUNT(H3:H17)</f>
        <v>15</v>
      </c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4" t="s">
        <v>35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5">
      <c r="A21" s="2" t="s">
        <v>36</v>
      </c>
      <c r="B21" s="2" t="s">
        <v>37</v>
      </c>
      <c r="C21" s="2" t="s">
        <v>38</v>
      </c>
      <c r="D21" s="2" t="s">
        <v>72</v>
      </c>
      <c r="E21" s="2" t="s">
        <v>40</v>
      </c>
      <c r="F21" s="2" t="s">
        <v>41</v>
      </c>
      <c r="G21" s="2" t="s">
        <v>42</v>
      </c>
      <c r="H21" s="2" t="s">
        <v>43</v>
      </c>
      <c r="I21" s="2" t="s">
        <v>44</v>
      </c>
      <c r="J21" s="2" t="s">
        <v>8</v>
      </c>
      <c r="K21" s="2" t="s">
        <v>9</v>
      </c>
    </row>
    <row r="22" spans="1:11" x14ac:dyDescent="0.25">
      <c r="A22" s="5">
        <v>60</v>
      </c>
      <c r="B22" s="4">
        <v>40</v>
      </c>
      <c r="C22" s="6">
        <v>150</v>
      </c>
      <c r="D22" s="6">
        <v>75</v>
      </c>
      <c r="E22" s="4">
        <v>3000</v>
      </c>
      <c r="F22" s="4">
        <v>2500</v>
      </c>
      <c r="G22" s="4">
        <v>4000</v>
      </c>
      <c r="H22" s="4">
        <v>5000</v>
      </c>
      <c r="I22" s="4">
        <v>1800</v>
      </c>
      <c r="J22" s="6"/>
      <c r="K22" s="6"/>
    </row>
    <row r="23" spans="1:11" x14ac:dyDescent="0.25">
      <c r="A23" s="3">
        <f>A22*B19*130%</f>
        <v>546</v>
      </c>
      <c r="B23" s="3">
        <f>B22*C19*130%</f>
        <v>780</v>
      </c>
      <c r="C23" s="3">
        <f>C22*124%</f>
        <v>186</v>
      </c>
      <c r="D23" s="3">
        <f>D22*116%</f>
        <v>87</v>
      </c>
      <c r="E23" s="3">
        <f>E22/5</f>
        <v>600</v>
      </c>
      <c r="F23" s="3">
        <f>F22/5</f>
        <v>500</v>
      </c>
      <c r="G23" s="3">
        <f>G22/5</f>
        <v>800</v>
      </c>
      <c r="H23" s="3">
        <f>H22/5</f>
        <v>1000</v>
      </c>
      <c r="I23" s="3">
        <f>I22/5</f>
        <v>360</v>
      </c>
      <c r="J23" s="3">
        <f>SUM(A23:I23)</f>
        <v>4859</v>
      </c>
      <c r="K23" s="3">
        <f>J23*$B$27</f>
        <v>971800</v>
      </c>
    </row>
    <row r="25" spans="1:11" x14ac:dyDescent="0.25">
      <c r="A25" s="7" t="s">
        <v>139</v>
      </c>
      <c r="B25" s="8">
        <v>0.1</v>
      </c>
    </row>
    <row r="26" spans="1:11" x14ac:dyDescent="0.25">
      <c r="A26" s="7" t="s">
        <v>140</v>
      </c>
      <c r="B26" s="8">
        <v>0.15</v>
      </c>
    </row>
    <row r="27" spans="1:11" x14ac:dyDescent="0.25">
      <c r="A27" s="7" t="s">
        <v>141</v>
      </c>
      <c r="B27" s="9">
        <v>200</v>
      </c>
    </row>
  </sheetData>
  <mergeCells count="2">
    <mergeCell ref="A1:K1"/>
    <mergeCell ref="A20:K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K21" sqref="K21"/>
    </sheetView>
  </sheetViews>
  <sheetFormatPr defaultRowHeight="15" x14ac:dyDescent="0.25"/>
  <cols>
    <col min="1" max="1" width="15.140625"/>
    <col min="2" max="2" width="13.28515625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1.5703125"/>
    <col min="11" max="11" width="14.140625"/>
    <col min="12" max="1025" width="8.5703125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138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73</v>
      </c>
      <c r="B3" s="1" t="s">
        <v>74</v>
      </c>
      <c r="C3" s="1" t="s">
        <v>12</v>
      </c>
      <c r="D3" s="3"/>
      <c r="E3" s="1">
        <v>2</v>
      </c>
      <c r="F3" s="3">
        <f t="shared" ref="F3:F15" si="0">E3*160/3</f>
        <v>106.66666666666667</v>
      </c>
      <c r="G3" s="3">
        <f t="shared" ref="G3:G15" si="1">IF(F3=0,D3-D3*$B$23,F3+F3*$B$24)</f>
        <v>122.66666666666667</v>
      </c>
      <c r="H3" s="3">
        <v>150</v>
      </c>
      <c r="I3" s="3">
        <f>G3+H3</f>
        <v>272.66666666666669</v>
      </c>
      <c r="J3" s="3">
        <f t="shared" ref="J3:J16" si="2">I3*$B$25</f>
        <v>54533.333333333336</v>
      </c>
    </row>
    <row r="4" spans="1:11" x14ac:dyDescent="0.25">
      <c r="A4" s="1" t="s">
        <v>75</v>
      </c>
      <c r="B4" s="1" t="s">
        <v>76</v>
      </c>
      <c r="C4" s="1" t="s">
        <v>12</v>
      </c>
      <c r="D4" s="3">
        <v>280</v>
      </c>
      <c r="E4" s="1"/>
      <c r="F4" s="3">
        <f t="shared" si="0"/>
        <v>0</v>
      </c>
      <c r="G4" s="3">
        <f t="shared" si="1"/>
        <v>252</v>
      </c>
      <c r="H4" s="3">
        <v>150</v>
      </c>
      <c r="I4" s="3">
        <f t="shared" ref="I4:I15" si="3">G4+H4</f>
        <v>402</v>
      </c>
      <c r="J4" s="3">
        <f t="shared" si="2"/>
        <v>80400</v>
      </c>
    </row>
    <row r="5" spans="1:11" x14ac:dyDescent="0.25">
      <c r="A5" s="1" t="s">
        <v>77</v>
      </c>
      <c r="B5" s="1" t="s">
        <v>78</v>
      </c>
      <c r="C5" s="1" t="s">
        <v>12</v>
      </c>
      <c r="D5" s="3"/>
      <c r="E5" s="1">
        <v>1</v>
      </c>
      <c r="F5" s="3">
        <f t="shared" si="0"/>
        <v>53.333333333333336</v>
      </c>
      <c r="G5" s="3">
        <f t="shared" si="1"/>
        <v>61.333333333333336</v>
      </c>
      <c r="H5" s="3">
        <v>150</v>
      </c>
      <c r="I5" s="3">
        <f t="shared" si="3"/>
        <v>211.33333333333334</v>
      </c>
      <c r="J5" s="3">
        <f t="shared" si="2"/>
        <v>42266.666666666672</v>
      </c>
    </row>
    <row r="6" spans="1:11" x14ac:dyDescent="0.25">
      <c r="A6" s="1" t="s">
        <v>79</v>
      </c>
      <c r="B6" s="1" t="s">
        <v>80</v>
      </c>
      <c r="C6" s="1" t="s">
        <v>12</v>
      </c>
      <c r="D6" s="3">
        <v>280</v>
      </c>
      <c r="E6" s="1"/>
      <c r="F6" s="3">
        <f t="shared" si="0"/>
        <v>0</v>
      </c>
      <c r="G6" s="3">
        <f t="shared" si="1"/>
        <v>252</v>
      </c>
      <c r="H6" s="3">
        <v>150</v>
      </c>
      <c r="I6" s="3">
        <f t="shared" si="3"/>
        <v>402</v>
      </c>
      <c r="J6" s="3">
        <f t="shared" si="2"/>
        <v>80400</v>
      </c>
    </row>
    <row r="7" spans="1:11" x14ac:dyDescent="0.25">
      <c r="A7" s="1" t="s">
        <v>81</v>
      </c>
      <c r="B7" s="1" t="s">
        <v>82</v>
      </c>
      <c r="C7" s="1" t="s">
        <v>12</v>
      </c>
      <c r="D7" s="3"/>
      <c r="E7" s="1">
        <v>2</v>
      </c>
      <c r="F7" s="3">
        <f t="shared" si="0"/>
        <v>106.66666666666667</v>
      </c>
      <c r="G7" s="3">
        <f t="shared" si="1"/>
        <v>122.66666666666667</v>
      </c>
      <c r="H7" s="3">
        <v>50</v>
      </c>
      <c r="I7" s="3">
        <f t="shared" si="3"/>
        <v>172.66666666666669</v>
      </c>
      <c r="J7" s="3">
        <f t="shared" si="2"/>
        <v>34533.333333333336</v>
      </c>
    </row>
    <row r="8" spans="1:11" x14ac:dyDescent="0.25">
      <c r="A8" s="1" t="s">
        <v>83</v>
      </c>
      <c r="B8" s="1" t="s">
        <v>84</v>
      </c>
      <c r="C8" s="1" t="s">
        <v>12</v>
      </c>
      <c r="D8" s="3">
        <v>280</v>
      </c>
      <c r="E8" s="1"/>
      <c r="F8" s="3">
        <f t="shared" si="0"/>
        <v>0</v>
      </c>
      <c r="G8" s="3">
        <f t="shared" si="1"/>
        <v>252</v>
      </c>
      <c r="H8" s="3">
        <v>50</v>
      </c>
      <c r="I8" s="3">
        <f t="shared" si="3"/>
        <v>302</v>
      </c>
      <c r="J8" s="3">
        <f t="shared" si="2"/>
        <v>60400</v>
      </c>
    </row>
    <row r="9" spans="1:11" x14ac:dyDescent="0.25">
      <c r="A9" s="1" t="s">
        <v>85</v>
      </c>
      <c r="B9" s="1" t="s">
        <v>86</v>
      </c>
      <c r="C9" s="1" t="s">
        <v>12</v>
      </c>
      <c r="D9" s="3">
        <v>280</v>
      </c>
      <c r="E9" s="1"/>
      <c r="F9" s="3">
        <f t="shared" si="0"/>
        <v>0</v>
      </c>
      <c r="G9" s="3">
        <f t="shared" si="1"/>
        <v>252</v>
      </c>
      <c r="H9" s="3">
        <v>150</v>
      </c>
      <c r="I9" s="3">
        <f t="shared" si="3"/>
        <v>402</v>
      </c>
      <c r="J9" s="3">
        <f t="shared" si="2"/>
        <v>80400</v>
      </c>
    </row>
    <row r="10" spans="1:11" x14ac:dyDescent="0.25">
      <c r="A10" s="1" t="s">
        <v>87</v>
      </c>
      <c r="B10" s="1" t="s">
        <v>88</v>
      </c>
      <c r="C10" s="1" t="s">
        <v>12</v>
      </c>
      <c r="D10" s="3"/>
      <c r="E10" s="1">
        <v>2</v>
      </c>
      <c r="F10" s="3">
        <f t="shared" si="0"/>
        <v>106.66666666666667</v>
      </c>
      <c r="G10" s="3">
        <f t="shared" si="1"/>
        <v>122.66666666666667</v>
      </c>
      <c r="H10" s="3">
        <v>50</v>
      </c>
      <c r="I10" s="3">
        <f t="shared" si="3"/>
        <v>172.66666666666669</v>
      </c>
      <c r="J10" s="3">
        <f t="shared" si="2"/>
        <v>34533.333333333336</v>
      </c>
    </row>
    <row r="11" spans="1:11" x14ac:dyDescent="0.25">
      <c r="A11" s="1" t="s">
        <v>89</v>
      </c>
      <c r="B11" s="1" t="s">
        <v>90</v>
      </c>
      <c r="C11" s="1" t="s">
        <v>12</v>
      </c>
      <c r="D11" s="3">
        <v>280</v>
      </c>
      <c r="E11" s="1"/>
      <c r="F11" s="3">
        <f t="shared" si="0"/>
        <v>0</v>
      </c>
      <c r="G11" s="3">
        <f t="shared" si="1"/>
        <v>252</v>
      </c>
      <c r="H11" s="3">
        <v>150</v>
      </c>
      <c r="I11" s="3">
        <f t="shared" si="3"/>
        <v>402</v>
      </c>
      <c r="J11" s="3">
        <f t="shared" si="2"/>
        <v>80400</v>
      </c>
    </row>
    <row r="12" spans="1:11" x14ac:dyDescent="0.25">
      <c r="A12" s="1" t="s">
        <v>91</v>
      </c>
      <c r="B12" s="1" t="s">
        <v>92</v>
      </c>
      <c r="C12" s="1" t="s">
        <v>12</v>
      </c>
      <c r="D12" s="3">
        <v>280</v>
      </c>
      <c r="E12" s="1"/>
      <c r="F12" s="3">
        <f t="shared" si="0"/>
        <v>0</v>
      </c>
      <c r="G12" s="3">
        <f t="shared" si="1"/>
        <v>252</v>
      </c>
      <c r="H12" s="3">
        <v>50</v>
      </c>
      <c r="I12" s="3">
        <f t="shared" si="3"/>
        <v>302</v>
      </c>
      <c r="J12" s="3">
        <f t="shared" si="2"/>
        <v>60400</v>
      </c>
    </row>
    <row r="13" spans="1:11" x14ac:dyDescent="0.25">
      <c r="A13" s="1" t="s">
        <v>93</v>
      </c>
      <c r="B13" s="1" t="s">
        <v>94</v>
      </c>
      <c r="C13" s="1" t="s">
        <v>12</v>
      </c>
      <c r="D13" s="3"/>
      <c r="E13" s="1">
        <v>3</v>
      </c>
      <c r="F13" s="3">
        <f t="shared" si="0"/>
        <v>160</v>
      </c>
      <c r="G13" s="3">
        <f t="shared" si="1"/>
        <v>184</v>
      </c>
      <c r="H13" s="3">
        <v>150</v>
      </c>
      <c r="I13" s="3">
        <f t="shared" si="3"/>
        <v>334</v>
      </c>
      <c r="J13" s="3">
        <f t="shared" si="2"/>
        <v>66800</v>
      </c>
    </row>
    <row r="14" spans="1:11" x14ac:dyDescent="0.25">
      <c r="A14" s="1" t="s">
        <v>95</v>
      </c>
      <c r="B14" s="1" t="s">
        <v>96</v>
      </c>
      <c r="C14" s="1" t="s">
        <v>12</v>
      </c>
      <c r="D14" s="3"/>
      <c r="E14" s="1">
        <v>3</v>
      </c>
      <c r="F14" s="3">
        <f t="shared" si="0"/>
        <v>160</v>
      </c>
      <c r="G14" s="3">
        <f t="shared" si="1"/>
        <v>184</v>
      </c>
      <c r="H14" s="3">
        <v>150</v>
      </c>
      <c r="I14" s="3">
        <f t="shared" si="3"/>
        <v>334</v>
      </c>
      <c r="J14" s="3">
        <f t="shared" si="2"/>
        <v>66800</v>
      </c>
    </row>
    <row r="15" spans="1:11" x14ac:dyDescent="0.25">
      <c r="A15" s="1" t="s">
        <v>145</v>
      </c>
      <c r="B15" s="1" t="s">
        <v>146</v>
      </c>
      <c r="C15" s="1" t="s">
        <v>12</v>
      </c>
      <c r="D15" s="3">
        <v>280</v>
      </c>
      <c r="E15" s="1"/>
      <c r="F15" s="3">
        <f t="shared" si="0"/>
        <v>0</v>
      </c>
      <c r="G15" s="3">
        <f t="shared" si="1"/>
        <v>252</v>
      </c>
      <c r="H15" s="3">
        <v>150</v>
      </c>
      <c r="I15" s="3">
        <f t="shared" si="3"/>
        <v>402</v>
      </c>
      <c r="J15" s="3">
        <f t="shared" si="2"/>
        <v>80400</v>
      </c>
    </row>
    <row r="16" spans="1:11" x14ac:dyDescent="0.25">
      <c r="A16" s="2" t="s">
        <v>33</v>
      </c>
      <c r="B16" s="1"/>
      <c r="C16" s="1"/>
      <c r="D16" s="3"/>
      <c r="E16" s="1"/>
      <c r="F16" s="3"/>
      <c r="G16" s="3"/>
      <c r="H16" s="3"/>
      <c r="I16" s="3">
        <f>SUM(I3:I15)</f>
        <v>4111.3333333333339</v>
      </c>
      <c r="J16" s="3">
        <f t="shared" si="2"/>
        <v>822266.66666666674</v>
      </c>
    </row>
    <row r="17" spans="1:11" x14ac:dyDescent="0.25">
      <c r="A17" s="2" t="s">
        <v>34</v>
      </c>
      <c r="B17" s="1">
        <f>COUNTIF(H3:H15,150)</f>
        <v>9</v>
      </c>
      <c r="C17" s="1">
        <f>COUNT(H3:H15)</f>
        <v>13</v>
      </c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4" t="s">
        <v>35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A19" s="2" t="s">
        <v>36</v>
      </c>
      <c r="B19" s="2" t="s">
        <v>37</v>
      </c>
      <c r="C19" s="2" t="s">
        <v>38</v>
      </c>
      <c r="D19" s="2" t="s">
        <v>72</v>
      </c>
      <c r="E19" s="2" t="s">
        <v>40</v>
      </c>
      <c r="F19" s="2" t="s">
        <v>41</v>
      </c>
      <c r="G19" s="2" t="s">
        <v>42</v>
      </c>
      <c r="H19" s="2" t="s">
        <v>43</v>
      </c>
      <c r="I19" s="2" t="s">
        <v>44</v>
      </c>
      <c r="J19" s="2" t="s">
        <v>8</v>
      </c>
      <c r="K19" s="2" t="s">
        <v>9</v>
      </c>
    </row>
    <row r="20" spans="1:11" x14ac:dyDescent="0.25">
      <c r="A20" s="5">
        <v>60</v>
      </c>
      <c r="B20" s="4">
        <v>40</v>
      </c>
      <c r="C20" s="6">
        <v>150</v>
      </c>
      <c r="D20" s="6">
        <v>75</v>
      </c>
      <c r="E20" s="3">
        <v>3000</v>
      </c>
      <c r="F20" s="3">
        <v>2500</v>
      </c>
      <c r="G20" s="3">
        <v>4000</v>
      </c>
      <c r="H20" s="3">
        <v>5000</v>
      </c>
      <c r="I20" s="3">
        <v>1800</v>
      </c>
    </row>
    <row r="21" spans="1:11" x14ac:dyDescent="0.25">
      <c r="A21" s="3">
        <f>A20*B17*145%</f>
        <v>783</v>
      </c>
      <c r="B21" s="3">
        <f>B20*C17*145%</f>
        <v>754</v>
      </c>
      <c r="C21" s="3">
        <f>C20*136%</f>
        <v>204.00000000000003</v>
      </c>
      <c r="D21" s="3">
        <f>D20*124%</f>
        <v>93</v>
      </c>
      <c r="E21" s="3">
        <f>E20/5</f>
        <v>600</v>
      </c>
      <c r="F21" s="3">
        <f>F20/5</f>
        <v>500</v>
      </c>
      <c r="G21" s="3">
        <f>G20/5</f>
        <v>800</v>
      </c>
      <c r="H21" s="3">
        <f>H20/5</f>
        <v>1000</v>
      </c>
      <c r="I21" s="3">
        <f>I20/5</f>
        <v>360</v>
      </c>
      <c r="J21" s="3">
        <f>SUM(A21:I21)</f>
        <v>5094</v>
      </c>
      <c r="K21" s="3">
        <f>J21*$B$25</f>
        <v>1018800</v>
      </c>
    </row>
    <row r="23" spans="1:11" x14ac:dyDescent="0.25">
      <c r="A23" s="7" t="s">
        <v>139</v>
      </c>
      <c r="B23" s="8">
        <v>0.1</v>
      </c>
    </row>
    <row r="24" spans="1:11" x14ac:dyDescent="0.25">
      <c r="A24" s="7" t="s">
        <v>140</v>
      </c>
      <c r="B24" s="8">
        <v>0.15</v>
      </c>
    </row>
    <row r="25" spans="1:11" x14ac:dyDescent="0.25">
      <c r="A25" s="7" t="s">
        <v>141</v>
      </c>
      <c r="B25" s="9">
        <v>200</v>
      </c>
    </row>
  </sheetData>
  <mergeCells count="2">
    <mergeCell ref="A1:K1"/>
    <mergeCell ref="A18:K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80" zoomScaleNormal="80" workbookViewId="0">
      <selection activeCell="K18" sqref="K18"/>
    </sheetView>
  </sheetViews>
  <sheetFormatPr defaultRowHeight="15" x14ac:dyDescent="0.25"/>
  <cols>
    <col min="1" max="1" width="15.140625"/>
    <col min="2" max="2" width="13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2" bestFit="1" customWidth="1"/>
    <col min="11" max="11" width="14.140625"/>
    <col min="12" max="1025" width="8.5703125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138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97</v>
      </c>
      <c r="B3" s="1" t="s">
        <v>98</v>
      </c>
      <c r="C3" s="1" t="s">
        <v>12</v>
      </c>
      <c r="D3" s="3">
        <v>350</v>
      </c>
      <c r="E3" s="1"/>
      <c r="F3" s="3">
        <f t="shared" ref="F3:F12" si="0">E3*160/3</f>
        <v>0</v>
      </c>
      <c r="G3" s="3">
        <f t="shared" ref="G3:G12" si="1">IF(F3=0,D3-D3*$B$20,F3+F3*$B$21)</f>
        <v>315</v>
      </c>
      <c r="H3" s="3">
        <v>150</v>
      </c>
      <c r="I3" s="3">
        <f>G3+H3</f>
        <v>465</v>
      </c>
      <c r="J3" s="3">
        <f t="shared" ref="J3:J13" si="2">I3*$B$22</f>
        <v>93000</v>
      </c>
    </row>
    <row r="4" spans="1:11" x14ac:dyDescent="0.25">
      <c r="A4" s="1" t="s">
        <v>99</v>
      </c>
      <c r="B4" s="1" t="s">
        <v>100</v>
      </c>
      <c r="C4" s="1" t="s">
        <v>12</v>
      </c>
      <c r="D4" s="3">
        <v>350</v>
      </c>
      <c r="E4" s="1"/>
      <c r="F4" s="3">
        <f t="shared" si="0"/>
        <v>0</v>
      </c>
      <c r="G4" s="3">
        <f t="shared" si="1"/>
        <v>315</v>
      </c>
      <c r="H4" s="3">
        <v>150</v>
      </c>
      <c r="I4" s="3">
        <f t="shared" ref="I4:I12" si="3">G4+H4</f>
        <v>465</v>
      </c>
      <c r="J4" s="3">
        <f t="shared" si="2"/>
        <v>93000</v>
      </c>
    </row>
    <row r="5" spans="1:11" x14ac:dyDescent="0.25">
      <c r="A5" s="1" t="s">
        <v>101</v>
      </c>
      <c r="B5" s="1" t="s">
        <v>102</v>
      </c>
      <c r="C5" s="1" t="s">
        <v>12</v>
      </c>
      <c r="D5" s="3">
        <v>350</v>
      </c>
      <c r="E5" s="1"/>
      <c r="F5" s="3">
        <f t="shared" si="0"/>
        <v>0</v>
      </c>
      <c r="G5" s="3">
        <f t="shared" si="1"/>
        <v>315</v>
      </c>
      <c r="H5" s="3">
        <v>150</v>
      </c>
      <c r="I5" s="3">
        <f t="shared" si="3"/>
        <v>465</v>
      </c>
      <c r="J5" s="3">
        <f t="shared" si="2"/>
        <v>93000</v>
      </c>
    </row>
    <row r="6" spans="1:11" x14ac:dyDescent="0.25">
      <c r="A6" s="1" t="s">
        <v>103</v>
      </c>
      <c r="B6" s="1" t="s">
        <v>104</v>
      </c>
      <c r="C6" s="1" t="s">
        <v>12</v>
      </c>
      <c r="D6" s="3"/>
      <c r="E6" s="1">
        <v>3</v>
      </c>
      <c r="F6" s="3">
        <f t="shared" si="0"/>
        <v>160</v>
      </c>
      <c r="G6" s="3">
        <f t="shared" si="1"/>
        <v>184</v>
      </c>
      <c r="H6" s="3">
        <v>150</v>
      </c>
      <c r="I6" s="3">
        <f t="shared" si="3"/>
        <v>334</v>
      </c>
      <c r="J6" s="3">
        <f t="shared" si="2"/>
        <v>66800</v>
      </c>
    </row>
    <row r="7" spans="1:11" x14ac:dyDescent="0.25">
      <c r="A7" s="1" t="s">
        <v>105</v>
      </c>
      <c r="B7" s="1" t="s">
        <v>106</v>
      </c>
      <c r="C7" s="1" t="s">
        <v>12</v>
      </c>
      <c r="D7" s="3"/>
      <c r="E7" s="1">
        <v>2</v>
      </c>
      <c r="F7" s="3">
        <f t="shared" si="0"/>
        <v>106.66666666666667</v>
      </c>
      <c r="G7" s="3">
        <f t="shared" si="1"/>
        <v>122.66666666666667</v>
      </c>
      <c r="H7" s="3">
        <v>50</v>
      </c>
      <c r="I7" s="3">
        <f t="shared" si="3"/>
        <v>172.66666666666669</v>
      </c>
      <c r="J7" s="3">
        <f t="shared" si="2"/>
        <v>34533.333333333336</v>
      </c>
    </row>
    <row r="8" spans="1:11" x14ac:dyDescent="0.25">
      <c r="A8" s="1" t="s">
        <v>107</v>
      </c>
      <c r="B8" s="1" t="s">
        <v>108</v>
      </c>
      <c r="C8" s="1" t="s">
        <v>12</v>
      </c>
      <c r="D8" s="3">
        <v>350</v>
      </c>
      <c r="E8" s="1"/>
      <c r="F8" s="3">
        <f t="shared" si="0"/>
        <v>0</v>
      </c>
      <c r="G8" s="3">
        <f t="shared" si="1"/>
        <v>315</v>
      </c>
      <c r="H8" s="3">
        <v>150</v>
      </c>
      <c r="I8" s="3">
        <f t="shared" si="3"/>
        <v>465</v>
      </c>
      <c r="J8" s="3">
        <f t="shared" si="2"/>
        <v>93000</v>
      </c>
    </row>
    <row r="9" spans="1:11" x14ac:dyDescent="0.25">
      <c r="A9" s="1" t="s">
        <v>109</v>
      </c>
      <c r="B9" s="1" t="s">
        <v>110</v>
      </c>
      <c r="C9" s="1" t="s">
        <v>12</v>
      </c>
      <c r="D9" s="3">
        <v>350</v>
      </c>
      <c r="E9" s="1"/>
      <c r="F9" s="3">
        <f t="shared" si="0"/>
        <v>0</v>
      </c>
      <c r="G9" s="3">
        <f t="shared" si="1"/>
        <v>315</v>
      </c>
      <c r="H9" s="3">
        <v>150</v>
      </c>
      <c r="I9" s="3">
        <f t="shared" si="3"/>
        <v>465</v>
      </c>
      <c r="J9" s="3">
        <f t="shared" si="2"/>
        <v>93000</v>
      </c>
    </row>
    <row r="10" spans="1:11" x14ac:dyDescent="0.25">
      <c r="A10" s="1" t="s">
        <v>111</v>
      </c>
      <c r="B10" s="1" t="s">
        <v>112</v>
      </c>
      <c r="C10" s="1" t="s">
        <v>12</v>
      </c>
      <c r="D10" s="3">
        <v>350</v>
      </c>
      <c r="E10" s="1"/>
      <c r="F10" s="3">
        <f t="shared" si="0"/>
        <v>0</v>
      </c>
      <c r="G10" s="3">
        <f t="shared" si="1"/>
        <v>315</v>
      </c>
      <c r="H10" s="3">
        <v>150</v>
      </c>
      <c r="I10" s="3">
        <f t="shared" si="3"/>
        <v>465</v>
      </c>
      <c r="J10" s="3">
        <f t="shared" si="2"/>
        <v>93000</v>
      </c>
    </row>
    <row r="11" spans="1:11" x14ac:dyDescent="0.25">
      <c r="A11" s="1" t="s">
        <v>113</v>
      </c>
      <c r="B11" s="1" t="s">
        <v>114</v>
      </c>
      <c r="C11" s="1" t="s">
        <v>12</v>
      </c>
      <c r="D11" s="3">
        <v>350</v>
      </c>
      <c r="E11" s="1"/>
      <c r="F11" s="3">
        <f t="shared" si="0"/>
        <v>0</v>
      </c>
      <c r="G11" s="3">
        <f t="shared" si="1"/>
        <v>315</v>
      </c>
      <c r="H11" s="3">
        <v>150</v>
      </c>
      <c r="I11" s="3">
        <f t="shared" si="3"/>
        <v>465</v>
      </c>
      <c r="J11" s="3">
        <f t="shared" si="2"/>
        <v>93000</v>
      </c>
    </row>
    <row r="12" spans="1:11" x14ac:dyDescent="0.25">
      <c r="A12" s="1" t="s">
        <v>115</v>
      </c>
      <c r="B12" s="1" t="s">
        <v>116</v>
      </c>
      <c r="C12" s="1" t="s">
        <v>12</v>
      </c>
      <c r="D12" s="3"/>
      <c r="E12" s="1">
        <v>1</v>
      </c>
      <c r="F12" s="3">
        <f t="shared" si="0"/>
        <v>53.333333333333336</v>
      </c>
      <c r="G12" s="3">
        <f t="shared" si="1"/>
        <v>61.333333333333336</v>
      </c>
      <c r="H12" s="3">
        <v>50</v>
      </c>
      <c r="I12" s="3">
        <f t="shared" si="3"/>
        <v>111.33333333333334</v>
      </c>
      <c r="J12" s="3">
        <f t="shared" si="2"/>
        <v>22266.666666666668</v>
      </c>
    </row>
    <row r="13" spans="1:11" x14ac:dyDescent="0.25">
      <c r="A13" s="2" t="s">
        <v>33</v>
      </c>
      <c r="B13" s="1"/>
      <c r="C13" s="1"/>
      <c r="D13" s="3"/>
      <c r="E13" s="1"/>
      <c r="F13" s="3"/>
      <c r="G13" s="3"/>
      <c r="H13" s="3"/>
      <c r="I13" s="3">
        <f>SUM(I3:I12)</f>
        <v>3873.0000000000005</v>
      </c>
      <c r="J13" s="3">
        <f t="shared" si="2"/>
        <v>774600.00000000012</v>
      </c>
    </row>
    <row r="14" spans="1:11" x14ac:dyDescent="0.25">
      <c r="A14" s="2" t="s">
        <v>34</v>
      </c>
      <c r="B14" s="1">
        <f>COUNTIF(H3:H12,150)</f>
        <v>8</v>
      </c>
      <c r="C14" s="1">
        <f>COUNT(H3:H12)</f>
        <v>10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4" t="s">
        <v>35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5">
      <c r="A16" s="2" t="s">
        <v>36</v>
      </c>
      <c r="B16" s="2" t="s">
        <v>37</v>
      </c>
      <c r="C16" s="2" t="s">
        <v>38</v>
      </c>
      <c r="D16" s="2" t="s">
        <v>72</v>
      </c>
      <c r="E16" s="2" t="s">
        <v>40</v>
      </c>
      <c r="F16" s="2" t="s">
        <v>41</v>
      </c>
      <c r="G16" s="2" t="s">
        <v>42</v>
      </c>
      <c r="H16" s="2" t="s">
        <v>43</v>
      </c>
      <c r="I16" s="2" t="s">
        <v>44</v>
      </c>
      <c r="J16" s="2" t="s">
        <v>8</v>
      </c>
      <c r="K16" s="2" t="s">
        <v>9</v>
      </c>
    </row>
    <row r="17" spans="1:11" x14ac:dyDescent="0.25">
      <c r="A17" s="5">
        <v>60</v>
      </c>
      <c r="B17" s="4">
        <v>40</v>
      </c>
      <c r="C17" s="6">
        <v>150</v>
      </c>
      <c r="D17" s="6">
        <v>75</v>
      </c>
      <c r="E17" s="3">
        <v>3000</v>
      </c>
      <c r="F17" s="3">
        <v>2500</v>
      </c>
      <c r="G17" s="3">
        <v>4000</v>
      </c>
      <c r="H17" s="3">
        <v>5000</v>
      </c>
      <c r="I17" s="3">
        <v>1800</v>
      </c>
    </row>
    <row r="18" spans="1:11" x14ac:dyDescent="0.25">
      <c r="A18" s="3">
        <f>A17*B14*160%</f>
        <v>768</v>
      </c>
      <c r="B18" s="3">
        <f>B17*C14*160%</f>
        <v>640</v>
      </c>
      <c r="C18" s="3">
        <f>C17*148%</f>
        <v>222</v>
      </c>
      <c r="D18" s="3">
        <f>D17*132%</f>
        <v>99</v>
      </c>
      <c r="E18" s="3">
        <f>E17/5</f>
        <v>600</v>
      </c>
      <c r="F18" s="3">
        <f>F17/5</f>
        <v>500</v>
      </c>
      <c r="G18" s="3">
        <f>G17/5</f>
        <v>800</v>
      </c>
      <c r="H18" s="3">
        <f>H17/5</f>
        <v>1000</v>
      </c>
      <c r="I18" s="3">
        <f>I17/5</f>
        <v>360</v>
      </c>
      <c r="J18" s="3">
        <f>SUM(A18:I18)</f>
        <v>4989</v>
      </c>
      <c r="K18" s="3">
        <f>J18*$B$22</f>
        <v>997800</v>
      </c>
    </row>
    <row r="20" spans="1:11" x14ac:dyDescent="0.25">
      <c r="A20" s="7" t="s">
        <v>139</v>
      </c>
      <c r="B20" s="8">
        <v>0.1</v>
      </c>
    </row>
    <row r="21" spans="1:11" x14ac:dyDescent="0.25">
      <c r="A21" s="7" t="s">
        <v>140</v>
      </c>
      <c r="B21" s="8">
        <v>0.15</v>
      </c>
    </row>
    <row r="22" spans="1:11" x14ac:dyDescent="0.25">
      <c r="A22" s="7" t="s">
        <v>141</v>
      </c>
      <c r="B22" s="9">
        <v>200</v>
      </c>
    </row>
  </sheetData>
  <mergeCells count="2">
    <mergeCell ref="A1:K1"/>
    <mergeCell ref="A15:K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0" zoomScaleNormal="80" workbookViewId="0">
      <selection activeCell="K19" sqref="K19"/>
    </sheetView>
  </sheetViews>
  <sheetFormatPr defaultRowHeight="15" x14ac:dyDescent="0.25"/>
  <cols>
    <col min="1" max="1" width="20.28515625" bestFit="1" customWidth="1"/>
    <col min="2" max="2" width="12.85546875"/>
    <col min="3" max="3" width="10.28515625"/>
    <col min="4" max="4" width="16.85546875"/>
    <col min="5" max="5" width="22"/>
    <col min="6" max="6" width="20.85546875"/>
    <col min="7" max="8" width="11.5703125"/>
    <col min="9" max="9" width="15.28515625"/>
    <col min="10" max="10" width="13.5703125" bestFit="1" customWidth="1"/>
    <col min="11" max="11" width="16"/>
    <col min="12" max="1025" width="8.5703125"/>
  </cols>
  <sheetData>
    <row r="1" spans="1:1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138</v>
      </c>
      <c r="H2" s="2" t="s">
        <v>7</v>
      </c>
      <c r="I2" s="2" t="s">
        <v>8</v>
      </c>
      <c r="J2" s="2" t="s">
        <v>9</v>
      </c>
    </row>
    <row r="3" spans="1:11" x14ac:dyDescent="0.25">
      <c r="A3" s="1" t="s">
        <v>117</v>
      </c>
      <c r="B3" s="1" t="s">
        <v>118</v>
      </c>
      <c r="C3" s="1" t="s">
        <v>12</v>
      </c>
      <c r="D3" s="3"/>
      <c r="E3" s="1">
        <v>3</v>
      </c>
      <c r="F3" s="3">
        <f t="shared" ref="F3:F13" si="0">E3*160/3</f>
        <v>160</v>
      </c>
      <c r="G3" s="3">
        <f t="shared" ref="G3:G13" si="1">IF(F3=0,D3-D3*$B$21,F3+F3*$B$22)</f>
        <v>184</v>
      </c>
      <c r="H3" s="3">
        <v>150</v>
      </c>
      <c r="I3" s="3">
        <f>G3+H3</f>
        <v>334</v>
      </c>
      <c r="J3" s="3">
        <f t="shared" ref="J3:J14" si="2">I3*$B$23</f>
        <v>66800</v>
      </c>
    </row>
    <row r="4" spans="1:11" x14ac:dyDescent="0.25">
      <c r="A4" s="1" t="s">
        <v>119</v>
      </c>
      <c r="B4" s="1" t="s">
        <v>120</v>
      </c>
      <c r="C4" s="1" t="s">
        <v>12</v>
      </c>
      <c r="D4" s="3">
        <v>425</v>
      </c>
      <c r="E4" s="1"/>
      <c r="F4" s="3">
        <f t="shared" si="0"/>
        <v>0</v>
      </c>
      <c r="G4" s="3">
        <f t="shared" si="1"/>
        <v>382.5</v>
      </c>
      <c r="H4" s="3">
        <v>150</v>
      </c>
      <c r="I4" s="3">
        <f t="shared" ref="I4:I13" si="3">G4+H4</f>
        <v>532.5</v>
      </c>
      <c r="J4" s="3">
        <f t="shared" si="2"/>
        <v>106500</v>
      </c>
    </row>
    <row r="5" spans="1:11" x14ac:dyDescent="0.25">
      <c r="A5" s="1" t="s">
        <v>121</v>
      </c>
      <c r="B5" s="1" t="s">
        <v>122</v>
      </c>
      <c r="C5" s="1" t="s">
        <v>12</v>
      </c>
      <c r="D5" s="3">
        <v>425</v>
      </c>
      <c r="E5" s="1"/>
      <c r="F5" s="3">
        <f t="shared" si="0"/>
        <v>0</v>
      </c>
      <c r="G5" s="3">
        <f t="shared" si="1"/>
        <v>382.5</v>
      </c>
      <c r="H5" s="3">
        <v>150</v>
      </c>
      <c r="I5" s="3">
        <f t="shared" si="3"/>
        <v>532.5</v>
      </c>
      <c r="J5" s="3">
        <f t="shared" si="2"/>
        <v>106500</v>
      </c>
    </row>
    <row r="6" spans="1:11" x14ac:dyDescent="0.25">
      <c r="A6" s="1" t="s">
        <v>123</v>
      </c>
      <c r="B6" s="1" t="s">
        <v>124</v>
      </c>
      <c r="C6" s="1" t="s">
        <v>12</v>
      </c>
      <c r="D6" s="3">
        <v>425</v>
      </c>
      <c r="E6" s="1"/>
      <c r="F6" s="3">
        <f t="shared" si="0"/>
        <v>0</v>
      </c>
      <c r="G6" s="3">
        <f t="shared" si="1"/>
        <v>382.5</v>
      </c>
      <c r="H6" s="3">
        <v>150</v>
      </c>
      <c r="I6" s="3">
        <f t="shared" si="3"/>
        <v>532.5</v>
      </c>
      <c r="J6" s="3">
        <f t="shared" si="2"/>
        <v>106500</v>
      </c>
    </row>
    <row r="7" spans="1:11" x14ac:dyDescent="0.25">
      <c r="A7" s="1" t="s">
        <v>125</v>
      </c>
      <c r="B7" s="1" t="s">
        <v>126</v>
      </c>
      <c r="C7" s="1" t="s">
        <v>12</v>
      </c>
      <c r="D7" s="3">
        <v>425</v>
      </c>
      <c r="E7" s="1"/>
      <c r="F7" s="3">
        <f t="shared" si="0"/>
        <v>0</v>
      </c>
      <c r="G7" s="3">
        <f t="shared" si="1"/>
        <v>382.5</v>
      </c>
      <c r="H7" s="3">
        <v>150</v>
      </c>
      <c r="I7" s="3">
        <f t="shared" si="3"/>
        <v>532.5</v>
      </c>
      <c r="J7" s="3">
        <f t="shared" si="2"/>
        <v>106500</v>
      </c>
    </row>
    <row r="8" spans="1:11" x14ac:dyDescent="0.25">
      <c r="A8" s="1" t="s">
        <v>127</v>
      </c>
      <c r="B8" s="1" t="s">
        <v>128</v>
      </c>
      <c r="C8" s="1" t="s">
        <v>12</v>
      </c>
      <c r="D8" s="3">
        <v>425</v>
      </c>
      <c r="E8" s="1"/>
      <c r="F8" s="3">
        <f t="shared" si="0"/>
        <v>0</v>
      </c>
      <c r="G8" s="3">
        <f t="shared" si="1"/>
        <v>382.5</v>
      </c>
      <c r="H8" s="3">
        <v>50</v>
      </c>
      <c r="I8" s="3">
        <f t="shared" si="3"/>
        <v>432.5</v>
      </c>
      <c r="J8" s="3">
        <f t="shared" si="2"/>
        <v>86500</v>
      </c>
    </row>
    <row r="9" spans="1:11" x14ac:dyDescent="0.25">
      <c r="A9" s="1" t="s">
        <v>129</v>
      </c>
      <c r="B9" s="1" t="s">
        <v>130</v>
      </c>
      <c r="C9" s="1" t="s">
        <v>12</v>
      </c>
      <c r="D9" s="3">
        <v>425</v>
      </c>
      <c r="E9" s="1"/>
      <c r="F9" s="3">
        <f t="shared" si="0"/>
        <v>0</v>
      </c>
      <c r="G9" s="3">
        <f t="shared" si="1"/>
        <v>382.5</v>
      </c>
      <c r="H9" s="3">
        <v>50</v>
      </c>
      <c r="I9" s="3">
        <f t="shared" si="3"/>
        <v>432.5</v>
      </c>
      <c r="J9" s="3">
        <f t="shared" si="2"/>
        <v>86500</v>
      </c>
    </row>
    <row r="10" spans="1:11" x14ac:dyDescent="0.25">
      <c r="A10" s="1" t="s">
        <v>131</v>
      </c>
      <c r="B10" s="1" t="s">
        <v>132</v>
      </c>
      <c r="C10" s="1" t="s">
        <v>12</v>
      </c>
      <c r="D10" s="3">
        <v>425</v>
      </c>
      <c r="E10" s="1"/>
      <c r="F10" s="3">
        <f t="shared" si="0"/>
        <v>0</v>
      </c>
      <c r="G10" s="3">
        <f t="shared" si="1"/>
        <v>382.5</v>
      </c>
      <c r="H10" s="3">
        <v>150</v>
      </c>
      <c r="I10" s="3">
        <f t="shared" si="3"/>
        <v>532.5</v>
      </c>
      <c r="J10" s="3">
        <f t="shared" si="2"/>
        <v>106500</v>
      </c>
    </row>
    <row r="11" spans="1:11" x14ac:dyDescent="0.25">
      <c r="A11" s="1" t="s">
        <v>133</v>
      </c>
      <c r="B11" s="1" t="s">
        <v>32</v>
      </c>
      <c r="C11" s="1" t="s">
        <v>12</v>
      </c>
      <c r="D11" s="3"/>
      <c r="E11" s="1">
        <v>3</v>
      </c>
      <c r="F11" s="3">
        <f t="shared" si="0"/>
        <v>160</v>
      </c>
      <c r="G11" s="3">
        <f t="shared" si="1"/>
        <v>184</v>
      </c>
      <c r="H11" s="3">
        <v>150</v>
      </c>
      <c r="I11" s="3">
        <f t="shared" si="3"/>
        <v>334</v>
      </c>
      <c r="J11" s="3">
        <f t="shared" si="2"/>
        <v>66800</v>
      </c>
    </row>
    <row r="12" spans="1:11" x14ac:dyDescent="0.25">
      <c r="A12" s="1" t="s">
        <v>134</v>
      </c>
      <c r="B12" s="1" t="s">
        <v>135</v>
      </c>
      <c r="C12" s="1" t="s">
        <v>12</v>
      </c>
      <c r="D12" s="3">
        <v>425</v>
      </c>
      <c r="E12" s="1"/>
      <c r="F12" s="3">
        <f t="shared" si="0"/>
        <v>0</v>
      </c>
      <c r="G12" s="3">
        <f t="shared" si="1"/>
        <v>382.5</v>
      </c>
      <c r="H12" s="3">
        <v>150</v>
      </c>
      <c r="I12" s="3">
        <f t="shared" si="3"/>
        <v>532.5</v>
      </c>
      <c r="J12" s="3">
        <f t="shared" si="2"/>
        <v>106500</v>
      </c>
    </row>
    <row r="13" spans="1:11" x14ac:dyDescent="0.25">
      <c r="A13" s="1" t="s">
        <v>136</v>
      </c>
      <c r="B13" s="1" t="s">
        <v>137</v>
      </c>
      <c r="C13" s="1" t="s">
        <v>12</v>
      </c>
      <c r="D13" s="3">
        <v>425</v>
      </c>
      <c r="E13" s="1"/>
      <c r="F13" s="3">
        <f t="shared" si="0"/>
        <v>0</v>
      </c>
      <c r="G13" s="3">
        <f t="shared" si="1"/>
        <v>382.5</v>
      </c>
      <c r="H13" s="3">
        <v>150</v>
      </c>
      <c r="I13" s="3">
        <f t="shared" si="3"/>
        <v>532.5</v>
      </c>
      <c r="J13" s="3">
        <f t="shared" si="2"/>
        <v>106500</v>
      </c>
    </row>
    <row r="14" spans="1:11" x14ac:dyDescent="0.25">
      <c r="A14" s="2" t="s">
        <v>33</v>
      </c>
      <c r="B14" s="1"/>
      <c r="C14" s="1"/>
      <c r="D14" s="3"/>
      <c r="E14" s="1"/>
      <c r="F14" s="3"/>
      <c r="G14" s="3"/>
      <c r="H14" s="3"/>
      <c r="I14" s="3">
        <f>SUM(I3:I13)</f>
        <v>5260.5</v>
      </c>
      <c r="J14" s="3">
        <f t="shared" si="2"/>
        <v>1052100</v>
      </c>
    </row>
    <row r="15" spans="1:11" x14ac:dyDescent="0.25">
      <c r="A15" s="2" t="s">
        <v>34</v>
      </c>
      <c r="B15" s="1">
        <f>COUNTIF(H3:H13,150)</f>
        <v>9</v>
      </c>
      <c r="C15" s="1">
        <f>COUNT(H3:H13)</f>
        <v>11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4" t="s">
        <v>35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5">
      <c r="A17" s="2" t="s">
        <v>36</v>
      </c>
      <c r="B17" s="2" t="s">
        <v>37</v>
      </c>
      <c r="C17" s="2" t="s">
        <v>38</v>
      </c>
      <c r="D17" s="2" t="s">
        <v>72</v>
      </c>
      <c r="E17" s="2" t="s">
        <v>40</v>
      </c>
      <c r="F17" s="2" t="s">
        <v>41</v>
      </c>
      <c r="G17" s="2" t="s">
        <v>42</v>
      </c>
      <c r="H17" s="2" t="s">
        <v>43</v>
      </c>
      <c r="I17" s="2" t="s">
        <v>44</v>
      </c>
      <c r="J17" s="2" t="s">
        <v>8</v>
      </c>
      <c r="K17" s="2" t="s">
        <v>9</v>
      </c>
    </row>
    <row r="18" spans="1:11" x14ac:dyDescent="0.25">
      <c r="A18" s="5">
        <v>60</v>
      </c>
      <c r="B18" s="4">
        <v>40</v>
      </c>
      <c r="C18" s="6">
        <v>150</v>
      </c>
      <c r="D18" s="6">
        <v>75</v>
      </c>
      <c r="E18" s="3">
        <v>3000</v>
      </c>
      <c r="F18" s="3">
        <v>2500</v>
      </c>
      <c r="G18" s="3">
        <v>4000</v>
      </c>
      <c r="H18" s="3">
        <v>5000</v>
      </c>
      <c r="I18" s="3">
        <v>1800</v>
      </c>
    </row>
    <row r="19" spans="1:11" x14ac:dyDescent="0.25">
      <c r="A19" s="3">
        <f>A18*B15*175%</f>
        <v>945</v>
      </c>
      <c r="B19" s="3">
        <f>B18*C15*175%</f>
        <v>770</v>
      </c>
      <c r="C19" s="3">
        <f>C18*160%</f>
        <v>240</v>
      </c>
      <c r="D19" s="3">
        <f>D18*140%</f>
        <v>105</v>
      </c>
      <c r="E19" s="3">
        <f>E18/5</f>
        <v>600</v>
      </c>
      <c r="F19" s="3">
        <f>F18/5</f>
        <v>500</v>
      </c>
      <c r="G19" s="3">
        <f>G18/5</f>
        <v>800</v>
      </c>
      <c r="H19" s="3">
        <f>H18/5</f>
        <v>1000</v>
      </c>
      <c r="I19" s="3">
        <f>I18/5</f>
        <v>360</v>
      </c>
      <c r="J19" s="3">
        <f>SUM(A19:I19)</f>
        <v>5320</v>
      </c>
      <c r="K19" s="3">
        <f>J19*$B$23</f>
        <v>1064000</v>
      </c>
    </row>
    <row r="21" spans="1:11" x14ac:dyDescent="0.25">
      <c r="A21" s="7" t="s">
        <v>139</v>
      </c>
      <c r="B21" s="8">
        <v>0.1</v>
      </c>
    </row>
    <row r="22" spans="1:11" x14ac:dyDescent="0.25">
      <c r="A22" s="7" t="s">
        <v>140</v>
      </c>
      <c r="B22" s="8">
        <v>0.15</v>
      </c>
    </row>
    <row r="23" spans="1:11" x14ac:dyDescent="0.25">
      <c r="A23" s="7" t="s">
        <v>141</v>
      </c>
      <c r="B23" s="9">
        <v>200</v>
      </c>
    </row>
  </sheetData>
  <mergeCells count="2">
    <mergeCell ref="A1:K1"/>
    <mergeCell ref="A16:K16"/>
  </mergeCells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defaultRowHeight="15" x14ac:dyDescent="0.25"/>
  <cols>
    <col min="1" max="1" width="11" customWidth="1"/>
    <col min="2" max="2" width="12.85546875" bestFit="1" customWidth="1"/>
    <col min="3" max="3" width="17.42578125" bestFit="1" customWidth="1"/>
  </cols>
  <sheetData>
    <row r="1" spans="1:3" x14ac:dyDescent="0.25">
      <c r="A1" t="s">
        <v>147</v>
      </c>
      <c r="B1" t="s">
        <v>148</v>
      </c>
      <c r="C1" t="s">
        <v>149</v>
      </c>
    </row>
    <row r="2" spans="1:3" x14ac:dyDescent="0.25">
      <c r="A2" s="11" t="s">
        <v>150</v>
      </c>
      <c r="B2" s="7" t="s">
        <v>151</v>
      </c>
      <c r="C2" s="7" t="s">
        <v>152</v>
      </c>
    </row>
    <row r="3" spans="1:3" x14ac:dyDescent="0.25">
      <c r="A3" s="10">
        <v>1</v>
      </c>
      <c r="B3" s="3">
        <v>625066.66666666674</v>
      </c>
      <c r="C3" s="12">
        <v>922600</v>
      </c>
    </row>
    <row r="4" spans="1:3" x14ac:dyDescent="0.25">
      <c r="A4" s="9">
        <v>2</v>
      </c>
      <c r="B4" s="12">
        <v>812533.33333333337</v>
      </c>
      <c r="C4" s="12">
        <v>971800</v>
      </c>
    </row>
    <row r="5" spans="1:3" x14ac:dyDescent="0.25">
      <c r="A5" s="9">
        <v>3</v>
      </c>
      <c r="B5" s="12">
        <v>822266.66666666674</v>
      </c>
      <c r="C5" s="3">
        <v>1018800</v>
      </c>
    </row>
    <row r="6" spans="1:3" x14ac:dyDescent="0.25">
      <c r="A6" s="9">
        <v>4</v>
      </c>
      <c r="B6" s="12">
        <v>774600.00000000012</v>
      </c>
      <c r="C6" s="12">
        <v>997800</v>
      </c>
    </row>
    <row r="7" spans="1:3" x14ac:dyDescent="0.25">
      <c r="A7" s="9">
        <v>5</v>
      </c>
      <c r="B7" s="12">
        <v>1052100</v>
      </c>
      <c r="C7" s="12">
        <v>1064000</v>
      </c>
    </row>
    <row r="8" spans="1:3" x14ac:dyDescent="0.25">
      <c r="A8" s="11" t="s">
        <v>8</v>
      </c>
      <c r="B8" s="13">
        <f>SUM(B3:B7)</f>
        <v>4086566.666666667</v>
      </c>
      <c r="C8" s="13">
        <f>SUM(C3:C7)</f>
        <v>4975000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dcterms:created xsi:type="dcterms:W3CDTF">2013-09-15T19:03:31Z</dcterms:created>
  <dcterms:modified xsi:type="dcterms:W3CDTF">2013-11-05T13:30:21Z</dcterms:modified>
</cp:coreProperties>
</file>