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nyksimon\Documents\SBA\Other\"/>
    </mc:Choice>
  </mc:AlternateContent>
  <bookViews>
    <workbookView xWindow="0" yWindow="0" windowWidth="20700" windowHeight="7920" activeTab="4"/>
  </bookViews>
  <sheets>
    <sheet name="LinkinPark" sheetId="1" r:id="rId1"/>
    <sheet name="GreenDay" sheetId="2" r:id="rId2"/>
    <sheet name="Oasis" sheetId="3" r:id="rId3"/>
    <sheet name="OneRepublic" sheetId="4" r:id="rId4"/>
    <sheet name="Hollows" sheetId="5" r:id="rId5"/>
  </sheets>
  <calcPr calcId="152511" iterateDelta="1E-4"/>
</workbook>
</file>

<file path=xl/calcChain.xml><?xml version="1.0" encoding="utf-8"?>
<calcChain xmlns="http://schemas.openxmlformats.org/spreadsheetml/2006/main">
  <c r="B23" i="5" l="1"/>
  <c r="A23" i="5"/>
  <c r="B23" i="4"/>
  <c r="A23" i="4"/>
  <c r="B23" i="3"/>
  <c r="A23" i="3"/>
  <c r="B23" i="2"/>
  <c r="A23" i="2"/>
  <c r="B24" i="1" l="1"/>
  <c r="A24" i="1"/>
  <c r="D22" i="5" l="1"/>
  <c r="C22" i="5" l="1"/>
  <c r="B22" i="4"/>
  <c r="D22" i="4"/>
  <c r="C22" i="4"/>
  <c r="D22" i="3"/>
  <c r="C22" i="3"/>
  <c r="C22" i="2"/>
  <c r="B22" i="2"/>
  <c r="D23" i="1"/>
  <c r="C23" i="1"/>
  <c r="B23" i="1"/>
  <c r="I17" i="2"/>
  <c r="D22" i="2"/>
  <c r="F10" i="5"/>
  <c r="J8" i="2" l="1"/>
  <c r="G8" i="2"/>
  <c r="H18" i="5" l="1"/>
  <c r="H18" i="4"/>
  <c r="A22" i="4" s="1"/>
  <c r="H18" i="2"/>
  <c r="A22" i="2"/>
  <c r="B22" i="5" l="1"/>
  <c r="A22" i="5"/>
  <c r="H18" i="3"/>
  <c r="H18" i="1"/>
  <c r="B22" i="3" l="1"/>
  <c r="A22" i="3"/>
  <c r="A23" i="1"/>
  <c r="I22" i="5"/>
  <c r="H22" i="5"/>
  <c r="G22" i="5"/>
  <c r="F22" i="5"/>
  <c r="E22" i="5"/>
  <c r="F16" i="5"/>
  <c r="F15" i="5"/>
  <c r="G15" i="5" s="1"/>
  <c r="F14" i="5"/>
  <c r="F13" i="5"/>
  <c r="G13" i="5" s="1"/>
  <c r="F12" i="5"/>
  <c r="F11" i="5"/>
  <c r="G11" i="5" s="1"/>
  <c r="F9" i="5"/>
  <c r="G9" i="5" s="1"/>
  <c r="F8" i="5"/>
  <c r="F7" i="5"/>
  <c r="G7" i="5" s="1"/>
  <c r="F6" i="5"/>
  <c r="I22" i="4"/>
  <c r="H22" i="4"/>
  <c r="G22" i="4"/>
  <c r="F22" i="4"/>
  <c r="E22" i="4"/>
  <c r="F16" i="4"/>
  <c r="F15" i="4"/>
  <c r="G15" i="4" s="1"/>
  <c r="F14" i="4"/>
  <c r="F13" i="4"/>
  <c r="G13" i="4" s="1"/>
  <c r="F12" i="4"/>
  <c r="F11" i="4"/>
  <c r="G11" i="4" s="1"/>
  <c r="F10" i="4"/>
  <c r="F9" i="4"/>
  <c r="G9" i="4" s="1"/>
  <c r="F8" i="4"/>
  <c r="F7" i="4"/>
  <c r="G7" i="4" s="1"/>
  <c r="F6" i="4"/>
  <c r="I22" i="3"/>
  <c r="H22" i="3"/>
  <c r="G22" i="3"/>
  <c r="F22" i="3"/>
  <c r="E22" i="3"/>
  <c r="F16" i="3"/>
  <c r="F15" i="3"/>
  <c r="G15" i="3" s="1"/>
  <c r="F14" i="3"/>
  <c r="F13" i="3"/>
  <c r="G13" i="3" s="1"/>
  <c r="F12" i="3"/>
  <c r="F11" i="3"/>
  <c r="G11" i="3" s="1"/>
  <c r="F10" i="3"/>
  <c r="F9" i="3"/>
  <c r="G9" i="3" s="1"/>
  <c r="F8" i="3"/>
  <c r="F7" i="3"/>
  <c r="G7" i="3" s="1"/>
  <c r="F6" i="3"/>
  <c r="I22" i="2"/>
  <c r="H22" i="2"/>
  <c r="G22" i="2"/>
  <c r="F22" i="2"/>
  <c r="E22" i="2"/>
  <c r="F16" i="2"/>
  <c r="F15" i="2"/>
  <c r="F14" i="2"/>
  <c r="F13" i="2"/>
  <c r="F12" i="2"/>
  <c r="F11" i="2"/>
  <c r="F10" i="2"/>
  <c r="F9" i="2"/>
  <c r="F7" i="2"/>
  <c r="F6" i="2"/>
  <c r="I23" i="1"/>
  <c r="H23" i="1"/>
  <c r="G23" i="1"/>
  <c r="F23" i="1"/>
  <c r="E23" i="1"/>
  <c r="F17" i="1"/>
  <c r="F16" i="1"/>
  <c r="F15" i="1"/>
  <c r="F14" i="1"/>
  <c r="F13" i="1"/>
  <c r="F12" i="1"/>
  <c r="F11" i="1"/>
  <c r="F10" i="1"/>
  <c r="F9" i="1"/>
  <c r="F8" i="1"/>
  <c r="F7" i="1"/>
  <c r="F6" i="1"/>
  <c r="G7" i="1" l="1"/>
  <c r="I7" i="1" s="1"/>
  <c r="J7" i="1" s="1"/>
  <c r="G11" i="1"/>
  <c r="I11" i="1" s="1"/>
  <c r="J11" i="1" s="1"/>
  <c r="G15" i="1"/>
  <c r="I15" i="1" s="1"/>
  <c r="J15" i="1" s="1"/>
  <c r="G6" i="2"/>
  <c r="I6" i="2" s="1"/>
  <c r="J6" i="2" s="1"/>
  <c r="G11" i="2"/>
  <c r="I11" i="2" s="1"/>
  <c r="J11" i="2" s="1"/>
  <c r="G13" i="2"/>
  <c r="I13" i="2" s="1"/>
  <c r="J13" i="2" s="1"/>
  <c r="G6" i="1"/>
  <c r="I6" i="1" s="1"/>
  <c r="J6" i="1" s="1"/>
  <c r="G8" i="1"/>
  <c r="I8" i="1" s="1"/>
  <c r="J8" i="1" s="1"/>
  <c r="G10" i="1"/>
  <c r="I10" i="1" s="1"/>
  <c r="J10" i="1" s="1"/>
  <c r="G12" i="1"/>
  <c r="I12" i="1" s="1"/>
  <c r="J12" i="1" s="1"/>
  <c r="G14" i="1"/>
  <c r="I14" i="1" s="1"/>
  <c r="J14" i="1" s="1"/>
  <c r="G16" i="1"/>
  <c r="I16" i="1" s="1"/>
  <c r="J16" i="1" s="1"/>
  <c r="G7" i="2"/>
  <c r="I7" i="2" s="1"/>
  <c r="J7" i="2" s="1"/>
  <c r="G10" i="2"/>
  <c r="I10" i="2" s="1"/>
  <c r="J10" i="2" s="1"/>
  <c r="G12" i="2"/>
  <c r="I12" i="2" s="1"/>
  <c r="J12" i="2" s="1"/>
  <c r="G14" i="2"/>
  <c r="I14" i="2" s="1"/>
  <c r="J14" i="2" s="1"/>
  <c r="G16" i="2"/>
  <c r="I16" i="2" s="1"/>
  <c r="J16" i="2" s="1"/>
  <c r="G6" i="3"/>
  <c r="I6" i="3" s="1"/>
  <c r="J6" i="3" s="1"/>
  <c r="G8" i="3"/>
  <c r="I8" i="3" s="1"/>
  <c r="J8" i="3" s="1"/>
  <c r="G10" i="3"/>
  <c r="I10" i="3" s="1"/>
  <c r="J10" i="3" s="1"/>
  <c r="G12" i="3"/>
  <c r="I12" i="3" s="1"/>
  <c r="J12" i="3" s="1"/>
  <c r="G14" i="3"/>
  <c r="I14" i="3" s="1"/>
  <c r="J14" i="3" s="1"/>
  <c r="G16" i="3"/>
  <c r="I16" i="3" s="1"/>
  <c r="J16" i="3" s="1"/>
  <c r="G6" i="4"/>
  <c r="I6" i="4" s="1"/>
  <c r="J6" i="4" s="1"/>
  <c r="G8" i="4"/>
  <c r="I8" i="4" s="1"/>
  <c r="J8" i="4" s="1"/>
  <c r="G10" i="4"/>
  <c r="I10" i="4" s="1"/>
  <c r="J10" i="4" s="1"/>
  <c r="G12" i="4"/>
  <c r="I12" i="4" s="1"/>
  <c r="J12" i="4" s="1"/>
  <c r="G14" i="4"/>
  <c r="I14" i="4" s="1"/>
  <c r="J14" i="4" s="1"/>
  <c r="G16" i="4"/>
  <c r="I16" i="4" s="1"/>
  <c r="J16" i="4" s="1"/>
  <c r="G6" i="5"/>
  <c r="I6" i="5" s="1"/>
  <c r="J6" i="5" s="1"/>
  <c r="G8" i="5"/>
  <c r="I8" i="5" s="1"/>
  <c r="J8" i="5" s="1"/>
  <c r="G10" i="5"/>
  <c r="I10" i="5" s="1"/>
  <c r="J10" i="5" s="1"/>
  <c r="G12" i="5"/>
  <c r="I12" i="5" s="1"/>
  <c r="J12" i="5" s="1"/>
  <c r="G14" i="5"/>
  <c r="I14" i="5" s="1"/>
  <c r="J14" i="5" s="1"/>
  <c r="G16" i="5"/>
  <c r="I16" i="5" s="1"/>
  <c r="J16" i="5" s="1"/>
  <c r="J22" i="3"/>
  <c r="K22" i="3" s="1"/>
  <c r="I9" i="1"/>
  <c r="J9" i="1" s="1"/>
  <c r="G9" i="1"/>
  <c r="I13" i="1"/>
  <c r="J13" i="1" s="1"/>
  <c r="G13" i="1"/>
  <c r="I17" i="1"/>
  <c r="J17" i="1" s="1"/>
  <c r="G17" i="1"/>
  <c r="I9" i="2"/>
  <c r="J9" i="2" s="1"/>
  <c r="G9" i="2"/>
  <c r="I15" i="2"/>
  <c r="J15" i="2" s="1"/>
  <c r="G15" i="2"/>
  <c r="I15" i="5"/>
  <c r="J15" i="5" s="1"/>
  <c r="I13" i="5"/>
  <c r="J13" i="5" s="1"/>
  <c r="I11" i="5"/>
  <c r="J11" i="5" s="1"/>
  <c r="I9" i="5"/>
  <c r="J9" i="5" s="1"/>
  <c r="I7" i="5"/>
  <c r="I15" i="3"/>
  <c r="J15" i="3" s="1"/>
  <c r="I13" i="3"/>
  <c r="J13" i="3" s="1"/>
  <c r="I11" i="3"/>
  <c r="J11" i="3" s="1"/>
  <c r="I9" i="3"/>
  <c r="J9" i="3" s="1"/>
  <c r="I7" i="3"/>
  <c r="I15" i="4"/>
  <c r="J15" i="4" s="1"/>
  <c r="I13" i="4"/>
  <c r="J13" i="4" s="1"/>
  <c r="I11" i="4"/>
  <c r="J11" i="4" s="1"/>
  <c r="I9" i="4"/>
  <c r="J9" i="4" s="1"/>
  <c r="I7" i="4"/>
  <c r="J23" i="1"/>
  <c r="K23" i="1" s="1"/>
  <c r="J22" i="5"/>
  <c r="K22" i="5" s="1"/>
  <c r="J22" i="4"/>
  <c r="K22" i="4" s="1"/>
  <c r="J17" i="2" l="1"/>
  <c r="J18" i="1"/>
  <c r="J7" i="4"/>
  <c r="J17" i="4" s="1"/>
  <c r="J7" i="5"/>
  <c r="J17" i="5" s="1"/>
  <c r="J7" i="3"/>
  <c r="J17" i="3" s="1"/>
  <c r="J22" i="2"/>
  <c r="K22" i="2" s="1"/>
  <c r="I17" i="3"/>
  <c r="I17" i="5"/>
  <c r="I17" i="4"/>
  <c r="I18" i="1"/>
</calcChain>
</file>

<file path=xl/sharedStrings.xml><?xml version="1.0" encoding="utf-8"?>
<sst xmlns="http://schemas.openxmlformats.org/spreadsheetml/2006/main" count="312" uniqueCount="141">
  <si>
    <t>INCOME</t>
  </si>
  <si>
    <t>First Name</t>
  </si>
  <si>
    <t>Last Name</t>
  </si>
  <si>
    <t>Gender</t>
  </si>
  <si>
    <t>Final Payment</t>
  </si>
  <si>
    <t>Installments</t>
  </si>
  <si>
    <t>Total Installments</t>
  </si>
  <si>
    <t>Inclusive Fee</t>
  </si>
  <si>
    <t>Total</t>
  </si>
  <si>
    <t>GUY</t>
  </si>
  <si>
    <t>Male</t>
  </si>
  <si>
    <t>Jonathan</t>
  </si>
  <si>
    <t>Total Income</t>
  </si>
  <si>
    <t>Count</t>
  </si>
  <si>
    <t>EXPENDITURE</t>
  </si>
  <si>
    <t>Food</t>
  </si>
  <si>
    <t>Drink</t>
  </si>
  <si>
    <t>Material</t>
  </si>
  <si>
    <t>Labor</t>
  </si>
  <si>
    <t>Bathroom Facilities</t>
  </si>
  <si>
    <t>Transport</t>
  </si>
  <si>
    <t>Music</t>
  </si>
  <si>
    <t>Art</t>
  </si>
  <si>
    <t>Security</t>
  </si>
  <si>
    <t>Labour</t>
  </si>
  <si>
    <t>Peterson</t>
  </si>
  <si>
    <t>Michael</t>
  </si>
  <si>
    <t>Net Charge</t>
  </si>
  <si>
    <t>Adjustments</t>
  </si>
  <si>
    <t>Shane</t>
  </si>
  <si>
    <t>Watson</t>
  </si>
  <si>
    <t>Brad</t>
  </si>
  <si>
    <t>Haddin</t>
  </si>
  <si>
    <t>Ricky</t>
  </si>
  <si>
    <t>Pointing</t>
  </si>
  <si>
    <t>Micheal</t>
  </si>
  <si>
    <t>Clarke</t>
  </si>
  <si>
    <t>Cameron</t>
  </si>
  <si>
    <t>White</t>
  </si>
  <si>
    <t>Hussey</t>
  </si>
  <si>
    <t>Steven</t>
  </si>
  <si>
    <t>Smith</t>
  </si>
  <si>
    <t>Mitchel</t>
  </si>
  <si>
    <t>Mitchell</t>
  </si>
  <si>
    <t>Johnson</t>
  </si>
  <si>
    <t>Jason</t>
  </si>
  <si>
    <t>Kreza</t>
  </si>
  <si>
    <t>Brett</t>
  </si>
  <si>
    <t>Lee</t>
  </si>
  <si>
    <t>Shaun</t>
  </si>
  <si>
    <t>Tait</t>
  </si>
  <si>
    <t>Andrew</t>
  </si>
  <si>
    <t>Straus</t>
  </si>
  <si>
    <t>Matt</t>
  </si>
  <si>
    <t>Prior</t>
  </si>
  <si>
    <t>Ian</t>
  </si>
  <si>
    <t>Bell</t>
  </si>
  <si>
    <t>Eoin</t>
  </si>
  <si>
    <t>Morgan</t>
  </si>
  <si>
    <t>Ravi</t>
  </si>
  <si>
    <t>Bopara</t>
  </si>
  <si>
    <t>Luke</t>
  </si>
  <si>
    <t>Wright</t>
  </si>
  <si>
    <t>James</t>
  </si>
  <si>
    <t>Tredwell</t>
  </si>
  <si>
    <t>Tim</t>
  </si>
  <si>
    <t>Bresnan</t>
  </si>
  <si>
    <t>Graeme</t>
  </si>
  <si>
    <t>Chris</t>
  </si>
  <si>
    <t>Tremlet</t>
  </si>
  <si>
    <t>Swann</t>
  </si>
  <si>
    <t>Trott</t>
  </si>
  <si>
    <t>Hashim</t>
  </si>
  <si>
    <t>Amla</t>
  </si>
  <si>
    <t>Jacques</t>
  </si>
  <si>
    <t>Kallis</t>
  </si>
  <si>
    <t>AB de</t>
  </si>
  <si>
    <t>Villers</t>
  </si>
  <si>
    <t>JP</t>
  </si>
  <si>
    <t>Duminy</t>
  </si>
  <si>
    <t>M.van</t>
  </si>
  <si>
    <t>Johan</t>
  </si>
  <si>
    <t>Botha</t>
  </si>
  <si>
    <t>Faf du</t>
  </si>
  <si>
    <t>Plesis</t>
  </si>
  <si>
    <t>Robin</t>
  </si>
  <si>
    <t>Dale</t>
  </si>
  <si>
    <t>Steyn</t>
  </si>
  <si>
    <t>Morne</t>
  </si>
  <si>
    <t>Morkel</t>
  </si>
  <si>
    <t>V.</t>
  </si>
  <si>
    <t>Sehwag</t>
  </si>
  <si>
    <t>Sachin</t>
  </si>
  <si>
    <t>Tendulkar</t>
  </si>
  <si>
    <t>Gautam</t>
  </si>
  <si>
    <t>Gambhir</t>
  </si>
  <si>
    <t>Yusuf</t>
  </si>
  <si>
    <t>Pathan</t>
  </si>
  <si>
    <t>Yuraj</t>
  </si>
  <si>
    <t>Singh</t>
  </si>
  <si>
    <t>MS</t>
  </si>
  <si>
    <t>Dohni</t>
  </si>
  <si>
    <t>Virat</t>
  </si>
  <si>
    <t>Kohli</t>
  </si>
  <si>
    <t>Harbhajan</t>
  </si>
  <si>
    <t>Zaheer</t>
  </si>
  <si>
    <t>Khan</t>
  </si>
  <si>
    <t>Ashish</t>
  </si>
  <si>
    <t>Nehra</t>
  </si>
  <si>
    <t xml:space="preserve">Munaf </t>
  </si>
  <si>
    <t>Patel</t>
  </si>
  <si>
    <t>Upul</t>
  </si>
  <si>
    <t>Tharanga</t>
  </si>
  <si>
    <t>T.</t>
  </si>
  <si>
    <t>Dilshan</t>
  </si>
  <si>
    <t>Kumar</t>
  </si>
  <si>
    <t>Sngakkara</t>
  </si>
  <si>
    <t>M.</t>
  </si>
  <si>
    <t>Jayawardene</t>
  </si>
  <si>
    <t>Angelow</t>
  </si>
  <si>
    <t>Mattews</t>
  </si>
  <si>
    <t>Samaraweera</t>
  </si>
  <si>
    <t>Chamara</t>
  </si>
  <si>
    <t>Silva</t>
  </si>
  <si>
    <t>N.</t>
  </si>
  <si>
    <t>Kulsekara</t>
  </si>
  <si>
    <t>Lasith</t>
  </si>
  <si>
    <t>Malinga</t>
  </si>
  <si>
    <t>Muralitharan</t>
  </si>
  <si>
    <t xml:space="preserve">Ajantha </t>
  </si>
  <si>
    <t>Mendes</t>
  </si>
  <si>
    <t>Discount</t>
  </si>
  <si>
    <t>Interest</t>
  </si>
  <si>
    <t>Conversion</t>
  </si>
  <si>
    <t xml:space="preserve">Discount </t>
  </si>
  <si>
    <t>Female</t>
  </si>
  <si>
    <t>LinkinPark</t>
  </si>
  <si>
    <t>GreenDay</t>
  </si>
  <si>
    <t>Oasis</t>
  </si>
  <si>
    <t>OneRepublic</t>
  </si>
  <si>
    <t>Hollows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</si>
</sst>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&quot;$&quot;#,##0.00"/>
    <numFmt numFmtId="166" formatCode="_-[$$-409]* #,##0.00_ ;_-[$$-409]* \-#,##0.00\ ;_-[$$-409]* &quot;-&quot;??_ ;_-@_ "/>
  </numFmts>
  <fonts count="8" x14ac:knownFonts="1">
    <font>
      <sz val="11"/>
      <color rgb="FF000000"/>
      <name val="Calibri"/>
      <family val="2"/>
      <charset val="1"/>
    </font>
    <font>
      <b/>
      <u/>
      <sz val="11"/>
      <color rgb="FF000000"/>
      <name val="Courier New"/>
      <family val="3"/>
    </font>
    <font>
      <b/>
      <sz val="11"/>
      <color rgb="FF000000"/>
      <name val="Courier New"/>
      <family val="3"/>
    </font>
    <font>
      <sz val="11"/>
      <color rgb="FF000000"/>
      <name val="Courier New"/>
      <family val="3"/>
    </font>
    <font>
      <sz val="18"/>
      <color rgb="FF000000"/>
      <name val="Old English Text MT"/>
      <family val="4"/>
    </font>
    <font>
      <sz val="20"/>
      <color rgb="FF000000"/>
      <name val="Old English Text MT"/>
      <family val="4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"/>
  <sheetViews>
    <sheetView zoomScale="70" zoomScaleNormal="70" workbookViewId="0">
      <selection activeCell="O26" sqref="O26"/>
    </sheetView>
  </sheetViews>
  <sheetFormatPr defaultColWidth="9.140625" defaultRowHeight="15" x14ac:dyDescent="0.25"/>
  <cols>
    <col min="1" max="1" width="16.85546875" style="1" bestFit="1" customWidth="1"/>
    <col min="2" max="2" width="13.42578125" style="1" bestFit="1" customWidth="1"/>
    <col min="3" max="3" width="11.5703125" style="1" bestFit="1" customWidth="1"/>
    <col min="4" max="4" width="18.28515625" style="1" bestFit="1" customWidth="1"/>
    <col min="5" max="5" width="26.28515625" style="1" bestFit="1" customWidth="1"/>
    <col min="6" max="6" width="24.85546875" style="1" bestFit="1" customWidth="1"/>
    <col min="7" max="7" width="14.42578125" style="1" bestFit="1" customWidth="1"/>
    <col min="8" max="8" width="18.28515625" style="1" bestFit="1" customWidth="1"/>
    <col min="9" max="9" width="12.85546875" style="1" bestFit="1" customWidth="1"/>
    <col min="10" max="11" width="15.5703125" style="1" bestFit="1" customWidth="1"/>
    <col min="12" max="1025" width="11.5703125" style="1"/>
  </cols>
  <sheetData>
    <row r="1" spans="1:11" ht="25.5" x14ac:dyDescent="0.25">
      <c r="A1" s="28" t="s">
        <v>136</v>
      </c>
      <c r="B1" s="29"/>
      <c r="C1" s="29"/>
      <c r="D1" s="29"/>
      <c r="E1" s="29"/>
      <c r="F1" s="29"/>
      <c r="G1" s="29"/>
      <c r="H1" s="29"/>
      <c r="I1" s="29"/>
      <c r="J1" s="29"/>
      <c r="K1" s="15"/>
    </row>
    <row r="2" spans="1:11" ht="15.75" customHeight="1" x14ac:dyDescent="0.25">
      <c r="A2" s="18" t="s">
        <v>132</v>
      </c>
      <c r="B2" s="15" t="s">
        <v>131</v>
      </c>
      <c r="C2" s="15" t="s">
        <v>133</v>
      </c>
      <c r="D2" s="15"/>
      <c r="E2" s="15"/>
      <c r="F2" s="15"/>
      <c r="G2" s="15"/>
      <c r="H2" s="15"/>
      <c r="I2" s="15"/>
      <c r="J2" s="15"/>
      <c r="K2" s="15"/>
    </row>
    <row r="3" spans="1:11" x14ac:dyDescent="0.25">
      <c r="A3" s="17">
        <v>0.15</v>
      </c>
      <c r="B3" s="17">
        <v>0.1</v>
      </c>
      <c r="C3" s="15">
        <v>200</v>
      </c>
      <c r="D3" s="15"/>
      <c r="E3" s="15"/>
      <c r="F3" s="15"/>
      <c r="G3" s="15"/>
      <c r="H3" s="15"/>
      <c r="I3" s="15"/>
      <c r="J3" s="15"/>
      <c r="K3" s="15"/>
    </row>
    <row r="4" spans="1:11" ht="15.75" x14ac:dyDescent="0.25">
      <c r="A4" s="27" t="s">
        <v>0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15.75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27</v>
      </c>
      <c r="H5" s="6" t="s">
        <v>7</v>
      </c>
      <c r="I5" s="6" t="s">
        <v>8</v>
      </c>
      <c r="J5" s="6" t="s">
        <v>9</v>
      </c>
      <c r="K5" s="8"/>
    </row>
    <row r="6" spans="1:11" x14ac:dyDescent="0.25">
      <c r="A6" s="8" t="s">
        <v>29</v>
      </c>
      <c r="B6" s="8" t="s">
        <v>30</v>
      </c>
      <c r="C6" s="8" t="s">
        <v>10</v>
      </c>
      <c r="D6" s="9">
        <v>160</v>
      </c>
      <c r="E6" s="8"/>
      <c r="F6" s="9">
        <f t="shared" ref="F6:F17" si="0">E6*160/3</f>
        <v>0</v>
      </c>
      <c r="G6" s="9">
        <f>IF(F6=0,D6-D6*$B$3,F6+F6*$A$3)</f>
        <v>144</v>
      </c>
      <c r="H6" s="9">
        <v>150</v>
      </c>
      <c r="I6" s="9">
        <f>G6+H6</f>
        <v>294</v>
      </c>
      <c r="J6" s="9">
        <f>I6*$C$3</f>
        <v>58800</v>
      </c>
      <c r="K6" s="8"/>
    </row>
    <row r="7" spans="1:11" x14ac:dyDescent="0.25">
      <c r="A7" s="8" t="s">
        <v>31</v>
      </c>
      <c r="B7" s="8" t="s">
        <v>32</v>
      </c>
      <c r="C7" s="8" t="s">
        <v>10</v>
      </c>
      <c r="D7" s="9"/>
      <c r="E7" s="8">
        <v>3</v>
      </c>
      <c r="F7" s="9">
        <f t="shared" si="0"/>
        <v>160</v>
      </c>
      <c r="G7" s="9">
        <f t="shared" ref="G7:G17" si="1">IF(F7=0,D7-D7*$B$3,F7+F7*$A$3)</f>
        <v>184</v>
      </c>
      <c r="H7" s="9">
        <v>50</v>
      </c>
      <c r="I7" s="9">
        <f t="shared" ref="I7:I17" si="2">G7+H7</f>
        <v>234</v>
      </c>
      <c r="J7" s="9">
        <f t="shared" ref="J7:J17" si="3">I7*$C$3</f>
        <v>46800</v>
      </c>
      <c r="K7" s="8"/>
    </row>
    <row r="8" spans="1:11" x14ac:dyDescent="0.25">
      <c r="A8" s="8" t="s">
        <v>33</v>
      </c>
      <c r="B8" s="8" t="s">
        <v>34</v>
      </c>
      <c r="C8" s="8" t="s">
        <v>10</v>
      </c>
      <c r="D8" s="9"/>
      <c r="E8" s="8">
        <v>2</v>
      </c>
      <c r="F8" s="9">
        <f t="shared" si="0"/>
        <v>106.66666666666667</v>
      </c>
      <c r="G8" s="9">
        <f t="shared" si="1"/>
        <v>122.66666666666667</v>
      </c>
      <c r="H8" s="9">
        <v>150</v>
      </c>
      <c r="I8" s="9">
        <f t="shared" si="2"/>
        <v>272.66666666666669</v>
      </c>
      <c r="J8" s="9">
        <f t="shared" si="3"/>
        <v>54533.333333333336</v>
      </c>
      <c r="K8" s="8"/>
    </row>
    <row r="9" spans="1:11" x14ac:dyDescent="0.25">
      <c r="A9" s="8" t="s">
        <v>35</v>
      </c>
      <c r="B9" s="8" t="s">
        <v>36</v>
      </c>
      <c r="C9" s="8" t="s">
        <v>10</v>
      </c>
      <c r="D9" s="9">
        <v>160</v>
      </c>
      <c r="E9" s="8"/>
      <c r="F9" s="9">
        <f t="shared" si="0"/>
        <v>0</v>
      </c>
      <c r="G9" s="9">
        <f t="shared" si="1"/>
        <v>144</v>
      </c>
      <c r="H9" s="9">
        <v>150</v>
      </c>
      <c r="I9" s="9">
        <f t="shared" si="2"/>
        <v>294</v>
      </c>
      <c r="J9" s="9">
        <f t="shared" si="3"/>
        <v>58800</v>
      </c>
      <c r="K9" s="8"/>
    </row>
    <row r="10" spans="1:11" x14ac:dyDescent="0.25">
      <c r="A10" s="8" t="s">
        <v>37</v>
      </c>
      <c r="B10" s="8" t="s">
        <v>38</v>
      </c>
      <c r="C10" s="8" t="s">
        <v>10</v>
      </c>
      <c r="D10" s="9">
        <v>160</v>
      </c>
      <c r="E10" s="8"/>
      <c r="F10" s="9">
        <f t="shared" si="0"/>
        <v>0</v>
      </c>
      <c r="G10" s="9">
        <f t="shared" si="1"/>
        <v>144</v>
      </c>
      <c r="H10" s="9">
        <v>150</v>
      </c>
      <c r="I10" s="9">
        <f t="shared" si="2"/>
        <v>294</v>
      </c>
      <c r="J10" s="9">
        <f t="shared" si="3"/>
        <v>58800</v>
      </c>
      <c r="K10" s="8"/>
    </row>
    <row r="11" spans="1:11" x14ac:dyDescent="0.25">
      <c r="A11" s="8" t="s">
        <v>26</v>
      </c>
      <c r="B11" s="8" t="s">
        <v>39</v>
      </c>
      <c r="C11" s="8" t="s">
        <v>10</v>
      </c>
      <c r="D11" s="9">
        <v>160</v>
      </c>
      <c r="E11" s="8"/>
      <c r="F11" s="9">
        <f t="shared" si="0"/>
        <v>0</v>
      </c>
      <c r="G11" s="9">
        <f t="shared" si="1"/>
        <v>144</v>
      </c>
      <c r="H11" s="9">
        <v>50</v>
      </c>
      <c r="I11" s="9">
        <f t="shared" si="2"/>
        <v>194</v>
      </c>
      <c r="J11" s="9">
        <f t="shared" si="3"/>
        <v>38800</v>
      </c>
      <c r="K11" s="8"/>
    </row>
    <row r="12" spans="1:11" x14ac:dyDescent="0.25">
      <c r="A12" s="8" t="s">
        <v>40</v>
      </c>
      <c r="B12" s="8" t="s">
        <v>41</v>
      </c>
      <c r="C12" s="8" t="s">
        <v>10</v>
      </c>
      <c r="D12" s="9">
        <v>160</v>
      </c>
      <c r="E12" s="8"/>
      <c r="F12" s="9">
        <f t="shared" si="0"/>
        <v>0</v>
      </c>
      <c r="G12" s="9">
        <f t="shared" si="1"/>
        <v>144</v>
      </c>
      <c r="H12" s="9">
        <v>50</v>
      </c>
      <c r="I12" s="9">
        <f t="shared" si="2"/>
        <v>194</v>
      </c>
      <c r="J12" s="9">
        <f t="shared" si="3"/>
        <v>38800</v>
      </c>
      <c r="K12" s="8"/>
    </row>
    <row r="13" spans="1:11" x14ac:dyDescent="0.25">
      <c r="A13" s="8" t="s">
        <v>42</v>
      </c>
      <c r="B13" s="8" t="s">
        <v>39</v>
      </c>
      <c r="C13" s="8" t="s">
        <v>10</v>
      </c>
      <c r="D13" s="9">
        <v>160</v>
      </c>
      <c r="E13" s="8"/>
      <c r="F13" s="9">
        <f t="shared" si="0"/>
        <v>0</v>
      </c>
      <c r="G13" s="9">
        <f t="shared" si="1"/>
        <v>144</v>
      </c>
      <c r="H13" s="9">
        <v>150</v>
      </c>
      <c r="I13" s="9">
        <f t="shared" si="2"/>
        <v>294</v>
      </c>
      <c r="J13" s="9">
        <f t="shared" si="3"/>
        <v>58800</v>
      </c>
      <c r="K13" s="8"/>
    </row>
    <row r="14" spans="1:11" x14ac:dyDescent="0.25">
      <c r="A14" s="8" t="s">
        <v>43</v>
      </c>
      <c r="B14" s="8" t="s">
        <v>44</v>
      </c>
      <c r="C14" s="8" t="s">
        <v>10</v>
      </c>
      <c r="D14" s="9">
        <v>160</v>
      </c>
      <c r="E14" s="8"/>
      <c r="F14" s="9">
        <f t="shared" si="0"/>
        <v>0</v>
      </c>
      <c r="G14" s="9">
        <f t="shared" si="1"/>
        <v>144</v>
      </c>
      <c r="H14" s="9">
        <v>150</v>
      </c>
      <c r="I14" s="9">
        <f t="shared" si="2"/>
        <v>294</v>
      </c>
      <c r="J14" s="9">
        <f t="shared" si="3"/>
        <v>58800</v>
      </c>
      <c r="K14" s="8"/>
    </row>
    <row r="15" spans="1:11" x14ac:dyDescent="0.25">
      <c r="A15" s="8" t="s">
        <v>45</v>
      </c>
      <c r="B15" s="8" t="s">
        <v>46</v>
      </c>
      <c r="C15" s="8" t="s">
        <v>10</v>
      </c>
      <c r="D15" s="9">
        <v>160</v>
      </c>
      <c r="E15" s="8"/>
      <c r="F15" s="9">
        <f t="shared" si="0"/>
        <v>0</v>
      </c>
      <c r="G15" s="9">
        <f t="shared" si="1"/>
        <v>144</v>
      </c>
      <c r="H15" s="9">
        <v>150</v>
      </c>
      <c r="I15" s="9">
        <f t="shared" si="2"/>
        <v>294</v>
      </c>
      <c r="J15" s="9">
        <f t="shared" si="3"/>
        <v>58800</v>
      </c>
      <c r="K15" s="8"/>
    </row>
    <row r="16" spans="1:11" x14ac:dyDescent="0.25">
      <c r="A16" s="8" t="s">
        <v>47</v>
      </c>
      <c r="B16" s="8" t="s">
        <v>48</v>
      </c>
      <c r="C16" s="8" t="s">
        <v>10</v>
      </c>
      <c r="D16" s="9"/>
      <c r="E16" s="8">
        <v>3</v>
      </c>
      <c r="F16" s="9">
        <f t="shared" si="0"/>
        <v>160</v>
      </c>
      <c r="G16" s="9">
        <f t="shared" si="1"/>
        <v>184</v>
      </c>
      <c r="H16" s="9">
        <v>50</v>
      </c>
      <c r="I16" s="9">
        <f t="shared" si="2"/>
        <v>234</v>
      </c>
      <c r="J16" s="9">
        <f t="shared" si="3"/>
        <v>46800</v>
      </c>
      <c r="K16" s="8"/>
    </row>
    <row r="17" spans="1:11" x14ac:dyDescent="0.25">
      <c r="A17" s="8" t="s">
        <v>49</v>
      </c>
      <c r="B17" s="8" t="s">
        <v>50</v>
      </c>
      <c r="C17" s="8" t="s">
        <v>10</v>
      </c>
      <c r="D17" s="9"/>
      <c r="E17" s="8">
        <v>1</v>
      </c>
      <c r="F17" s="9">
        <f t="shared" si="0"/>
        <v>53.333333333333336</v>
      </c>
      <c r="G17" s="9">
        <f t="shared" si="1"/>
        <v>61.333333333333336</v>
      </c>
      <c r="H17" s="9">
        <v>150</v>
      </c>
      <c r="I17" s="9">
        <f t="shared" si="2"/>
        <v>211.33333333333334</v>
      </c>
      <c r="J17" s="9">
        <f t="shared" si="3"/>
        <v>42266.666666666672</v>
      </c>
      <c r="K17" s="8"/>
    </row>
    <row r="18" spans="1:11" ht="15.75" x14ac:dyDescent="0.25">
      <c r="A18" s="6" t="s">
        <v>12</v>
      </c>
      <c r="B18" s="8"/>
      <c r="C18" s="8"/>
      <c r="D18" s="9"/>
      <c r="E18" s="8"/>
      <c r="F18" s="9"/>
      <c r="G18" s="9"/>
      <c r="H18" s="11">
        <f>COUNTIF(H6:H17,150)</f>
        <v>8</v>
      </c>
      <c r="I18" s="9">
        <f>SUM(I6:I17)</f>
        <v>3104.0000000000005</v>
      </c>
      <c r="J18" s="9">
        <f>SUM(J6:J17)</f>
        <v>620800</v>
      </c>
      <c r="K18" s="8"/>
    </row>
    <row r="19" spans="1:11" ht="15.75" x14ac:dyDescent="0.25">
      <c r="A19" s="6" t="s">
        <v>13</v>
      </c>
      <c r="B19" s="8"/>
      <c r="C19" s="8"/>
      <c r="D19" s="8"/>
      <c r="E19" s="8"/>
      <c r="F19" s="8"/>
      <c r="G19" s="16"/>
      <c r="H19" s="8"/>
      <c r="I19" s="8"/>
      <c r="J19" s="8"/>
      <c r="K19" s="8"/>
    </row>
    <row r="20" spans="1:11" ht="15.75" x14ac:dyDescent="0.25">
      <c r="A20" s="27" t="s">
        <v>14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1:11" ht="15.75" x14ac:dyDescent="0.25">
      <c r="A21" s="6" t="s">
        <v>15</v>
      </c>
      <c r="B21" s="6" t="s">
        <v>16</v>
      </c>
      <c r="C21" s="6" t="s">
        <v>17</v>
      </c>
      <c r="D21" s="6" t="s">
        <v>18</v>
      </c>
      <c r="E21" s="6" t="s">
        <v>19</v>
      </c>
      <c r="F21" s="6" t="s">
        <v>20</v>
      </c>
      <c r="G21" s="6" t="s">
        <v>21</v>
      </c>
      <c r="H21" s="6" t="s">
        <v>22</v>
      </c>
      <c r="I21" s="6" t="s">
        <v>23</v>
      </c>
      <c r="J21" s="6" t="s">
        <v>8</v>
      </c>
      <c r="K21" s="6" t="s">
        <v>9</v>
      </c>
    </row>
    <row r="22" spans="1:11" x14ac:dyDescent="0.25">
      <c r="A22" s="12">
        <v>60</v>
      </c>
      <c r="B22" s="12">
        <v>40</v>
      </c>
      <c r="C22" s="13">
        <v>150</v>
      </c>
      <c r="D22" s="13">
        <v>75</v>
      </c>
      <c r="E22" s="12">
        <v>3000</v>
      </c>
      <c r="F22" s="9">
        <v>2500</v>
      </c>
      <c r="G22" s="9">
        <v>4000</v>
      </c>
      <c r="H22" s="9">
        <v>5000</v>
      </c>
      <c r="I22" s="9">
        <v>1800</v>
      </c>
      <c r="J22" s="8"/>
      <c r="K22" s="8"/>
    </row>
    <row r="23" spans="1:11" x14ac:dyDescent="0.25">
      <c r="A23" s="9">
        <f>A22*H18</f>
        <v>480</v>
      </c>
      <c r="B23" s="9">
        <f>B22*H18</f>
        <v>320</v>
      </c>
      <c r="C23" s="9">
        <f>C22+C22*12%</f>
        <v>168</v>
      </c>
      <c r="D23" s="9">
        <f>D22+D22*8%</f>
        <v>81</v>
      </c>
      <c r="E23" s="9">
        <f>E22/5</f>
        <v>600</v>
      </c>
      <c r="F23" s="9">
        <f>F22/5</f>
        <v>500</v>
      </c>
      <c r="G23" s="9">
        <f>G22/5</f>
        <v>800</v>
      </c>
      <c r="H23" s="9">
        <f>H22/5</f>
        <v>1000</v>
      </c>
      <c r="I23" s="9">
        <f>I22/5</f>
        <v>360</v>
      </c>
      <c r="J23" s="9">
        <f>SUM(A23:I23)</f>
        <v>4309</v>
      </c>
      <c r="K23" s="9">
        <f>J23*200</f>
        <v>861800</v>
      </c>
    </row>
    <row r="24" spans="1:11" x14ac:dyDescent="0.25">
      <c r="A24" s="23">
        <f>A23+A23*0.15</f>
        <v>552</v>
      </c>
      <c r="B24" s="23">
        <f>B23+B23*0.15</f>
        <v>368</v>
      </c>
    </row>
  </sheetData>
  <mergeCells count="3">
    <mergeCell ref="A4:K4"/>
    <mergeCell ref="A20:K20"/>
    <mergeCell ref="A1:J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70" zoomScaleNormal="70" workbookViewId="0">
      <selection activeCell="N25" sqref="N25"/>
    </sheetView>
  </sheetViews>
  <sheetFormatPr defaultColWidth="9.140625" defaultRowHeight="15" x14ac:dyDescent="0.25"/>
  <cols>
    <col min="1" max="1" width="16.85546875" bestFit="1" customWidth="1"/>
    <col min="2" max="2" width="13.42578125" bestFit="1" customWidth="1"/>
    <col min="3" max="3" width="12" bestFit="1" customWidth="1"/>
    <col min="4" max="4" width="18.28515625" bestFit="1" customWidth="1"/>
    <col min="5" max="5" width="26.28515625" bestFit="1" customWidth="1"/>
    <col min="6" max="6" width="24.85546875" bestFit="1" customWidth="1"/>
    <col min="7" max="7" width="14.42578125" bestFit="1" customWidth="1"/>
    <col min="8" max="8" width="18.28515625" bestFit="1" customWidth="1"/>
    <col min="9" max="9" width="12.85546875" bestFit="1" customWidth="1"/>
    <col min="10" max="11" width="15.5703125" bestFit="1" customWidth="1"/>
    <col min="12" max="1025" width="8.5703125"/>
  </cols>
  <sheetData>
    <row r="1" spans="1:11" ht="25.5" x14ac:dyDescent="0.35">
      <c r="A1" s="30" t="s">
        <v>137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7.25" customHeight="1" x14ac:dyDescent="0.35">
      <c r="A2" s="19" t="s">
        <v>131</v>
      </c>
      <c r="B2" s="19" t="s">
        <v>132</v>
      </c>
      <c r="C2" s="19" t="s">
        <v>133</v>
      </c>
      <c r="D2" s="14"/>
      <c r="E2" s="14"/>
      <c r="F2" s="14"/>
      <c r="G2" s="14"/>
      <c r="H2" s="14"/>
      <c r="I2" s="14"/>
      <c r="J2" s="14"/>
      <c r="K2" s="14"/>
    </row>
    <row r="3" spans="1:11" ht="17.25" customHeight="1" x14ac:dyDescent="0.35">
      <c r="A3" s="20">
        <v>0.1</v>
      </c>
      <c r="B3" s="20">
        <v>0.15</v>
      </c>
      <c r="C3" s="19">
        <v>200</v>
      </c>
      <c r="D3" s="14"/>
      <c r="E3" s="14"/>
      <c r="F3" s="14"/>
      <c r="G3" s="14"/>
      <c r="H3" s="14"/>
      <c r="I3" s="14"/>
      <c r="J3" s="14"/>
      <c r="K3" s="14"/>
    </row>
    <row r="4" spans="1:11" ht="15.75" x14ac:dyDescent="0.25">
      <c r="A4" s="27" t="s">
        <v>0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15.75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27</v>
      </c>
      <c r="H5" s="6" t="s">
        <v>7</v>
      </c>
      <c r="I5" s="6" t="s">
        <v>8</v>
      </c>
      <c r="J5" s="6" t="s">
        <v>9</v>
      </c>
      <c r="K5" s="7"/>
    </row>
    <row r="6" spans="1:11" x14ac:dyDescent="0.25">
      <c r="A6" s="8" t="s">
        <v>51</v>
      </c>
      <c r="B6" s="8" t="s">
        <v>52</v>
      </c>
      <c r="C6" s="8" t="s">
        <v>10</v>
      </c>
      <c r="D6" s="9">
        <v>220</v>
      </c>
      <c r="E6" s="8"/>
      <c r="F6" s="9">
        <f t="shared" ref="F6:F16" si="0">E6*160/3</f>
        <v>0</v>
      </c>
      <c r="G6" s="9">
        <f>IF(F6=0,D6-D6*$A$3,F6+F6*$B$3)</f>
        <v>198</v>
      </c>
      <c r="H6" s="9">
        <v>150</v>
      </c>
      <c r="I6" s="9">
        <f>G6+H6</f>
        <v>348</v>
      </c>
      <c r="J6" s="9">
        <f>I6*$C$3</f>
        <v>69600</v>
      </c>
      <c r="K6" s="7"/>
    </row>
    <row r="7" spans="1:11" x14ac:dyDescent="0.25">
      <c r="A7" s="8" t="s">
        <v>53</v>
      </c>
      <c r="B7" s="8" t="s">
        <v>54</v>
      </c>
      <c r="C7" s="8" t="s">
        <v>10</v>
      </c>
      <c r="D7" s="9"/>
      <c r="E7" s="8">
        <v>3</v>
      </c>
      <c r="F7" s="9">
        <f t="shared" si="0"/>
        <v>160</v>
      </c>
      <c r="G7" s="9">
        <f t="shared" ref="G7:G16" si="1">IF(F7=0,D7-D7*$A$3,F7+F7*$B$3)</f>
        <v>184</v>
      </c>
      <c r="H7" s="9">
        <v>50</v>
      </c>
      <c r="I7" s="9">
        <f t="shared" ref="I7:I16" si="2">G7+H7</f>
        <v>234</v>
      </c>
      <c r="J7" s="9">
        <f t="shared" ref="J7:J16" si="3">I7*$C$3</f>
        <v>46800</v>
      </c>
      <c r="K7" s="7"/>
    </row>
    <row r="8" spans="1:11" x14ac:dyDescent="0.25">
      <c r="A8" s="8" t="s">
        <v>11</v>
      </c>
      <c r="B8" s="8" t="s">
        <v>71</v>
      </c>
      <c r="C8" s="8"/>
      <c r="D8" s="9"/>
      <c r="E8" s="8"/>
      <c r="F8" s="9"/>
      <c r="G8" s="9">
        <f t="shared" si="1"/>
        <v>0</v>
      </c>
      <c r="H8" s="9"/>
      <c r="I8" s="9"/>
      <c r="J8" s="9">
        <f t="shared" si="3"/>
        <v>0</v>
      </c>
      <c r="K8" s="7"/>
    </row>
    <row r="9" spans="1:11" x14ac:dyDescent="0.25">
      <c r="A9" s="8" t="s">
        <v>55</v>
      </c>
      <c r="B9" s="8" t="s">
        <v>56</v>
      </c>
      <c r="C9" s="8" t="s">
        <v>10</v>
      </c>
      <c r="D9" s="9">
        <v>220</v>
      </c>
      <c r="E9" s="8"/>
      <c r="F9" s="9">
        <f t="shared" si="0"/>
        <v>0</v>
      </c>
      <c r="G9" s="9">
        <f t="shared" si="1"/>
        <v>198</v>
      </c>
      <c r="H9" s="9">
        <v>150</v>
      </c>
      <c r="I9" s="9">
        <f t="shared" si="2"/>
        <v>348</v>
      </c>
      <c r="J9" s="9">
        <f t="shared" si="3"/>
        <v>69600</v>
      </c>
      <c r="K9" s="7"/>
    </row>
    <row r="10" spans="1:11" x14ac:dyDescent="0.25">
      <c r="A10" s="8" t="s">
        <v>57</v>
      </c>
      <c r="B10" s="8" t="s">
        <v>58</v>
      </c>
      <c r="C10" s="8" t="s">
        <v>10</v>
      </c>
      <c r="D10" s="9"/>
      <c r="E10" s="8">
        <v>2</v>
      </c>
      <c r="F10" s="9">
        <f t="shared" si="0"/>
        <v>106.66666666666667</v>
      </c>
      <c r="G10" s="9">
        <f t="shared" si="1"/>
        <v>122.66666666666667</v>
      </c>
      <c r="H10" s="9">
        <v>150</v>
      </c>
      <c r="I10" s="9">
        <f t="shared" si="2"/>
        <v>272.66666666666669</v>
      </c>
      <c r="J10" s="9">
        <f t="shared" si="3"/>
        <v>54533.333333333336</v>
      </c>
      <c r="K10" s="7"/>
    </row>
    <row r="11" spans="1:11" x14ac:dyDescent="0.25">
      <c r="A11" s="8" t="s">
        <v>59</v>
      </c>
      <c r="B11" s="8" t="s">
        <v>60</v>
      </c>
      <c r="C11" s="8" t="s">
        <v>10</v>
      </c>
      <c r="D11" s="9"/>
      <c r="E11" s="8">
        <v>3</v>
      </c>
      <c r="F11" s="9">
        <f t="shared" si="0"/>
        <v>160</v>
      </c>
      <c r="G11" s="9">
        <f t="shared" si="1"/>
        <v>184</v>
      </c>
      <c r="H11" s="9">
        <v>150</v>
      </c>
      <c r="I11" s="9">
        <f t="shared" si="2"/>
        <v>334</v>
      </c>
      <c r="J11" s="9">
        <f t="shared" si="3"/>
        <v>66800</v>
      </c>
      <c r="K11" s="7"/>
    </row>
    <row r="12" spans="1:11" x14ac:dyDescent="0.25">
      <c r="A12" s="8" t="s">
        <v>61</v>
      </c>
      <c r="B12" s="8" t="s">
        <v>62</v>
      </c>
      <c r="C12" s="8" t="s">
        <v>10</v>
      </c>
      <c r="D12" s="9"/>
      <c r="E12" s="8">
        <v>3</v>
      </c>
      <c r="F12" s="9">
        <f t="shared" si="0"/>
        <v>160</v>
      </c>
      <c r="G12" s="9">
        <f t="shared" si="1"/>
        <v>184</v>
      </c>
      <c r="H12" s="9">
        <v>50</v>
      </c>
      <c r="I12" s="9">
        <f t="shared" si="2"/>
        <v>234</v>
      </c>
      <c r="J12" s="9">
        <f t="shared" si="3"/>
        <v>46800</v>
      </c>
      <c r="K12" s="7"/>
    </row>
    <row r="13" spans="1:11" x14ac:dyDescent="0.25">
      <c r="A13" s="8" t="s">
        <v>63</v>
      </c>
      <c r="B13" s="8" t="s">
        <v>64</v>
      </c>
      <c r="C13" s="8" t="s">
        <v>10</v>
      </c>
      <c r="D13" s="9"/>
      <c r="E13" s="8">
        <v>3</v>
      </c>
      <c r="F13" s="9">
        <f t="shared" si="0"/>
        <v>160</v>
      </c>
      <c r="G13" s="9">
        <f t="shared" si="1"/>
        <v>184</v>
      </c>
      <c r="H13" s="9">
        <v>50</v>
      </c>
      <c r="I13" s="9">
        <f t="shared" si="2"/>
        <v>234</v>
      </c>
      <c r="J13" s="9">
        <f t="shared" si="3"/>
        <v>46800</v>
      </c>
      <c r="K13" s="7"/>
    </row>
    <row r="14" spans="1:11" x14ac:dyDescent="0.25">
      <c r="A14" s="8" t="s">
        <v>65</v>
      </c>
      <c r="B14" s="8" t="s">
        <v>66</v>
      </c>
      <c r="C14" s="8" t="s">
        <v>10</v>
      </c>
      <c r="D14" s="9">
        <v>220</v>
      </c>
      <c r="E14" s="8"/>
      <c r="F14" s="9">
        <f t="shared" si="0"/>
        <v>0</v>
      </c>
      <c r="G14" s="9">
        <f t="shared" si="1"/>
        <v>198</v>
      </c>
      <c r="H14" s="9">
        <v>150</v>
      </c>
      <c r="I14" s="9">
        <f t="shared" si="2"/>
        <v>348</v>
      </c>
      <c r="J14" s="9">
        <f t="shared" si="3"/>
        <v>69600</v>
      </c>
      <c r="K14" s="7"/>
    </row>
    <row r="15" spans="1:11" x14ac:dyDescent="0.25">
      <c r="A15" s="8" t="s">
        <v>67</v>
      </c>
      <c r="B15" s="8" t="s">
        <v>70</v>
      </c>
      <c r="C15" s="8" t="s">
        <v>10</v>
      </c>
      <c r="D15" s="9">
        <v>220</v>
      </c>
      <c r="E15" s="8"/>
      <c r="F15" s="9">
        <f t="shared" si="0"/>
        <v>0</v>
      </c>
      <c r="G15" s="9">
        <f t="shared" si="1"/>
        <v>198</v>
      </c>
      <c r="H15" s="9">
        <v>150</v>
      </c>
      <c r="I15" s="9">
        <f t="shared" si="2"/>
        <v>348</v>
      </c>
      <c r="J15" s="9">
        <f t="shared" si="3"/>
        <v>69600</v>
      </c>
      <c r="K15" s="7"/>
    </row>
    <row r="16" spans="1:11" x14ac:dyDescent="0.25">
      <c r="A16" s="8" t="s">
        <v>68</v>
      </c>
      <c r="B16" s="8" t="s">
        <v>69</v>
      </c>
      <c r="C16" s="8" t="s">
        <v>10</v>
      </c>
      <c r="D16" s="9"/>
      <c r="E16" s="8">
        <v>2</v>
      </c>
      <c r="F16" s="9">
        <f t="shared" si="0"/>
        <v>106.66666666666667</v>
      </c>
      <c r="G16" s="9">
        <f t="shared" si="1"/>
        <v>122.66666666666667</v>
      </c>
      <c r="H16" s="9">
        <v>150</v>
      </c>
      <c r="I16" s="9">
        <f t="shared" si="2"/>
        <v>272.66666666666669</v>
      </c>
      <c r="J16" s="9">
        <f t="shared" si="3"/>
        <v>54533.333333333336</v>
      </c>
      <c r="K16" s="7"/>
    </row>
    <row r="17" spans="1:11" ht="15.75" x14ac:dyDescent="0.25">
      <c r="A17" s="6" t="s">
        <v>12</v>
      </c>
      <c r="B17" s="8"/>
      <c r="C17" s="8"/>
      <c r="D17" s="9"/>
      <c r="E17" s="8"/>
      <c r="F17" s="9"/>
      <c r="G17" s="9"/>
      <c r="H17" s="11"/>
      <c r="I17" s="9">
        <f>SUM(I6:I16)</f>
        <v>2973.3333333333335</v>
      </c>
      <c r="J17" s="9">
        <f>SUM(J6:J16)</f>
        <v>594666.66666666674</v>
      </c>
      <c r="K17" s="7"/>
    </row>
    <row r="18" spans="1:11" ht="15.75" x14ac:dyDescent="0.25">
      <c r="A18" s="6" t="s">
        <v>13</v>
      </c>
      <c r="B18" s="8"/>
      <c r="C18" s="8"/>
      <c r="D18" s="8"/>
      <c r="E18" s="8"/>
      <c r="F18" s="8"/>
      <c r="G18" s="8"/>
      <c r="H18" s="8">
        <f>COUNTIF(H6:H16,150)</f>
        <v>7</v>
      </c>
      <c r="I18" s="8"/>
      <c r="J18" s="8"/>
      <c r="K18" s="8"/>
    </row>
    <row r="19" spans="1:11" ht="15.75" x14ac:dyDescent="0.25">
      <c r="A19" s="27" t="s">
        <v>14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15.75" x14ac:dyDescent="0.25">
      <c r="A20" s="6" t="s">
        <v>15</v>
      </c>
      <c r="B20" s="6" t="s">
        <v>16</v>
      </c>
      <c r="C20" s="6" t="s">
        <v>17</v>
      </c>
      <c r="D20" s="6" t="s">
        <v>24</v>
      </c>
      <c r="E20" s="6" t="s">
        <v>19</v>
      </c>
      <c r="F20" s="6" t="s">
        <v>20</v>
      </c>
      <c r="G20" s="6" t="s">
        <v>21</v>
      </c>
      <c r="H20" s="6" t="s">
        <v>22</v>
      </c>
      <c r="I20" s="6" t="s">
        <v>23</v>
      </c>
      <c r="J20" s="6" t="s">
        <v>8</v>
      </c>
      <c r="K20" s="6" t="s">
        <v>9</v>
      </c>
    </row>
    <row r="21" spans="1:11" x14ac:dyDescent="0.25">
      <c r="A21" s="12">
        <v>60</v>
      </c>
      <c r="B21" s="12">
        <v>40</v>
      </c>
      <c r="C21" s="13">
        <v>150</v>
      </c>
      <c r="D21" s="13">
        <v>75</v>
      </c>
      <c r="E21" s="12">
        <v>3000</v>
      </c>
      <c r="F21" s="12">
        <v>2500</v>
      </c>
      <c r="G21" s="12">
        <v>4000</v>
      </c>
      <c r="H21" s="12">
        <v>5000</v>
      </c>
      <c r="I21" s="12">
        <v>1800</v>
      </c>
      <c r="J21" s="13"/>
      <c r="K21" s="13"/>
    </row>
    <row r="22" spans="1:11" x14ac:dyDescent="0.25">
      <c r="A22" s="9">
        <f>A21*H18</f>
        <v>420</v>
      </c>
      <c r="B22" s="9">
        <f>B21*H18</f>
        <v>280</v>
      </c>
      <c r="C22" s="9">
        <f>C21+C21*12%</f>
        <v>168</v>
      </c>
      <c r="D22" s="9">
        <f>D21+D21*8%</f>
        <v>81</v>
      </c>
      <c r="E22" s="9">
        <f>E21/5</f>
        <v>600</v>
      </c>
      <c r="F22" s="9">
        <f>F21/5</f>
        <v>500</v>
      </c>
      <c r="G22" s="9">
        <f>G21/5</f>
        <v>800</v>
      </c>
      <c r="H22" s="9">
        <f>H21/5</f>
        <v>1000</v>
      </c>
      <c r="I22" s="9">
        <f>I21/5</f>
        <v>360</v>
      </c>
      <c r="J22" s="9">
        <f>SUM(A22:I22)</f>
        <v>4209</v>
      </c>
      <c r="K22" s="9">
        <f>J22*200</f>
        <v>841800</v>
      </c>
    </row>
    <row r="23" spans="1:11" x14ac:dyDescent="0.25">
      <c r="A23" s="26">
        <f>A22*0.3+A22</f>
        <v>546</v>
      </c>
      <c r="B23" s="26">
        <f>B22*0.3+B22</f>
        <v>364</v>
      </c>
    </row>
  </sheetData>
  <mergeCells count="3">
    <mergeCell ref="A4:K4"/>
    <mergeCell ref="A19:K19"/>
    <mergeCell ref="A1:K1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Formulas="1" zoomScale="70" zoomScaleNormal="70" workbookViewId="0">
      <selection activeCell="L24" sqref="L24"/>
    </sheetView>
  </sheetViews>
  <sheetFormatPr defaultColWidth="9.140625" defaultRowHeight="15" x14ac:dyDescent="0.25"/>
  <cols>
    <col min="1" max="1" width="8.5703125" style="2" bestFit="1" customWidth="1"/>
    <col min="2" max="2" width="6.5703125" style="2" bestFit="1" customWidth="1"/>
    <col min="3" max="3" width="8.5703125" style="2" bestFit="1" customWidth="1"/>
    <col min="4" max="4" width="9.28515625" style="2" bestFit="1" customWidth="1"/>
    <col min="5" max="5" width="13.28515625" style="2" bestFit="1" customWidth="1"/>
    <col min="6" max="6" width="12.5703125" style="2" bestFit="1" customWidth="1"/>
    <col min="7" max="7" width="24.5703125" style="2" bestFit="1" customWidth="1"/>
    <col min="8" max="8" width="13.85546875" style="2" bestFit="1" customWidth="1"/>
    <col min="9" max="9" width="8.5703125" style="2" bestFit="1" customWidth="1"/>
    <col min="10" max="10" width="9.28515625" style="2" bestFit="1" customWidth="1"/>
    <col min="11" max="11" width="5.85546875" style="2" bestFit="1" customWidth="1"/>
    <col min="12" max="1025" width="8.5703125" style="2"/>
    <col min="1026" max="16384" width="9.140625" style="2"/>
  </cols>
  <sheetData>
    <row r="1" spans="1:11" ht="25.5" x14ac:dyDescent="0.35">
      <c r="A1" s="30" t="s">
        <v>138</v>
      </c>
      <c r="B1" s="30"/>
      <c r="C1" s="30"/>
      <c r="D1" s="30"/>
      <c r="E1" s="30"/>
      <c r="F1" s="30"/>
      <c r="G1" s="30"/>
      <c r="H1" s="30"/>
      <c r="I1" s="30"/>
      <c r="J1" s="30"/>
      <c r="K1" s="7"/>
    </row>
    <row r="2" spans="1:11" ht="15" customHeight="1" x14ac:dyDescent="0.35">
      <c r="A2" s="19" t="s">
        <v>131</v>
      </c>
      <c r="B2" s="19" t="s">
        <v>132</v>
      </c>
      <c r="C2" s="19" t="s">
        <v>133</v>
      </c>
      <c r="D2" s="14"/>
      <c r="E2" s="14"/>
      <c r="F2" s="14"/>
      <c r="G2" s="14"/>
      <c r="H2" s="14"/>
      <c r="I2" s="14"/>
      <c r="J2" s="14"/>
      <c r="K2" s="7"/>
    </row>
    <row r="3" spans="1:11" ht="19.5" customHeight="1" x14ac:dyDescent="0.35">
      <c r="A3" s="20">
        <v>0.1</v>
      </c>
      <c r="B3" s="20">
        <v>0.15</v>
      </c>
      <c r="C3" s="19">
        <v>200</v>
      </c>
      <c r="D3" s="14"/>
      <c r="E3" s="14"/>
      <c r="F3" s="14"/>
      <c r="G3" s="14"/>
      <c r="H3" s="14"/>
      <c r="I3" s="14"/>
      <c r="J3" s="14"/>
      <c r="K3" s="7"/>
    </row>
    <row r="4" spans="1:11" ht="15.75" x14ac:dyDescent="0.25">
      <c r="A4" s="27" t="s">
        <v>0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15.75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27</v>
      </c>
      <c r="H5" s="6" t="s">
        <v>7</v>
      </c>
      <c r="I5" s="6" t="s">
        <v>8</v>
      </c>
      <c r="J5" s="6" t="s">
        <v>9</v>
      </c>
      <c r="K5" s="7"/>
    </row>
    <row r="6" spans="1:11" x14ac:dyDescent="0.25">
      <c r="A6" s="8" t="s">
        <v>72</v>
      </c>
      <c r="B6" s="8" t="s">
        <v>73</v>
      </c>
      <c r="C6" s="8" t="s">
        <v>10</v>
      </c>
      <c r="D6" s="9"/>
      <c r="E6" s="8">
        <v>2</v>
      </c>
      <c r="F6" s="9">
        <f t="shared" ref="F6:F16" si="0">E6*160/3</f>
        <v>106.66666666666667</v>
      </c>
      <c r="G6" s="9">
        <f>IF(F6=0,D6-D6*$A$3,F6+F6*$B$3)</f>
        <v>122.66666666666667</v>
      </c>
      <c r="H6" s="9">
        <v>150</v>
      </c>
      <c r="I6" s="9">
        <f>G6+H6</f>
        <v>272.66666666666669</v>
      </c>
      <c r="J6" s="9">
        <f>I6*$C$3</f>
        <v>54533.333333333336</v>
      </c>
      <c r="K6" s="7"/>
    </row>
    <row r="7" spans="1:11" x14ac:dyDescent="0.25">
      <c r="A7" s="8" t="s">
        <v>67</v>
      </c>
      <c r="B7" s="8" t="s">
        <v>41</v>
      </c>
      <c r="C7" s="8" t="s">
        <v>10</v>
      </c>
      <c r="D7" s="9">
        <v>280</v>
      </c>
      <c r="E7" s="8"/>
      <c r="F7" s="9">
        <f t="shared" si="0"/>
        <v>0</v>
      </c>
      <c r="G7" s="9">
        <f t="shared" ref="G7:G16" si="1">IF(F7=0,D7-D7*$A$3,F7+F7*$B$3)</f>
        <v>252</v>
      </c>
      <c r="H7" s="9">
        <v>150</v>
      </c>
      <c r="I7" s="9">
        <f t="shared" ref="I7:I16" si="2">G7+H7</f>
        <v>402</v>
      </c>
      <c r="J7" s="9">
        <f t="shared" ref="J7:J16" si="3">I7*$C$3</f>
        <v>80400</v>
      </c>
      <c r="K7" s="7"/>
    </row>
    <row r="8" spans="1:11" x14ac:dyDescent="0.25">
      <c r="A8" s="8" t="s">
        <v>74</v>
      </c>
      <c r="B8" s="8" t="s">
        <v>75</v>
      </c>
      <c r="C8" s="8" t="s">
        <v>10</v>
      </c>
      <c r="D8" s="9">
        <v>280</v>
      </c>
      <c r="E8" s="8"/>
      <c r="F8" s="9">
        <f t="shared" si="0"/>
        <v>0</v>
      </c>
      <c r="G8" s="9">
        <f t="shared" si="1"/>
        <v>252</v>
      </c>
      <c r="H8" s="9">
        <v>150</v>
      </c>
      <c r="I8" s="9">
        <f t="shared" si="2"/>
        <v>402</v>
      </c>
      <c r="J8" s="9">
        <f t="shared" si="3"/>
        <v>80400</v>
      </c>
      <c r="K8" s="7"/>
    </row>
    <row r="9" spans="1:11" x14ac:dyDescent="0.25">
      <c r="A9" s="8" t="s">
        <v>76</v>
      </c>
      <c r="B9" s="8" t="s">
        <v>77</v>
      </c>
      <c r="C9" s="8" t="s">
        <v>10</v>
      </c>
      <c r="D9" s="9"/>
      <c r="E9" s="8">
        <v>1</v>
      </c>
      <c r="F9" s="9">
        <f t="shared" si="0"/>
        <v>53.333333333333336</v>
      </c>
      <c r="G9" s="9">
        <f t="shared" si="1"/>
        <v>61.333333333333336</v>
      </c>
      <c r="H9" s="9">
        <v>150</v>
      </c>
      <c r="I9" s="9">
        <f t="shared" si="2"/>
        <v>211.33333333333334</v>
      </c>
      <c r="J9" s="9">
        <f t="shared" si="3"/>
        <v>42266.666666666672</v>
      </c>
      <c r="K9" s="7"/>
    </row>
    <row r="10" spans="1:11" x14ac:dyDescent="0.25">
      <c r="A10" s="8" t="s">
        <v>78</v>
      </c>
      <c r="B10" s="8" t="s">
        <v>79</v>
      </c>
      <c r="C10" s="8" t="s">
        <v>10</v>
      </c>
      <c r="D10" s="9">
        <v>280</v>
      </c>
      <c r="E10" s="8"/>
      <c r="F10" s="9">
        <f t="shared" si="0"/>
        <v>0</v>
      </c>
      <c r="G10" s="9">
        <f t="shared" si="1"/>
        <v>252</v>
      </c>
      <c r="H10" s="9">
        <v>150</v>
      </c>
      <c r="I10" s="9">
        <f t="shared" si="2"/>
        <v>402</v>
      </c>
      <c r="J10" s="9">
        <f t="shared" si="3"/>
        <v>80400</v>
      </c>
      <c r="K10" s="7"/>
    </row>
    <row r="11" spans="1:11" x14ac:dyDescent="0.25">
      <c r="A11" s="8" t="s">
        <v>80</v>
      </c>
      <c r="B11" s="8" t="s">
        <v>82</v>
      </c>
      <c r="C11" s="8" t="s">
        <v>10</v>
      </c>
      <c r="D11" s="9"/>
      <c r="E11" s="8">
        <v>2</v>
      </c>
      <c r="F11" s="9">
        <f t="shared" si="0"/>
        <v>106.66666666666667</v>
      </c>
      <c r="G11" s="9">
        <f t="shared" si="1"/>
        <v>122.66666666666667</v>
      </c>
      <c r="H11" s="9">
        <v>50</v>
      </c>
      <c r="I11" s="9">
        <f t="shared" si="2"/>
        <v>172.66666666666669</v>
      </c>
      <c r="J11" s="9">
        <f t="shared" si="3"/>
        <v>34533.333333333336</v>
      </c>
      <c r="K11" s="7"/>
    </row>
    <row r="12" spans="1:11" x14ac:dyDescent="0.25">
      <c r="A12" s="8" t="s">
        <v>81</v>
      </c>
      <c r="B12" s="8" t="s">
        <v>82</v>
      </c>
      <c r="C12" s="8" t="s">
        <v>10</v>
      </c>
      <c r="D12" s="9">
        <v>280</v>
      </c>
      <c r="E12" s="8"/>
      <c r="F12" s="9">
        <f t="shared" si="0"/>
        <v>0</v>
      </c>
      <c r="G12" s="9">
        <f t="shared" si="1"/>
        <v>252</v>
      </c>
      <c r="H12" s="9">
        <v>50</v>
      </c>
      <c r="I12" s="9">
        <f t="shared" si="2"/>
        <v>302</v>
      </c>
      <c r="J12" s="9">
        <f t="shared" si="3"/>
        <v>60400</v>
      </c>
      <c r="K12" s="7"/>
    </row>
    <row r="13" spans="1:11" x14ac:dyDescent="0.25">
      <c r="A13" s="8" t="s">
        <v>83</v>
      </c>
      <c r="B13" s="8" t="s">
        <v>84</v>
      </c>
      <c r="C13" s="8" t="s">
        <v>10</v>
      </c>
      <c r="D13" s="9">
        <v>280</v>
      </c>
      <c r="E13" s="8"/>
      <c r="F13" s="9">
        <f t="shared" si="0"/>
        <v>0</v>
      </c>
      <c r="G13" s="9">
        <f t="shared" si="1"/>
        <v>252</v>
      </c>
      <c r="H13" s="9">
        <v>150</v>
      </c>
      <c r="I13" s="9">
        <f t="shared" si="2"/>
        <v>402</v>
      </c>
      <c r="J13" s="9">
        <f t="shared" si="3"/>
        <v>80400</v>
      </c>
      <c r="K13" s="7"/>
    </row>
    <row r="14" spans="1:11" x14ac:dyDescent="0.25">
      <c r="A14" s="8" t="s">
        <v>85</v>
      </c>
      <c r="B14" s="8" t="s">
        <v>25</v>
      </c>
      <c r="C14" s="8" t="s">
        <v>10</v>
      </c>
      <c r="D14" s="9"/>
      <c r="E14" s="8">
        <v>2</v>
      </c>
      <c r="F14" s="9">
        <f t="shared" si="0"/>
        <v>106.66666666666667</v>
      </c>
      <c r="G14" s="9">
        <f t="shared" si="1"/>
        <v>122.66666666666667</v>
      </c>
      <c r="H14" s="9">
        <v>50</v>
      </c>
      <c r="I14" s="9">
        <f t="shared" si="2"/>
        <v>172.66666666666669</v>
      </c>
      <c r="J14" s="9">
        <f t="shared" si="3"/>
        <v>34533.333333333336</v>
      </c>
      <c r="K14" s="7"/>
    </row>
    <row r="15" spans="1:11" x14ac:dyDescent="0.25">
      <c r="A15" s="8" t="s">
        <v>86</v>
      </c>
      <c r="B15" s="8" t="s">
        <v>87</v>
      </c>
      <c r="C15" s="8" t="s">
        <v>10</v>
      </c>
      <c r="D15" s="9">
        <v>280</v>
      </c>
      <c r="E15" s="8"/>
      <c r="F15" s="9">
        <f t="shared" si="0"/>
        <v>0</v>
      </c>
      <c r="G15" s="9">
        <f t="shared" si="1"/>
        <v>252</v>
      </c>
      <c r="H15" s="9">
        <v>150</v>
      </c>
      <c r="I15" s="9">
        <f t="shared" si="2"/>
        <v>402</v>
      </c>
      <c r="J15" s="9">
        <f t="shared" si="3"/>
        <v>80400</v>
      </c>
      <c r="K15" s="7"/>
    </row>
    <row r="16" spans="1:11" x14ac:dyDescent="0.25">
      <c r="A16" s="8" t="s">
        <v>88</v>
      </c>
      <c r="B16" s="8" t="s">
        <v>89</v>
      </c>
      <c r="C16" s="8" t="s">
        <v>10</v>
      </c>
      <c r="D16" s="9">
        <v>280</v>
      </c>
      <c r="E16" s="8"/>
      <c r="F16" s="9">
        <f t="shared" si="0"/>
        <v>0</v>
      </c>
      <c r="G16" s="9">
        <f t="shared" si="1"/>
        <v>252</v>
      </c>
      <c r="H16" s="9">
        <v>50</v>
      </c>
      <c r="I16" s="9">
        <f t="shared" si="2"/>
        <v>302</v>
      </c>
      <c r="J16" s="9">
        <f t="shared" si="3"/>
        <v>60400</v>
      </c>
      <c r="K16" s="7"/>
    </row>
    <row r="17" spans="1:11" ht="15.75" x14ac:dyDescent="0.25">
      <c r="A17" s="6" t="s">
        <v>12</v>
      </c>
      <c r="B17" s="8"/>
      <c r="C17" s="8"/>
      <c r="D17" s="9"/>
      <c r="E17" s="8"/>
      <c r="F17" s="9"/>
      <c r="G17" s="9"/>
      <c r="H17" s="11"/>
      <c r="I17" s="9">
        <f>SUM(I6:I16)</f>
        <v>3443.3333333333335</v>
      </c>
      <c r="J17" s="9">
        <f>SUM(J6:J16)</f>
        <v>688666.66666666663</v>
      </c>
      <c r="K17" s="7"/>
    </row>
    <row r="18" spans="1:11" ht="15.75" x14ac:dyDescent="0.25">
      <c r="A18" s="6" t="s">
        <v>13</v>
      </c>
      <c r="B18" s="8"/>
      <c r="C18" s="8"/>
      <c r="D18" s="8"/>
      <c r="E18" s="8"/>
      <c r="F18" s="8"/>
      <c r="G18" s="8"/>
      <c r="H18" s="8">
        <f>COUNTIF(H6:H16,150)</f>
        <v>7</v>
      </c>
      <c r="I18" s="8"/>
      <c r="J18" s="8"/>
      <c r="K18" s="8"/>
    </row>
    <row r="19" spans="1:11" ht="15.75" x14ac:dyDescent="0.25">
      <c r="A19" s="27" t="s">
        <v>14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15.75" x14ac:dyDescent="0.25">
      <c r="A20" s="6" t="s">
        <v>15</v>
      </c>
      <c r="B20" s="6" t="s">
        <v>16</v>
      </c>
      <c r="C20" s="6" t="s">
        <v>17</v>
      </c>
      <c r="D20" s="6" t="s">
        <v>24</v>
      </c>
      <c r="E20" s="6" t="s">
        <v>19</v>
      </c>
      <c r="F20" s="6" t="s">
        <v>20</v>
      </c>
      <c r="G20" s="6" t="s">
        <v>21</v>
      </c>
      <c r="H20" s="6" t="s">
        <v>22</v>
      </c>
      <c r="I20" s="6" t="s">
        <v>23</v>
      </c>
      <c r="J20" s="6" t="s">
        <v>8</v>
      </c>
      <c r="K20" s="6" t="s">
        <v>9</v>
      </c>
    </row>
    <row r="21" spans="1:11" x14ac:dyDescent="0.25">
      <c r="A21" s="12">
        <v>60</v>
      </c>
      <c r="B21" s="12">
        <v>40</v>
      </c>
      <c r="C21" s="13">
        <v>150</v>
      </c>
      <c r="D21" s="13">
        <v>75</v>
      </c>
      <c r="E21" s="9">
        <v>3000</v>
      </c>
      <c r="F21" s="9">
        <v>2500</v>
      </c>
      <c r="G21" s="9">
        <v>4000</v>
      </c>
      <c r="H21" s="9">
        <v>5000</v>
      </c>
      <c r="I21" s="9">
        <v>1800</v>
      </c>
      <c r="J21" s="7"/>
      <c r="K21" s="7"/>
    </row>
    <row r="22" spans="1:11" x14ac:dyDescent="0.25">
      <c r="A22" s="9">
        <f>A21*H18</f>
        <v>420</v>
      </c>
      <c r="B22" s="9">
        <f>B21*H18</f>
        <v>280</v>
      </c>
      <c r="C22" s="9">
        <f>C21+C21*12%</f>
        <v>168</v>
      </c>
      <c r="D22" s="9">
        <f>D21+D21*8%</f>
        <v>81</v>
      </c>
      <c r="E22" s="9">
        <f>E21/5</f>
        <v>600</v>
      </c>
      <c r="F22" s="9">
        <f>F21/5</f>
        <v>500</v>
      </c>
      <c r="G22" s="9">
        <f>G21/5</f>
        <v>800</v>
      </c>
      <c r="H22" s="9">
        <f>H21/5</f>
        <v>1000</v>
      </c>
      <c r="I22" s="9">
        <f>I21/5</f>
        <v>360</v>
      </c>
      <c r="J22" s="9">
        <f>SUM(A22:I22)</f>
        <v>4209</v>
      </c>
      <c r="K22" s="9">
        <f>J22*200</f>
        <v>841800</v>
      </c>
    </row>
    <row r="23" spans="1:11" x14ac:dyDescent="0.25">
      <c r="A23" s="26">
        <f>A22*1.45</f>
        <v>609</v>
      </c>
      <c r="B23" s="26">
        <f>B22*1.45</f>
        <v>406</v>
      </c>
      <c r="C23" s="25"/>
    </row>
  </sheetData>
  <mergeCells count="3">
    <mergeCell ref="A4:K4"/>
    <mergeCell ref="A19:K19"/>
    <mergeCell ref="A1:J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Formulas="1" zoomScale="70" zoomScaleNormal="70" workbookViewId="0">
      <selection activeCell="E32" sqref="E32"/>
    </sheetView>
  </sheetViews>
  <sheetFormatPr defaultColWidth="9.140625" defaultRowHeight="15" x14ac:dyDescent="0.25"/>
  <cols>
    <col min="1" max="1" width="8.5703125" bestFit="1" customWidth="1"/>
    <col min="2" max="2" width="6.5703125" bestFit="1" customWidth="1"/>
    <col min="3" max="3" width="8.5703125" bestFit="1" customWidth="1"/>
    <col min="4" max="4" width="9.28515625" bestFit="1" customWidth="1"/>
    <col min="5" max="5" width="13.28515625" bestFit="1" customWidth="1"/>
    <col min="6" max="6" width="12.5703125" bestFit="1" customWidth="1"/>
    <col min="7" max="7" width="24.5703125" bestFit="1" customWidth="1"/>
    <col min="8" max="8" width="13.85546875" bestFit="1" customWidth="1"/>
    <col min="9" max="9" width="8.5703125" bestFit="1" customWidth="1"/>
    <col min="10" max="10" width="9.28515625" bestFit="1" customWidth="1"/>
    <col min="11" max="11" width="5.85546875" bestFit="1" customWidth="1"/>
    <col min="12" max="1025" width="8.5703125"/>
  </cols>
  <sheetData>
    <row r="1" spans="1:11" ht="25.5" x14ac:dyDescent="0.35">
      <c r="A1" s="31" t="s">
        <v>139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ht="21.75" customHeight="1" x14ac:dyDescent="0.35">
      <c r="A2" s="21" t="s">
        <v>134</v>
      </c>
      <c r="B2" s="21" t="s">
        <v>132</v>
      </c>
      <c r="C2" s="21" t="s">
        <v>133</v>
      </c>
      <c r="D2" s="3"/>
      <c r="E2" s="3"/>
      <c r="F2" s="3"/>
      <c r="G2" s="3"/>
      <c r="H2" s="3"/>
      <c r="I2" s="3"/>
      <c r="J2" s="3"/>
    </row>
    <row r="3" spans="1:11" ht="21.75" customHeight="1" x14ac:dyDescent="0.35">
      <c r="A3" s="22">
        <v>0.1</v>
      </c>
      <c r="B3" s="22">
        <v>0.15</v>
      </c>
      <c r="C3" s="21">
        <v>200</v>
      </c>
      <c r="D3" s="3"/>
      <c r="E3" s="3"/>
      <c r="F3" s="3"/>
      <c r="G3" s="3"/>
      <c r="H3" s="3"/>
      <c r="I3" s="3"/>
      <c r="J3" s="3"/>
    </row>
    <row r="4" spans="1:11" ht="15.75" x14ac:dyDescent="0.25">
      <c r="A4" s="27" t="s">
        <v>0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15.75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27</v>
      </c>
      <c r="H5" s="6" t="s">
        <v>7</v>
      </c>
      <c r="I5" s="6" t="s">
        <v>8</v>
      </c>
      <c r="J5" s="6" t="s">
        <v>9</v>
      </c>
      <c r="K5" s="7"/>
    </row>
    <row r="6" spans="1:11" x14ac:dyDescent="0.25">
      <c r="A6" s="8" t="s">
        <v>90</v>
      </c>
      <c r="B6" s="8" t="s">
        <v>91</v>
      </c>
      <c r="C6" s="8" t="s">
        <v>10</v>
      </c>
      <c r="D6" s="9">
        <v>350</v>
      </c>
      <c r="E6" s="8"/>
      <c r="F6" s="9">
        <f t="shared" ref="F6:F16" si="0">E6*160/3</f>
        <v>0</v>
      </c>
      <c r="G6" s="9">
        <f>IF(F6=0,D6-D6*$A$3,F6+F6*$B$3)</f>
        <v>315</v>
      </c>
      <c r="H6" s="9">
        <v>150</v>
      </c>
      <c r="I6" s="9">
        <f>G6+H6</f>
        <v>465</v>
      </c>
      <c r="J6" s="9">
        <f>I6*$C$3</f>
        <v>93000</v>
      </c>
      <c r="K6" s="7"/>
    </row>
    <row r="7" spans="1:11" x14ac:dyDescent="0.25">
      <c r="A7" s="8" t="s">
        <v>92</v>
      </c>
      <c r="B7" s="8" t="s">
        <v>93</v>
      </c>
      <c r="C7" s="8" t="s">
        <v>10</v>
      </c>
      <c r="D7" s="9">
        <v>350</v>
      </c>
      <c r="E7" s="8"/>
      <c r="F7" s="9">
        <f t="shared" si="0"/>
        <v>0</v>
      </c>
      <c r="G7" s="9">
        <f t="shared" ref="G7:G16" si="1">IF(F7=0,D7-D7*$A$3,F7+F7*$B$3)</f>
        <v>315</v>
      </c>
      <c r="H7" s="9">
        <v>150</v>
      </c>
      <c r="I7" s="9">
        <f t="shared" ref="I7:I16" si="2">G7+H7</f>
        <v>465</v>
      </c>
      <c r="J7" s="9">
        <f t="shared" ref="J7:J16" si="3">I7*$C$3</f>
        <v>93000</v>
      </c>
      <c r="K7" s="7"/>
    </row>
    <row r="8" spans="1:11" x14ac:dyDescent="0.25">
      <c r="A8" s="8" t="s">
        <v>94</v>
      </c>
      <c r="B8" s="8" t="s">
        <v>95</v>
      </c>
      <c r="C8" s="8" t="s">
        <v>10</v>
      </c>
      <c r="D8" s="9"/>
      <c r="E8" s="8">
        <v>3</v>
      </c>
      <c r="F8" s="9">
        <f t="shared" si="0"/>
        <v>160</v>
      </c>
      <c r="G8" s="9">
        <f t="shared" si="1"/>
        <v>184</v>
      </c>
      <c r="H8" s="9">
        <v>150</v>
      </c>
      <c r="I8" s="9">
        <f t="shared" si="2"/>
        <v>334</v>
      </c>
      <c r="J8" s="9">
        <f t="shared" si="3"/>
        <v>66800</v>
      </c>
      <c r="K8" s="7"/>
    </row>
    <row r="9" spans="1:11" x14ac:dyDescent="0.25">
      <c r="A9" s="8" t="s">
        <v>96</v>
      </c>
      <c r="B9" s="8" t="s">
        <v>97</v>
      </c>
      <c r="C9" s="8" t="s">
        <v>10</v>
      </c>
      <c r="D9" s="9">
        <v>350</v>
      </c>
      <c r="E9" s="8"/>
      <c r="F9" s="9">
        <f t="shared" si="0"/>
        <v>0</v>
      </c>
      <c r="G9" s="9">
        <f t="shared" si="1"/>
        <v>315</v>
      </c>
      <c r="H9" s="9">
        <v>150</v>
      </c>
      <c r="I9" s="9">
        <f t="shared" si="2"/>
        <v>465</v>
      </c>
      <c r="J9" s="9">
        <f t="shared" si="3"/>
        <v>93000</v>
      </c>
      <c r="K9" s="7"/>
    </row>
    <row r="10" spans="1:11" x14ac:dyDescent="0.25">
      <c r="A10" s="8" t="s">
        <v>98</v>
      </c>
      <c r="B10" s="8" t="s">
        <v>99</v>
      </c>
      <c r="C10" s="8" t="s">
        <v>10</v>
      </c>
      <c r="D10" s="9"/>
      <c r="E10" s="8">
        <v>3</v>
      </c>
      <c r="F10" s="9">
        <f t="shared" si="0"/>
        <v>160</v>
      </c>
      <c r="G10" s="9">
        <f t="shared" si="1"/>
        <v>184</v>
      </c>
      <c r="H10" s="9">
        <v>150</v>
      </c>
      <c r="I10" s="9">
        <f t="shared" si="2"/>
        <v>334</v>
      </c>
      <c r="J10" s="9">
        <f t="shared" si="3"/>
        <v>66800</v>
      </c>
      <c r="K10" s="7"/>
    </row>
    <row r="11" spans="1:11" x14ac:dyDescent="0.25">
      <c r="A11" s="8" t="s">
        <v>100</v>
      </c>
      <c r="B11" s="8" t="s">
        <v>101</v>
      </c>
      <c r="C11" s="8" t="s">
        <v>10</v>
      </c>
      <c r="D11" s="9"/>
      <c r="E11" s="8">
        <v>2</v>
      </c>
      <c r="F11" s="9">
        <f t="shared" si="0"/>
        <v>106.66666666666667</v>
      </c>
      <c r="G11" s="9">
        <f t="shared" si="1"/>
        <v>122.66666666666667</v>
      </c>
      <c r="H11" s="9">
        <v>50</v>
      </c>
      <c r="I11" s="9">
        <f t="shared" si="2"/>
        <v>172.66666666666669</v>
      </c>
      <c r="J11" s="9">
        <f t="shared" si="3"/>
        <v>34533.333333333336</v>
      </c>
      <c r="K11" s="7"/>
    </row>
    <row r="12" spans="1:11" x14ac:dyDescent="0.25">
      <c r="A12" s="8" t="s">
        <v>102</v>
      </c>
      <c r="B12" s="8" t="s">
        <v>103</v>
      </c>
      <c r="C12" s="8" t="s">
        <v>10</v>
      </c>
      <c r="D12" s="9">
        <v>350</v>
      </c>
      <c r="E12" s="8"/>
      <c r="F12" s="9">
        <f t="shared" si="0"/>
        <v>0</v>
      </c>
      <c r="G12" s="9">
        <f t="shared" si="1"/>
        <v>315</v>
      </c>
      <c r="H12" s="9">
        <v>150</v>
      </c>
      <c r="I12" s="9">
        <f t="shared" si="2"/>
        <v>465</v>
      </c>
      <c r="J12" s="9">
        <f t="shared" si="3"/>
        <v>93000</v>
      </c>
      <c r="K12" s="7"/>
    </row>
    <row r="13" spans="1:11" x14ac:dyDescent="0.25">
      <c r="A13" s="8" t="s">
        <v>104</v>
      </c>
      <c r="B13" s="8" t="s">
        <v>99</v>
      </c>
      <c r="C13" s="8" t="s">
        <v>10</v>
      </c>
      <c r="D13" s="9">
        <v>350</v>
      </c>
      <c r="E13" s="8"/>
      <c r="F13" s="9">
        <f t="shared" si="0"/>
        <v>0</v>
      </c>
      <c r="G13" s="9">
        <f t="shared" si="1"/>
        <v>315</v>
      </c>
      <c r="H13" s="9">
        <v>150</v>
      </c>
      <c r="I13" s="9">
        <f t="shared" si="2"/>
        <v>465</v>
      </c>
      <c r="J13" s="9">
        <f t="shared" si="3"/>
        <v>93000</v>
      </c>
      <c r="K13" s="7"/>
    </row>
    <row r="14" spans="1:11" x14ac:dyDescent="0.25">
      <c r="A14" s="8" t="s">
        <v>105</v>
      </c>
      <c r="B14" s="8" t="s">
        <v>106</v>
      </c>
      <c r="C14" s="8" t="s">
        <v>10</v>
      </c>
      <c r="D14" s="9">
        <v>350</v>
      </c>
      <c r="E14" s="8"/>
      <c r="F14" s="9">
        <f t="shared" si="0"/>
        <v>0</v>
      </c>
      <c r="G14" s="9">
        <f t="shared" si="1"/>
        <v>315</v>
      </c>
      <c r="H14" s="9">
        <v>150</v>
      </c>
      <c r="I14" s="9">
        <f t="shared" si="2"/>
        <v>465</v>
      </c>
      <c r="J14" s="9">
        <f t="shared" si="3"/>
        <v>93000</v>
      </c>
      <c r="K14" s="7"/>
    </row>
    <row r="15" spans="1:11" x14ac:dyDescent="0.25">
      <c r="A15" s="8" t="s">
        <v>107</v>
      </c>
      <c r="B15" s="8" t="s">
        <v>108</v>
      </c>
      <c r="C15" s="8" t="s">
        <v>10</v>
      </c>
      <c r="D15" s="9">
        <v>350</v>
      </c>
      <c r="E15" s="8"/>
      <c r="F15" s="9">
        <f t="shared" si="0"/>
        <v>0</v>
      </c>
      <c r="G15" s="9">
        <f t="shared" si="1"/>
        <v>315</v>
      </c>
      <c r="H15" s="9">
        <v>150</v>
      </c>
      <c r="I15" s="9">
        <f t="shared" si="2"/>
        <v>465</v>
      </c>
      <c r="J15" s="9">
        <f t="shared" si="3"/>
        <v>93000</v>
      </c>
      <c r="K15" s="7"/>
    </row>
    <row r="16" spans="1:11" x14ac:dyDescent="0.25">
      <c r="A16" s="8" t="s">
        <v>109</v>
      </c>
      <c r="B16" s="8" t="s">
        <v>110</v>
      </c>
      <c r="C16" s="8" t="s">
        <v>10</v>
      </c>
      <c r="D16" s="9"/>
      <c r="E16" s="8">
        <v>1</v>
      </c>
      <c r="F16" s="9">
        <f t="shared" si="0"/>
        <v>53.333333333333336</v>
      </c>
      <c r="G16" s="9">
        <f t="shared" si="1"/>
        <v>61.333333333333336</v>
      </c>
      <c r="H16" s="9">
        <v>50</v>
      </c>
      <c r="I16" s="9">
        <f t="shared" si="2"/>
        <v>111.33333333333334</v>
      </c>
      <c r="J16" s="9">
        <f t="shared" si="3"/>
        <v>22266.666666666668</v>
      </c>
      <c r="K16" s="7"/>
    </row>
    <row r="17" spans="1:11" ht="15.75" x14ac:dyDescent="0.25">
      <c r="A17" s="6" t="s">
        <v>12</v>
      </c>
      <c r="B17" s="8"/>
      <c r="C17" s="8"/>
      <c r="D17" s="9"/>
      <c r="E17" s="8"/>
      <c r="F17" s="9"/>
      <c r="G17" s="9"/>
      <c r="H17" s="9"/>
      <c r="I17" s="9">
        <f>SUM(I6:I16)</f>
        <v>4207</v>
      </c>
      <c r="J17" s="9">
        <f>SUM(J6:J16)</f>
        <v>841399.99999999988</v>
      </c>
      <c r="K17" s="7"/>
    </row>
    <row r="18" spans="1:11" ht="15.75" x14ac:dyDescent="0.25">
      <c r="A18" s="6" t="s">
        <v>13</v>
      </c>
      <c r="B18" s="8"/>
      <c r="C18" s="8"/>
      <c r="D18" s="8"/>
      <c r="E18" s="8"/>
      <c r="F18" s="8"/>
      <c r="G18" s="8"/>
      <c r="H18" s="8">
        <f>COUNTIF(H6:H16,150)</f>
        <v>9</v>
      </c>
      <c r="I18" s="8"/>
      <c r="J18" s="8"/>
      <c r="K18" s="8"/>
    </row>
    <row r="19" spans="1:11" ht="15.75" x14ac:dyDescent="0.25">
      <c r="A19" s="27" t="s">
        <v>14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15.75" x14ac:dyDescent="0.25">
      <c r="A20" s="6" t="s">
        <v>15</v>
      </c>
      <c r="B20" s="6" t="s">
        <v>16</v>
      </c>
      <c r="C20" s="6" t="s">
        <v>17</v>
      </c>
      <c r="D20" s="6" t="s">
        <v>24</v>
      </c>
      <c r="E20" s="6" t="s">
        <v>19</v>
      </c>
      <c r="F20" s="6" t="s">
        <v>20</v>
      </c>
      <c r="G20" s="6" t="s">
        <v>21</v>
      </c>
      <c r="H20" s="6" t="s">
        <v>22</v>
      </c>
      <c r="I20" s="6" t="s">
        <v>23</v>
      </c>
      <c r="J20" s="6" t="s">
        <v>8</v>
      </c>
      <c r="K20" s="6" t="s">
        <v>9</v>
      </c>
    </row>
    <row r="21" spans="1:11" x14ac:dyDescent="0.25">
      <c r="A21" s="12">
        <v>60</v>
      </c>
      <c r="B21" s="12">
        <v>40</v>
      </c>
      <c r="C21" s="13">
        <v>150</v>
      </c>
      <c r="D21" s="13">
        <v>75</v>
      </c>
      <c r="E21" s="9">
        <v>3000</v>
      </c>
      <c r="F21" s="9">
        <v>2500</v>
      </c>
      <c r="G21" s="9">
        <v>4000</v>
      </c>
      <c r="H21" s="9">
        <v>5000</v>
      </c>
      <c r="I21" s="9">
        <v>1800</v>
      </c>
      <c r="J21" s="7"/>
      <c r="K21" s="7"/>
    </row>
    <row r="22" spans="1:11" x14ac:dyDescent="0.25">
      <c r="A22" s="9">
        <f>A21*H18</f>
        <v>540</v>
      </c>
      <c r="B22" s="9">
        <f>B21*H18</f>
        <v>360</v>
      </c>
      <c r="C22" s="9">
        <f>C21+C21*12%</f>
        <v>168</v>
      </c>
      <c r="D22" s="9">
        <f>D21+D21*8%</f>
        <v>81</v>
      </c>
      <c r="E22" s="9">
        <f>E21/5</f>
        <v>600</v>
      </c>
      <c r="F22" s="9">
        <f>F21/5</f>
        <v>500</v>
      </c>
      <c r="G22" s="9">
        <f>G21/5</f>
        <v>800</v>
      </c>
      <c r="H22" s="9">
        <f>H21/5</f>
        <v>1000</v>
      </c>
      <c r="I22" s="9">
        <f>I21/5</f>
        <v>360</v>
      </c>
      <c r="J22" s="9">
        <f>SUM(A22:I22)</f>
        <v>4409</v>
      </c>
      <c r="K22" s="9">
        <f>J22*200</f>
        <v>881800</v>
      </c>
    </row>
    <row r="23" spans="1:11" x14ac:dyDescent="0.25">
      <c r="A23" s="24">
        <f>A22*1.6</f>
        <v>864</v>
      </c>
      <c r="B23" s="24">
        <f>B22*1.6</f>
        <v>576</v>
      </c>
    </row>
  </sheetData>
  <mergeCells count="3">
    <mergeCell ref="A4:K4"/>
    <mergeCell ref="A19:K19"/>
    <mergeCell ref="A1:J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Formulas="1" tabSelected="1" zoomScale="70" zoomScaleNormal="70" workbookViewId="0">
      <selection activeCell="L29" sqref="L29"/>
    </sheetView>
  </sheetViews>
  <sheetFormatPr defaultColWidth="9.140625" defaultRowHeight="15" x14ac:dyDescent="0.25"/>
  <cols>
    <col min="1" max="2" width="9.28515625" bestFit="1" customWidth="1"/>
    <col min="3" max="3" width="8.5703125" bestFit="1" customWidth="1"/>
    <col min="4" max="4" width="9.28515625" bestFit="1" customWidth="1"/>
    <col min="5" max="5" width="13.28515625" bestFit="1" customWidth="1"/>
    <col min="6" max="6" width="12.5703125" bestFit="1" customWidth="1"/>
    <col min="7" max="7" width="24.5703125" bestFit="1" customWidth="1"/>
    <col min="8" max="8" width="13.85546875" bestFit="1" customWidth="1"/>
    <col min="9" max="9" width="8.5703125" bestFit="1" customWidth="1"/>
    <col min="10" max="10" width="9.28515625" bestFit="1" customWidth="1"/>
    <col min="11" max="11" width="5.85546875" bestFit="1" customWidth="1"/>
    <col min="12" max="1025" width="8.5703125"/>
  </cols>
  <sheetData>
    <row r="1" spans="1:11" ht="22.5" x14ac:dyDescent="0.3">
      <c r="A1" s="32" t="s">
        <v>140</v>
      </c>
      <c r="B1" s="33"/>
      <c r="C1" s="33"/>
      <c r="D1" s="33"/>
      <c r="E1" s="33"/>
      <c r="F1" s="33"/>
      <c r="G1" s="33"/>
      <c r="H1" s="33"/>
      <c r="I1" s="33"/>
      <c r="J1" s="33"/>
      <c r="K1" s="5"/>
    </row>
    <row r="2" spans="1:11" ht="20.25" customHeight="1" x14ac:dyDescent="0.25">
      <c r="A2" s="19" t="s">
        <v>131</v>
      </c>
      <c r="B2" s="19" t="s">
        <v>132</v>
      </c>
      <c r="C2" s="19" t="s">
        <v>133</v>
      </c>
      <c r="D2" s="19"/>
      <c r="E2" s="19"/>
      <c r="F2" s="19"/>
      <c r="G2" s="19"/>
      <c r="H2" s="4"/>
      <c r="I2" s="4"/>
      <c r="J2" s="4"/>
      <c r="K2" s="5"/>
    </row>
    <row r="3" spans="1:11" ht="20.25" customHeight="1" x14ac:dyDescent="0.25">
      <c r="A3" s="20">
        <v>0.1</v>
      </c>
      <c r="B3" s="20">
        <v>0.15</v>
      </c>
      <c r="C3" s="19">
        <v>200</v>
      </c>
      <c r="D3" s="19"/>
      <c r="E3" s="19"/>
      <c r="F3" s="19"/>
      <c r="G3" s="19"/>
      <c r="H3" s="4"/>
      <c r="I3" s="4"/>
      <c r="J3" s="4"/>
      <c r="K3" s="5"/>
    </row>
    <row r="4" spans="1:11" ht="15.75" x14ac:dyDescent="0.25">
      <c r="A4" s="27" t="s">
        <v>0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15.75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28</v>
      </c>
      <c r="H5" s="6" t="s">
        <v>7</v>
      </c>
      <c r="I5" s="6" t="s">
        <v>8</v>
      </c>
      <c r="J5" s="6" t="s">
        <v>9</v>
      </c>
      <c r="K5" s="7"/>
    </row>
    <row r="6" spans="1:11" x14ac:dyDescent="0.25">
      <c r="A6" s="7" t="s">
        <v>111</v>
      </c>
      <c r="B6" s="7" t="s">
        <v>112</v>
      </c>
      <c r="C6" s="8" t="s">
        <v>135</v>
      </c>
      <c r="D6" s="9"/>
      <c r="E6" s="8">
        <v>3</v>
      </c>
      <c r="F6" s="9">
        <f t="shared" ref="F6:F16" si="0">E6*160/3</f>
        <v>160</v>
      </c>
      <c r="G6" s="9">
        <f>IF(F6=0,D6-D6*$A$3,F6+F6*$B$3)</f>
        <v>184</v>
      </c>
      <c r="H6" s="9">
        <v>150</v>
      </c>
      <c r="I6" s="9">
        <f>G6+H6</f>
        <v>334</v>
      </c>
      <c r="J6" s="9">
        <f>I6*$C$3</f>
        <v>66800</v>
      </c>
      <c r="K6" s="7"/>
    </row>
    <row r="7" spans="1:11" x14ac:dyDescent="0.25">
      <c r="A7" s="7" t="s">
        <v>113</v>
      </c>
      <c r="B7" s="7" t="s">
        <v>114</v>
      </c>
      <c r="C7" s="8" t="s">
        <v>135</v>
      </c>
      <c r="D7" s="9">
        <v>425</v>
      </c>
      <c r="E7" s="8"/>
      <c r="F7" s="9">
        <f t="shared" si="0"/>
        <v>0</v>
      </c>
      <c r="G7" s="9">
        <f>IF(F7=0,D7-D7*$A$3,F7+F7*$B$3)</f>
        <v>382.5</v>
      </c>
      <c r="H7" s="9">
        <v>150</v>
      </c>
      <c r="I7" s="9">
        <f t="shared" ref="I7:I16" si="1">G7+H7</f>
        <v>532.5</v>
      </c>
      <c r="J7" s="9">
        <f t="shared" ref="J7:J16" si="2">I7*$C$3</f>
        <v>106500</v>
      </c>
      <c r="K7" s="7"/>
    </row>
    <row r="8" spans="1:11" x14ac:dyDescent="0.25">
      <c r="A8" s="7" t="s">
        <v>115</v>
      </c>
      <c r="B8" s="7" t="s">
        <v>116</v>
      </c>
      <c r="C8" s="8" t="s">
        <v>10</v>
      </c>
      <c r="D8" s="9"/>
      <c r="E8" s="8">
        <v>2</v>
      </c>
      <c r="F8" s="9">
        <f t="shared" si="0"/>
        <v>106.66666666666667</v>
      </c>
      <c r="G8" s="9">
        <f t="shared" ref="G8:G16" si="3">IF(F8=0,D8-D8*$A$3,F8+F8*$B$3)</f>
        <v>122.66666666666667</v>
      </c>
      <c r="H8" s="9">
        <v>150</v>
      </c>
      <c r="I8" s="9">
        <f t="shared" si="1"/>
        <v>272.66666666666669</v>
      </c>
      <c r="J8" s="9">
        <f t="shared" si="2"/>
        <v>54533.333333333336</v>
      </c>
      <c r="K8" s="7"/>
    </row>
    <row r="9" spans="1:11" x14ac:dyDescent="0.25">
      <c r="A9" s="7" t="s">
        <v>117</v>
      </c>
      <c r="B9" s="7" t="s">
        <v>118</v>
      </c>
      <c r="C9" s="8" t="s">
        <v>135</v>
      </c>
      <c r="D9" s="9">
        <v>425</v>
      </c>
      <c r="E9" s="8"/>
      <c r="F9" s="9">
        <f t="shared" si="0"/>
        <v>0</v>
      </c>
      <c r="G9" s="9">
        <f t="shared" si="3"/>
        <v>382.5</v>
      </c>
      <c r="H9" s="9">
        <v>150</v>
      </c>
      <c r="I9" s="9">
        <f t="shared" si="1"/>
        <v>532.5</v>
      </c>
      <c r="J9" s="9">
        <f t="shared" si="2"/>
        <v>106500</v>
      </c>
      <c r="K9" s="7"/>
    </row>
    <row r="10" spans="1:11" x14ac:dyDescent="0.25">
      <c r="A10" s="10" t="s">
        <v>119</v>
      </c>
      <c r="B10" s="8" t="s">
        <v>120</v>
      </c>
      <c r="C10" s="8" t="s">
        <v>135</v>
      </c>
      <c r="D10" s="9">
        <v>425</v>
      </c>
      <c r="E10" s="8"/>
      <c r="F10" s="9">
        <f>E10*160/3</f>
        <v>0</v>
      </c>
      <c r="G10" s="9">
        <f t="shared" si="3"/>
        <v>382.5</v>
      </c>
      <c r="H10" s="9">
        <v>150</v>
      </c>
      <c r="I10" s="9">
        <f t="shared" si="1"/>
        <v>532.5</v>
      </c>
      <c r="J10" s="9">
        <f t="shared" si="2"/>
        <v>106500</v>
      </c>
      <c r="K10" s="7"/>
    </row>
    <row r="11" spans="1:11" x14ac:dyDescent="0.25">
      <c r="A11" s="10" t="s">
        <v>113</v>
      </c>
      <c r="B11" s="8" t="s">
        <v>121</v>
      </c>
      <c r="C11" s="8" t="s">
        <v>135</v>
      </c>
      <c r="D11" s="9">
        <v>425</v>
      </c>
      <c r="E11" s="8"/>
      <c r="F11" s="9">
        <f t="shared" si="0"/>
        <v>0</v>
      </c>
      <c r="G11" s="9">
        <f t="shared" si="3"/>
        <v>382.5</v>
      </c>
      <c r="H11" s="9">
        <v>150</v>
      </c>
      <c r="I11" s="9">
        <f t="shared" si="1"/>
        <v>532.5</v>
      </c>
      <c r="J11" s="9">
        <f t="shared" si="2"/>
        <v>106500</v>
      </c>
      <c r="K11" s="7"/>
    </row>
    <row r="12" spans="1:11" x14ac:dyDescent="0.25">
      <c r="A12" s="10" t="s">
        <v>122</v>
      </c>
      <c r="B12" s="8" t="s">
        <v>123</v>
      </c>
      <c r="C12" s="8" t="s">
        <v>135</v>
      </c>
      <c r="D12" s="9">
        <v>425</v>
      </c>
      <c r="E12" s="8"/>
      <c r="F12" s="9">
        <f t="shared" si="0"/>
        <v>0</v>
      </c>
      <c r="G12" s="9">
        <f t="shared" si="3"/>
        <v>382.5</v>
      </c>
      <c r="H12" s="9">
        <v>50</v>
      </c>
      <c r="I12" s="9">
        <f t="shared" si="1"/>
        <v>432.5</v>
      </c>
      <c r="J12" s="9">
        <f t="shared" si="2"/>
        <v>86500</v>
      </c>
      <c r="K12" s="7"/>
    </row>
    <row r="13" spans="1:11" x14ac:dyDescent="0.25">
      <c r="A13" s="10" t="s">
        <v>124</v>
      </c>
      <c r="B13" s="8" t="s">
        <v>125</v>
      </c>
      <c r="C13" s="8" t="s">
        <v>135</v>
      </c>
      <c r="D13" s="9">
        <v>425</v>
      </c>
      <c r="E13" s="8"/>
      <c r="F13" s="9">
        <f t="shared" si="0"/>
        <v>0</v>
      </c>
      <c r="G13" s="9">
        <f t="shared" si="3"/>
        <v>382.5</v>
      </c>
      <c r="H13" s="9">
        <v>50</v>
      </c>
      <c r="I13" s="9">
        <f t="shared" si="1"/>
        <v>432.5</v>
      </c>
      <c r="J13" s="9">
        <f t="shared" si="2"/>
        <v>86500</v>
      </c>
      <c r="K13" s="7"/>
    </row>
    <row r="14" spans="1:11" x14ac:dyDescent="0.25">
      <c r="A14" s="10" t="s">
        <v>126</v>
      </c>
      <c r="B14" s="8" t="s">
        <v>127</v>
      </c>
      <c r="C14" s="8" t="s">
        <v>135</v>
      </c>
      <c r="D14" s="9">
        <v>425</v>
      </c>
      <c r="E14" s="8"/>
      <c r="F14" s="9">
        <f t="shared" si="0"/>
        <v>0</v>
      </c>
      <c r="G14" s="9">
        <f t="shared" si="3"/>
        <v>382.5</v>
      </c>
      <c r="H14" s="9">
        <v>150</v>
      </c>
      <c r="I14" s="9">
        <f t="shared" si="1"/>
        <v>532.5</v>
      </c>
      <c r="J14" s="9">
        <f t="shared" si="2"/>
        <v>106500</v>
      </c>
      <c r="K14" s="7"/>
    </row>
    <row r="15" spans="1:11" x14ac:dyDescent="0.25">
      <c r="A15" s="10" t="s">
        <v>117</v>
      </c>
      <c r="B15" s="8" t="s">
        <v>128</v>
      </c>
      <c r="C15" s="8" t="s">
        <v>135</v>
      </c>
      <c r="D15" s="9"/>
      <c r="E15" s="8">
        <v>3</v>
      </c>
      <c r="F15" s="9">
        <f t="shared" si="0"/>
        <v>160</v>
      </c>
      <c r="G15" s="9">
        <f t="shared" si="3"/>
        <v>184</v>
      </c>
      <c r="H15" s="9">
        <v>150</v>
      </c>
      <c r="I15" s="9">
        <f t="shared" si="1"/>
        <v>334</v>
      </c>
      <c r="J15" s="9">
        <f t="shared" si="2"/>
        <v>66800</v>
      </c>
      <c r="K15" s="7"/>
    </row>
    <row r="16" spans="1:11" x14ac:dyDescent="0.25">
      <c r="A16" s="8" t="s">
        <v>129</v>
      </c>
      <c r="B16" s="8" t="s">
        <v>130</v>
      </c>
      <c r="C16" s="8" t="s">
        <v>135</v>
      </c>
      <c r="D16" s="9">
        <v>425</v>
      </c>
      <c r="E16" s="8"/>
      <c r="F16" s="9">
        <f t="shared" si="0"/>
        <v>0</v>
      </c>
      <c r="G16" s="9">
        <f t="shared" si="3"/>
        <v>382.5</v>
      </c>
      <c r="H16" s="9">
        <v>150</v>
      </c>
      <c r="I16" s="9">
        <f t="shared" si="1"/>
        <v>532.5</v>
      </c>
      <c r="J16" s="9">
        <f t="shared" si="2"/>
        <v>106500</v>
      </c>
      <c r="K16" s="7"/>
    </row>
    <row r="17" spans="1:11" ht="15.75" x14ac:dyDescent="0.25">
      <c r="A17" s="6" t="s">
        <v>12</v>
      </c>
      <c r="B17" s="8"/>
      <c r="C17" s="8"/>
      <c r="D17" s="9"/>
      <c r="E17" s="8"/>
      <c r="F17" s="9"/>
      <c r="G17" s="9"/>
      <c r="H17" s="11"/>
      <c r="I17" s="9">
        <f>SUM(I6:I16)</f>
        <v>5000.666666666667</v>
      </c>
      <c r="J17" s="9">
        <f>SUM(J6:J16)</f>
        <v>1000133.3333333334</v>
      </c>
      <c r="K17" s="7"/>
    </row>
    <row r="18" spans="1:11" ht="15.75" x14ac:dyDescent="0.25">
      <c r="A18" s="6" t="s">
        <v>13</v>
      </c>
      <c r="B18" s="8"/>
      <c r="C18" s="8"/>
      <c r="D18" s="8"/>
      <c r="E18" s="8"/>
      <c r="F18" s="8"/>
      <c r="G18" s="8"/>
      <c r="H18" s="8">
        <f>COUNTIF(H6:H16,150)</f>
        <v>9</v>
      </c>
      <c r="I18" s="8"/>
      <c r="J18" s="8"/>
      <c r="K18" s="8"/>
    </row>
    <row r="19" spans="1:11" ht="15.75" x14ac:dyDescent="0.25">
      <c r="A19" s="27" t="s">
        <v>14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15.75" x14ac:dyDescent="0.25">
      <c r="A20" s="6" t="s">
        <v>15</v>
      </c>
      <c r="B20" s="6" t="s">
        <v>16</v>
      </c>
      <c r="C20" s="6" t="s">
        <v>17</v>
      </c>
      <c r="D20" s="6" t="s">
        <v>24</v>
      </c>
      <c r="E20" s="6" t="s">
        <v>19</v>
      </c>
      <c r="F20" s="6" t="s">
        <v>20</v>
      </c>
      <c r="G20" s="6" t="s">
        <v>21</v>
      </c>
      <c r="H20" s="6" t="s">
        <v>22</v>
      </c>
      <c r="I20" s="6" t="s">
        <v>23</v>
      </c>
      <c r="J20" s="6" t="s">
        <v>8</v>
      </c>
      <c r="K20" s="6" t="s">
        <v>9</v>
      </c>
    </row>
    <row r="21" spans="1:11" x14ac:dyDescent="0.25">
      <c r="A21" s="12">
        <v>60</v>
      </c>
      <c r="B21" s="12">
        <v>40</v>
      </c>
      <c r="C21" s="13">
        <v>150</v>
      </c>
      <c r="D21" s="13">
        <v>75</v>
      </c>
      <c r="E21" s="9">
        <v>3000</v>
      </c>
      <c r="F21" s="9">
        <v>2500</v>
      </c>
      <c r="G21" s="9">
        <v>4000</v>
      </c>
      <c r="H21" s="9">
        <v>5000</v>
      </c>
      <c r="I21" s="9">
        <v>1800</v>
      </c>
      <c r="J21" s="7"/>
      <c r="K21" s="7"/>
    </row>
    <row r="22" spans="1:11" x14ac:dyDescent="0.25">
      <c r="A22" s="9">
        <f>A21*H18</f>
        <v>540</v>
      </c>
      <c r="B22" s="9">
        <f>B21*H18</f>
        <v>360</v>
      </c>
      <c r="C22" s="9">
        <f>C21+C21*12%</f>
        <v>168</v>
      </c>
      <c r="D22" s="9">
        <f>D21+D21*8%</f>
        <v>81</v>
      </c>
      <c r="E22" s="9">
        <f>E21/5</f>
        <v>600</v>
      </c>
      <c r="F22" s="9">
        <f>F21/5</f>
        <v>500</v>
      </c>
      <c r="G22" s="9">
        <f>G21/5</f>
        <v>800</v>
      </c>
      <c r="H22" s="9">
        <f>H21/5</f>
        <v>1000</v>
      </c>
      <c r="I22" s="9">
        <f>I21/5</f>
        <v>360</v>
      </c>
      <c r="J22" s="9">
        <f>SUM(A22:I22)</f>
        <v>4409</v>
      </c>
      <c r="K22" s="9">
        <f>J22*200</f>
        <v>881800</v>
      </c>
    </row>
    <row r="23" spans="1:11" x14ac:dyDescent="0.25">
      <c r="A23" s="23">
        <f>A22+A22*1.75</f>
        <v>1485</v>
      </c>
      <c r="B23" s="23">
        <f>B22+B22*1.75</f>
        <v>990</v>
      </c>
    </row>
  </sheetData>
  <mergeCells count="3">
    <mergeCell ref="A4:K4"/>
    <mergeCell ref="A19:K19"/>
    <mergeCell ref="A1:J1"/>
  </mergeCells>
  <pageMargins left="0.7" right="0.7" top="0.75" bottom="0.75" header="0.51180555555555496" footer="0.51180555555555496"/>
  <pageSetup paperSize="9" firstPageNumber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LinkinPark</vt:lpstr>
      <vt:lpstr>GreenDay</vt:lpstr>
      <vt:lpstr>Oasis</vt:lpstr>
      <vt:lpstr>OneRepublic</vt:lpstr>
      <vt:lpstr>Hollows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Authorised User</dc:creator>
  <cp:lastModifiedBy>sonnyksimon</cp:lastModifiedBy>
  <cp:revision>0</cp:revision>
  <dcterms:created xsi:type="dcterms:W3CDTF">2013-09-15T19:03:31Z</dcterms:created>
  <dcterms:modified xsi:type="dcterms:W3CDTF">2014-02-04T21:58:29Z</dcterms:modified>
</cp:coreProperties>
</file>